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queryTables/queryTable6.xml" ContentType="application/vnd.openxmlformats-officedocument.spreadsheetml.queryTable+xml"/>
  <Override PartName="/xl/tables/table7.xml" ContentType="application/vnd.openxmlformats-officedocument.spreadsheetml.table+xml"/>
  <Override PartName="/xl/queryTables/queryTable7.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bookViews>
    <workbookView xWindow="360" yWindow="960" windowWidth="11160" windowHeight="6495" tabRatio="933" firstSheet="8" activeTab="8"/>
  </bookViews>
  <sheets>
    <sheet name="obj_ind" sheetId="1" state="hidden" r:id="rId1"/>
    <sheet name="obj_ava" sheetId="2" state="hidden" r:id="rId2"/>
    <sheet name="comp_ind" sheetId="3" state="hidden" r:id="rId3"/>
    <sheet name="comp_ava" sheetId="4" state="hidden" r:id="rId4"/>
    <sheet name="proy_ind" sheetId="5" state="hidden" r:id="rId5"/>
    <sheet name="proy_ava" sheetId="6" state="hidden" r:id="rId6"/>
    <sheet name="plan_ope_ava" sheetId="31" state="hidden" r:id="rId7"/>
    <sheet name="avance" sheetId="7" state="hidden" r:id="rId8"/>
    <sheet name="Tabla de Contenido" sheetId="25" r:id="rId9"/>
    <sheet name="Resumen Obj" sheetId="8" r:id="rId10"/>
    <sheet name="Resumen 3 Niveles" sheetId="26" r:id="rId11"/>
    <sheet name="Recumen Comp" sheetId="23" r:id="rId12"/>
    <sheet name="Resumen Proy" sheetId="24" r:id="rId13"/>
    <sheet name="Desarrollo" sheetId="17" r:id="rId14"/>
    <sheet name="Cobertura" sheetId="11" r:id="rId15"/>
    <sheet name="Bienestar" sheetId="12" r:id="rId16"/>
    <sheet name="Investigaciones" sheetId="13" r:id="rId17"/>
    <sheet name="Internacionalización" sheetId="14" r:id="rId18"/>
    <sheet name="Impacto" sheetId="15" r:id="rId19"/>
    <sheet name="Alianzas" sheetId="16" r:id="rId20"/>
    <sheet name="Cálculo Obj" sheetId="22" state="hidden" r:id="rId21"/>
    <sheet name="Calculo Comp" sheetId="21" state="hidden" r:id="rId22"/>
    <sheet name="Responsables" sheetId="27" state="hidden" r:id="rId23"/>
    <sheet name="Calidad Información" sheetId="30" state="hidden" r:id="rId24"/>
  </sheets>
  <definedNames>
    <definedName name="_10.1.1.223_SQLEXPRESS_sigob_utp_Codigos_PlanesOperativos_Proyectos" localSheetId="6" hidden="1">plan_ope_ava!$A$1:$G$167</definedName>
    <definedName name="_10.1.1.223_SQLEXPRESS_sigob_utp_Componentes_avance" localSheetId="3" hidden="1">comp_ava!$A$1:$K$51</definedName>
    <definedName name="_10.1.1.223_SQLEXPRESS_sigob_utp_Componentes_indicadores" localSheetId="2" hidden="1">comp_ind!$A$1:$R$471</definedName>
    <definedName name="_10.1.1.223_SQLEXPRESS_sigob_utp_Objetivos_avance" localSheetId="1" hidden="1">obj_ava!$A$1:$I$11</definedName>
    <definedName name="_10.1.1.223_SQLEXPRESS_sigob_utp_Objetivos_indicadores" localSheetId="0" hidden="1">obj_ind!$A$1:$O$117</definedName>
    <definedName name="_10.1.1.223_SQLEXPRESS_sigob_utp_Proyectos_avance" localSheetId="5" hidden="1">proy_ava!$A$1:$K$58</definedName>
    <definedName name="_10.1.1.223_SQLEXPRESS_sigob_utp_Proyectos_indicadores" localSheetId="4" hidden="1">proy_ind!$A$1:$Q$171</definedName>
    <definedName name="_xlnm._FilterDatabase" localSheetId="12" hidden="1">'Resumen Proy'!$B$5:$P$20</definedName>
  </definedNames>
  <calcPr calcId="152511" concurrentCalc="0"/>
</workbook>
</file>

<file path=xl/calcChain.xml><?xml version="1.0" encoding="utf-8"?>
<calcChain xmlns="http://schemas.openxmlformats.org/spreadsheetml/2006/main">
  <c r="E79" i="23" l="1"/>
  <c r="D79" i="23"/>
  <c r="E78" i="23"/>
  <c r="D78" i="23"/>
  <c r="E77" i="23"/>
  <c r="D77" i="23"/>
  <c r="E76" i="23"/>
  <c r="D76" i="23"/>
  <c r="E75" i="23"/>
  <c r="D75" i="23"/>
  <c r="E74" i="23"/>
  <c r="D74" i="23"/>
  <c r="E73" i="23"/>
  <c r="D73" i="23"/>
  <c r="E72" i="23"/>
  <c r="D72" i="23"/>
  <c r="E71" i="23"/>
  <c r="D71" i="23"/>
  <c r="F72" i="23"/>
  <c r="G72" i="23"/>
  <c r="D81" i="21"/>
  <c r="C81" i="21"/>
  <c r="D80" i="21"/>
  <c r="C80" i="21"/>
  <c r="D79" i="21"/>
  <c r="C79" i="21"/>
  <c r="D75" i="21"/>
  <c r="C75" i="21"/>
  <c r="D74" i="21"/>
  <c r="C74" i="21"/>
  <c r="D73" i="21"/>
  <c r="C73" i="21"/>
  <c r="E17" i="22"/>
  <c r="D17" i="22"/>
  <c r="E16" i="22"/>
  <c r="D16" i="22"/>
  <c r="E15" i="22"/>
  <c r="D15" i="22"/>
  <c r="E21" i="13"/>
  <c r="F20" i="13"/>
  <c r="E20" i="13"/>
  <c r="F21" i="13"/>
  <c r="F19" i="13"/>
  <c r="E19" i="13"/>
  <c r="E16" i="13"/>
  <c r="F16" i="13"/>
  <c r="E14" i="13"/>
  <c r="F14" i="13"/>
  <c r="Q14" i="13"/>
  <c r="F8" i="13"/>
  <c r="E8" i="13"/>
  <c r="J3" i="31"/>
  <c r="J4" i="31"/>
  <c r="J5" i="31"/>
  <c r="J6" i="31"/>
  <c r="J7" i="31"/>
  <c r="J8" i="31"/>
  <c r="J9" i="31"/>
  <c r="J10" i="31"/>
  <c r="J11" i="31"/>
  <c r="J12" i="31"/>
  <c r="J13" i="31"/>
  <c r="J14" i="31"/>
  <c r="J15" i="31"/>
  <c r="J16" i="31"/>
  <c r="J17" i="31"/>
  <c r="J18" i="31"/>
  <c r="J19" i="31"/>
  <c r="J20" i="31"/>
  <c r="J21" i="31"/>
  <c r="J22" i="31"/>
  <c r="J23" i="31"/>
  <c r="J24" i="31"/>
  <c r="J25" i="31"/>
  <c r="J26" i="31"/>
  <c r="J27" i="31"/>
  <c r="J28" i="31"/>
  <c r="J29" i="31"/>
  <c r="J30" i="31"/>
  <c r="J31" i="31"/>
  <c r="J32" i="31"/>
  <c r="J33" i="31"/>
  <c r="J34" i="31"/>
  <c r="J35" i="31"/>
  <c r="J36" i="31"/>
  <c r="J37" i="31"/>
  <c r="J38" i="31"/>
  <c r="J39" i="31"/>
  <c r="J40" i="31"/>
  <c r="J41" i="31"/>
  <c r="J42" i="31"/>
  <c r="J43" i="31"/>
  <c r="J44" i="31"/>
  <c r="J45" i="31"/>
  <c r="J46" i="31"/>
  <c r="J47" i="31"/>
  <c r="J48" i="31"/>
  <c r="J49" i="31"/>
  <c r="J50" i="31"/>
  <c r="J51" i="31"/>
  <c r="J52" i="31"/>
  <c r="J53" i="31"/>
  <c r="J54" i="31"/>
  <c r="J55" i="31"/>
  <c r="J56" i="31"/>
  <c r="J57" i="31"/>
  <c r="J58" i="31"/>
  <c r="J59" i="31"/>
  <c r="J60" i="31"/>
  <c r="J61" i="31"/>
  <c r="J62" i="31"/>
  <c r="J63" i="31"/>
  <c r="J64" i="31"/>
  <c r="J65" i="31"/>
  <c r="J66" i="31"/>
  <c r="J67" i="31"/>
  <c r="J68" i="31"/>
  <c r="J69" i="31"/>
  <c r="J70" i="31"/>
  <c r="J71" i="31"/>
  <c r="J72" i="31"/>
  <c r="J73" i="31"/>
  <c r="J74" i="31"/>
  <c r="J75" i="31"/>
  <c r="J76" i="31"/>
  <c r="J77" i="31"/>
  <c r="J78" i="31"/>
  <c r="J79" i="31"/>
  <c r="J80" i="31"/>
  <c r="J81" i="31"/>
  <c r="J82" i="31"/>
  <c r="J83" i="31"/>
  <c r="J84" i="31"/>
  <c r="J85" i="31"/>
  <c r="J86" i="31"/>
  <c r="J87" i="31"/>
  <c r="J88" i="31"/>
  <c r="J89" i="31"/>
  <c r="J90" i="31"/>
  <c r="J91" i="31"/>
  <c r="J92" i="31"/>
  <c r="J93" i="31"/>
  <c r="J94" i="31"/>
  <c r="J95" i="31"/>
  <c r="J96" i="31"/>
  <c r="J97" i="31"/>
  <c r="J98" i="31"/>
  <c r="J99" i="31"/>
  <c r="J100" i="31"/>
  <c r="J101" i="31"/>
  <c r="J102" i="31"/>
  <c r="J103" i="31"/>
  <c r="J104" i="31"/>
  <c r="J105" i="31"/>
  <c r="J106" i="31"/>
  <c r="J107" i="31"/>
  <c r="J108" i="31"/>
  <c r="J109" i="31"/>
  <c r="J110" i="31"/>
  <c r="J111" i="31"/>
  <c r="J112" i="31"/>
  <c r="J113" i="31"/>
  <c r="J114" i="31"/>
  <c r="J115" i="31"/>
  <c r="J116" i="31"/>
  <c r="J117" i="31"/>
  <c r="J118" i="31"/>
  <c r="J119" i="31"/>
  <c r="J120" i="31"/>
  <c r="J121" i="31"/>
  <c r="J122" i="31"/>
  <c r="J123" i="31"/>
  <c r="J124" i="31"/>
  <c r="J125" i="31"/>
  <c r="J126" i="31"/>
  <c r="J127" i="31"/>
  <c r="J128" i="31"/>
  <c r="J129" i="31"/>
  <c r="J130" i="31"/>
  <c r="J131" i="31"/>
  <c r="J132" i="31"/>
  <c r="J133" i="31"/>
  <c r="J134" i="31"/>
  <c r="J135" i="31"/>
  <c r="J136" i="31"/>
  <c r="J137" i="31"/>
  <c r="J138" i="31"/>
  <c r="J139" i="31"/>
  <c r="J140" i="31"/>
  <c r="J141" i="31"/>
  <c r="J142" i="31"/>
  <c r="J143" i="31"/>
  <c r="J144" i="31"/>
  <c r="J145" i="31"/>
  <c r="J146" i="31"/>
  <c r="J147" i="31"/>
  <c r="J148" i="31"/>
  <c r="J149" i="31"/>
  <c r="J150" i="31"/>
  <c r="J151" i="31"/>
  <c r="J152" i="31"/>
  <c r="J153" i="31"/>
  <c r="J154" i="31"/>
  <c r="J155" i="31"/>
  <c r="J156" i="31"/>
  <c r="J157" i="31"/>
  <c r="J158" i="31"/>
  <c r="J159" i="31"/>
  <c r="J160" i="31"/>
  <c r="J161" i="31"/>
  <c r="J162" i="31"/>
  <c r="J163" i="31"/>
  <c r="J164" i="31"/>
  <c r="J165" i="31"/>
  <c r="I3" i="31"/>
  <c r="I4" i="31"/>
  <c r="I5" i="31"/>
  <c r="I6" i="31"/>
  <c r="I7" i="31"/>
  <c r="I8" i="31"/>
  <c r="I9" i="31"/>
  <c r="I10" i="31"/>
  <c r="I11" i="31"/>
  <c r="I12" i="31"/>
  <c r="I13" i="31"/>
  <c r="I14" i="31"/>
  <c r="I15" i="31"/>
  <c r="I16" i="31"/>
  <c r="I17" i="31"/>
  <c r="I18" i="31"/>
  <c r="I19" i="31"/>
  <c r="I20" i="31"/>
  <c r="I21" i="31"/>
  <c r="I22" i="31"/>
  <c r="I23" i="31"/>
  <c r="I24" i="31"/>
  <c r="I25" i="31"/>
  <c r="I26" i="31"/>
  <c r="I27" i="31"/>
  <c r="I28"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2" i="31"/>
  <c r="H3" i="31"/>
  <c r="H4" i="31"/>
  <c r="H5" i="31"/>
  <c r="H6" i="31"/>
  <c r="H7" i="31"/>
  <c r="H8" i="31"/>
  <c r="H9" i="31"/>
  <c r="H10" i="31"/>
  <c r="H11" i="31"/>
  <c r="H12" i="31"/>
  <c r="H13" i="31"/>
  <c r="H14" i="31"/>
  <c r="H15" i="31"/>
  <c r="H16" i="31"/>
  <c r="H17" i="31"/>
  <c r="H18" i="31"/>
  <c r="H19" i="31"/>
  <c r="H20" i="31"/>
  <c r="H21" i="31"/>
  <c r="H22" i="31"/>
  <c r="H23" i="31"/>
  <c r="H24" i="31"/>
  <c r="H25" i="31"/>
  <c r="H26" i="31"/>
  <c r="H27" i="31"/>
  <c r="H28" i="31"/>
  <c r="H29" i="31"/>
  <c r="H30" i="31"/>
  <c r="H31" i="31"/>
  <c r="H32" i="31"/>
  <c r="H33" i="31"/>
  <c r="H34" i="31"/>
  <c r="H35" i="31"/>
  <c r="H36" i="31"/>
  <c r="H37" i="31"/>
  <c r="H38" i="31"/>
  <c r="H39" i="31"/>
  <c r="H40" i="31"/>
  <c r="H41" i="31"/>
  <c r="H42" i="31"/>
  <c r="H43" i="31"/>
  <c r="H44" i="31"/>
  <c r="H45" i="31"/>
  <c r="H46" i="31"/>
  <c r="H47" i="31"/>
  <c r="H48" i="31"/>
  <c r="H49" i="31"/>
  <c r="H50" i="31"/>
  <c r="H51" i="31"/>
  <c r="H52" i="31"/>
  <c r="H53" i="31"/>
  <c r="H54" i="31"/>
  <c r="H55" i="31"/>
  <c r="H56" i="31"/>
  <c r="H57" i="31"/>
  <c r="H58" i="31"/>
  <c r="H59" i="31"/>
  <c r="H60" i="31"/>
  <c r="H61" i="31"/>
  <c r="H62" i="31"/>
  <c r="H63" i="31"/>
  <c r="H64" i="31"/>
  <c r="H65" i="31"/>
  <c r="H66" i="31"/>
  <c r="H67" i="31"/>
  <c r="H68" i="31"/>
  <c r="H69" i="31"/>
  <c r="H70" i="31"/>
  <c r="H71" i="31"/>
  <c r="H72" i="31"/>
  <c r="H73" i="31"/>
  <c r="H74" i="31"/>
  <c r="H75" i="31"/>
  <c r="H76" i="31"/>
  <c r="H77" i="31"/>
  <c r="H78" i="31"/>
  <c r="H79" i="31"/>
  <c r="H80" i="31"/>
  <c r="H81" i="31"/>
  <c r="H82" i="31"/>
  <c r="H83" i="31"/>
  <c r="H84" i="31"/>
  <c r="H85" i="31"/>
  <c r="H86" i="31"/>
  <c r="H87" i="31"/>
  <c r="H88" i="31"/>
  <c r="H89" i="31"/>
  <c r="H90" i="31"/>
  <c r="H91" i="31"/>
  <c r="H92" i="31"/>
  <c r="H93" i="31"/>
  <c r="H94" i="31"/>
  <c r="H95" i="31"/>
  <c r="H96" i="31"/>
  <c r="H97" i="31"/>
  <c r="H98" i="31"/>
  <c r="H99" i="31"/>
  <c r="H100" i="31"/>
  <c r="H101" i="31"/>
  <c r="H102" i="31"/>
  <c r="H103" i="31"/>
  <c r="H104" i="31"/>
  <c r="H105" i="31"/>
  <c r="H106" i="31"/>
  <c r="H107" i="31"/>
  <c r="H108" i="31"/>
  <c r="H109" i="31"/>
  <c r="H110" i="31"/>
  <c r="H111" i="31"/>
  <c r="H112" i="31"/>
  <c r="H113" i="31"/>
  <c r="H114" i="31"/>
  <c r="H115" i="31"/>
  <c r="H116" i="31"/>
  <c r="H117" i="31"/>
  <c r="H118" i="31"/>
  <c r="H119" i="31"/>
  <c r="H120" i="31"/>
  <c r="H121" i="31"/>
  <c r="H122" i="31"/>
  <c r="H123" i="31"/>
  <c r="H124" i="31"/>
  <c r="H125" i="31"/>
  <c r="H126" i="31"/>
  <c r="H127" i="31"/>
  <c r="H128" i="31"/>
  <c r="H129" i="31"/>
  <c r="H130" i="31"/>
  <c r="H131" i="31"/>
  <c r="H132" i="31"/>
  <c r="H133" i="31"/>
  <c r="H134" i="31"/>
  <c r="H135" i="31"/>
  <c r="H136" i="31"/>
  <c r="H137" i="31"/>
  <c r="H138" i="31"/>
  <c r="H139" i="31"/>
  <c r="H140" i="31"/>
  <c r="H141" i="31"/>
  <c r="H142" i="31"/>
  <c r="H143" i="31"/>
  <c r="H144" i="31"/>
  <c r="H145" i="31"/>
  <c r="H146" i="31"/>
  <c r="H147" i="31"/>
  <c r="H148" i="31"/>
  <c r="H149" i="31"/>
  <c r="H150" i="31"/>
  <c r="H151" i="31"/>
  <c r="H152" i="31"/>
  <c r="H153" i="31"/>
  <c r="H154" i="31"/>
  <c r="H155" i="31"/>
  <c r="H156" i="31"/>
  <c r="H157" i="31"/>
  <c r="H158" i="31"/>
  <c r="H159" i="31"/>
  <c r="H160" i="31"/>
  <c r="H161" i="31"/>
  <c r="H162" i="31"/>
  <c r="H163" i="31"/>
  <c r="H164" i="31"/>
  <c r="H165" i="31"/>
  <c r="K163" i="31"/>
  <c r="L163" i="31"/>
  <c r="K164" i="31"/>
  <c r="L164" i="31"/>
  <c r="K165" i="31"/>
  <c r="L165" i="31"/>
  <c r="J115" i="24"/>
  <c r="J112" i="24"/>
  <c r="F27" i="13"/>
  <c r="E27" i="13"/>
  <c r="F33" i="13"/>
  <c r="E33" i="13"/>
  <c r="F35" i="13"/>
  <c r="E35" i="13"/>
  <c r="E40" i="13"/>
  <c r="F40" i="13"/>
  <c r="F24" i="13"/>
  <c r="E24" i="13"/>
  <c r="F76" i="24"/>
  <c r="E76" i="24"/>
  <c r="F71" i="24"/>
  <c r="E71" i="24"/>
  <c r="E69" i="24"/>
  <c r="F69" i="24"/>
  <c r="F62" i="24"/>
  <c r="E62" i="24"/>
  <c r="Q33" i="12"/>
  <c r="Q31" i="12"/>
  <c r="Q26" i="12"/>
  <c r="Q24" i="12"/>
  <c r="Q20" i="12"/>
  <c r="Q56" i="11"/>
  <c r="Q53" i="11"/>
  <c r="Q52" i="11"/>
  <c r="Q47" i="11"/>
  <c r="Q40" i="17"/>
  <c r="Q36" i="17"/>
  <c r="Q32" i="17"/>
  <c r="Q28" i="17"/>
  <c r="Q24" i="15"/>
  <c r="Q22" i="15"/>
  <c r="Q20" i="15"/>
  <c r="Q19" i="15"/>
  <c r="Q17" i="15"/>
  <c r="Q16" i="15"/>
  <c r="Q35" i="13"/>
  <c r="Q29" i="16"/>
  <c r="Q26" i="16"/>
  <c r="Q19" i="16"/>
  <c r="Q36" i="14"/>
  <c r="Q32" i="14"/>
  <c r="Q26" i="14"/>
  <c r="Q27" i="13"/>
  <c r="Q24" i="13"/>
  <c r="R173" i="5"/>
  <c r="S173" i="5"/>
  <c r="R174" i="5"/>
  <c r="S174" i="5"/>
  <c r="R175" i="5"/>
  <c r="S175" i="5"/>
  <c r="S490" i="3"/>
  <c r="T490" i="3"/>
  <c r="S491" i="3"/>
  <c r="T491" i="3"/>
  <c r="S492" i="3"/>
  <c r="T492" i="3"/>
  <c r="S493" i="3"/>
  <c r="T493" i="3"/>
  <c r="S494" i="3"/>
  <c r="T494" i="3"/>
  <c r="S495" i="3"/>
  <c r="T495" i="3"/>
  <c r="S496" i="3"/>
  <c r="T496" i="3"/>
  <c r="S497" i="3"/>
  <c r="T497" i="3"/>
  <c r="S498" i="3"/>
  <c r="T498" i="3"/>
  <c r="S499" i="3"/>
  <c r="T499" i="3"/>
  <c r="S500" i="3"/>
  <c r="T500" i="3"/>
  <c r="S501" i="3"/>
  <c r="T501" i="3"/>
  <c r="S502" i="3"/>
  <c r="T502" i="3"/>
  <c r="S503" i="3"/>
  <c r="T503" i="3"/>
  <c r="S504" i="3"/>
  <c r="T504" i="3"/>
  <c r="S505" i="3"/>
  <c r="T505" i="3"/>
  <c r="S506" i="3"/>
  <c r="T506" i="3"/>
  <c r="S507" i="3"/>
  <c r="T507" i="3"/>
  <c r="S508" i="3"/>
  <c r="T508" i="3"/>
  <c r="S509" i="3"/>
  <c r="T509" i="3"/>
  <c r="S510" i="3"/>
  <c r="T510" i="3"/>
  <c r="S511" i="3"/>
  <c r="T511" i="3"/>
  <c r="S512" i="3"/>
  <c r="T512" i="3"/>
  <c r="S513" i="3"/>
  <c r="T513" i="3"/>
  <c r="S514" i="3"/>
  <c r="T514" i="3"/>
  <c r="S515" i="3"/>
  <c r="T515" i="3"/>
  <c r="S516" i="3"/>
  <c r="T516" i="3"/>
  <c r="S517" i="3"/>
  <c r="T517" i="3"/>
  <c r="S518" i="3"/>
  <c r="T518" i="3"/>
  <c r="S519" i="3"/>
  <c r="T519" i="3"/>
  <c r="S520" i="3"/>
  <c r="T520" i="3"/>
  <c r="S521" i="3"/>
  <c r="T521" i="3"/>
  <c r="S522" i="3"/>
  <c r="T522" i="3"/>
  <c r="S523" i="3"/>
  <c r="T523" i="3"/>
  <c r="S524" i="3"/>
  <c r="T524" i="3"/>
  <c r="S525" i="3"/>
  <c r="T525" i="3"/>
  <c r="S526" i="3"/>
  <c r="T526" i="3"/>
  <c r="S527" i="3"/>
  <c r="T527" i="3"/>
  <c r="S528" i="3"/>
  <c r="T528" i="3"/>
  <c r="S529" i="3"/>
  <c r="T529" i="3"/>
  <c r="S530" i="3"/>
  <c r="T530" i="3"/>
  <c r="S531" i="3"/>
  <c r="T531" i="3"/>
  <c r="S532" i="3"/>
  <c r="T532" i="3"/>
  <c r="S533" i="3"/>
  <c r="T533" i="3"/>
  <c r="S534" i="3"/>
  <c r="T534" i="3"/>
  <c r="S535" i="3"/>
  <c r="T535" i="3"/>
  <c r="S536" i="3"/>
  <c r="T536" i="3"/>
  <c r="S537" i="3"/>
  <c r="T537" i="3"/>
  <c r="S538" i="3"/>
  <c r="T538" i="3"/>
  <c r="S539" i="3"/>
  <c r="T539" i="3"/>
  <c r="S540" i="3"/>
  <c r="T540" i="3"/>
  <c r="S541" i="3"/>
  <c r="T541" i="3"/>
  <c r="S542" i="3"/>
  <c r="T542" i="3"/>
  <c r="S543" i="3"/>
  <c r="T543" i="3"/>
  <c r="S544" i="3"/>
  <c r="T544" i="3"/>
  <c r="S545" i="3"/>
  <c r="T545" i="3"/>
  <c r="S546" i="3"/>
  <c r="T546" i="3"/>
  <c r="S547" i="3"/>
  <c r="T547" i="3"/>
  <c r="S548" i="3"/>
  <c r="T548" i="3"/>
  <c r="S549" i="3"/>
  <c r="T549" i="3"/>
  <c r="S550" i="3"/>
  <c r="T550" i="3"/>
  <c r="S551" i="3"/>
  <c r="T551" i="3"/>
  <c r="S552" i="3"/>
  <c r="T552" i="3"/>
  <c r="S553" i="3"/>
  <c r="T553" i="3"/>
  <c r="S554" i="3"/>
  <c r="T554" i="3"/>
  <c r="S555" i="3"/>
  <c r="T555" i="3"/>
  <c r="S556" i="3"/>
  <c r="T556" i="3"/>
  <c r="S557" i="3"/>
  <c r="T557" i="3"/>
  <c r="S558" i="3"/>
  <c r="T558" i="3"/>
  <c r="S559" i="3"/>
  <c r="T559" i="3"/>
  <c r="S560" i="3"/>
  <c r="T560" i="3"/>
  <c r="S561" i="3"/>
  <c r="T561" i="3"/>
  <c r="S562" i="3"/>
  <c r="T562" i="3"/>
  <c r="S563" i="3"/>
  <c r="T563" i="3"/>
  <c r="S564" i="3"/>
  <c r="T564" i="3"/>
  <c r="S565" i="3"/>
  <c r="T565" i="3"/>
  <c r="S566" i="3"/>
  <c r="T566" i="3"/>
  <c r="S567" i="3"/>
  <c r="T567" i="3"/>
  <c r="S568" i="3"/>
  <c r="T568" i="3"/>
  <c r="S569" i="3"/>
  <c r="T569" i="3"/>
  <c r="S570" i="3"/>
  <c r="T570" i="3"/>
  <c r="S571" i="3"/>
  <c r="T571" i="3"/>
  <c r="S572" i="3"/>
  <c r="T572" i="3"/>
  <c r="S573" i="3"/>
  <c r="T573" i="3"/>
  <c r="S574" i="3"/>
  <c r="T574" i="3"/>
  <c r="S575" i="3"/>
  <c r="T575" i="3"/>
  <c r="S576" i="3"/>
  <c r="T576" i="3"/>
  <c r="S577" i="3"/>
  <c r="T577" i="3"/>
  <c r="S578" i="3"/>
  <c r="T578" i="3"/>
  <c r="S579" i="3"/>
  <c r="T579" i="3"/>
  <c r="S580" i="3"/>
  <c r="T580" i="3"/>
  <c r="S581" i="3"/>
  <c r="T581" i="3"/>
  <c r="S582" i="3"/>
  <c r="T582" i="3"/>
  <c r="S583" i="3"/>
  <c r="T583" i="3"/>
  <c r="S584" i="3"/>
  <c r="T584" i="3"/>
  <c r="S585" i="3"/>
  <c r="T585" i="3"/>
  <c r="S586" i="3"/>
  <c r="T586" i="3"/>
  <c r="S587" i="3"/>
  <c r="T587" i="3"/>
  <c r="S588" i="3"/>
  <c r="T588" i="3"/>
  <c r="S589" i="3"/>
  <c r="T589" i="3"/>
  <c r="S590" i="3"/>
  <c r="T590" i="3"/>
  <c r="S591" i="3"/>
  <c r="T591" i="3"/>
  <c r="S592" i="3"/>
  <c r="T592" i="3"/>
  <c r="S593" i="3"/>
  <c r="T593" i="3"/>
  <c r="S594" i="3"/>
  <c r="T594" i="3"/>
  <c r="S595" i="3"/>
  <c r="T595" i="3"/>
  <c r="S596" i="3"/>
  <c r="T596" i="3"/>
  <c r="S597" i="3"/>
  <c r="T597" i="3"/>
  <c r="S598" i="3"/>
  <c r="T598" i="3"/>
  <c r="S599" i="3"/>
  <c r="T599" i="3"/>
  <c r="S600" i="3"/>
  <c r="T600" i="3"/>
  <c r="S601" i="3"/>
  <c r="T601" i="3"/>
  <c r="S602" i="3"/>
  <c r="T602" i="3"/>
  <c r="S603" i="3"/>
  <c r="T603" i="3"/>
  <c r="S604" i="3"/>
  <c r="T604" i="3"/>
  <c r="S605" i="3"/>
  <c r="T605" i="3"/>
  <c r="S606" i="3"/>
  <c r="T606" i="3"/>
  <c r="S607" i="3"/>
  <c r="T607" i="3"/>
  <c r="S608" i="3"/>
  <c r="T608" i="3"/>
  <c r="S609" i="3"/>
  <c r="T609" i="3"/>
  <c r="S610" i="3"/>
  <c r="T610" i="3"/>
  <c r="S611" i="3"/>
  <c r="T611" i="3"/>
  <c r="S612" i="3"/>
  <c r="T612" i="3"/>
  <c r="S613" i="3"/>
  <c r="T613" i="3"/>
  <c r="S614" i="3"/>
  <c r="T614" i="3"/>
  <c r="S615" i="3"/>
  <c r="T615" i="3"/>
  <c r="S616" i="3"/>
  <c r="T616" i="3"/>
  <c r="S617" i="3"/>
  <c r="T617" i="3"/>
  <c r="S618" i="3"/>
  <c r="T618" i="3"/>
  <c r="S619" i="3"/>
  <c r="T619" i="3"/>
  <c r="S620" i="3"/>
  <c r="T620" i="3"/>
  <c r="S621" i="3"/>
  <c r="T621" i="3"/>
  <c r="S622" i="3"/>
  <c r="T622" i="3"/>
  <c r="S623" i="3"/>
  <c r="T623" i="3"/>
  <c r="S624" i="3"/>
  <c r="T624" i="3"/>
  <c r="S625" i="3"/>
  <c r="T625" i="3"/>
  <c r="S626" i="3"/>
  <c r="T626" i="3"/>
  <c r="S627" i="3"/>
  <c r="T627" i="3"/>
  <c r="S628" i="3"/>
  <c r="T628" i="3"/>
  <c r="S629" i="3"/>
  <c r="T629" i="3"/>
  <c r="S630" i="3"/>
  <c r="T630" i="3"/>
  <c r="S631" i="3"/>
  <c r="T631" i="3"/>
  <c r="S632" i="3"/>
  <c r="T632" i="3"/>
  <c r="S633" i="3"/>
  <c r="T633" i="3"/>
  <c r="S634" i="3"/>
  <c r="T634" i="3"/>
  <c r="S635" i="3"/>
  <c r="T635" i="3"/>
  <c r="S636" i="3"/>
  <c r="T636" i="3"/>
  <c r="S637" i="3"/>
  <c r="T637" i="3"/>
  <c r="S638" i="3"/>
  <c r="T638" i="3"/>
  <c r="S639" i="3"/>
  <c r="T639" i="3"/>
  <c r="S640" i="3"/>
  <c r="T640" i="3"/>
  <c r="S641" i="3"/>
  <c r="T641" i="3"/>
  <c r="S642" i="3"/>
  <c r="T642" i="3"/>
  <c r="S643" i="3"/>
  <c r="T643" i="3"/>
  <c r="S644" i="3"/>
  <c r="T644" i="3"/>
  <c r="S645" i="3"/>
  <c r="T645" i="3"/>
  <c r="S646" i="3"/>
  <c r="T646" i="3"/>
  <c r="S647" i="3"/>
  <c r="T647" i="3"/>
  <c r="S648" i="3"/>
  <c r="T648" i="3"/>
  <c r="S649" i="3"/>
  <c r="T649" i="3"/>
  <c r="S650" i="3"/>
  <c r="T650" i="3"/>
  <c r="S651" i="3"/>
  <c r="T651" i="3"/>
  <c r="S652" i="3"/>
  <c r="T652" i="3"/>
  <c r="S653" i="3"/>
  <c r="T653" i="3"/>
  <c r="S654" i="3"/>
  <c r="T654" i="3"/>
  <c r="S655" i="3"/>
  <c r="T655" i="3"/>
  <c r="S656" i="3"/>
  <c r="T656" i="3"/>
  <c r="S657" i="3"/>
  <c r="T657" i="3"/>
  <c r="S658" i="3"/>
  <c r="T658" i="3"/>
  <c r="S659" i="3"/>
  <c r="T659" i="3"/>
  <c r="S660" i="3"/>
  <c r="T660" i="3"/>
  <c r="S661" i="3"/>
  <c r="T661" i="3"/>
  <c r="E20" i="8"/>
  <c r="D20" i="8"/>
  <c r="E23" i="22"/>
  <c r="D23" i="22"/>
  <c r="E20" i="22"/>
  <c r="D20" i="22"/>
  <c r="E19" i="22"/>
  <c r="D19" i="22"/>
  <c r="E14" i="22"/>
  <c r="D14" i="22"/>
  <c r="E18" i="22"/>
  <c r="D18" i="22"/>
  <c r="E13" i="22"/>
  <c r="D13" i="22"/>
  <c r="E12" i="22"/>
  <c r="D12" i="22"/>
  <c r="E11" i="22"/>
  <c r="D11" i="22"/>
  <c r="E10" i="22"/>
  <c r="D10" i="22"/>
  <c r="E9" i="22"/>
  <c r="D9" i="22"/>
  <c r="E8" i="22"/>
  <c r="D8" i="22"/>
  <c r="E21" i="22"/>
  <c r="D21" i="22"/>
  <c r="F123" i="24"/>
  <c r="E123" i="24"/>
  <c r="H2" i="31"/>
  <c r="J2" i="31"/>
  <c r="K2" i="31"/>
  <c r="L2" i="31"/>
  <c r="K3" i="31"/>
  <c r="L3" i="31"/>
  <c r="K4" i="31"/>
  <c r="L4" i="31"/>
  <c r="K5" i="31"/>
  <c r="L5" i="31"/>
  <c r="K6" i="31"/>
  <c r="L6" i="31"/>
  <c r="K7" i="31"/>
  <c r="L7" i="31"/>
  <c r="K8" i="31"/>
  <c r="L8" i="31"/>
  <c r="K9" i="31"/>
  <c r="L9" i="31"/>
  <c r="K10" i="31"/>
  <c r="L10" i="31"/>
  <c r="K11" i="31"/>
  <c r="L11" i="31"/>
  <c r="K12" i="31"/>
  <c r="L12" i="31"/>
  <c r="K13" i="31"/>
  <c r="L13" i="31"/>
  <c r="K14" i="31"/>
  <c r="L14" i="31"/>
  <c r="K15" i="31"/>
  <c r="L15" i="31"/>
  <c r="K16" i="31"/>
  <c r="L16" i="31"/>
  <c r="K17" i="31"/>
  <c r="L17" i="31"/>
  <c r="K18" i="31"/>
  <c r="L18" i="31"/>
  <c r="K19" i="31"/>
  <c r="L19" i="31"/>
  <c r="K20" i="31"/>
  <c r="L20" i="31"/>
  <c r="K21" i="31"/>
  <c r="L21" i="31"/>
  <c r="K22" i="31"/>
  <c r="L22" i="31"/>
  <c r="K23" i="31"/>
  <c r="L23" i="31"/>
  <c r="K24" i="31"/>
  <c r="L24" i="31"/>
  <c r="K25" i="31"/>
  <c r="L25" i="31"/>
  <c r="K26" i="31"/>
  <c r="L26" i="31"/>
  <c r="K27" i="31"/>
  <c r="L27" i="31"/>
  <c r="K28" i="31"/>
  <c r="L28" i="31"/>
  <c r="K29" i="31"/>
  <c r="L29" i="31"/>
  <c r="K30" i="31"/>
  <c r="L30" i="31"/>
  <c r="K31" i="31"/>
  <c r="L31" i="31"/>
  <c r="K32" i="31"/>
  <c r="L32" i="31"/>
  <c r="K33" i="31"/>
  <c r="L33" i="31"/>
  <c r="K34" i="31"/>
  <c r="L34" i="31"/>
  <c r="K35" i="31"/>
  <c r="L35" i="31"/>
  <c r="K36" i="31"/>
  <c r="L36" i="31"/>
  <c r="K37" i="31"/>
  <c r="L37" i="31"/>
  <c r="K38" i="31"/>
  <c r="L38" i="31"/>
  <c r="K39" i="31"/>
  <c r="L39" i="31"/>
  <c r="K40" i="31"/>
  <c r="L40" i="31"/>
  <c r="K41" i="31"/>
  <c r="L41" i="31"/>
  <c r="K42" i="31"/>
  <c r="L42" i="31"/>
  <c r="K43" i="31"/>
  <c r="L43" i="31"/>
  <c r="K44" i="31"/>
  <c r="L44" i="31"/>
  <c r="K45" i="31"/>
  <c r="L45" i="31"/>
  <c r="K46" i="31"/>
  <c r="L46" i="31"/>
  <c r="K47" i="31"/>
  <c r="L47" i="31"/>
  <c r="K48" i="31"/>
  <c r="L48" i="31"/>
  <c r="K49" i="31"/>
  <c r="L49" i="31"/>
  <c r="K50" i="31"/>
  <c r="L50" i="31"/>
  <c r="K51" i="31"/>
  <c r="L51" i="31"/>
  <c r="K52" i="31"/>
  <c r="L52" i="31"/>
  <c r="K53" i="31"/>
  <c r="L53" i="31"/>
  <c r="K54" i="31"/>
  <c r="L54" i="31"/>
  <c r="K55" i="31"/>
  <c r="L55" i="31"/>
  <c r="K56" i="31"/>
  <c r="L56" i="31"/>
  <c r="K57" i="31"/>
  <c r="L57" i="31"/>
  <c r="K58" i="31"/>
  <c r="L58" i="31"/>
  <c r="K59" i="31"/>
  <c r="L59" i="31"/>
  <c r="K60" i="31"/>
  <c r="L60" i="31"/>
  <c r="K61" i="31"/>
  <c r="L61" i="31"/>
  <c r="K62" i="31"/>
  <c r="L62" i="31"/>
  <c r="K63" i="31"/>
  <c r="L63" i="31"/>
  <c r="K64" i="31"/>
  <c r="L64" i="31"/>
  <c r="K65" i="31"/>
  <c r="L65" i="31"/>
  <c r="K66" i="31"/>
  <c r="L66" i="31"/>
  <c r="K67" i="31"/>
  <c r="L67" i="31"/>
  <c r="K68" i="31"/>
  <c r="L68" i="31"/>
  <c r="K69" i="31"/>
  <c r="L69" i="31"/>
  <c r="K70" i="31"/>
  <c r="L70" i="31"/>
  <c r="K71" i="31"/>
  <c r="L71" i="31"/>
  <c r="K72" i="31"/>
  <c r="L72" i="31"/>
  <c r="K73" i="31"/>
  <c r="L73" i="31"/>
  <c r="K74" i="31"/>
  <c r="L74" i="31"/>
  <c r="K75" i="31"/>
  <c r="L75" i="31"/>
  <c r="K76" i="31"/>
  <c r="L76" i="31"/>
  <c r="K77" i="31"/>
  <c r="L77" i="31"/>
  <c r="K78" i="31"/>
  <c r="L78" i="31"/>
  <c r="K79" i="31"/>
  <c r="L79" i="31"/>
  <c r="K80" i="31"/>
  <c r="L80" i="31"/>
  <c r="K81" i="31"/>
  <c r="L81" i="31"/>
  <c r="K82" i="31"/>
  <c r="L82" i="31"/>
  <c r="K83" i="31"/>
  <c r="L83" i="31"/>
  <c r="K84" i="31"/>
  <c r="L84" i="31"/>
  <c r="K85" i="31"/>
  <c r="L85" i="31"/>
  <c r="K86" i="31"/>
  <c r="L86" i="31"/>
  <c r="K87" i="31"/>
  <c r="L87" i="31"/>
  <c r="K88" i="31"/>
  <c r="L88" i="31"/>
  <c r="K89" i="31"/>
  <c r="L89" i="31"/>
  <c r="K90" i="31"/>
  <c r="L90" i="31"/>
  <c r="K91" i="31"/>
  <c r="L91" i="31"/>
  <c r="K92" i="31"/>
  <c r="L92" i="31"/>
  <c r="K93" i="31"/>
  <c r="L93" i="31"/>
  <c r="K94" i="31"/>
  <c r="L94" i="31"/>
  <c r="K95" i="31"/>
  <c r="L95" i="31"/>
  <c r="K96" i="31"/>
  <c r="L96" i="31"/>
  <c r="K97" i="31"/>
  <c r="L97" i="31"/>
  <c r="K98" i="31"/>
  <c r="L98" i="31"/>
  <c r="K99" i="31"/>
  <c r="L99" i="31"/>
  <c r="K100" i="31"/>
  <c r="L100" i="31"/>
  <c r="K101" i="31"/>
  <c r="L101" i="31"/>
  <c r="K102" i="31"/>
  <c r="L102" i="31"/>
  <c r="K103" i="31"/>
  <c r="L103" i="31"/>
  <c r="K104" i="31"/>
  <c r="L104" i="31"/>
  <c r="K105" i="31"/>
  <c r="L105" i="31"/>
  <c r="K106" i="31"/>
  <c r="L106" i="31"/>
  <c r="K107" i="31"/>
  <c r="L107" i="31"/>
  <c r="K108" i="31"/>
  <c r="L108" i="31"/>
  <c r="K109" i="31"/>
  <c r="L109" i="31"/>
  <c r="K110" i="31"/>
  <c r="L110" i="31"/>
  <c r="K111" i="31"/>
  <c r="L111" i="31"/>
  <c r="K112" i="31"/>
  <c r="L112" i="31"/>
  <c r="K113" i="31"/>
  <c r="L113" i="31"/>
  <c r="K114" i="31"/>
  <c r="L114" i="31"/>
  <c r="K115" i="31"/>
  <c r="L115" i="31"/>
  <c r="K116" i="31"/>
  <c r="L116" i="31"/>
  <c r="K117" i="31"/>
  <c r="L117" i="31"/>
  <c r="K118" i="31"/>
  <c r="L118" i="31"/>
  <c r="K119" i="31"/>
  <c r="L119" i="31"/>
  <c r="K120" i="31"/>
  <c r="L120" i="31"/>
  <c r="K121" i="31"/>
  <c r="L121" i="31"/>
  <c r="K122" i="31"/>
  <c r="L122" i="31"/>
  <c r="K123" i="31"/>
  <c r="L123" i="31"/>
  <c r="K124" i="31"/>
  <c r="L124" i="31"/>
  <c r="K125" i="31"/>
  <c r="L125" i="31"/>
  <c r="K126" i="31"/>
  <c r="L126" i="31"/>
  <c r="K127" i="31"/>
  <c r="L127" i="31"/>
  <c r="K128" i="31"/>
  <c r="L128" i="31"/>
  <c r="K129" i="31"/>
  <c r="L129" i="31"/>
  <c r="K130" i="31"/>
  <c r="L130" i="31"/>
  <c r="K131" i="31"/>
  <c r="L131" i="31"/>
  <c r="K132" i="31"/>
  <c r="L132" i="31"/>
  <c r="K133" i="31"/>
  <c r="L133" i="31"/>
  <c r="K134" i="31"/>
  <c r="L134" i="31"/>
  <c r="K135" i="31"/>
  <c r="L135" i="31"/>
  <c r="K136" i="31"/>
  <c r="L136" i="31"/>
  <c r="K137" i="31"/>
  <c r="L137" i="31"/>
  <c r="K138" i="31"/>
  <c r="L138" i="31"/>
  <c r="K139" i="31"/>
  <c r="L139" i="31"/>
  <c r="K140" i="31"/>
  <c r="L140" i="31"/>
  <c r="K141" i="31"/>
  <c r="L141" i="31"/>
  <c r="K142" i="31"/>
  <c r="L142" i="31"/>
  <c r="K143" i="31"/>
  <c r="L143" i="31"/>
  <c r="K144" i="31"/>
  <c r="L144" i="31"/>
  <c r="K145" i="31"/>
  <c r="L145" i="31"/>
  <c r="K146" i="31"/>
  <c r="L146" i="31"/>
  <c r="K147" i="31"/>
  <c r="L147" i="31"/>
  <c r="K148" i="31"/>
  <c r="L148" i="31"/>
  <c r="K149" i="31"/>
  <c r="L149" i="31"/>
  <c r="K150" i="31"/>
  <c r="L150" i="31"/>
  <c r="K151" i="31"/>
  <c r="L151" i="31"/>
  <c r="K152" i="31"/>
  <c r="L152" i="31"/>
  <c r="K153" i="31"/>
  <c r="L153" i="31"/>
  <c r="K154" i="31"/>
  <c r="L154" i="31"/>
  <c r="K155" i="31"/>
  <c r="L155" i="31"/>
  <c r="K156" i="31"/>
  <c r="L156" i="31"/>
  <c r="K157" i="31"/>
  <c r="L157" i="31"/>
  <c r="K158" i="31"/>
  <c r="L158" i="31"/>
  <c r="K159" i="31"/>
  <c r="L159" i="31"/>
  <c r="K160" i="31"/>
  <c r="L160" i="31"/>
  <c r="K161" i="31"/>
  <c r="L161" i="31"/>
  <c r="K162" i="31"/>
  <c r="L162" i="31"/>
  <c r="F111" i="24"/>
  <c r="E111" i="24"/>
  <c r="F116" i="24"/>
  <c r="E116" i="24"/>
  <c r="F107" i="24"/>
  <c r="E107" i="24"/>
  <c r="F106" i="24"/>
  <c r="E106" i="24"/>
  <c r="F87" i="24"/>
  <c r="E87" i="24"/>
  <c r="F88" i="24"/>
  <c r="E88" i="24"/>
  <c r="F89" i="24"/>
  <c r="E89" i="24"/>
  <c r="F90" i="24"/>
  <c r="E90" i="24"/>
  <c r="F86" i="24"/>
  <c r="E86" i="24"/>
  <c r="F85" i="24"/>
  <c r="E85" i="24"/>
  <c r="F81" i="24"/>
  <c r="E81" i="24"/>
  <c r="F84" i="24"/>
  <c r="E84" i="24"/>
  <c r="F77" i="24"/>
  <c r="E77" i="24"/>
  <c r="F67" i="24"/>
  <c r="E67" i="24"/>
  <c r="F66" i="24"/>
  <c r="E66" i="24"/>
  <c r="F65" i="24"/>
  <c r="E65" i="24"/>
  <c r="F64" i="24"/>
  <c r="E64" i="24"/>
  <c r="F63" i="24"/>
  <c r="E63" i="24"/>
  <c r="F61" i="24"/>
  <c r="E61" i="24"/>
  <c r="F60" i="24"/>
  <c r="E60" i="24"/>
  <c r="F52" i="24"/>
  <c r="E52" i="24"/>
  <c r="F51" i="24"/>
  <c r="E51" i="24"/>
  <c r="F47" i="24"/>
  <c r="E47" i="24"/>
  <c r="F46" i="24"/>
  <c r="E46" i="24"/>
  <c r="Q45" i="11"/>
  <c r="F24" i="24"/>
  <c r="E24" i="24"/>
  <c r="F25" i="24"/>
  <c r="E25" i="24"/>
  <c r="F34" i="24"/>
  <c r="E34" i="24"/>
  <c r="F33" i="24"/>
  <c r="E33" i="24"/>
  <c r="F32" i="24"/>
  <c r="E32" i="24"/>
  <c r="F36" i="24"/>
  <c r="F35" i="24"/>
  <c r="E36" i="24"/>
  <c r="L36" i="24"/>
  <c r="M36" i="24"/>
  <c r="E35" i="24"/>
  <c r="F31" i="24"/>
  <c r="E31" i="24"/>
  <c r="F27" i="24"/>
  <c r="F26" i="24"/>
  <c r="E27" i="24"/>
  <c r="E26" i="24"/>
  <c r="F30" i="24"/>
  <c r="E30" i="24"/>
  <c r="F28" i="24"/>
  <c r="E28" i="24"/>
  <c r="F20" i="24"/>
  <c r="E20" i="24"/>
  <c r="F19" i="24"/>
  <c r="E19" i="24"/>
  <c r="F18" i="24"/>
  <c r="E18" i="24"/>
  <c r="F17" i="24"/>
  <c r="E17" i="24"/>
  <c r="F16" i="24"/>
  <c r="E16" i="24"/>
  <c r="F15" i="24"/>
  <c r="E15" i="24"/>
  <c r="F14" i="24"/>
  <c r="E14" i="24"/>
  <c r="F13" i="24"/>
  <c r="E13" i="24"/>
  <c r="F12" i="24"/>
  <c r="E12" i="24"/>
  <c r="F11" i="24"/>
  <c r="E11" i="24"/>
  <c r="F10" i="24"/>
  <c r="E10" i="24"/>
  <c r="F9" i="24"/>
  <c r="E9" i="24"/>
  <c r="F7" i="24"/>
  <c r="E7" i="24"/>
  <c r="F8" i="24"/>
  <c r="E8" i="24"/>
  <c r="F6" i="24"/>
  <c r="E6" i="24"/>
  <c r="R2" i="5"/>
  <c r="R3" i="5"/>
  <c r="R4" i="5"/>
  <c r="R5" i="5"/>
  <c r="S2" i="5"/>
  <c r="S3" i="5"/>
  <c r="S4" i="5"/>
  <c r="S5" i="5"/>
  <c r="R6" i="5"/>
  <c r="S6" i="5"/>
  <c r="R7" i="5"/>
  <c r="S7" i="5"/>
  <c r="R8" i="5"/>
  <c r="S8" i="5"/>
  <c r="R9" i="5"/>
  <c r="S9" i="5"/>
  <c r="R10" i="5"/>
  <c r="S10" i="5"/>
  <c r="R11" i="5"/>
  <c r="S11" i="5"/>
  <c r="R12" i="5"/>
  <c r="S12" i="5"/>
  <c r="R13" i="5"/>
  <c r="S13" i="5"/>
  <c r="R14" i="5"/>
  <c r="S14" i="5"/>
  <c r="R15" i="5"/>
  <c r="S15" i="5"/>
  <c r="R16" i="5"/>
  <c r="S16" i="5"/>
  <c r="R17" i="5"/>
  <c r="S17" i="5"/>
  <c r="R18" i="5"/>
  <c r="S18" i="5"/>
  <c r="R19" i="5"/>
  <c r="S19" i="5"/>
  <c r="R20" i="5"/>
  <c r="S20" i="5"/>
  <c r="R21" i="5"/>
  <c r="S21" i="5"/>
  <c r="R22" i="5"/>
  <c r="S22" i="5"/>
  <c r="R23" i="5"/>
  <c r="S23" i="5"/>
  <c r="R24" i="5"/>
  <c r="S24" i="5"/>
  <c r="R25" i="5"/>
  <c r="S25" i="5"/>
  <c r="R26" i="5"/>
  <c r="S26" i="5"/>
  <c r="R27" i="5"/>
  <c r="S27" i="5"/>
  <c r="R28" i="5"/>
  <c r="S28" i="5"/>
  <c r="R29" i="5"/>
  <c r="S29" i="5"/>
  <c r="R30" i="5"/>
  <c r="S30" i="5"/>
  <c r="R31" i="5"/>
  <c r="S31" i="5"/>
  <c r="R32" i="5"/>
  <c r="S32" i="5"/>
  <c r="R33" i="5"/>
  <c r="S33" i="5"/>
  <c r="R34" i="5"/>
  <c r="S34" i="5"/>
  <c r="R35" i="5"/>
  <c r="S35" i="5"/>
  <c r="R36" i="5"/>
  <c r="S36" i="5"/>
  <c r="R37" i="5"/>
  <c r="S37" i="5"/>
  <c r="R38" i="5"/>
  <c r="S38" i="5"/>
  <c r="R39" i="5"/>
  <c r="S39" i="5"/>
  <c r="R40" i="5"/>
  <c r="S40" i="5"/>
  <c r="R41" i="5"/>
  <c r="S41" i="5"/>
  <c r="R42" i="5"/>
  <c r="S42" i="5"/>
  <c r="R43" i="5"/>
  <c r="S43" i="5"/>
  <c r="R44" i="5"/>
  <c r="S44" i="5"/>
  <c r="R45" i="5"/>
  <c r="S45" i="5"/>
  <c r="R46" i="5"/>
  <c r="S46" i="5"/>
  <c r="R47" i="5"/>
  <c r="S47" i="5"/>
  <c r="R48" i="5"/>
  <c r="S48" i="5"/>
  <c r="R49" i="5"/>
  <c r="S49" i="5"/>
  <c r="R50" i="5"/>
  <c r="S50" i="5"/>
  <c r="R51" i="5"/>
  <c r="S51" i="5"/>
  <c r="R52" i="5"/>
  <c r="S52" i="5"/>
  <c r="R53" i="5"/>
  <c r="S53" i="5"/>
  <c r="R54" i="5"/>
  <c r="S54" i="5"/>
  <c r="R55" i="5"/>
  <c r="S55" i="5"/>
  <c r="R56" i="5"/>
  <c r="S56" i="5"/>
  <c r="R57" i="5"/>
  <c r="S57" i="5"/>
  <c r="R58" i="5"/>
  <c r="S58" i="5"/>
  <c r="R59" i="5"/>
  <c r="S59" i="5"/>
  <c r="R60" i="5"/>
  <c r="S60" i="5"/>
  <c r="R61" i="5"/>
  <c r="S61" i="5"/>
  <c r="R62" i="5"/>
  <c r="S62" i="5"/>
  <c r="R63" i="5"/>
  <c r="S63" i="5"/>
  <c r="R64" i="5"/>
  <c r="S64" i="5"/>
  <c r="R65" i="5"/>
  <c r="S65" i="5"/>
  <c r="R66" i="5"/>
  <c r="S66" i="5"/>
  <c r="R67" i="5"/>
  <c r="S67" i="5"/>
  <c r="R68" i="5"/>
  <c r="S68" i="5"/>
  <c r="R69" i="5"/>
  <c r="S69" i="5"/>
  <c r="R70" i="5"/>
  <c r="S70" i="5"/>
  <c r="R71" i="5"/>
  <c r="S71" i="5"/>
  <c r="R72" i="5"/>
  <c r="S72" i="5"/>
  <c r="R73" i="5"/>
  <c r="S73" i="5"/>
  <c r="R74" i="5"/>
  <c r="S74" i="5"/>
  <c r="R75" i="5"/>
  <c r="S75" i="5"/>
  <c r="R76" i="5"/>
  <c r="S76" i="5"/>
  <c r="R77" i="5"/>
  <c r="S77" i="5"/>
  <c r="R78" i="5"/>
  <c r="S78" i="5"/>
  <c r="R79" i="5"/>
  <c r="S79" i="5"/>
  <c r="R80" i="5"/>
  <c r="S80" i="5"/>
  <c r="R81" i="5"/>
  <c r="S81" i="5"/>
  <c r="R82" i="5"/>
  <c r="S82" i="5"/>
  <c r="R83" i="5"/>
  <c r="S83" i="5"/>
  <c r="R84" i="5"/>
  <c r="S84" i="5"/>
  <c r="R85" i="5"/>
  <c r="S85" i="5"/>
  <c r="R86" i="5"/>
  <c r="S86" i="5"/>
  <c r="R87" i="5"/>
  <c r="S87" i="5"/>
  <c r="R88" i="5"/>
  <c r="S88" i="5"/>
  <c r="R89" i="5"/>
  <c r="S89" i="5"/>
  <c r="R90" i="5"/>
  <c r="S90" i="5"/>
  <c r="R91" i="5"/>
  <c r="S91" i="5"/>
  <c r="R92" i="5"/>
  <c r="S92" i="5"/>
  <c r="R93" i="5"/>
  <c r="S93" i="5"/>
  <c r="R94" i="5"/>
  <c r="S94" i="5"/>
  <c r="R95" i="5"/>
  <c r="S95" i="5"/>
  <c r="R96" i="5"/>
  <c r="S96" i="5"/>
  <c r="R97" i="5"/>
  <c r="S97" i="5"/>
  <c r="R98" i="5"/>
  <c r="S98" i="5"/>
  <c r="R99" i="5"/>
  <c r="S99" i="5"/>
  <c r="R100" i="5"/>
  <c r="S100" i="5"/>
  <c r="R101" i="5"/>
  <c r="S101" i="5"/>
  <c r="R102" i="5"/>
  <c r="S102" i="5"/>
  <c r="R103" i="5"/>
  <c r="S103" i="5"/>
  <c r="R104" i="5"/>
  <c r="S104" i="5"/>
  <c r="R105" i="5"/>
  <c r="S105" i="5"/>
  <c r="R106" i="5"/>
  <c r="S106" i="5"/>
  <c r="R107" i="5"/>
  <c r="S107" i="5"/>
  <c r="R108" i="5"/>
  <c r="S108" i="5"/>
  <c r="R109" i="5"/>
  <c r="S109" i="5"/>
  <c r="R110" i="5"/>
  <c r="S110" i="5"/>
  <c r="R111" i="5"/>
  <c r="S111" i="5"/>
  <c r="R112" i="5"/>
  <c r="S112" i="5"/>
  <c r="R113" i="5"/>
  <c r="S113" i="5"/>
  <c r="R114" i="5"/>
  <c r="S114" i="5"/>
  <c r="R115" i="5"/>
  <c r="S115" i="5"/>
  <c r="R116" i="5"/>
  <c r="S116" i="5"/>
  <c r="R117" i="5"/>
  <c r="S117" i="5"/>
  <c r="R118" i="5"/>
  <c r="S118" i="5"/>
  <c r="R119" i="5"/>
  <c r="S119" i="5"/>
  <c r="R120" i="5"/>
  <c r="S120" i="5"/>
  <c r="R121" i="5"/>
  <c r="S121" i="5"/>
  <c r="R122" i="5"/>
  <c r="S122" i="5"/>
  <c r="R123" i="5"/>
  <c r="S123" i="5"/>
  <c r="R124" i="5"/>
  <c r="S124" i="5"/>
  <c r="R125" i="5"/>
  <c r="S125" i="5"/>
  <c r="R126" i="5"/>
  <c r="S126" i="5"/>
  <c r="R127" i="5"/>
  <c r="S127" i="5"/>
  <c r="R128" i="5"/>
  <c r="S128" i="5"/>
  <c r="R129" i="5"/>
  <c r="S129" i="5"/>
  <c r="R130" i="5"/>
  <c r="S130" i="5"/>
  <c r="R131" i="5"/>
  <c r="S131" i="5"/>
  <c r="R132" i="5"/>
  <c r="S132" i="5"/>
  <c r="R133" i="5"/>
  <c r="S133" i="5"/>
  <c r="R134" i="5"/>
  <c r="S134" i="5"/>
  <c r="R135" i="5"/>
  <c r="S135" i="5"/>
  <c r="R136" i="5"/>
  <c r="S136" i="5"/>
  <c r="R137" i="5"/>
  <c r="S137" i="5"/>
  <c r="R138" i="5"/>
  <c r="S138" i="5"/>
  <c r="R139" i="5"/>
  <c r="S139" i="5"/>
  <c r="R140" i="5"/>
  <c r="S140" i="5"/>
  <c r="R141" i="5"/>
  <c r="S141" i="5"/>
  <c r="R142" i="5"/>
  <c r="S142" i="5"/>
  <c r="R143" i="5"/>
  <c r="S143" i="5"/>
  <c r="R144" i="5"/>
  <c r="S144" i="5"/>
  <c r="R145" i="5"/>
  <c r="S145" i="5"/>
  <c r="R146" i="5"/>
  <c r="S146" i="5"/>
  <c r="R147" i="5"/>
  <c r="S147" i="5"/>
  <c r="R148" i="5"/>
  <c r="S148" i="5"/>
  <c r="R149" i="5"/>
  <c r="S149" i="5"/>
  <c r="R150" i="5"/>
  <c r="S150" i="5"/>
  <c r="R151" i="5"/>
  <c r="S151" i="5"/>
  <c r="R152" i="5"/>
  <c r="S152" i="5"/>
  <c r="R153" i="5"/>
  <c r="S153" i="5"/>
  <c r="R154" i="5"/>
  <c r="S154" i="5"/>
  <c r="R155" i="5"/>
  <c r="S155" i="5"/>
  <c r="R156" i="5"/>
  <c r="S156" i="5"/>
  <c r="R157" i="5"/>
  <c r="S157" i="5"/>
  <c r="R158" i="5"/>
  <c r="S158" i="5"/>
  <c r="R159" i="5"/>
  <c r="S159" i="5"/>
  <c r="R160" i="5"/>
  <c r="S160" i="5"/>
  <c r="R161" i="5"/>
  <c r="S161" i="5"/>
  <c r="R162" i="5"/>
  <c r="S162" i="5"/>
  <c r="R163" i="5"/>
  <c r="S163" i="5"/>
  <c r="R164" i="5"/>
  <c r="S164" i="5"/>
  <c r="R165" i="5"/>
  <c r="S165" i="5"/>
  <c r="R166" i="5"/>
  <c r="S166" i="5"/>
  <c r="R167" i="5"/>
  <c r="S167" i="5"/>
  <c r="R168" i="5"/>
  <c r="S168" i="5"/>
  <c r="R169" i="5"/>
  <c r="S169" i="5"/>
  <c r="R170" i="5"/>
  <c r="S170" i="5"/>
  <c r="R171" i="5"/>
  <c r="S171" i="5"/>
  <c r="R172" i="5"/>
  <c r="S172" i="5"/>
  <c r="E34" i="14"/>
  <c r="F34" i="14"/>
  <c r="E35" i="14"/>
  <c r="F35" i="14"/>
  <c r="E33" i="14"/>
  <c r="F33" i="14"/>
  <c r="F31" i="14"/>
  <c r="E31" i="14"/>
  <c r="F27" i="14"/>
  <c r="E27" i="14"/>
  <c r="F26" i="14"/>
  <c r="E26" i="14"/>
  <c r="F34" i="13"/>
  <c r="E34" i="13"/>
  <c r="F32" i="13"/>
  <c r="E32" i="13"/>
  <c r="F30" i="13"/>
  <c r="E30" i="13"/>
  <c r="F29" i="13"/>
  <c r="E29" i="13"/>
  <c r="F28" i="13"/>
  <c r="E28" i="13"/>
  <c r="F26" i="13"/>
  <c r="E26" i="13"/>
  <c r="F25" i="13"/>
  <c r="E25" i="13"/>
  <c r="F20" i="16"/>
  <c r="E20" i="16"/>
  <c r="F19" i="16"/>
  <c r="E19" i="16"/>
  <c r="F13" i="17"/>
  <c r="E13" i="17"/>
  <c r="E11" i="17"/>
  <c r="F11" i="17"/>
  <c r="T3" i="3"/>
  <c r="T4" i="3"/>
  <c r="T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T126" i="3"/>
  <c r="T127" i="3"/>
  <c r="T128" i="3"/>
  <c r="T129" i="3"/>
  <c r="T130" i="3"/>
  <c r="T131" i="3"/>
  <c r="T132" i="3"/>
  <c r="T133" i="3"/>
  <c r="T134" i="3"/>
  <c r="T135" i="3"/>
  <c r="T136" i="3"/>
  <c r="T137" i="3"/>
  <c r="T138" i="3"/>
  <c r="T139" i="3"/>
  <c r="T140" i="3"/>
  <c r="T141" i="3"/>
  <c r="T142" i="3"/>
  <c r="T143" i="3"/>
  <c r="T144" i="3"/>
  <c r="T145" i="3"/>
  <c r="T146" i="3"/>
  <c r="T147" i="3"/>
  <c r="T148" i="3"/>
  <c r="T149" i="3"/>
  <c r="T150" i="3"/>
  <c r="T151" i="3"/>
  <c r="T152" i="3"/>
  <c r="T153" i="3"/>
  <c r="T154" i="3"/>
  <c r="T155" i="3"/>
  <c r="T156" i="3"/>
  <c r="T157" i="3"/>
  <c r="T158" i="3"/>
  <c r="T159" i="3"/>
  <c r="T160" i="3"/>
  <c r="T161" i="3"/>
  <c r="T162" i="3"/>
  <c r="T163" i="3"/>
  <c r="T164" i="3"/>
  <c r="T165" i="3"/>
  <c r="T166" i="3"/>
  <c r="T167" i="3"/>
  <c r="T168" i="3"/>
  <c r="T169" i="3"/>
  <c r="T170" i="3"/>
  <c r="T171" i="3"/>
  <c r="T172" i="3"/>
  <c r="T173" i="3"/>
  <c r="T174" i="3"/>
  <c r="T175" i="3"/>
  <c r="T176" i="3"/>
  <c r="T177" i="3"/>
  <c r="T178" i="3"/>
  <c r="T179" i="3"/>
  <c r="T180" i="3"/>
  <c r="T181" i="3"/>
  <c r="T182" i="3"/>
  <c r="T183" i="3"/>
  <c r="T184" i="3"/>
  <c r="T185" i="3"/>
  <c r="T186" i="3"/>
  <c r="T187" i="3"/>
  <c r="T188" i="3"/>
  <c r="T189" i="3"/>
  <c r="T190" i="3"/>
  <c r="T191" i="3"/>
  <c r="T192" i="3"/>
  <c r="T193" i="3"/>
  <c r="T194" i="3"/>
  <c r="T195" i="3"/>
  <c r="T196" i="3"/>
  <c r="T197" i="3"/>
  <c r="T198" i="3"/>
  <c r="T199" i="3"/>
  <c r="T200" i="3"/>
  <c r="T201" i="3"/>
  <c r="T202" i="3"/>
  <c r="T203" i="3"/>
  <c r="T204" i="3"/>
  <c r="T205" i="3"/>
  <c r="T206" i="3"/>
  <c r="T207" i="3"/>
  <c r="T208" i="3"/>
  <c r="T209" i="3"/>
  <c r="T210" i="3"/>
  <c r="T211" i="3"/>
  <c r="T212" i="3"/>
  <c r="T213" i="3"/>
  <c r="T214" i="3"/>
  <c r="T215" i="3"/>
  <c r="T216" i="3"/>
  <c r="T217" i="3"/>
  <c r="T218" i="3"/>
  <c r="T219" i="3"/>
  <c r="T220" i="3"/>
  <c r="T221" i="3"/>
  <c r="T222" i="3"/>
  <c r="T223" i="3"/>
  <c r="T224" i="3"/>
  <c r="T225" i="3"/>
  <c r="T226" i="3"/>
  <c r="T227" i="3"/>
  <c r="T228" i="3"/>
  <c r="T229" i="3"/>
  <c r="T230" i="3"/>
  <c r="T231" i="3"/>
  <c r="T232" i="3"/>
  <c r="T233" i="3"/>
  <c r="T234" i="3"/>
  <c r="T235" i="3"/>
  <c r="T236" i="3"/>
  <c r="T237" i="3"/>
  <c r="T238" i="3"/>
  <c r="T239" i="3"/>
  <c r="T240" i="3"/>
  <c r="T241" i="3"/>
  <c r="T242" i="3"/>
  <c r="T243" i="3"/>
  <c r="T244" i="3"/>
  <c r="T245" i="3"/>
  <c r="T246" i="3"/>
  <c r="T247" i="3"/>
  <c r="T248" i="3"/>
  <c r="T249" i="3"/>
  <c r="T250" i="3"/>
  <c r="T251" i="3"/>
  <c r="T252" i="3"/>
  <c r="T253" i="3"/>
  <c r="T254" i="3"/>
  <c r="T255" i="3"/>
  <c r="T256" i="3"/>
  <c r="T257" i="3"/>
  <c r="T258" i="3"/>
  <c r="T259" i="3"/>
  <c r="T260" i="3"/>
  <c r="T261" i="3"/>
  <c r="T262" i="3"/>
  <c r="T263" i="3"/>
  <c r="T264" i="3"/>
  <c r="T265" i="3"/>
  <c r="T266" i="3"/>
  <c r="T267" i="3"/>
  <c r="T268" i="3"/>
  <c r="T269" i="3"/>
  <c r="T270" i="3"/>
  <c r="T271" i="3"/>
  <c r="T272" i="3"/>
  <c r="T273" i="3"/>
  <c r="T274" i="3"/>
  <c r="T275" i="3"/>
  <c r="T276" i="3"/>
  <c r="T277" i="3"/>
  <c r="T278" i="3"/>
  <c r="T279" i="3"/>
  <c r="T280" i="3"/>
  <c r="T281" i="3"/>
  <c r="T282" i="3"/>
  <c r="T283" i="3"/>
  <c r="T284" i="3"/>
  <c r="T285" i="3"/>
  <c r="T286" i="3"/>
  <c r="T287" i="3"/>
  <c r="T288" i="3"/>
  <c r="T289" i="3"/>
  <c r="T290" i="3"/>
  <c r="T291" i="3"/>
  <c r="T292" i="3"/>
  <c r="T293" i="3"/>
  <c r="T294" i="3"/>
  <c r="T295" i="3"/>
  <c r="T296" i="3"/>
  <c r="T297" i="3"/>
  <c r="T298" i="3"/>
  <c r="T299" i="3"/>
  <c r="T300" i="3"/>
  <c r="T301" i="3"/>
  <c r="T302" i="3"/>
  <c r="T303" i="3"/>
  <c r="T304" i="3"/>
  <c r="T305" i="3"/>
  <c r="T306" i="3"/>
  <c r="T307" i="3"/>
  <c r="T308" i="3"/>
  <c r="T309" i="3"/>
  <c r="T310" i="3"/>
  <c r="T311" i="3"/>
  <c r="T312" i="3"/>
  <c r="T313" i="3"/>
  <c r="T314" i="3"/>
  <c r="T315" i="3"/>
  <c r="T316" i="3"/>
  <c r="T317" i="3"/>
  <c r="T318" i="3"/>
  <c r="T319" i="3"/>
  <c r="T320" i="3"/>
  <c r="T321" i="3"/>
  <c r="T322" i="3"/>
  <c r="T323" i="3"/>
  <c r="T324" i="3"/>
  <c r="T325" i="3"/>
  <c r="T326" i="3"/>
  <c r="T327" i="3"/>
  <c r="T328" i="3"/>
  <c r="T329" i="3"/>
  <c r="T330" i="3"/>
  <c r="T331" i="3"/>
  <c r="T332" i="3"/>
  <c r="T333" i="3"/>
  <c r="T334" i="3"/>
  <c r="T335" i="3"/>
  <c r="T336" i="3"/>
  <c r="T337" i="3"/>
  <c r="T338" i="3"/>
  <c r="T339" i="3"/>
  <c r="T340" i="3"/>
  <c r="T341" i="3"/>
  <c r="T342" i="3"/>
  <c r="T343" i="3"/>
  <c r="T344" i="3"/>
  <c r="T345" i="3"/>
  <c r="T346" i="3"/>
  <c r="T347" i="3"/>
  <c r="T348" i="3"/>
  <c r="T349" i="3"/>
  <c r="T350" i="3"/>
  <c r="T351" i="3"/>
  <c r="T352" i="3"/>
  <c r="T353" i="3"/>
  <c r="T354" i="3"/>
  <c r="T355" i="3"/>
  <c r="T356" i="3"/>
  <c r="T357" i="3"/>
  <c r="T358" i="3"/>
  <c r="T359" i="3"/>
  <c r="T360" i="3"/>
  <c r="T361" i="3"/>
  <c r="T362" i="3"/>
  <c r="T363" i="3"/>
  <c r="T364" i="3"/>
  <c r="T365" i="3"/>
  <c r="T366" i="3"/>
  <c r="T367" i="3"/>
  <c r="T368" i="3"/>
  <c r="T369" i="3"/>
  <c r="T370" i="3"/>
  <c r="T371" i="3"/>
  <c r="T372" i="3"/>
  <c r="T373" i="3"/>
  <c r="T374" i="3"/>
  <c r="T375" i="3"/>
  <c r="T376" i="3"/>
  <c r="T377" i="3"/>
  <c r="T378" i="3"/>
  <c r="T379" i="3"/>
  <c r="T380" i="3"/>
  <c r="T381" i="3"/>
  <c r="T382" i="3"/>
  <c r="T383" i="3"/>
  <c r="T384" i="3"/>
  <c r="T385" i="3"/>
  <c r="T386" i="3"/>
  <c r="T387" i="3"/>
  <c r="T388" i="3"/>
  <c r="T389" i="3"/>
  <c r="T390" i="3"/>
  <c r="T391" i="3"/>
  <c r="T392" i="3"/>
  <c r="T393" i="3"/>
  <c r="T394" i="3"/>
  <c r="T395" i="3"/>
  <c r="T396" i="3"/>
  <c r="T397" i="3"/>
  <c r="T398" i="3"/>
  <c r="T399" i="3"/>
  <c r="T400" i="3"/>
  <c r="T401" i="3"/>
  <c r="T402" i="3"/>
  <c r="T403" i="3"/>
  <c r="T404" i="3"/>
  <c r="T405" i="3"/>
  <c r="T406" i="3"/>
  <c r="T407" i="3"/>
  <c r="T408" i="3"/>
  <c r="T409" i="3"/>
  <c r="T410" i="3"/>
  <c r="T411" i="3"/>
  <c r="T412" i="3"/>
  <c r="T413" i="3"/>
  <c r="T414" i="3"/>
  <c r="T415" i="3"/>
  <c r="T416" i="3"/>
  <c r="T417" i="3"/>
  <c r="T418" i="3"/>
  <c r="T419" i="3"/>
  <c r="T420" i="3"/>
  <c r="T421" i="3"/>
  <c r="T422" i="3"/>
  <c r="T423" i="3"/>
  <c r="T424" i="3"/>
  <c r="T425" i="3"/>
  <c r="T426" i="3"/>
  <c r="T427" i="3"/>
  <c r="T428" i="3"/>
  <c r="T429" i="3"/>
  <c r="T430" i="3"/>
  <c r="T431" i="3"/>
  <c r="T432" i="3"/>
  <c r="T433" i="3"/>
  <c r="T434" i="3"/>
  <c r="T435" i="3"/>
  <c r="T436" i="3"/>
  <c r="T437" i="3"/>
  <c r="T438" i="3"/>
  <c r="T439" i="3"/>
  <c r="T440" i="3"/>
  <c r="T441" i="3"/>
  <c r="T442" i="3"/>
  <c r="T443" i="3"/>
  <c r="T444" i="3"/>
  <c r="T445" i="3"/>
  <c r="T446" i="3"/>
  <c r="T447" i="3"/>
  <c r="T448" i="3"/>
  <c r="T449" i="3"/>
  <c r="T450" i="3"/>
  <c r="T451" i="3"/>
  <c r="T452" i="3"/>
  <c r="T453" i="3"/>
  <c r="T454" i="3"/>
  <c r="T455" i="3"/>
  <c r="T456" i="3"/>
  <c r="T457" i="3"/>
  <c r="T458" i="3"/>
  <c r="T459" i="3"/>
  <c r="T460" i="3"/>
  <c r="T461" i="3"/>
  <c r="T462" i="3"/>
  <c r="T463" i="3"/>
  <c r="T464" i="3"/>
  <c r="T465" i="3"/>
  <c r="T466" i="3"/>
  <c r="T467" i="3"/>
  <c r="T468" i="3"/>
  <c r="T469" i="3"/>
  <c r="T470" i="3"/>
  <c r="T471" i="3"/>
  <c r="T472" i="3"/>
  <c r="T473" i="3"/>
  <c r="T474" i="3"/>
  <c r="T475" i="3"/>
  <c r="T476" i="3"/>
  <c r="T477" i="3"/>
  <c r="T478" i="3"/>
  <c r="T479" i="3"/>
  <c r="T480" i="3"/>
  <c r="T481" i="3"/>
  <c r="T482" i="3"/>
  <c r="T483" i="3"/>
  <c r="T484" i="3"/>
  <c r="T485" i="3"/>
  <c r="T486" i="3"/>
  <c r="T487" i="3"/>
  <c r="T488" i="3"/>
  <c r="T489" i="3"/>
  <c r="T2" i="3"/>
  <c r="S3" i="3"/>
  <c r="S4" i="3"/>
  <c r="S5" i="3"/>
  <c r="S6" i="3"/>
  <c r="S7" i="3"/>
  <c r="S8" i="3"/>
  <c r="S9" i="3"/>
  <c r="S10" i="3"/>
  <c r="S11" i="3"/>
  <c r="S12" i="3"/>
  <c r="S13" i="3"/>
  <c r="S14" i="3"/>
  <c r="S15" i="3"/>
  <c r="S16" i="3"/>
  <c r="S17" i="3"/>
  <c r="S18" i="3"/>
  <c r="S19" i="3"/>
  <c r="S20" i="3"/>
  <c r="S21" i="3"/>
  <c r="S22" i="3"/>
  <c r="S23" i="3"/>
  <c r="S24" i="3"/>
  <c r="S25" i="3"/>
  <c r="S26" i="3"/>
  <c r="S27" i="3"/>
  <c r="S28" i="3"/>
  <c r="S29" i="3"/>
  <c r="S30" i="3"/>
  <c r="S31" i="3"/>
  <c r="S32" i="3"/>
  <c r="S33" i="3"/>
  <c r="S34" i="3"/>
  <c r="S35" i="3"/>
  <c r="S36" i="3"/>
  <c r="S37" i="3"/>
  <c r="S38" i="3"/>
  <c r="S39" i="3"/>
  <c r="S40" i="3"/>
  <c r="S41" i="3"/>
  <c r="S42" i="3"/>
  <c r="S43" i="3"/>
  <c r="S44" i="3"/>
  <c r="S45" i="3"/>
  <c r="S46" i="3"/>
  <c r="S47" i="3"/>
  <c r="S48" i="3"/>
  <c r="S49" i="3"/>
  <c r="S50" i="3"/>
  <c r="S51" i="3"/>
  <c r="S52" i="3"/>
  <c r="S53" i="3"/>
  <c r="S54" i="3"/>
  <c r="S55" i="3"/>
  <c r="S56" i="3"/>
  <c r="S57" i="3"/>
  <c r="S58" i="3"/>
  <c r="S59" i="3"/>
  <c r="S60" i="3"/>
  <c r="S61" i="3"/>
  <c r="S62" i="3"/>
  <c r="S63" i="3"/>
  <c r="S64" i="3"/>
  <c r="S65" i="3"/>
  <c r="S66" i="3"/>
  <c r="S67" i="3"/>
  <c r="S68" i="3"/>
  <c r="S69" i="3"/>
  <c r="S70" i="3"/>
  <c r="S71" i="3"/>
  <c r="S72" i="3"/>
  <c r="S73" i="3"/>
  <c r="S74" i="3"/>
  <c r="S75" i="3"/>
  <c r="S76" i="3"/>
  <c r="S77" i="3"/>
  <c r="S78" i="3"/>
  <c r="S79" i="3"/>
  <c r="S80" i="3"/>
  <c r="S81" i="3"/>
  <c r="S82" i="3"/>
  <c r="S83" i="3"/>
  <c r="S84" i="3"/>
  <c r="S85" i="3"/>
  <c r="S86" i="3"/>
  <c r="S87" i="3"/>
  <c r="S88" i="3"/>
  <c r="S89" i="3"/>
  <c r="S90" i="3"/>
  <c r="S91" i="3"/>
  <c r="S92" i="3"/>
  <c r="S93" i="3"/>
  <c r="S94" i="3"/>
  <c r="S95" i="3"/>
  <c r="S96" i="3"/>
  <c r="S97" i="3"/>
  <c r="S98" i="3"/>
  <c r="S99" i="3"/>
  <c r="S100" i="3"/>
  <c r="S101" i="3"/>
  <c r="S102" i="3"/>
  <c r="S103" i="3"/>
  <c r="S104" i="3"/>
  <c r="S105" i="3"/>
  <c r="S106" i="3"/>
  <c r="S107" i="3"/>
  <c r="S108" i="3"/>
  <c r="S109" i="3"/>
  <c r="S110" i="3"/>
  <c r="S111" i="3"/>
  <c r="S112" i="3"/>
  <c r="S113" i="3"/>
  <c r="S114" i="3"/>
  <c r="S115" i="3"/>
  <c r="S116" i="3"/>
  <c r="S117" i="3"/>
  <c r="S118" i="3"/>
  <c r="S119" i="3"/>
  <c r="S120" i="3"/>
  <c r="S121" i="3"/>
  <c r="S122" i="3"/>
  <c r="S123" i="3"/>
  <c r="S124" i="3"/>
  <c r="S125" i="3"/>
  <c r="S126" i="3"/>
  <c r="S127" i="3"/>
  <c r="S128" i="3"/>
  <c r="S129" i="3"/>
  <c r="S130" i="3"/>
  <c r="S131" i="3"/>
  <c r="S132" i="3"/>
  <c r="S133" i="3"/>
  <c r="S134" i="3"/>
  <c r="S135" i="3"/>
  <c r="S136" i="3"/>
  <c r="S137" i="3"/>
  <c r="S138" i="3"/>
  <c r="S139" i="3"/>
  <c r="S140" i="3"/>
  <c r="S141" i="3"/>
  <c r="S142" i="3"/>
  <c r="S143" i="3"/>
  <c r="S144" i="3"/>
  <c r="S145" i="3"/>
  <c r="S146" i="3"/>
  <c r="S147" i="3"/>
  <c r="S148" i="3"/>
  <c r="S149" i="3"/>
  <c r="S150" i="3"/>
  <c r="S151" i="3"/>
  <c r="S152" i="3"/>
  <c r="S153" i="3"/>
  <c r="S154" i="3"/>
  <c r="S155" i="3"/>
  <c r="S156" i="3"/>
  <c r="S157" i="3"/>
  <c r="S158" i="3"/>
  <c r="S159" i="3"/>
  <c r="S160" i="3"/>
  <c r="S161" i="3"/>
  <c r="S162" i="3"/>
  <c r="S163" i="3"/>
  <c r="S164" i="3"/>
  <c r="S165" i="3"/>
  <c r="S166" i="3"/>
  <c r="S167" i="3"/>
  <c r="S168" i="3"/>
  <c r="S169" i="3"/>
  <c r="S170" i="3"/>
  <c r="S171" i="3"/>
  <c r="S172" i="3"/>
  <c r="S173" i="3"/>
  <c r="S174" i="3"/>
  <c r="S175" i="3"/>
  <c r="S176" i="3"/>
  <c r="S177" i="3"/>
  <c r="S178" i="3"/>
  <c r="S179" i="3"/>
  <c r="S180" i="3"/>
  <c r="S181" i="3"/>
  <c r="S182" i="3"/>
  <c r="S183" i="3"/>
  <c r="S184" i="3"/>
  <c r="S185" i="3"/>
  <c r="S186" i="3"/>
  <c r="S187" i="3"/>
  <c r="S188" i="3"/>
  <c r="S189" i="3"/>
  <c r="S190" i="3"/>
  <c r="S191" i="3"/>
  <c r="S192" i="3"/>
  <c r="S193" i="3"/>
  <c r="S194" i="3"/>
  <c r="S195" i="3"/>
  <c r="S196" i="3"/>
  <c r="S197" i="3"/>
  <c r="S198" i="3"/>
  <c r="S199" i="3"/>
  <c r="S200" i="3"/>
  <c r="S201" i="3"/>
  <c r="S202" i="3"/>
  <c r="S203" i="3"/>
  <c r="S204" i="3"/>
  <c r="S205" i="3"/>
  <c r="S206" i="3"/>
  <c r="S207" i="3"/>
  <c r="S208" i="3"/>
  <c r="S209" i="3"/>
  <c r="S210" i="3"/>
  <c r="S211" i="3"/>
  <c r="S212" i="3"/>
  <c r="S213" i="3"/>
  <c r="S214" i="3"/>
  <c r="S215" i="3"/>
  <c r="S216" i="3"/>
  <c r="S217" i="3"/>
  <c r="S218" i="3"/>
  <c r="S219" i="3"/>
  <c r="S220" i="3"/>
  <c r="S221" i="3"/>
  <c r="S222" i="3"/>
  <c r="S223" i="3"/>
  <c r="S224" i="3"/>
  <c r="S225" i="3"/>
  <c r="S226" i="3"/>
  <c r="S227" i="3"/>
  <c r="S228" i="3"/>
  <c r="S229" i="3"/>
  <c r="S230" i="3"/>
  <c r="S231" i="3"/>
  <c r="S232" i="3"/>
  <c r="S233" i="3"/>
  <c r="S234" i="3"/>
  <c r="S235" i="3"/>
  <c r="S236" i="3"/>
  <c r="S237" i="3"/>
  <c r="S238" i="3"/>
  <c r="S239" i="3"/>
  <c r="S240" i="3"/>
  <c r="S241" i="3"/>
  <c r="S242" i="3"/>
  <c r="S243" i="3"/>
  <c r="S244" i="3"/>
  <c r="S245" i="3"/>
  <c r="S246" i="3"/>
  <c r="S247" i="3"/>
  <c r="S248" i="3"/>
  <c r="S249" i="3"/>
  <c r="S250" i="3"/>
  <c r="S251" i="3"/>
  <c r="S252" i="3"/>
  <c r="S253" i="3"/>
  <c r="S254" i="3"/>
  <c r="S255" i="3"/>
  <c r="S256" i="3"/>
  <c r="S257" i="3"/>
  <c r="S258" i="3"/>
  <c r="S259" i="3"/>
  <c r="S260" i="3"/>
  <c r="S261" i="3"/>
  <c r="S262" i="3"/>
  <c r="S263" i="3"/>
  <c r="S264" i="3"/>
  <c r="S265" i="3"/>
  <c r="S266" i="3"/>
  <c r="S267" i="3"/>
  <c r="S268" i="3"/>
  <c r="S269" i="3"/>
  <c r="S270" i="3"/>
  <c r="S271" i="3"/>
  <c r="S272" i="3"/>
  <c r="S273" i="3"/>
  <c r="S274" i="3"/>
  <c r="S275" i="3"/>
  <c r="S276" i="3"/>
  <c r="S277" i="3"/>
  <c r="S278" i="3"/>
  <c r="S279" i="3"/>
  <c r="S280" i="3"/>
  <c r="S281" i="3"/>
  <c r="S282" i="3"/>
  <c r="S283" i="3"/>
  <c r="S284" i="3"/>
  <c r="S285" i="3"/>
  <c r="S286" i="3"/>
  <c r="S287" i="3"/>
  <c r="S288" i="3"/>
  <c r="S289" i="3"/>
  <c r="S290" i="3"/>
  <c r="S291" i="3"/>
  <c r="S292" i="3"/>
  <c r="S293" i="3"/>
  <c r="S294" i="3"/>
  <c r="S295" i="3"/>
  <c r="S296" i="3"/>
  <c r="S297" i="3"/>
  <c r="S298" i="3"/>
  <c r="S299" i="3"/>
  <c r="S300" i="3"/>
  <c r="S301" i="3"/>
  <c r="S302" i="3"/>
  <c r="S303" i="3"/>
  <c r="S304" i="3"/>
  <c r="S305" i="3"/>
  <c r="S306" i="3"/>
  <c r="S307" i="3"/>
  <c r="S308" i="3"/>
  <c r="S309" i="3"/>
  <c r="S310" i="3"/>
  <c r="S311" i="3"/>
  <c r="S312" i="3"/>
  <c r="S313" i="3"/>
  <c r="S314" i="3"/>
  <c r="S315" i="3"/>
  <c r="S316" i="3"/>
  <c r="S317" i="3"/>
  <c r="S318" i="3"/>
  <c r="S319" i="3"/>
  <c r="S320" i="3"/>
  <c r="S321" i="3"/>
  <c r="S322" i="3"/>
  <c r="S323" i="3"/>
  <c r="S324" i="3"/>
  <c r="S325" i="3"/>
  <c r="S326" i="3"/>
  <c r="S327" i="3"/>
  <c r="S328" i="3"/>
  <c r="S329" i="3"/>
  <c r="S330" i="3"/>
  <c r="S331" i="3"/>
  <c r="S332" i="3"/>
  <c r="S333" i="3"/>
  <c r="S334" i="3"/>
  <c r="S335" i="3"/>
  <c r="S336" i="3"/>
  <c r="S337" i="3"/>
  <c r="S338" i="3"/>
  <c r="S339" i="3"/>
  <c r="S340" i="3"/>
  <c r="S341" i="3"/>
  <c r="S342" i="3"/>
  <c r="S343" i="3"/>
  <c r="S344" i="3"/>
  <c r="S345" i="3"/>
  <c r="S346" i="3"/>
  <c r="S347" i="3"/>
  <c r="S348" i="3"/>
  <c r="S349" i="3"/>
  <c r="S350" i="3"/>
  <c r="S351" i="3"/>
  <c r="S352" i="3"/>
  <c r="S353" i="3"/>
  <c r="S354" i="3"/>
  <c r="S355" i="3"/>
  <c r="S356" i="3"/>
  <c r="S357" i="3"/>
  <c r="S358" i="3"/>
  <c r="S359" i="3"/>
  <c r="S360" i="3"/>
  <c r="S361" i="3"/>
  <c r="S362" i="3"/>
  <c r="S363" i="3"/>
  <c r="S364" i="3"/>
  <c r="S365" i="3"/>
  <c r="S366" i="3"/>
  <c r="S367" i="3"/>
  <c r="S368" i="3"/>
  <c r="S369" i="3"/>
  <c r="S370" i="3"/>
  <c r="S371" i="3"/>
  <c r="S372" i="3"/>
  <c r="S373" i="3"/>
  <c r="S374" i="3"/>
  <c r="S375" i="3"/>
  <c r="S376" i="3"/>
  <c r="S377" i="3"/>
  <c r="S378" i="3"/>
  <c r="S379" i="3"/>
  <c r="S380" i="3"/>
  <c r="S381" i="3"/>
  <c r="S382" i="3"/>
  <c r="S383" i="3"/>
  <c r="S384" i="3"/>
  <c r="S385" i="3"/>
  <c r="S386" i="3"/>
  <c r="S387" i="3"/>
  <c r="S388" i="3"/>
  <c r="S389" i="3"/>
  <c r="S390" i="3"/>
  <c r="S391" i="3"/>
  <c r="S392" i="3"/>
  <c r="S393" i="3"/>
  <c r="S394" i="3"/>
  <c r="S395" i="3"/>
  <c r="S396" i="3"/>
  <c r="S397" i="3"/>
  <c r="S398" i="3"/>
  <c r="S399" i="3"/>
  <c r="S400" i="3"/>
  <c r="S401" i="3"/>
  <c r="S402" i="3"/>
  <c r="S403" i="3"/>
  <c r="S404" i="3"/>
  <c r="S405" i="3"/>
  <c r="S406" i="3"/>
  <c r="S407" i="3"/>
  <c r="S408" i="3"/>
  <c r="S409" i="3"/>
  <c r="S410" i="3"/>
  <c r="S411" i="3"/>
  <c r="S412" i="3"/>
  <c r="S413" i="3"/>
  <c r="S414" i="3"/>
  <c r="S415" i="3"/>
  <c r="S416" i="3"/>
  <c r="S417" i="3"/>
  <c r="S418" i="3"/>
  <c r="S419" i="3"/>
  <c r="S420" i="3"/>
  <c r="S421" i="3"/>
  <c r="S422" i="3"/>
  <c r="S423" i="3"/>
  <c r="S424" i="3"/>
  <c r="S425" i="3"/>
  <c r="S426" i="3"/>
  <c r="S427" i="3"/>
  <c r="S428" i="3"/>
  <c r="S429" i="3"/>
  <c r="S430" i="3"/>
  <c r="S431" i="3"/>
  <c r="S432" i="3"/>
  <c r="S433" i="3"/>
  <c r="S434" i="3"/>
  <c r="S435" i="3"/>
  <c r="S436" i="3"/>
  <c r="S437" i="3"/>
  <c r="S438" i="3"/>
  <c r="S439" i="3"/>
  <c r="S440" i="3"/>
  <c r="S441" i="3"/>
  <c r="S442" i="3"/>
  <c r="S443" i="3"/>
  <c r="S444" i="3"/>
  <c r="S445" i="3"/>
  <c r="S446" i="3"/>
  <c r="S447" i="3"/>
  <c r="S448" i="3"/>
  <c r="S449" i="3"/>
  <c r="S450" i="3"/>
  <c r="S451" i="3"/>
  <c r="S452" i="3"/>
  <c r="S453" i="3"/>
  <c r="S454" i="3"/>
  <c r="S455" i="3"/>
  <c r="S456" i="3"/>
  <c r="S457" i="3"/>
  <c r="S458" i="3"/>
  <c r="S459" i="3"/>
  <c r="S460" i="3"/>
  <c r="S461" i="3"/>
  <c r="S462" i="3"/>
  <c r="S463" i="3"/>
  <c r="S464" i="3"/>
  <c r="S465" i="3"/>
  <c r="S466" i="3"/>
  <c r="S467" i="3"/>
  <c r="S468" i="3"/>
  <c r="S469" i="3"/>
  <c r="S470" i="3"/>
  <c r="S471" i="3"/>
  <c r="S472" i="3"/>
  <c r="S473" i="3"/>
  <c r="S474" i="3"/>
  <c r="S475" i="3"/>
  <c r="S476" i="3"/>
  <c r="S477" i="3"/>
  <c r="S478" i="3"/>
  <c r="S479" i="3"/>
  <c r="S480" i="3"/>
  <c r="S481" i="3"/>
  <c r="S482" i="3"/>
  <c r="S483" i="3"/>
  <c r="S484" i="3"/>
  <c r="S485" i="3"/>
  <c r="S486" i="3"/>
  <c r="S487" i="3"/>
  <c r="S488" i="3"/>
  <c r="S489" i="3"/>
  <c r="S2" i="3"/>
  <c r="Q3" i="1"/>
  <c r="Q4" i="1"/>
  <c r="Q5" i="1"/>
  <c r="Q6" i="1"/>
  <c r="Q7" i="1"/>
  <c r="Q8" i="1"/>
  <c r="Q9" i="1"/>
  <c r="Q10" i="1"/>
  <c r="Q11" i="1"/>
  <c r="Q12" i="1"/>
  <c r="Q13" i="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2" i="1"/>
  <c r="P3" i="1"/>
  <c r="P4" i="1"/>
  <c r="P5" i="1"/>
  <c r="P6" i="1"/>
  <c r="P7" i="1"/>
  <c r="P8" i="1"/>
  <c r="P9" i="1"/>
  <c r="P10" i="1"/>
  <c r="P11" i="1"/>
  <c r="P12" i="1"/>
  <c r="P13" i="1"/>
  <c r="P14" i="1"/>
  <c r="P15" i="1"/>
  <c r="P16" i="1"/>
  <c r="P17" i="1"/>
  <c r="P18" i="1"/>
  <c r="P19" i="1"/>
  <c r="P20" i="1"/>
  <c r="P21" i="1"/>
  <c r="P22" i="1"/>
  <c r="P23" i="1"/>
  <c r="P24" i="1"/>
  <c r="P25" i="1"/>
  <c r="P26" i="1"/>
  <c r="P27" i="1"/>
  <c r="P28" i="1"/>
  <c r="P29" i="1"/>
  <c r="P30" i="1"/>
  <c r="P31" i="1"/>
  <c r="P32" i="1"/>
  <c r="P33" i="1"/>
  <c r="P34" i="1"/>
  <c r="P35" i="1"/>
  <c r="P36" i="1"/>
  <c r="P37" i="1"/>
  <c r="P38" i="1"/>
  <c r="P39" i="1"/>
  <c r="P40" i="1"/>
  <c r="P41" i="1"/>
  <c r="P42" i="1"/>
  <c r="P43" i="1"/>
  <c r="P44" i="1"/>
  <c r="P45" i="1"/>
  <c r="P46" i="1"/>
  <c r="P47" i="1"/>
  <c r="P48" i="1"/>
  <c r="P49" i="1"/>
  <c r="P50" i="1"/>
  <c r="P51" i="1"/>
  <c r="P52" i="1"/>
  <c r="P53" i="1"/>
  <c r="P54" i="1"/>
  <c r="P55" i="1"/>
  <c r="P56" i="1"/>
  <c r="P57" i="1"/>
  <c r="P58" i="1"/>
  <c r="P59" i="1"/>
  <c r="P60" i="1"/>
  <c r="P61" i="1"/>
  <c r="P62" i="1"/>
  <c r="P63" i="1"/>
  <c r="P64" i="1"/>
  <c r="P65" i="1"/>
  <c r="P66" i="1"/>
  <c r="P67" i="1"/>
  <c r="P68" i="1"/>
  <c r="P69" i="1"/>
  <c r="P70" i="1"/>
  <c r="P71" i="1"/>
  <c r="P72" i="1"/>
  <c r="P73" i="1"/>
  <c r="P74" i="1"/>
  <c r="P75" i="1"/>
  <c r="P76" i="1"/>
  <c r="P77" i="1"/>
  <c r="P78" i="1"/>
  <c r="P79" i="1"/>
  <c r="P80" i="1"/>
  <c r="P81" i="1"/>
  <c r="P82" i="1"/>
  <c r="P83" i="1"/>
  <c r="P84" i="1"/>
  <c r="P85" i="1"/>
  <c r="P86" i="1"/>
  <c r="P87" i="1"/>
  <c r="P88" i="1"/>
  <c r="P89" i="1"/>
  <c r="P90" i="1"/>
  <c r="P91" i="1"/>
  <c r="P92" i="1"/>
  <c r="P93" i="1"/>
  <c r="P2" i="1"/>
  <c r="L3" i="4"/>
  <c r="M3" i="4"/>
  <c r="L4" i="4"/>
  <c r="M4" i="4"/>
  <c r="L5" i="4"/>
  <c r="M5" i="4"/>
  <c r="L6" i="4"/>
  <c r="M6" i="4"/>
  <c r="L7" i="4"/>
  <c r="M7" i="4"/>
  <c r="L8" i="4"/>
  <c r="M8" i="4"/>
  <c r="L9" i="4"/>
  <c r="M9" i="4"/>
  <c r="L10" i="4"/>
  <c r="M10" i="4"/>
  <c r="L11" i="4"/>
  <c r="M11" i="4"/>
  <c r="L12" i="4"/>
  <c r="M12" i="4"/>
  <c r="L13" i="4"/>
  <c r="M13" i="4"/>
  <c r="L14" i="4"/>
  <c r="M14" i="4"/>
  <c r="L15" i="4"/>
  <c r="M15" i="4"/>
  <c r="L16" i="4"/>
  <c r="M16" i="4"/>
  <c r="L17" i="4"/>
  <c r="M17" i="4"/>
  <c r="L18" i="4"/>
  <c r="M18" i="4"/>
  <c r="L19" i="4"/>
  <c r="M19" i="4"/>
  <c r="L20" i="4"/>
  <c r="M20" i="4"/>
  <c r="L21" i="4"/>
  <c r="M21" i="4"/>
  <c r="L22" i="4"/>
  <c r="M22" i="4"/>
  <c r="L23" i="4"/>
  <c r="M23" i="4"/>
  <c r="L24" i="4"/>
  <c r="M24" i="4"/>
  <c r="L25" i="4"/>
  <c r="M25" i="4"/>
  <c r="L26" i="4"/>
  <c r="M26" i="4"/>
  <c r="L27" i="4"/>
  <c r="M27" i="4"/>
  <c r="L28" i="4"/>
  <c r="M28" i="4"/>
  <c r="L29" i="4"/>
  <c r="M29" i="4"/>
  <c r="L30" i="4"/>
  <c r="M30" i="4"/>
  <c r="L31" i="4"/>
  <c r="M31" i="4"/>
  <c r="L32" i="4"/>
  <c r="M32" i="4"/>
  <c r="L33" i="4"/>
  <c r="M33" i="4"/>
  <c r="L34" i="4"/>
  <c r="M34" i="4"/>
  <c r="L35" i="4"/>
  <c r="M35" i="4"/>
  <c r="L36" i="4"/>
  <c r="M36" i="4"/>
  <c r="L37" i="4"/>
  <c r="M37" i="4"/>
  <c r="L38" i="4"/>
  <c r="M38" i="4"/>
  <c r="L39" i="4"/>
  <c r="M39" i="4"/>
  <c r="L40" i="4"/>
  <c r="M40" i="4"/>
  <c r="L41" i="4"/>
  <c r="M41" i="4"/>
  <c r="L42" i="4"/>
  <c r="M42" i="4"/>
  <c r="L43" i="4"/>
  <c r="M43" i="4"/>
  <c r="L44" i="4"/>
  <c r="M44" i="4"/>
  <c r="L45" i="4"/>
  <c r="M45" i="4"/>
  <c r="L46" i="4"/>
  <c r="M46" i="4"/>
  <c r="L47" i="4"/>
  <c r="M47" i="4"/>
  <c r="L48" i="4"/>
  <c r="M48" i="4"/>
  <c r="L49" i="4"/>
  <c r="M49" i="4"/>
  <c r="L50" i="4"/>
  <c r="M50" i="4"/>
  <c r="L51" i="4"/>
  <c r="M51" i="4"/>
  <c r="L52" i="4"/>
  <c r="M52" i="4"/>
  <c r="L53" i="4"/>
  <c r="M53" i="4"/>
  <c r="L54" i="4"/>
  <c r="M54" i="4"/>
  <c r="M2" i="4"/>
  <c r="L2" i="4"/>
  <c r="K3" i="2"/>
  <c r="K4" i="2"/>
  <c r="K5" i="2"/>
  <c r="K6" i="2"/>
  <c r="K7" i="2"/>
  <c r="K8" i="2"/>
  <c r="K9" i="2"/>
  <c r="K10" i="2"/>
  <c r="K2" i="2"/>
  <c r="J3" i="2"/>
  <c r="J4" i="2"/>
  <c r="J5" i="2"/>
  <c r="J6" i="2"/>
  <c r="J7" i="2"/>
  <c r="J8" i="2"/>
  <c r="J9" i="2"/>
  <c r="J10" i="2"/>
  <c r="J2" i="2"/>
  <c r="Q7" i="17"/>
  <c r="Q6" i="17"/>
  <c r="C4" i="30"/>
  <c r="B14" i="7"/>
  <c r="B4" i="7"/>
  <c r="U7" i="16"/>
  <c r="T7" i="16"/>
  <c r="U5" i="15"/>
  <c r="T5" i="15"/>
  <c r="U7" i="14"/>
  <c r="T7" i="14"/>
  <c r="U7" i="13"/>
  <c r="T7" i="13"/>
  <c r="U7" i="12"/>
  <c r="T7" i="12"/>
  <c r="U7" i="11"/>
  <c r="T7" i="11"/>
  <c r="T6" i="17"/>
  <c r="S6" i="17"/>
  <c r="M3" i="6"/>
  <c r="M4" i="6"/>
  <c r="M5" i="6"/>
  <c r="M6" i="6"/>
  <c r="M7" i="6"/>
  <c r="M8" i="6"/>
  <c r="M9" i="6"/>
  <c r="M10" i="6"/>
  <c r="M11" i="6"/>
  <c r="M12" i="6"/>
  <c r="M13" i="6"/>
  <c r="M14" i="6"/>
  <c r="M15" i="6"/>
  <c r="M16" i="6"/>
  <c r="M17" i="6"/>
  <c r="M18" i="6"/>
  <c r="M19" i="6"/>
  <c r="M20" i="6"/>
  <c r="M21" i="6"/>
  <c r="M22" i="6"/>
  <c r="M23" i="6"/>
  <c r="M24" i="6"/>
  <c r="M25" i="6"/>
  <c r="M26" i="6"/>
  <c r="M27" i="6"/>
  <c r="M28" i="6"/>
  <c r="M29" i="6"/>
  <c r="M30" i="6"/>
  <c r="M31" i="6"/>
  <c r="M32" i="6"/>
  <c r="M33" i="6"/>
  <c r="M34" i="6"/>
  <c r="M35" i="6"/>
  <c r="M36" i="6"/>
  <c r="M37" i="6"/>
  <c r="M38" i="6"/>
  <c r="M39" i="6"/>
  <c r="M40" i="6"/>
  <c r="M41" i="6"/>
  <c r="M42" i="6"/>
  <c r="M43" i="6"/>
  <c r="M44" i="6"/>
  <c r="M45" i="6"/>
  <c r="M46" i="6"/>
  <c r="M47" i="6"/>
  <c r="M48" i="6"/>
  <c r="M49" i="6"/>
  <c r="M50" i="6"/>
  <c r="M51" i="6"/>
  <c r="M52" i="6"/>
  <c r="M53" i="6"/>
  <c r="M54" i="6"/>
  <c r="M55" i="6"/>
  <c r="M56" i="6"/>
  <c r="M57" i="6"/>
  <c r="M58" i="6"/>
  <c r="M2" i="6"/>
  <c r="L3" i="6"/>
  <c r="L4" i="6"/>
  <c r="L5" i="6"/>
  <c r="L6" i="6"/>
  <c r="L7" i="6"/>
  <c r="L8" i="6"/>
  <c r="L9" i="6"/>
  <c r="L10" i="6"/>
  <c r="L11" i="6"/>
  <c r="L12" i="6"/>
  <c r="L13" i="6"/>
  <c r="L14" i="6"/>
  <c r="L15" i="6"/>
  <c r="L16"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5" i="6"/>
  <c r="L46" i="6"/>
  <c r="L47" i="6"/>
  <c r="L48" i="6"/>
  <c r="L49" i="6"/>
  <c r="L50" i="6"/>
  <c r="L51" i="6"/>
  <c r="L52" i="6"/>
  <c r="L53" i="6"/>
  <c r="L54" i="6"/>
  <c r="L55" i="6"/>
  <c r="L56" i="6"/>
  <c r="L57" i="6"/>
  <c r="L58" i="6"/>
  <c r="L2" i="6"/>
  <c r="D12" i="30"/>
  <c r="C12" i="30"/>
  <c r="Q16" i="16"/>
  <c r="Q15" i="16"/>
  <c r="Q14" i="16"/>
  <c r="Q13" i="16"/>
  <c r="Q12" i="16"/>
  <c r="Q9" i="16"/>
  <c r="Q8" i="16"/>
  <c r="Q7" i="16"/>
  <c r="Q13" i="15"/>
  <c r="Q12" i="15"/>
  <c r="Q11" i="15"/>
  <c r="Q10" i="15"/>
  <c r="Q7" i="15"/>
  <c r="Q6" i="15"/>
  <c r="C9" i="30"/>
  <c r="Q23" i="14"/>
  <c r="Q22" i="14"/>
  <c r="Q21" i="14"/>
  <c r="Q20" i="14"/>
  <c r="Q19" i="14"/>
  <c r="Q18" i="14"/>
  <c r="Q17" i="14"/>
  <c r="Q16" i="14"/>
  <c r="Q15" i="14"/>
  <c r="Q14" i="14"/>
  <c r="Q13" i="14"/>
  <c r="Q12" i="14"/>
  <c r="Q11" i="14"/>
  <c r="Q10" i="14"/>
  <c r="Q7" i="14"/>
  <c r="Q6" i="14"/>
  <c r="C8" i="30"/>
  <c r="Q21" i="13"/>
  <c r="Q20" i="13"/>
  <c r="Q19" i="13"/>
  <c r="Q18" i="13"/>
  <c r="Q17" i="13"/>
  <c r="Q16" i="13"/>
  <c r="Q15" i="13"/>
  <c r="Q13" i="13"/>
  <c r="Q8" i="13"/>
  <c r="Q9" i="13"/>
  <c r="Q10" i="13"/>
  <c r="Q7" i="13"/>
  <c r="Q6" i="13"/>
  <c r="C7" i="30"/>
  <c r="Q17" i="12"/>
  <c r="Q16" i="12"/>
  <c r="Q15" i="12"/>
  <c r="Q14" i="12"/>
  <c r="Q13" i="12"/>
  <c r="Q12" i="12"/>
  <c r="Q11" i="12"/>
  <c r="Q10" i="12"/>
  <c r="Q7" i="12"/>
  <c r="Q6" i="12"/>
  <c r="C6" i="30"/>
  <c r="Q42" i="11"/>
  <c r="Q41" i="11"/>
  <c r="Q40" i="11"/>
  <c r="Q39" i="11"/>
  <c r="Q38" i="11"/>
  <c r="Q37" i="11"/>
  <c r="Q36" i="11"/>
  <c r="Q35" i="11"/>
  <c r="Q34" i="11"/>
  <c r="Q33" i="11"/>
  <c r="Q32" i="11"/>
  <c r="Q31" i="11"/>
  <c r="Q30" i="11"/>
  <c r="Q29" i="11"/>
  <c r="Q28" i="11"/>
  <c r="Q27" i="11"/>
  <c r="Q26" i="11"/>
  <c r="Q25" i="11"/>
  <c r="Q24" i="11"/>
  <c r="Q23" i="11"/>
  <c r="Q22" i="11"/>
  <c r="Q21" i="11"/>
  <c r="Q20" i="11"/>
  <c r="Q19" i="11"/>
  <c r="Q18" i="11"/>
  <c r="Q17" i="11"/>
  <c r="Q16" i="11"/>
  <c r="Q15" i="11"/>
  <c r="Q14" i="11"/>
  <c r="Q11" i="11"/>
  <c r="Q10" i="11"/>
  <c r="Q9" i="11"/>
  <c r="Q8" i="11"/>
  <c r="Q7" i="11"/>
  <c r="Q25" i="17"/>
  <c r="Q24" i="17"/>
  <c r="Q23" i="17"/>
  <c r="Q22" i="17"/>
  <c r="Q21" i="17"/>
  <c r="Q20" i="17"/>
  <c r="Q19" i="17"/>
  <c r="Q18" i="17"/>
  <c r="Q17" i="17"/>
  <c r="Q16" i="17"/>
  <c r="Q15" i="17"/>
  <c r="Q14" i="17"/>
  <c r="Q13" i="17"/>
  <c r="Q12" i="17"/>
  <c r="Q11" i="17"/>
  <c r="Q10" i="17"/>
  <c r="F29" i="24"/>
  <c r="E29" i="24"/>
  <c r="F9" i="16"/>
  <c r="E9" i="16"/>
  <c r="F8" i="16"/>
  <c r="E8" i="16"/>
  <c r="F9" i="13"/>
  <c r="E9" i="13"/>
  <c r="F7" i="13"/>
  <c r="E7" i="13"/>
  <c r="F50" i="11"/>
  <c r="E50" i="11"/>
  <c r="F72" i="24"/>
  <c r="E72" i="24"/>
  <c r="F28" i="11"/>
  <c r="E28" i="11"/>
  <c r="D83" i="23"/>
  <c r="D84" i="23"/>
  <c r="D85" i="23"/>
  <c r="D86" i="23"/>
  <c r="D87" i="23"/>
  <c r="D88" i="23"/>
  <c r="D89" i="23"/>
  <c r="D90" i="23"/>
  <c r="D91" i="23"/>
  <c r="D92" i="23"/>
  <c r="D93" i="23"/>
  <c r="D94" i="23"/>
  <c r="D95" i="23"/>
  <c r="F31" i="16"/>
  <c r="E31" i="16"/>
  <c r="F24" i="16"/>
  <c r="E24" i="16"/>
  <c r="F21" i="16"/>
  <c r="E21" i="16"/>
  <c r="F12" i="16"/>
  <c r="E12" i="16"/>
  <c r="F26" i="15"/>
  <c r="E26" i="15"/>
  <c r="F25" i="15"/>
  <c r="E25" i="15"/>
  <c r="F7" i="15"/>
  <c r="E7" i="15"/>
  <c r="F12" i="14"/>
  <c r="E12" i="14"/>
  <c r="F30" i="14"/>
  <c r="E30" i="14"/>
  <c r="E28" i="14"/>
  <c r="F28" i="14"/>
  <c r="E29" i="14"/>
  <c r="F29" i="14"/>
  <c r="F13" i="14"/>
  <c r="E13" i="14"/>
  <c r="F23" i="14"/>
  <c r="E23" i="14"/>
  <c r="F11" i="14"/>
  <c r="E11" i="14"/>
  <c r="F7" i="14"/>
  <c r="E7" i="14"/>
  <c r="F41" i="13"/>
  <c r="E41" i="13"/>
  <c r="F31" i="13"/>
  <c r="E31" i="13"/>
  <c r="F32" i="12"/>
  <c r="E32" i="12"/>
  <c r="F31" i="12"/>
  <c r="E31" i="12"/>
  <c r="F27" i="12"/>
  <c r="E27" i="12"/>
  <c r="F26" i="12"/>
  <c r="E26" i="12"/>
  <c r="F16" i="12"/>
  <c r="E16" i="12"/>
  <c r="F12" i="12"/>
  <c r="E12" i="12"/>
  <c r="F11" i="12"/>
  <c r="E11" i="12"/>
  <c r="F10" i="12"/>
  <c r="E10" i="12"/>
  <c r="F7" i="12"/>
  <c r="E7" i="12"/>
  <c r="F45" i="11"/>
  <c r="E45" i="11"/>
  <c r="F47" i="11"/>
  <c r="E47" i="11"/>
  <c r="F52" i="11"/>
  <c r="E52" i="11"/>
  <c r="F55" i="11"/>
  <c r="F54" i="11"/>
  <c r="F53" i="11"/>
  <c r="E55" i="11"/>
  <c r="E54" i="11"/>
  <c r="E53" i="11"/>
  <c r="F57" i="11"/>
  <c r="E57" i="11"/>
  <c r="F56" i="11"/>
  <c r="E56" i="11"/>
  <c r="F40" i="11"/>
  <c r="E40" i="11"/>
  <c r="F39" i="11"/>
  <c r="E39" i="11"/>
  <c r="F38" i="11"/>
  <c r="E38" i="11"/>
  <c r="F37" i="11"/>
  <c r="E37" i="11"/>
  <c r="F15" i="11"/>
  <c r="E15" i="11"/>
  <c r="F14" i="11"/>
  <c r="E14" i="11"/>
  <c r="F32" i="17"/>
  <c r="E32" i="17"/>
  <c r="F33" i="17"/>
  <c r="E33" i="17"/>
  <c r="F35" i="17"/>
  <c r="E35" i="17"/>
  <c r="E34" i="17"/>
  <c r="F34" i="17"/>
  <c r="F42" i="17"/>
  <c r="E42" i="17"/>
  <c r="F41" i="17"/>
  <c r="E41" i="17"/>
  <c r="F40" i="17"/>
  <c r="E40" i="17"/>
  <c r="F39" i="17"/>
  <c r="E39" i="17"/>
  <c r="F38" i="17"/>
  <c r="E38" i="17"/>
  <c r="F37" i="17"/>
  <c r="E37" i="17"/>
  <c r="F36" i="17"/>
  <c r="E36" i="17"/>
  <c r="F31" i="17"/>
  <c r="E31" i="17"/>
  <c r="F30" i="17"/>
  <c r="E30" i="17"/>
  <c r="F29" i="17"/>
  <c r="E29" i="17"/>
  <c r="F28" i="17"/>
  <c r="E28" i="17"/>
  <c r="F7" i="17"/>
  <c r="E7" i="17"/>
  <c r="F12" i="17"/>
  <c r="E12" i="17"/>
  <c r="F14" i="17"/>
  <c r="E14" i="17"/>
  <c r="F15" i="17"/>
  <c r="E15" i="17"/>
  <c r="F16" i="17"/>
  <c r="E16" i="17"/>
  <c r="F17" i="17"/>
  <c r="E17" i="17"/>
  <c r="F18" i="17"/>
  <c r="E18" i="17"/>
  <c r="F19" i="17"/>
  <c r="E19" i="17"/>
  <c r="F20" i="17"/>
  <c r="E20" i="17"/>
  <c r="F21" i="17"/>
  <c r="E21" i="17"/>
  <c r="F22" i="17"/>
  <c r="E22" i="17"/>
  <c r="F23" i="17"/>
  <c r="E23" i="17"/>
  <c r="F24" i="17"/>
  <c r="E24" i="17"/>
  <c r="F25" i="17"/>
  <c r="E25" i="17"/>
  <c r="F10" i="14"/>
  <c r="E10" i="14"/>
  <c r="F10" i="13"/>
  <c r="E10" i="13"/>
  <c r="B12" i="7"/>
  <c r="F11" i="11"/>
  <c r="E11" i="11"/>
  <c r="F10" i="11"/>
  <c r="E10" i="11"/>
  <c r="F9" i="11"/>
  <c r="E9" i="11"/>
  <c r="F8" i="11"/>
  <c r="E8" i="11"/>
  <c r="F7" i="11"/>
  <c r="E7" i="11"/>
  <c r="D17" i="23"/>
  <c r="D18" i="23"/>
  <c r="D19" i="23"/>
  <c r="D20" i="23"/>
  <c r="D21" i="23"/>
  <c r="E17" i="12"/>
  <c r="F17" i="12"/>
  <c r="E36" i="11"/>
  <c r="F36" i="11"/>
  <c r="F35" i="11"/>
  <c r="E35" i="11"/>
  <c r="E34" i="11"/>
  <c r="F34" i="11"/>
  <c r="E33" i="11"/>
  <c r="F33" i="11"/>
  <c r="E32" i="11"/>
  <c r="F32" i="11"/>
  <c r="F29" i="11"/>
  <c r="E29" i="11"/>
  <c r="F30" i="11"/>
  <c r="E30" i="11"/>
  <c r="F31" i="11"/>
  <c r="E31" i="11"/>
  <c r="E25" i="11"/>
  <c r="F25" i="11"/>
  <c r="E24" i="11"/>
  <c r="F24" i="11"/>
  <c r="E27" i="11"/>
  <c r="F27" i="11"/>
  <c r="E23" i="11"/>
  <c r="F23" i="11"/>
  <c r="F22" i="11"/>
  <c r="E22" i="11"/>
  <c r="E21" i="11"/>
  <c r="F21" i="11"/>
  <c r="E26" i="11"/>
  <c r="F26" i="11"/>
  <c r="E20" i="11"/>
  <c r="F20" i="11"/>
  <c r="E19" i="11"/>
  <c r="F19" i="11"/>
  <c r="E18" i="11"/>
  <c r="F18" i="11"/>
  <c r="F17" i="11"/>
  <c r="E17" i="11"/>
  <c r="F16" i="11"/>
  <c r="E16" i="11"/>
  <c r="G47" i="21"/>
  <c r="G48" i="21"/>
  <c r="G49" i="21"/>
  <c r="G50" i="21"/>
  <c r="G51" i="21"/>
  <c r="G52" i="21"/>
  <c r="G53" i="21"/>
  <c r="G54" i="21"/>
  <c r="G55" i="21"/>
  <c r="G56" i="21"/>
  <c r="G46" i="21"/>
  <c r="E111" i="23"/>
  <c r="E110" i="23"/>
  <c r="E109" i="23"/>
  <c r="E108" i="23"/>
  <c r="E107" i="23"/>
  <c r="D111" i="23"/>
  <c r="D110" i="23"/>
  <c r="D109" i="23"/>
  <c r="D108" i="23"/>
  <c r="D107" i="23"/>
  <c r="F7" i="16"/>
  <c r="F10" i="17"/>
  <c r="B10" i="7"/>
  <c r="C116" i="21"/>
  <c r="C115" i="21"/>
  <c r="C114" i="21"/>
  <c r="C113" i="21"/>
  <c r="C112" i="21"/>
  <c r="D116" i="21"/>
  <c r="D115" i="21"/>
  <c r="D114" i="21"/>
  <c r="D113" i="21"/>
  <c r="D112" i="21"/>
  <c r="F51" i="11"/>
  <c r="F49" i="11"/>
  <c r="F48" i="11"/>
  <c r="F46" i="11"/>
  <c r="E51" i="11"/>
  <c r="E49" i="11"/>
  <c r="E48" i="11"/>
  <c r="E46" i="11"/>
  <c r="F36" i="12"/>
  <c r="F35" i="12"/>
  <c r="F34" i="12"/>
  <c r="F33" i="12"/>
  <c r="F30" i="12"/>
  <c r="F29" i="12"/>
  <c r="F28" i="12"/>
  <c r="F25" i="12"/>
  <c r="F24" i="12"/>
  <c r="F23" i="12"/>
  <c r="F22" i="12"/>
  <c r="F21" i="12"/>
  <c r="E36" i="12"/>
  <c r="E35" i="12"/>
  <c r="E34" i="12"/>
  <c r="E33" i="12"/>
  <c r="E30" i="12"/>
  <c r="E29" i="12"/>
  <c r="E28" i="12"/>
  <c r="E25" i="12"/>
  <c r="E24" i="12"/>
  <c r="E23" i="12"/>
  <c r="E22" i="12"/>
  <c r="E21" i="12"/>
  <c r="F15" i="12"/>
  <c r="F14" i="12"/>
  <c r="F13" i="12"/>
  <c r="E15" i="12"/>
  <c r="E14" i="12"/>
  <c r="E13" i="12"/>
  <c r="F42" i="11"/>
  <c r="F41" i="11"/>
  <c r="E42" i="11"/>
  <c r="E41" i="11"/>
  <c r="B42" i="7"/>
  <c r="F190" i="27"/>
  <c r="B31" i="7"/>
  <c r="B13" i="7"/>
  <c r="F130" i="24"/>
  <c r="E130" i="24"/>
  <c r="F129" i="24"/>
  <c r="E129" i="24"/>
  <c r="F128" i="24"/>
  <c r="E128" i="24"/>
  <c r="F127" i="24"/>
  <c r="E127" i="24"/>
  <c r="F125" i="24"/>
  <c r="E125" i="24"/>
  <c r="F124" i="24"/>
  <c r="E124" i="24"/>
  <c r="F122" i="24"/>
  <c r="E122" i="24"/>
  <c r="F121" i="24"/>
  <c r="E121" i="24"/>
  <c r="F120" i="24"/>
  <c r="E120" i="24"/>
  <c r="F119" i="24"/>
  <c r="E119" i="24"/>
  <c r="F118" i="24"/>
  <c r="E118" i="24"/>
  <c r="F117" i="24"/>
  <c r="E117" i="24"/>
  <c r="F115" i="24"/>
  <c r="E115" i="24"/>
  <c r="F114" i="24"/>
  <c r="E114" i="24"/>
  <c r="F113" i="24"/>
  <c r="E113" i="24"/>
  <c r="F112" i="24"/>
  <c r="E112" i="24"/>
  <c r="F105" i="24"/>
  <c r="E105" i="24"/>
  <c r="F104" i="24"/>
  <c r="E104" i="24"/>
  <c r="F103" i="24"/>
  <c r="E103" i="24"/>
  <c r="F102" i="24"/>
  <c r="E102" i="24"/>
  <c r="F101" i="24"/>
  <c r="E101" i="24"/>
  <c r="F100" i="24"/>
  <c r="E100" i="24"/>
  <c r="F99" i="24"/>
  <c r="E99" i="24"/>
  <c r="F98" i="24"/>
  <c r="E98" i="24"/>
  <c r="F97" i="24"/>
  <c r="E97" i="24"/>
  <c r="F93" i="24"/>
  <c r="E93" i="24"/>
  <c r="F92" i="24"/>
  <c r="E92" i="24"/>
  <c r="F91" i="24"/>
  <c r="E91" i="24"/>
  <c r="F83" i="24"/>
  <c r="E83" i="24"/>
  <c r="F82" i="24"/>
  <c r="E82" i="24"/>
  <c r="F75" i="24"/>
  <c r="E75" i="24"/>
  <c r="F74" i="24"/>
  <c r="E74" i="24"/>
  <c r="F73" i="24"/>
  <c r="E73" i="24"/>
  <c r="F70" i="24"/>
  <c r="E70" i="24"/>
  <c r="F68" i="24"/>
  <c r="E68" i="24"/>
  <c r="F56" i="24"/>
  <c r="E56" i="24"/>
  <c r="F55" i="24"/>
  <c r="E55" i="24"/>
  <c r="F54" i="24"/>
  <c r="E54" i="24"/>
  <c r="F53" i="24"/>
  <c r="E53" i="24"/>
  <c r="F50" i="24"/>
  <c r="E50" i="24"/>
  <c r="F49" i="24"/>
  <c r="E49" i="24"/>
  <c r="F48" i="24"/>
  <c r="E48" i="24"/>
  <c r="F45" i="24"/>
  <c r="E45" i="24"/>
  <c r="F44" i="24"/>
  <c r="E44" i="24"/>
  <c r="F43" i="24"/>
  <c r="E43" i="24"/>
  <c r="F42" i="24"/>
  <c r="E42" i="24"/>
  <c r="F41" i="24"/>
  <c r="E41" i="24"/>
  <c r="F40" i="24"/>
  <c r="E40" i="24"/>
  <c r="F36" i="16"/>
  <c r="F37" i="16"/>
  <c r="E37" i="16"/>
  <c r="E36" i="16"/>
  <c r="F34" i="16"/>
  <c r="E34" i="16"/>
  <c r="F32" i="16"/>
  <c r="F33" i="16"/>
  <c r="E33" i="16"/>
  <c r="E32" i="16"/>
  <c r="F22" i="16"/>
  <c r="E22" i="16"/>
  <c r="F23" i="16"/>
  <c r="E23" i="16"/>
  <c r="F36" i="14"/>
  <c r="F37" i="14"/>
  <c r="E36" i="14"/>
  <c r="E37" i="14"/>
  <c r="F38" i="13"/>
  <c r="F39" i="13"/>
  <c r="E38" i="13"/>
  <c r="E39" i="13"/>
  <c r="E103" i="23"/>
  <c r="D103" i="23"/>
  <c r="E102" i="23"/>
  <c r="D102" i="23"/>
  <c r="E101" i="23"/>
  <c r="D101" i="23"/>
  <c r="E100" i="23"/>
  <c r="D100" i="23"/>
  <c r="E96" i="23"/>
  <c r="D96" i="23"/>
  <c r="E95" i="23"/>
  <c r="E94" i="23"/>
  <c r="E93" i="23"/>
  <c r="E92" i="23"/>
  <c r="E91" i="23"/>
  <c r="E90" i="23"/>
  <c r="E89" i="23"/>
  <c r="E88" i="23"/>
  <c r="E87" i="23"/>
  <c r="E86" i="23"/>
  <c r="E85" i="23"/>
  <c r="E84" i="23"/>
  <c r="E83" i="23"/>
  <c r="F79" i="23"/>
  <c r="G79" i="23"/>
  <c r="F78" i="23"/>
  <c r="G78" i="23"/>
  <c r="F77" i="23"/>
  <c r="G77" i="23"/>
  <c r="F76" i="23"/>
  <c r="G76" i="23"/>
  <c r="F75" i="23"/>
  <c r="G75" i="23"/>
  <c r="F74" i="23"/>
  <c r="G74" i="23"/>
  <c r="F73" i="23"/>
  <c r="G73" i="23"/>
  <c r="F71" i="23"/>
  <c r="E67" i="23"/>
  <c r="D67" i="23"/>
  <c r="E66" i="23"/>
  <c r="D66" i="23"/>
  <c r="E65" i="23"/>
  <c r="D65" i="23"/>
  <c r="E64" i="23"/>
  <c r="D64" i="23"/>
  <c r="E63" i="23"/>
  <c r="D63" i="23"/>
  <c r="E62" i="23"/>
  <c r="D62" i="23"/>
  <c r="E61" i="23"/>
  <c r="D61" i="23"/>
  <c r="E60" i="23"/>
  <c r="D60" i="23"/>
  <c r="E56" i="23"/>
  <c r="D56" i="23"/>
  <c r="E55" i="23"/>
  <c r="D55" i="23"/>
  <c r="E54" i="23"/>
  <c r="D54" i="23"/>
  <c r="E53" i="23"/>
  <c r="D53" i="23"/>
  <c r="E52" i="23"/>
  <c r="D52" i="23"/>
  <c r="E51" i="23"/>
  <c r="D51" i="23"/>
  <c r="E50" i="23"/>
  <c r="D50" i="23"/>
  <c r="E49" i="23"/>
  <c r="D49" i="23"/>
  <c r="E48" i="23"/>
  <c r="D48" i="23"/>
  <c r="E47" i="23"/>
  <c r="D47" i="23"/>
  <c r="E46" i="23"/>
  <c r="D46" i="23"/>
  <c r="E45" i="23"/>
  <c r="D45" i="23"/>
  <c r="E44" i="23"/>
  <c r="D44" i="23"/>
  <c r="E43" i="23"/>
  <c r="D43" i="23"/>
  <c r="E42" i="23"/>
  <c r="D42" i="23"/>
  <c r="E41" i="23"/>
  <c r="D41" i="23"/>
  <c r="E40" i="23"/>
  <c r="D40" i="23"/>
  <c r="E39" i="23"/>
  <c r="D39" i="23"/>
  <c r="E38" i="23"/>
  <c r="D38" i="23"/>
  <c r="E37" i="23"/>
  <c r="D37" i="23"/>
  <c r="E36" i="23"/>
  <c r="D36" i="23"/>
  <c r="E35" i="23"/>
  <c r="D35" i="23"/>
  <c r="E34" i="23"/>
  <c r="D34" i="23"/>
  <c r="E33" i="23"/>
  <c r="D33" i="23"/>
  <c r="E32" i="23"/>
  <c r="D32" i="23"/>
  <c r="E31" i="23"/>
  <c r="D31" i="23"/>
  <c r="E30" i="23"/>
  <c r="D30" i="23"/>
  <c r="E29" i="23"/>
  <c r="D29" i="23"/>
  <c r="E28" i="23"/>
  <c r="D28" i="23"/>
  <c r="E24" i="23"/>
  <c r="D24" i="23"/>
  <c r="E23" i="23"/>
  <c r="D23" i="23"/>
  <c r="E22" i="23"/>
  <c r="D22" i="23"/>
  <c r="E21" i="23"/>
  <c r="F21" i="23"/>
  <c r="G21" i="23"/>
  <c r="E20" i="23"/>
  <c r="E19" i="23"/>
  <c r="E18" i="23"/>
  <c r="E17" i="23"/>
  <c r="F17" i="23"/>
  <c r="G17" i="23"/>
  <c r="E16" i="23"/>
  <c r="D16" i="23"/>
  <c r="E15" i="23"/>
  <c r="D15" i="23"/>
  <c r="E14" i="23"/>
  <c r="D14" i="23"/>
  <c r="E13" i="23"/>
  <c r="D13" i="23"/>
  <c r="E12" i="23"/>
  <c r="D12" i="23"/>
  <c r="E11" i="23"/>
  <c r="D11" i="23"/>
  <c r="E10" i="23"/>
  <c r="D10" i="23"/>
  <c r="E9" i="23"/>
  <c r="D9" i="23"/>
  <c r="E22" i="22"/>
  <c r="D22" i="22"/>
  <c r="D107" i="21"/>
  <c r="D106" i="21"/>
  <c r="D105" i="21"/>
  <c r="D104" i="21"/>
  <c r="C107" i="21"/>
  <c r="C106" i="21"/>
  <c r="C105" i="21"/>
  <c r="C104" i="21"/>
  <c r="D99" i="21"/>
  <c r="D98" i="21"/>
  <c r="D97" i="21"/>
  <c r="D96" i="21"/>
  <c r="D95" i="21"/>
  <c r="D94" i="21"/>
  <c r="D93" i="21"/>
  <c r="D92" i="21"/>
  <c r="D91" i="21"/>
  <c r="D90" i="21"/>
  <c r="D89" i="21"/>
  <c r="D88" i="21"/>
  <c r="D87" i="21"/>
  <c r="D86" i="21"/>
  <c r="C99" i="21"/>
  <c r="C98" i="21"/>
  <c r="C97" i="21"/>
  <c r="C96" i="21"/>
  <c r="C95" i="21"/>
  <c r="C94" i="21"/>
  <c r="C93" i="21"/>
  <c r="C92" i="21"/>
  <c r="C91" i="21"/>
  <c r="C90" i="21"/>
  <c r="C89" i="21"/>
  <c r="C88" i="21"/>
  <c r="C87" i="21"/>
  <c r="C86" i="21"/>
  <c r="D78" i="21"/>
  <c r="D77" i="21"/>
  <c r="D76" i="21"/>
  <c r="C78" i="21"/>
  <c r="C77" i="21"/>
  <c r="C76" i="21"/>
  <c r="D68" i="21"/>
  <c r="D67" i="21"/>
  <c r="D66" i="21"/>
  <c r="D65" i="21"/>
  <c r="D64" i="21"/>
  <c r="D63" i="21"/>
  <c r="D62" i="21"/>
  <c r="D61" i="21"/>
  <c r="C68" i="21"/>
  <c r="C67" i="21"/>
  <c r="C66" i="21"/>
  <c r="C65" i="21"/>
  <c r="C64" i="21"/>
  <c r="C63" i="21"/>
  <c r="C62" i="21"/>
  <c r="C61" i="21"/>
  <c r="D56" i="21"/>
  <c r="D55" i="21"/>
  <c r="D54" i="21"/>
  <c r="D53" i="21"/>
  <c r="D52" i="21"/>
  <c r="D51" i="21"/>
  <c r="D50" i="21"/>
  <c r="D49" i="21"/>
  <c r="D48" i="21"/>
  <c r="D47" i="21"/>
  <c r="D46" i="21"/>
  <c r="D45" i="21"/>
  <c r="D44" i="21"/>
  <c r="D43" i="21"/>
  <c r="D42" i="21"/>
  <c r="D41" i="21"/>
  <c r="D40" i="21"/>
  <c r="D39" i="21"/>
  <c r="D38" i="21"/>
  <c r="D37" i="21"/>
  <c r="D36" i="21"/>
  <c r="D35" i="21"/>
  <c r="D34" i="21"/>
  <c r="D33" i="21"/>
  <c r="D32" i="21"/>
  <c r="D31" i="21"/>
  <c r="D30" i="21"/>
  <c r="D29" i="21"/>
  <c r="D28" i="21"/>
  <c r="C56" i="21"/>
  <c r="C55" i="21"/>
  <c r="C54" i="21"/>
  <c r="C53" i="21"/>
  <c r="C52" i="21"/>
  <c r="C51" i="21"/>
  <c r="C50" i="21"/>
  <c r="C49" i="21"/>
  <c r="C48" i="21"/>
  <c r="C47" i="21"/>
  <c r="C46" i="21"/>
  <c r="C45" i="21"/>
  <c r="C44" i="21"/>
  <c r="C43" i="21"/>
  <c r="C42" i="21"/>
  <c r="C41" i="21"/>
  <c r="C40" i="21"/>
  <c r="C39" i="21"/>
  <c r="C38" i="21"/>
  <c r="C37" i="21"/>
  <c r="C36" i="21"/>
  <c r="C35" i="21"/>
  <c r="C34" i="21"/>
  <c r="C33" i="21"/>
  <c r="C32" i="21"/>
  <c r="C31" i="21"/>
  <c r="C30" i="21"/>
  <c r="C29" i="21"/>
  <c r="C28" i="21"/>
  <c r="D23" i="21"/>
  <c r="D22" i="21"/>
  <c r="D21" i="21"/>
  <c r="D20" i="21"/>
  <c r="D19" i="21"/>
  <c r="D18" i="21"/>
  <c r="D17" i="21"/>
  <c r="D16" i="21"/>
  <c r="C16" i="21"/>
  <c r="D15" i="21"/>
  <c r="D14" i="21"/>
  <c r="D13" i="21"/>
  <c r="D12" i="21"/>
  <c r="D11" i="21"/>
  <c r="D10" i="21"/>
  <c r="D9" i="21"/>
  <c r="D8" i="21"/>
  <c r="C23" i="21"/>
  <c r="C22" i="21"/>
  <c r="C21" i="21"/>
  <c r="C20" i="21"/>
  <c r="C19" i="21"/>
  <c r="C18" i="21"/>
  <c r="C17" i="21"/>
  <c r="C15" i="21"/>
  <c r="C14" i="21"/>
  <c r="C13" i="21"/>
  <c r="C12" i="21"/>
  <c r="C11" i="21"/>
  <c r="C10" i="21"/>
  <c r="C9" i="21"/>
  <c r="C8" i="21"/>
  <c r="H23" i="22"/>
  <c r="H22" i="22"/>
  <c r="H21" i="22"/>
  <c r="H13" i="22"/>
  <c r="H12" i="22"/>
  <c r="H11" i="22"/>
  <c r="H10" i="22"/>
  <c r="H9" i="22"/>
  <c r="N20" i="21"/>
  <c r="F13" i="16"/>
  <c r="F14" i="16"/>
  <c r="E13" i="16"/>
  <c r="E14" i="16"/>
  <c r="E15" i="16"/>
  <c r="G15" i="16"/>
  <c r="E16" i="16"/>
  <c r="G16" i="16"/>
  <c r="F11" i="15"/>
  <c r="F12" i="15"/>
  <c r="F13" i="15"/>
  <c r="F10" i="15"/>
  <c r="E13" i="15"/>
  <c r="E11" i="15"/>
  <c r="E12" i="15"/>
  <c r="E10" i="15"/>
  <c r="F14" i="14"/>
  <c r="F15" i="14"/>
  <c r="F16" i="14"/>
  <c r="F17" i="14"/>
  <c r="F18" i="14"/>
  <c r="F19" i="14"/>
  <c r="F20" i="14"/>
  <c r="F21" i="14"/>
  <c r="F22" i="14"/>
  <c r="E14" i="14"/>
  <c r="E15" i="14"/>
  <c r="E16" i="14"/>
  <c r="E17" i="14"/>
  <c r="E18" i="14"/>
  <c r="E19" i="14"/>
  <c r="E20" i="14"/>
  <c r="E21" i="14"/>
  <c r="E22" i="14"/>
  <c r="F15" i="13"/>
  <c r="F17" i="13"/>
  <c r="F18" i="13"/>
  <c r="F13" i="13"/>
  <c r="E15" i="13"/>
  <c r="E17" i="13"/>
  <c r="E18" i="13"/>
  <c r="E13" i="13"/>
  <c r="G98" i="21"/>
  <c r="G97" i="21"/>
  <c r="G96" i="21"/>
  <c r="G95" i="21"/>
  <c r="G94" i="21"/>
  <c r="G93" i="21"/>
  <c r="G92" i="21"/>
  <c r="G91" i="21"/>
  <c r="G90" i="21"/>
  <c r="G89" i="21"/>
  <c r="G88" i="21"/>
  <c r="G87" i="21"/>
  <c r="G86" i="21"/>
  <c r="G81" i="21"/>
  <c r="G80" i="21"/>
  <c r="G79" i="21"/>
  <c r="G65" i="21"/>
  <c r="G64" i="21"/>
  <c r="G63" i="21"/>
  <c r="G62" i="21"/>
  <c r="G42" i="21"/>
  <c r="G41" i="21"/>
  <c r="G40" i="21"/>
  <c r="G39" i="21"/>
  <c r="G38" i="21"/>
  <c r="G37" i="21"/>
  <c r="G36" i="21"/>
  <c r="G35" i="21"/>
  <c r="G34" i="21"/>
  <c r="G31" i="21"/>
  <c r="G30" i="21"/>
  <c r="G29" i="21"/>
  <c r="G28" i="21"/>
  <c r="M23" i="21"/>
  <c r="M22" i="21"/>
  <c r="M20" i="21"/>
  <c r="G20" i="21"/>
  <c r="M19" i="21"/>
  <c r="G19" i="21"/>
  <c r="G18" i="21"/>
  <c r="M17" i="21"/>
  <c r="G17" i="21"/>
  <c r="G16" i="21"/>
  <c r="M15" i="21"/>
  <c r="G15" i="21"/>
  <c r="M14" i="21"/>
  <c r="G14" i="21"/>
  <c r="M13" i="21"/>
  <c r="G13" i="21"/>
  <c r="G12" i="21"/>
  <c r="G11" i="21"/>
  <c r="G10" i="21"/>
  <c r="G9" i="21"/>
  <c r="G8" i="21"/>
  <c r="F35" i="16"/>
  <c r="E35" i="16"/>
  <c r="F30" i="16"/>
  <c r="E30" i="16"/>
  <c r="F29" i="16"/>
  <c r="E29" i="16"/>
  <c r="F28" i="16"/>
  <c r="E28" i="16"/>
  <c r="F27" i="16"/>
  <c r="E27" i="16"/>
  <c r="F26" i="16"/>
  <c r="E26" i="16"/>
  <c r="F25" i="16"/>
  <c r="E25" i="16"/>
  <c r="E7" i="16"/>
  <c r="F24" i="15"/>
  <c r="E24" i="15"/>
  <c r="F23" i="15"/>
  <c r="E23" i="15"/>
  <c r="F22" i="15"/>
  <c r="E22" i="15"/>
  <c r="F21" i="15"/>
  <c r="E21" i="15"/>
  <c r="F20" i="15"/>
  <c r="E20" i="15"/>
  <c r="F19" i="15"/>
  <c r="E19" i="15"/>
  <c r="F18" i="15"/>
  <c r="E18" i="15"/>
  <c r="F17" i="15"/>
  <c r="E17" i="15"/>
  <c r="F16" i="15"/>
  <c r="E16" i="15"/>
  <c r="F38" i="14"/>
  <c r="E38" i="14"/>
  <c r="F32" i="14"/>
  <c r="E32" i="14"/>
  <c r="F37" i="13"/>
  <c r="E37" i="13"/>
  <c r="F36" i="13"/>
  <c r="E36" i="13"/>
  <c r="F20" i="12"/>
  <c r="E20" i="12"/>
  <c r="E10" i="17"/>
  <c r="E22" i="8"/>
  <c r="D22" i="8"/>
  <c r="E21" i="8"/>
  <c r="D21" i="8"/>
  <c r="E19" i="8"/>
  <c r="D19" i="8"/>
  <c r="E18" i="8"/>
  <c r="D18" i="8"/>
  <c r="E17" i="8"/>
  <c r="D17" i="8"/>
  <c r="E16" i="8"/>
  <c r="D16" i="8"/>
  <c r="E15" i="8"/>
  <c r="D15" i="8"/>
  <c r="E14" i="8"/>
  <c r="D14" i="8"/>
  <c r="E13" i="8"/>
  <c r="D13" i="8"/>
  <c r="E12" i="8"/>
  <c r="D12" i="8"/>
  <c r="E11" i="8"/>
  <c r="D11" i="8"/>
  <c r="E10" i="8"/>
  <c r="D10" i="8"/>
  <c r="E9" i="8"/>
  <c r="D9" i="8"/>
  <c r="E8" i="8"/>
  <c r="D8" i="8"/>
  <c r="E7" i="8"/>
  <c r="D7" i="8"/>
  <c r="B40" i="7"/>
  <c r="B41" i="7"/>
  <c r="B43" i="7"/>
  <c r="B44" i="7"/>
  <c r="B45" i="7"/>
  <c r="B46" i="7"/>
  <c r="B47" i="7"/>
  <c r="B48" i="7"/>
  <c r="B49" i="7"/>
  <c r="B50" i="7"/>
  <c r="B51" i="7"/>
  <c r="B52" i="7"/>
  <c r="B53" i="7"/>
  <c r="B54" i="7"/>
  <c r="B55" i="7"/>
  <c r="B56" i="7"/>
  <c r="B57" i="7"/>
  <c r="B58" i="7"/>
  <c r="B59" i="7"/>
  <c r="B60" i="7"/>
  <c r="B61" i="7"/>
  <c r="B62" i="7"/>
  <c r="B63" i="7"/>
  <c r="B64" i="7"/>
  <c r="B65" i="7"/>
  <c r="B66" i="7"/>
  <c r="B67" i="7"/>
  <c r="B68" i="7"/>
  <c r="B39" i="7"/>
  <c r="B28" i="7"/>
  <c r="B29" i="7"/>
  <c r="A7" i="13"/>
  <c r="B30" i="7"/>
  <c r="B32" i="7"/>
  <c r="A7" i="14"/>
  <c r="B33" i="7"/>
  <c r="B34" i="7"/>
  <c r="B35" i="7"/>
  <c r="B36" i="7"/>
  <c r="B37" i="7"/>
  <c r="A7" i="16"/>
  <c r="B38" i="7"/>
  <c r="B11" i="7"/>
  <c r="B15" i="7"/>
  <c r="A7" i="17"/>
  <c r="B16" i="7"/>
  <c r="B17" i="7"/>
  <c r="B18" i="7"/>
  <c r="B19" i="7"/>
  <c r="B20" i="7"/>
  <c r="B21" i="7"/>
  <c r="B22" i="7"/>
  <c r="B23" i="7"/>
  <c r="B24" i="7"/>
  <c r="B25" i="7"/>
  <c r="A7" i="12"/>
  <c r="B26" i="7"/>
  <c r="B27" i="7"/>
  <c r="B3" i="7"/>
  <c r="A7" i="11"/>
  <c r="B5" i="7"/>
  <c r="B6" i="7"/>
  <c r="B7" i="7"/>
  <c r="A7" i="15"/>
  <c r="B8" i="7"/>
  <c r="B2" i="7"/>
  <c r="B9" i="7"/>
  <c r="Q6" i="16"/>
  <c r="C10" i="30"/>
  <c r="G46" i="11"/>
  <c r="G14" i="8"/>
  <c r="G15" i="8"/>
  <c r="I45" i="11"/>
  <c r="L10" i="24"/>
  <c r="M10" i="24"/>
  <c r="F8" i="8"/>
  <c r="F12" i="8"/>
  <c r="G26" i="16"/>
  <c r="E22" i="21"/>
  <c r="E29" i="21"/>
  <c r="H29" i="21"/>
  <c r="E33" i="21"/>
  <c r="F33" i="21"/>
  <c r="I33" i="21"/>
  <c r="E49" i="21"/>
  <c r="H49" i="21"/>
  <c r="E53" i="21"/>
  <c r="H53" i="21"/>
  <c r="E76" i="21"/>
  <c r="F76" i="21"/>
  <c r="I76" i="21"/>
  <c r="G37" i="16"/>
  <c r="K74" i="24"/>
  <c r="L100" i="24"/>
  <c r="M100" i="24"/>
  <c r="N100" i="24"/>
  <c r="G15" i="12"/>
  <c r="G33" i="17"/>
  <c r="F94" i="23"/>
  <c r="G94" i="23"/>
  <c r="G9" i="13"/>
  <c r="L61" i="24"/>
  <c r="M61" i="24"/>
  <c r="K81" i="24"/>
  <c r="L107" i="24"/>
  <c r="M107" i="24"/>
  <c r="E67" i="21"/>
  <c r="J67" i="21"/>
  <c r="M67" i="21"/>
  <c r="K77" i="24"/>
  <c r="I31" i="14"/>
  <c r="Q25" i="14"/>
  <c r="E8" i="30"/>
  <c r="Q18" i="16"/>
  <c r="E10" i="30"/>
  <c r="Q15" i="15"/>
  <c r="E9" i="30"/>
  <c r="Q23" i="13"/>
  <c r="E7" i="30"/>
  <c r="Q19" i="12"/>
  <c r="E6" i="30"/>
  <c r="Q44" i="11"/>
  <c r="E5" i="30"/>
  <c r="Q27" i="17"/>
  <c r="E4" i="30"/>
  <c r="G24" i="17"/>
  <c r="K47" i="24"/>
  <c r="B84" i="7"/>
  <c r="G14" i="16"/>
  <c r="Q9" i="12"/>
  <c r="D6" i="30"/>
  <c r="J23" i="12"/>
  <c r="L111" i="24"/>
  <c r="E92" i="21"/>
  <c r="H92" i="21"/>
  <c r="G30" i="13"/>
  <c r="K10" i="24"/>
  <c r="K18" i="24"/>
  <c r="L30" i="24"/>
  <c r="L35" i="24"/>
  <c r="M35" i="24"/>
  <c r="N35" i="24"/>
  <c r="K34" i="24"/>
  <c r="L90" i="24"/>
  <c r="G24" i="24"/>
  <c r="J24" i="24"/>
  <c r="K66" i="24"/>
  <c r="K89" i="24"/>
  <c r="L27" i="24"/>
  <c r="M27" i="24"/>
  <c r="K36" i="24"/>
  <c r="K7" i="24"/>
  <c r="L12" i="24"/>
  <c r="M12" i="24"/>
  <c r="K16" i="24"/>
  <c r="L20" i="24"/>
  <c r="M20" i="24"/>
  <c r="L26" i="24"/>
  <c r="M26" i="24"/>
  <c r="L32" i="24"/>
  <c r="M32" i="24"/>
  <c r="L63" i="24"/>
  <c r="M63" i="24"/>
  <c r="K88" i="24"/>
  <c r="Q9" i="17"/>
  <c r="D4" i="30"/>
  <c r="Q13" i="11"/>
  <c r="D5" i="30"/>
  <c r="Q6" i="11"/>
  <c r="C5" i="30"/>
  <c r="C11" i="30"/>
  <c r="Q12" i="13"/>
  <c r="D7" i="30"/>
  <c r="Q9" i="14"/>
  <c r="D8" i="30"/>
  <c r="Q9" i="15"/>
  <c r="D9" i="30"/>
  <c r="Q11" i="16"/>
  <c r="D10" i="30"/>
  <c r="B173" i="7"/>
  <c r="E65" i="21"/>
  <c r="F65" i="21"/>
  <c r="I65" i="21"/>
  <c r="I47" i="11"/>
  <c r="E104" i="21"/>
  <c r="H104" i="21"/>
  <c r="G23" i="12"/>
  <c r="G35" i="12"/>
  <c r="G49" i="11"/>
  <c r="G7" i="12"/>
  <c r="J26" i="13"/>
  <c r="K31" i="24"/>
  <c r="H24" i="24"/>
  <c r="L76" i="24"/>
  <c r="M76" i="24"/>
  <c r="H15" i="24"/>
  <c r="F15" i="22"/>
  <c r="G15" i="22"/>
  <c r="G16" i="8"/>
  <c r="F17" i="22"/>
  <c r="I17" i="22"/>
  <c r="E81" i="21"/>
  <c r="H81" i="21"/>
  <c r="G7" i="16"/>
  <c r="G20" i="15"/>
  <c r="G17" i="14"/>
  <c r="E13" i="21"/>
  <c r="H13" i="21"/>
  <c r="E21" i="21"/>
  <c r="H21" i="21"/>
  <c r="E28" i="21"/>
  <c r="F28" i="21"/>
  <c r="I28" i="21"/>
  <c r="E44" i="21"/>
  <c r="H44" i="21"/>
  <c r="E48" i="21"/>
  <c r="F48" i="21"/>
  <c r="I48" i="21"/>
  <c r="E56" i="21"/>
  <c r="F56" i="21"/>
  <c r="I56" i="21"/>
  <c r="K44" i="24"/>
  <c r="K48" i="24"/>
  <c r="K56" i="24"/>
  <c r="K70" i="24"/>
  <c r="K102" i="24"/>
  <c r="L114" i="24"/>
  <c r="K121" i="24"/>
  <c r="L129" i="24"/>
  <c r="G17" i="12"/>
  <c r="G31" i="17"/>
  <c r="G34" i="17"/>
  <c r="G25" i="15"/>
  <c r="H20" i="12"/>
  <c r="H7" i="14"/>
  <c r="I12" i="17"/>
  <c r="L46" i="24"/>
  <c r="L60" i="24"/>
  <c r="M60" i="24"/>
  <c r="K67" i="24"/>
  <c r="L116" i="24"/>
  <c r="K123" i="24"/>
  <c r="F12" i="22"/>
  <c r="G12" i="22"/>
  <c r="J12" i="22"/>
  <c r="F19" i="22"/>
  <c r="I19" i="22"/>
  <c r="K19" i="22"/>
  <c r="N19" i="22"/>
  <c r="H64" i="24"/>
  <c r="H43" i="24"/>
  <c r="E98" i="21"/>
  <c r="F98" i="21"/>
  <c r="I98" i="21"/>
  <c r="K111" i="24"/>
  <c r="B157" i="7"/>
  <c r="G36" i="13"/>
  <c r="E32" i="21"/>
  <c r="H32" i="21"/>
  <c r="F22" i="22"/>
  <c r="G22" i="22"/>
  <c r="G21" i="8"/>
  <c r="L42" i="24"/>
  <c r="M42" i="24"/>
  <c r="K65" i="24"/>
  <c r="L106" i="24"/>
  <c r="M106" i="24"/>
  <c r="G16" i="24"/>
  <c r="J16" i="24"/>
  <c r="H97" i="24"/>
  <c r="G15" i="14"/>
  <c r="E15" i="21"/>
  <c r="F15" i="21"/>
  <c r="I15" i="21"/>
  <c r="G42" i="11"/>
  <c r="K35" i="24"/>
  <c r="L47" i="24"/>
  <c r="L52" i="24"/>
  <c r="M52" i="24"/>
  <c r="L64" i="24"/>
  <c r="M64" i="24"/>
  <c r="L66" i="24"/>
  <c r="M66" i="24"/>
  <c r="L77" i="24"/>
  <c r="M77" i="24"/>
  <c r="L81" i="24"/>
  <c r="M81" i="24"/>
  <c r="K86" i="24"/>
  <c r="L89" i="24"/>
  <c r="G17" i="13"/>
  <c r="B205" i="7"/>
  <c r="B73" i="7"/>
  <c r="H19" i="15"/>
  <c r="B183" i="7"/>
  <c r="K42" i="24"/>
  <c r="L102" i="24"/>
  <c r="M102" i="24"/>
  <c r="G37" i="13"/>
  <c r="G19" i="15"/>
  <c r="F18" i="23"/>
  <c r="G18" i="23"/>
  <c r="G77" i="24"/>
  <c r="J77" i="24"/>
  <c r="B133" i="7"/>
  <c r="L70" i="24"/>
  <c r="M70" i="24"/>
  <c r="G18" i="13"/>
  <c r="G13" i="16"/>
  <c r="G20" i="13"/>
  <c r="F7" i="8"/>
  <c r="F17" i="8"/>
  <c r="F19" i="8"/>
  <c r="G22" i="14"/>
  <c r="G18" i="14"/>
  <c r="G14" i="14"/>
  <c r="G11" i="15"/>
  <c r="E64" i="21"/>
  <c r="H64" i="21"/>
  <c r="E20" i="21"/>
  <c r="F20" i="21"/>
  <c r="I20" i="21"/>
  <c r="E8" i="21"/>
  <c r="H8" i="21"/>
  <c r="E12" i="21"/>
  <c r="H12" i="21"/>
  <c r="E16" i="21"/>
  <c r="E19" i="21"/>
  <c r="F19" i="21"/>
  <c r="I19" i="21"/>
  <c r="E31" i="21"/>
  <c r="E35" i="21"/>
  <c r="H35" i="21"/>
  <c r="E43" i="21"/>
  <c r="F43" i="21"/>
  <c r="I43" i="21"/>
  <c r="E47" i="21"/>
  <c r="F47" i="21"/>
  <c r="I47" i="21"/>
  <c r="E51" i="21"/>
  <c r="H51" i="21"/>
  <c r="E55" i="21"/>
  <c r="F55" i="21"/>
  <c r="I55" i="21"/>
  <c r="E46" i="21"/>
  <c r="F46" i="21"/>
  <c r="I46" i="21"/>
  <c r="E50" i="21"/>
  <c r="H50" i="21"/>
  <c r="E78" i="21"/>
  <c r="F78" i="21"/>
  <c r="I78" i="21"/>
  <c r="K78" i="21"/>
  <c r="N78" i="21"/>
  <c r="E89" i="21"/>
  <c r="E93" i="21"/>
  <c r="H93" i="21"/>
  <c r="E97" i="21"/>
  <c r="F97" i="21"/>
  <c r="I97" i="21"/>
  <c r="E91" i="21"/>
  <c r="H91" i="21"/>
  <c r="E95" i="21"/>
  <c r="H95" i="21"/>
  <c r="E99" i="21"/>
  <c r="J99" i="21"/>
  <c r="M99" i="21"/>
  <c r="F24" i="23"/>
  <c r="G24" i="23"/>
  <c r="F87" i="23"/>
  <c r="G87" i="23"/>
  <c r="F91" i="23"/>
  <c r="G91" i="23"/>
  <c r="F95" i="23"/>
  <c r="G95" i="23"/>
  <c r="G38" i="13"/>
  <c r="G33" i="16"/>
  <c r="G36" i="16"/>
  <c r="L49" i="24"/>
  <c r="L120" i="24"/>
  <c r="E112" i="21"/>
  <c r="J112" i="21"/>
  <c r="M112" i="21"/>
  <c r="G17" i="11"/>
  <c r="G19" i="11"/>
  <c r="G27" i="11"/>
  <c r="G32" i="11"/>
  <c r="G36" i="11"/>
  <c r="G7" i="11"/>
  <c r="G9" i="11"/>
  <c r="G23" i="17"/>
  <c r="G21" i="17"/>
  <c r="G19" i="17"/>
  <c r="G15" i="17"/>
  <c r="G28" i="17"/>
  <c r="G38" i="17"/>
  <c r="G35" i="17"/>
  <c r="G32" i="17"/>
  <c r="G15" i="11"/>
  <c r="G40" i="11"/>
  <c r="G10" i="12"/>
  <c r="G26" i="12"/>
  <c r="G31" i="12"/>
  <c r="G31" i="13"/>
  <c r="G7" i="14"/>
  <c r="G21" i="16"/>
  <c r="G31" i="16"/>
  <c r="L72" i="24"/>
  <c r="M72" i="24"/>
  <c r="G8" i="16"/>
  <c r="H7" i="13"/>
  <c r="G13" i="17"/>
  <c r="G20" i="16"/>
  <c r="G26" i="13"/>
  <c r="G29" i="13"/>
  <c r="G26" i="14"/>
  <c r="G31" i="14"/>
  <c r="G35" i="14"/>
  <c r="J31" i="16"/>
  <c r="K8" i="24"/>
  <c r="K9" i="24"/>
  <c r="K11" i="24"/>
  <c r="L13" i="24"/>
  <c r="M13" i="24"/>
  <c r="K15" i="24"/>
  <c r="L17" i="24"/>
  <c r="M17" i="24"/>
  <c r="K33" i="24"/>
  <c r="L25" i="24"/>
  <c r="F9" i="22"/>
  <c r="G9" i="22"/>
  <c r="J9" i="22"/>
  <c r="F13" i="22"/>
  <c r="F14" i="22"/>
  <c r="G14" i="22"/>
  <c r="G13" i="8"/>
  <c r="F20" i="22"/>
  <c r="G20" i="22"/>
  <c r="F20" i="8"/>
  <c r="B118" i="7"/>
  <c r="L74" i="24"/>
  <c r="K91" i="24"/>
  <c r="L93" i="24"/>
  <c r="M93" i="24"/>
  <c r="K104" i="24"/>
  <c r="L112" i="24"/>
  <c r="M111" i="24"/>
  <c r="K114" i="24"/>
  <c r="K117" i="24"/>
  <c r="L119" i="24"/>
  <c r="L121" i="24"/>
  <c r="M121" i="24"/>
  <c r="L124" i="24"/>
  <c r="L127" i="24"/>
  <c r="M126" i="24"/>
  <c r="K129" i="24"/>
  <c r="G14" i="12"/>
  <c r="G30" i="12"/>
  <c r="E115" i="21"/>
  <c r="F115" i="21"/>
  <c r="I115" i="21"/>
  <c r="E114" i="21"/>
  <c r="H114" i="21"/>
  <c r="G16" i="11"/>
  <c r="G21" i="11"/>
  <c r="G23" i="11"/>
  <c r="G24" i="11"/>
  <c r="G31" i="11"/>
  <c r="G35" i="11"/>
  <c r="G8" i="11"/>
  <c r="G10" i="14"/>
  <c r="G22" i="17"/>
  <c r="G20" i="17"/>
  <c r="G18" i="17"/>
  <c r="G7" i="17"/>
  <c r="G29" i="17"/>
  <c r="G41" i="17"/>
  <c r="G37" i="11"/>
  <c r="G54" i="11"/>
  <c r="G55" i="11"/>
  <c r="G47" i="11"/>
  <c r="G16" i="12"/>
  <c r="G32" i="12"/>
  <c r="G41" i="13"/>
  <c r="G11" i="14"/>
  <c r="G13" i="14"/>
  <c r="G28" i="14"/>
  <c r="G12" i="16"/>
  <c r="G24" i="16"/>
  <c r="G28" i="11"/>
  <c r="G50" i="11"/>
  <c r="G9" i="16"/>
  <c r="H7" i="11"/>
  <c r="G19" i="16"/>
  <c r="G25" i="13"/>
  <c r="G28" i="13"/>
  <c r="G34" i="13"/>
  <c r="G33" i="14"/>
  <c r="G34" i="14"/>
  <c r="K6" i="24"/>
  <c r="L7" i="24"/>
  <c r="M7" i="24"/>
  <c r="K12" i="24"/>
  <c r="K14" i="24"/>
  <c r="L16" i="24"/>
  <c r="M16" i="24"/>
  <c r="L18" i="24"/>
  <c r="M18" i="24"/>
  <c r="K20" i="24"/>
  <c r="K30" i="24"/>
  <c r="K26" i="24"/>
  <c r="K32" i="24"/>
  <c r="L34" i="24"/>
  <c r="M34" i="24"/>
  <c r="K24" i="24"/>
  <c r="K46" i="24"/>
  <c r="K51" i="24"/>
  <c r="K60" i="24"/>
  <c r="L65" i="24"/>
  <c r="M65" i="24"/>
  <c r="L67" i="24"/>
  <c r="M67" i="24"/>
  <c r="K84" i="24"/>
  <c r="K85" i="24"/>
  <c r="K90" i="24"/>
  <c r="L88" i="24"/>
  <c r="K106" i="24"/>
  <c r="K116" i="24"/>
  <c r="L123" i="24"/>
  <c r="F8" i="22"/>
  <c r="F10" i="22"/>
  <c r="I10" i="22"/>
  <c r="F18" i="22"/>
  <c r="G18" i="22"/>
  <c r="F23" i="22"/>
  <c r="I23" i="22"/>
  <c r="K62" i="24"/>
  <c r="L71" i="24"/>
  <c r="M71" i="24"/>
  <c r="G35" i="13"/>
  <c r="G27" i="13"/>
  <c r="E79" i="21"/>
  <c r="F79" i="21"/>
  <c r="I79" i="21"/>
  <c r="F64" i="21"/>
  <c r="I64" i="21"/>
  <c r="E107" i="21"/>
  <c r="J107" i="21"/>
  <c r="M107" i="21"/>
  <c r="H26" i="14"/>
  <c r="I7" i="15"/>
  <c r="G12" i="24"/>
  <c r="J12" i="24"/>
  <c r="G19" i="24"/>
  <c r="J19" i="24"/>
  <c r="H63" i="24"/>
  <c r="I36" i="17"/>
  <c r="H77" i="24"/>
  <c r="G106" i="24"/>
  <c r="J106" i="24"/>
  <c r="K112" i="24"/>
  <c r="K93" i="24"/>
  <c r="J30" i="14"/>
  <c r="G122" i="24"/>
  <c r="J122" i="24"/>
  <c r="J26" i="15"/>
  <c r="G18" i="15"/>
  <c r="I30" i="16"/>
  <c r="G8" i="13"/>
  <c r="G24" i="12"/>
  <c r="G10" i="17"/>
  <c r="L24" i="24"/>
  <c r="B92" i="7"/>
  <c r="I24" i="13"/>
  <c r="H10" i="24"/>
  <c r="B129" i="7"/>
  <c r="B135" i="7"/>
  <c r="B81" i="7"/>
  <c r="B137" i="7"/>
  <c r="L6" i="24"/>
  <c r="M6" i="24"/>
  <c r="L33" i="24"/>
  <c r="M33" i="24"/>
  <c r="L104" i="24"/>
  <c r="M104" i="24"/>
  <c r="K127" i="24"/>
  <c r="L14" i="24"/>
  <c r="M14" i="24"/>
  <c r="L91" i="24"/>
  <c r="M91" i="24"/>
  <c r="K25" i="24"/>
  <c r="G13" i="13"/>
  <c r="H16" i="13"/>
  <c r="H18" i="17"/>
  <c r="H15" i="12"/>
  <c r="H10" i="15"/>
  <c r="H19" i="13"/>
  <c r="H10" i="12"/>
  <c r="H20" i="11"/>
  <c r="H11" i="15"/>
  <c r="H23" i="17"/>
  <c r="H11" i="12"/>
  <c r="H13" i="16"/>
  <c r="H16" i="12"/>
  <c r="I23" i="17"/>
  <c r="I16" i="12"/>
  <c r="I11" i="14"/>
  <c r="I21" i="17"/>
  <c r="I19" i="17"/>
  <c r="I10" i="15"/>
  <c r="I18" i="17"/>
  <c r="I24" i="11"/>
  <c r="I17" i="14"/>
  <c r="I10" i="14"/>
  <c r="I13" i="12"/>
  <c r="I35" i="11"/>
  <c r="I23" i="11"/>
  <c r="I18" i="14"/>
  <c r="L19" i="24"/>
  <c r="M19" i="24"/>
  <c r="K19" i="24"/>
  <c r="J21" i="16"/>
  <c r="L15" i="24"/>
  <c r="M15" i="24"/>
  <c r="J57" i="11"/>
  <c r="J36" i="13"/>
  <c r="J27" i="13"/>
  <c r="I13" i="13"/>
  <c r="I8" i="11"/>
  <c r="I14" i="11"/>
  <c r="F11" i="8"/>
  <c r="F13" i="8"/>
  <c r="F15" i="8"/>
  <c r="G25" i="16"/>
  <c r="G27" i="16"/>
  <c r="G29" i="16"/>
  <c r="G35" i="16"/>
  <c r="L11" i="24"/>
  <c r="M11" i="24"/>
  <c r="F22" i="21"/>
  <c r="I22" i="21"/>
  <c r="H22" i="21"/>
  <c r="J24" i="16"/>
  <c r="H28" i="11"/>
  <c r="J53" i="11"/>
  <c r="I20" i="11"/>
  <c r="G36" i="14"/>
  <c r="G34" i="12"/>
  <c r="H17" i="15"/>
  <c r="H36" i="14"/>
  <c r="H40" i="17"/>
  <c r="H22" i="15"/>
  <c r="H45" i="11"/>
  <c r="H26" i="12"/>
  <c r="H27" i="13"/>
  <c r="H19" i="16"/>
  <c r="H36" i="17"/>
  <c r="H31" i="12"/>
  <c r="H56" i="11"/>
  <c r="H24" i="12"/>
  <c r="I11" i="11"/>
  <c r="I9" i="11"/>
  <c r="I7" i="12"/>
  <c r="I9" i="16"/>
  <c r="J42" i="17"/>
  <c r="J37" i="16"/>
  <c r="J22" i="16"/>
  <c r="J27" i="16"/>
  <c r="J36" i="12"/>
  <c r="J32" i="12"/>
  <c r="J20" i="16"/>
  <c r="J34" i="12"/>
  <c r="J41" i="17"/>
  <c r="J34" i="13"/>
  <c r="J36" i="16"/>
  <c r="J35" i="17"/>
  <c r="J26" i="12"/>
  <c r="J45" i="11"/>
  <c r="J28" i="16"/>
  <c r="J26" i="16"/>
  <c r="J24" i="13"/>
  <c r="J31" i="13"/>
  <c r="J31" i="12"/>
  <c r="J32" i="14"/>
  <c r="J26" i="14"/>
  <c r="J27" i="14"/>
  <c r="J29" i="17"/>
  <c r="J27" i="12"/>
  <c r="J49" i="11"/>
  <c r="J31" i="14"/>
  <c r="J36" i="17"/>
  <c r="J19" i="15"/>
  <c r="J38" i="17"/>
  <c r="J23" i="15"/>
  <c r="J32" i="17"/>
  <c r="J52" i="11"/>
  <c r="J30" i="17"/>
  <c r="J33" i="16"/>
  <c r="J32" i="16"/>
  <c r="J28" i="14"/>
  <c r="J54" i="11"/>
  <c r="J30" i="16"/>
  <c r="J28" i="12"/>
  <c r="J38" i="13"/>
  <c r="J20" i="15"/>
  <c r="J41" i="13"/>
  <c r="J29" i="13"/>
  <c r="J24" i="12"/>
  <c r="J21" i="12"/>
  <c r="J51" i="11"/>
  <c r="J34" i="14"/>
  <c r="J35" i="12"/>
  <c r="J21" i="15"/>
  <c r="J25" i="15"/>
  <c r="J48" i="11"/>
  <c r="J25" i="16"/>
  <c r="J47" i="11"/>
  <c r="J29" i="12"/>
  <c r="J31" i="17"/>
  <c r="J18" i="15"/>
  <c r="J29" i="16"/>
  <c r="H53" i="11"/>
  <c r="H43" i="21"/>
  <c r="L9" i="24"/>
  <c r="M9" i="24"/>
  <c r="K13" i="24"/>
  <c r="J40" i="17"/>
  <c r="H18" i="13"/>
  <c r="J30" i="13"/>
  <c r="J50" i="11"/>
  <c r="K72" i="24"/>
  <c r="J36" i="14"/>
  <c r="I39" i="11"/>
  <c r="G111" i="24"/>
  <c r="J111" i="24"/>
  <c r="H84" i="24"/>
  <c r="I42" i="17"/>
  <c r="I31" i="13"/>
  <c r="I21" i="15"/>
  <c r="I23" i="12"/>
  <c r="I41" i="13"/>
  <c r="B128" i="7"/>
  <c r="B203" i="7"/>
  <c r="L82" i="24"/>
  <c r="M82" i="24"/>
  <c r="K82" i="24"/>
  <c r="G36" i="12"/>
  <c r="G51" i="11"/>
  <c r="I7" i="17"/>
  <c r="I7" i="14"/>
  <c r="F22" i="8"/>
  <c r="I32" i="12"/>
  <c r="G33" i="24"/>
  <c r="J33" i="24"/>
  <c r="H121" i="24"/>
  <c r="B190" i="7"/>
  <c r="G97" i="24"/>
  <c r="E68" i="21"/>
  <c r="H68" i="21"/>
  <c r="L50" i="24"/>
  <c r="M50" i="24"/>
  <c r="K50" i="24"/>
  <c r="I37" i="11"/>
  <c r="I20" i="17"/>
  <c r="I22" i="17"/>
  <c r="I24" i="17"/>
  <c r="I20" i="13"/>
  <c r="I41" i="11"/>
  <c r="I15" i="13"/>
  <c r="I16" i="17"/>
  <c r="I36" i="11"/>
  <c r="B83" i="7"/>
  <c r="G36" i="24"/>
  <c r="J36" i="24"/>
  <c r="I26" i="13"/>
  <c r="H36" i="24"/>
  <c r="G126" i="24"/>
  <c r="J127" i="24"/>
  <c r="B208" i="7"/>
  <c r="B82" i="7"/>
  <c r="B198" i="7"/>
  <c r="B168" i="7"/>
  <c r="B138" i="7"/>
  <c r="B151" i="7"/>
  <c r="H70" i="24"/>
  <c r="B107" i="7"/>
  <c r="I21" i="14"/>
  <c r="I8" i="13"/>
  <c r="I27" i="11"/>
  <c r="I15" i="17"/>
  <c r="I17" i="12"/>
  <c r="I29" i="11"/>
  <c r="I19" i="13"/>
  <c r="I11" i="12"/>
  <c r="H7" i="12"/>
  <c r="I7" i="16"/>
  <c r="L48" i="24"/>
  <c r="K100" i="24"/>
  <c r="L117" i="24"/>
  <c r="K119" i="24"/>
  <c r="K124" i="24"/>
  <c r="F108" i="23"/>
  <c r="G108" i="23"/>
  <c r="G18" i="11"/>
  <c r="G20" i="11"/>
  <c r="G29" i="11"/>
  <c r="G33" i="11"/>
  <c r="G16" i="17"/>
  <c r="G14" i="17"/>
  <c r="G37" i="17"/>
  <c r="G39" i="17"/>
  <c r="G14" i="11"/>
  <c r="G39" i="11"/>
  <c r="G56" i="11"/>
  <c r="G11" i="12"/>
  <c r="G27" i="12"/>
  <c r="G12" i="14"/>
  <c r="L51" i="24"/>
  <c r="M51" i="24"/>
  <c r="K63" i="24"/>
  <c r="L84" i="24"/>
  <c r="M84" i="24"/>
  <c r="L85" i="24"/>
  <c r="G19" i="13"/>
  <c r="F16" i="22"/>
  <c r="E73" i="21"/>
  <c r="F73" i="21"/>
  <c r="I73" i="21"/>
  <c r="E75" i="21"/>
  <c r="E80" i="21"/>
  <c r="H80" i="21"/>
  <c r="F14" i="8"/>
  <c r="F16" i="8"/>
  <c r="F18" i="8"/>
  <c r="G17" i="15"/>
  <c r="G23" i="15"/>
  <c r="G15" i="13"/>
  <c r="G20" i="14"/>
  <c r="G16" i="14"/>
  <c r="G12" i="15"/>
  <c r="G13" i="15"/>
  <c r="E10" i="21"/>
  <c r="E14" i="21"/>
  <c r="F14" i="21"/>
  <c r="I14" i="21"/>
  <c r="E23" i="21"/>
  <c r="H23" i="21"/>
  <c r="E11" i="21"/>
  <c r="H11" i="21"/>
  <c r="E18" i="21"/>
  <c r="H18" i="21"/>
  <c r="E30" i="21"/>
  <c r="F30" i="21"/>
  <c r="I30" i="21"/>
  <c r="E34" i="21"/>
  <c r="E38" i="21"/>
  <c r="F38" i="21"/>
  <c r="I38" i="21"/>
  <c r="E42" i="21"/>
  <c r="F42" i="21"/>
  <c r="I42" i="21"/>
  <c r="E54" i="21"/>
  <c r="F54" i="21"/>
  <c r="I54" i="21"/>
  <c r="E37" i="21"/>
  <c r="F37" i="21"/>
  <c r="I37" i="21"/>
  <c r="E41" i="21"/>
  <c r="F41" i="21"/>
  <c r="I41" i="21"/>
  <c r="E45" i="21"/>
  <c r="H45" i="21"/>
  <c r="E77" i="21"/>
  <c r="F77" i="21"/>
  <c r="I77" i="21"/>
  <c r="E88" i="21"/>
  <c r="F88" i="21"/>
  <c r="I88" i="21"/>
  <c r="E96" i="21"/>
  <c r="E86" i="21"/>
  <c r="H86" i="21"/>
  <c r="E90" i="21"/>
  <c r="H90" i="21"/>
  <c r="E94" i="21"/>
  <c r="F94" i="21"/>
  <c r="I94" i="21"/>
  <c r="E106" i="21"/>
  <c r="F54" i="23"/>
  <c r="G54" i="23"/>
  <c r="F86" i="23"/>
  <c r="G86" i="23"/>
  <c r="F90" i="23"/>
  <c r="G90" i="23"/>
  <c r="F100" i="23"/>
  <c r="G100" i="23"/>
  <c r="G39" i="13"/>
  <c r="G37" i="14"/>
  <c r="G23" i="16"/>
  <c r="G32" i="16"/>
  <c r="G34" i="16"/>
  <c r="K49" i="24"/>
  <c r="L53" i="24"/>
  <c r="K75" i="24"/>
  <c r="L83" i="24"/>
  <c r="M83" i="24"/>
  <c r="K97" i="24"/>
  <c r="K101" i="24"/>
  <c r="K105" i="24"/>
  <c r="L118" i="24"/>
  <c r="K122" i="24"/>
  <c r="L125" i="24"/>
  <c r="K128" i="24"/>
  <c r="E116" i="21"/>
  <c r="H116" i="21"/>
  <c r="G26" i="11"/>
  <c r="G10" i="11"/>
  <c r="G12" i="17"/>
  <c r="G40" i="17"/>
  <c r="G45" i="11"/>
  <c r="G12" i="12"/>
  <c r="H7" i="17"/>
  <c r="G11" i="17"/>
  <c r="G27" i="14"/>
  <c r="G40" i="13"/>
  <c r="G16" i="13"/>
  <c r="E74" i="21"/>
  <c r="H122" i="24"/>
  <c r="H13" i="24"/>
  <c r="G7" i="24"/>
  <c r="J7" i="24"/>
  <c r="B130" i="7"/>
  <c r="I49" i="11"/>
  <c r="G27" i="24"/>
  <c r="J27" i="24"/>
  <c r="G93" i="24"/>
  <c r="J93" i="24"/>
  <c r="G89" i="24"/>
  <c r="J89" i="24"/>
  <c r="B85" i="7"/>
  <c r="G66" i="24"/>
  <c r="J66" i="24"/>
  <c r="G113" i="24"/>
  <c r="J113" i="24"/>
  <c r="H111" i="24"/>
  <c r="H100" i="24"/>
  <c r="I40" i="13"/>
  <c r="H18" i="24"/>
  <c r="I36" i="14"/>
  <c r="G26" i="24"/>
  <c r="J26" i="24"/>
  <c r="H46" i="24"/>
  <c r="B72" i="7"/>
  <c r="B95" i="7"/>
  <c r="G64" i="24"/>
  <c r="J64" i="24"/>
  <c r="I30" i="13"/>
  <c r="G61" i="24"/>
  <c r="G13" i="24"/>
  <c r="J13" i="24"/>
  <c r="B143" i="7"/>
  <c r="I35" i="17"/>
  <c r="B144" i="7"/>
  <c r="B140" i="7"/>
  <c r="B199" i="7"/>
  <c r="B193" i="7"/>
  <c r="B121" i="7"/>
  <c r="H98" i="24"/>
  <c r="B172" i="7"/>
  <c r="I29" i="14"/>
  <c r="B79" i="7"/>
  <c r="I21" i="12"/>
  <c r="I30" i="12"/>
  <c r="H8" i="24"/>
  <c r="B86" i="7"/>
  <c r="H126" i="24"/>
  <c r="H60" i="24"/>
  <c r="I32" i="14"/>
  <c r="B184" i="7"/>
  <c r="I30" i="17"/>
  <c r="B96" i="7"/>
  <c r="I37" i="17"/>
  <c r="B139" i="7"/>
  <c r="I29" i="16"/>
  <c r="I27" i="13"/>
  <c r="B141" i="7"/>
  <c r="G10" i="24"/>
  <c r="B69" i="7"/>
  <c r="H52" i="24"/>
  <c r="H12" i="24"/>
  <c r="I28" i="13"/>
  <c r="B196" i="7"/>
  <c r="B142" i="7"/>
  <c r="B153" i="7"/>
  <c r="I34" i="17"/>
  <c r="H107" i="24"/>
  <c r="B108" i="7"/>
  <c r="H61" i="24"/>
  <c r="H20" i="24"/>
  <c r="H105" i="24"/>
  <c r="G35" i="24"/>
  <c r="J35" i="24"/>
  <c r="G103" i="24"/>
  <c r="J103" i="24"/>
  <c r="G11" i="24"/>
  <c r="J11" i="24"/>
  <c r="G44" i="24"/>
  <c r="G81" i="24"/>
  <c r="J81" i="24"/>
  <c r="I48" i="11"/>
  <c r="B152" i="7"/>
  <c r="B191" i="7"/>
  <c r="I26" i="12"/>
  <c r="B166" i="7"/>
  <c r="B177" i="7"/>
  <c r="B136" i="7"/>
  <c r="H81" i="24"/>
  <c r="I81" i="24"/>
  <c r="G6" i="24"/>
  <c r="J6" i="24"/>
  <c r="G71" i="24"/>
  <c r="G28" i="24"/>
  <c r="J28" i="24"/>
  <c r="H66" i="24"/>
  <c r="I30" i="14"/>
  <c r="I22" i="16"/>
  <c r="H93" i="24"/>
  <c r="G101" i="24"/>
  <c r="J101" i="24"/>
  <c r="G121" i="24"/>
  <c r="J121" i="24"/>
  <c r="B170" i="7"/>
  <c r="G100" i="24"/>
  <c r="J100" i="24"/>
  <c r="I16" i="15"/>
  <c r="G17" i="24"/>
  <c r="J17" i="24"/>
  <c r="G40" i="24"/>
  <c r="H35" i="24"/>
  <c r="B80" i="7"/>
  <c r="I55" i="11"/>
  <c r="G31" i="24"/>
  <c r="J31" i="24"/>
  <c r="H11" i="24"/>
  <c r="H103" i="24"/>
  <c r="I38" i="14"/>
  <c r="H44" i="24"/>
  <c r="I26" i="15"/>
  <c r="I32" i="17"/>
  <c r="H34" i="24"/>
  <c r="G43" i="24"/>
  <c r="J43" i="24"/>
  <c r="I31" i="12"/>
  <c r="I53" i="11"/>
  <c r="I20" i="15"/>
  <c r="H83" i="24"/>
  <c r="G124" i="24"/>
  <c r="J124" i="24"/>
  <c r="I34" i="16"/>
  <c r="G51" i="24"/>
  <c r="J51" i="24"/>
  <c r="G62" i="24"/>
  <c r="J62" i="24"/>
  <c r="B70" i="7"/>
  <c r="G21" i="12"/>
  <c r="G25" i="12"/>
  <c r="G33" i="12"/>
  <c r="B75" i="7"/>
  <c r="B90" i="7"/>
  <c r="B202" i="7"/>
  <c r="G82" i="24"/>
  <c r="J82" i="24"/>
  <c r="G53" i="24"/>
  <c r="H73" i="24"/>
  <c r="B154" i="7"/>
  <c r="B110" i="7"/>
  <c r="B160" i="7"/>
  <c r="G116" i="24"/>
  <c r="J116" i="24"/>
  <c r="G68" i="24"/>
  <c r="J68" i="24"/>
  <c r="G55" i="24"/>
  <c r="J55" i="24"/>
  <c r="H51" i="24"/>
  <c r="B124" i="7"/>
  <c r="I40" i="17"/>
  <c r="B111" i="7"/>
  <c r="H68" i="24"/>
  <c r="B148" i="7"/>
  <c r="I20" i="12"/>
  <c r="I41" i="17"/>
  <c r="G8" i="24"/>
  <c r="J8" i="24"/>
  <c r="I34" i="13"/>
  <c r="B88" i="7"/>
  <c r="H65" i="24"/>
  <c r="B116" i="7"/>
  <c r="H14" i="24"/>
  <c r="B163" i="7"/>
  <c r="I19" i="16"/>
  <c r="B164" i="7"/>
  <c r="I19" i="15"/>
  <c r="I36" i="13"/>
  <c r="H89" i="24"/>
  <c r="I56" i="11"/>
  <c r="K53" i="24"/>
  <c r="G83" i="24"/>
  <c r="J83" i="24"/>
  <c r="H6" i="24"/>
  <c r="I32" i="16"/>
  <c r="F49" i="21"/>
  <c r="I49" i="21"/>
  <c r="I28" i="14"/>
  <c r="I24" i="15"/>
  <c r="B74" i="7"/>
  <c r="G50" i="24"/>
  <c r="J50" i="24"/>
  <c r="G98" i="24"/>
  <c r="G15" i="24"/>
  <c r="J15" i="24"/>
  <c r="G91" i="24"/>
  <c r="J91" i="24"/>
  <c r="B77" i="7"/>
  <c r="I33" i="12"/>
  <c r="B195" i="7"/>
  <c r="B103" i="7"/>
  <c r="B98" i="7"/>
  <c r="G60" i="24"/>
  <c r="G84" i="24"/>
  <c r="J84" i="24"/>
  <c r="H41" i="24"/>
  <c r="H128" i="24"/>
  <c r="H124" i="24"/>
  <c r="B186" i="7"/>
  <c r="I28" i="17"/>
  <c r="B126" i="7"/>
  <c r="B119" i="7"/>
  <c r="B134" i="7"/>
  <c r="H101" i="24"/>
  <c r="H28" i="24"/>
  <c r="B100" i="7"/>
  <c r="H71" i="24"/>
  <c r="B131" i="7"/>
  <c r="B113" i="7"/>
  <c r="I35" i="13"/>
  <c r="B192" i="7"/>
  <c r="I31" i="17"/>
  <c r="B127" i="7"/>
  <c r="G14" i="24"/>
  <c r="J14" i="24"/>
  <c r="B97" i="7"/>
  <c r="B181" i="7"/>
  <c r="G34" i="24"/>
  <c r="J34" i="24"/>
  <c r="I26" i="16"/>
  <c r="B207" i="7"/>
  <c r="B132" i="7"/>
  <c r="I37" i="14"/>
  <c r="B206" i="7"/>
  <c r="I37" i="13"/>
  <c r="B161" i="7"/>
  <c r="B147" i="7"/>
  <c r="G32" i="24"/>
  <c r="J32" i="24"/>
  <c r="H7" i="24"/>
  <c r="G92" i="24"/>
  <c r="J92" i="24"/>
  <c r="G48" i="24"/>
  <c r="J48" i="24"/>
  <c r="I57" i="11"/>
  <c r="B94" i="7"/>
  <c r="B182" i="7"/>
  <c r="L97" i="24"/>
  <c r="M97" i="24"/>
  <c r="N97" i="24"/>
  <c r="B174" i="7"/>
  <c r="G70" i="24"/>
  <c r="B188" i="7"/>
  <c r="L128" i="24"/>
  <c r="G65" i="24"/>
  <c r="J65" i="24"/>
  <c r="G102" i="24"/>
  <c r="J102" i="24"/>
  <c r="I35" i="12"/>
  <c r="G114" i="24"/>
  <c r="J114" i="24"/>
  <c r="H113" i="24"/>
  <c r="B149" i="7"/>
  <c r="B71" i="7"/>
  <c r="B197" i="7"/>
  <c r="I21" i="16"/>
  <c r="B167" i="7"/>
  <c r="B194" i="7"/>
  <c r="B176" i="7"/>
  <c r="H72" i="24"/>
  <c r="B169" i="7"/>
  <c r="H9" i="24"/>
  <c r="I54" i="11"/>
  <c r="G42" i="24"/>
  <c r="J42" i="24"/>
  <c r="G46" i="24"/>
  <c r="I52" i="11"/>
  <c r="B189" i="7"/>
  <c r="G128" i="24"/>
  <c r="J128" i="24"/>
  <c r="B89" i="7"/>
  <c r="I35" i="16"/>
  <c r="G67" i="24"/>
  <c r="J67" i="24"/>
  <c r="H16" i="24"/>
  <c r="I38" i="17"/>
  <c r="B115" i="7"/>
  <c r="B99" i="7"/>
  <c r="B102" i="7"/>
  <c r="H82" i="24"/>
  <c r="B159" i="7"/>
  <c r="B180" i="7"/>
  <c r="G20" i="24"/>
  <c r="J20" i="24"/>
  <c r="B87" i="7"/>
  <c r="F44" i="21"/>
  <c r="I44" i="21"/>
  <c r="E61" i="21"/>
  <c r="J61" i="21"/>
  <c r="M61" i="21"/>
  <c r="L41" i="24"/>
  <c r="M41" i="24"/>
  <c r="K41" i="24"/>
  <c r="K55" i="24"/>
  <c r="L55" i="24"/>
  <c r="F53" i="21"/>
  <c r="I53" i="21"/>
  <c r="H19" i="24"/>
  <c r="B101" i="7"/>
  <c r="I24" i="16"/>
  <c r="H17" i="24"/>
  <c r="G9" i="24"/>
  <c r="J9" i="24"/>
  <c r="H53" i="24"/>
  <c r="I17" i="15"/>
  <c r="H118" i="24"/>
  <c r="H32" i="24"/>
  <c r="B109" i="7"/>
  <c r="G41" i="24"/>
  <c r="J41" i="24"/>
  <c r="I34" i="14"/>
  <c r="B201" i="7"/>
  <c r="I25" i="15"/>
  <c r="H31" i="24"/>
  <c r="H92" i="24"/>
  <c r="G73" i="24"/>
  <c r="J73" i="24"/>
  <c r="I29" i="17"/>
  <c r="G52" i="24"/>
  <c r="J52" i="24"/>
  <c r="G38" i="14"/>
  <c r="G21" i="15"/>
  <c r="G19" i="14"/>
  <c r="G20" i="12"/>
  <c r="F9" i="8"/>
  <c r="E39" i="21"/>
  <c r="E63" i="21"/>
  <c r="F35" i="23"/>
  <c r="G35" i="23"/>
  <c r="F60" i="23"/>
  <c r="G60" i="23"/>
  <c r="F66" i="23"/>
  <c r="G66" i="23"/>
  <c r="H16" i="15"/>
  <c r="H32" i="11"/>
  <c r="I10" i="13"/>
  <c r="I9" i="13"/>
  <c r="I33" i="11"/>
  <c r="I15" i="11"/>
  <c r="I26" i="11"/>
  <c r="I12" i="14"/>
  <c r="I18" i="13"/>
  <c r="I12" i="16"/>
  <c r="I13" i="15"/>
  <c r="I22" i="14"/>
  <c r="I30" i="11"/>
  <c r="I31" i="11"/>
  <c r="I40" i="11"/>
  <c r="I14" i="16"/>
  <c r="J35" i="13"/>
  <c r="J39" i="13"/>
  <c r="J24" i="15"/>
  <c r="J46" i="11"/>
  <c r="J56" i="11"/>
  <c r="E62" i="21"/>
  <c r="E66" i="21"/>
  <c r="F102" i="23"/>
  <c r="G102" i="23"/>
  <c r="F10" i="8"/>
  <c r="F21" i="8"/>
  <c r="G32" i="14"/>
  <c r="G16" i="15"/>
  <c r="G22" i="15"/>
  <c r="G24" i="15"/>
  <c r="G30" i="16"/>
  <c r="G21" i="14"/>
  <c r="E9" i="21"/>
  <c r="E17" i="21"/>
  <c r="E36" i="21"/>
  <c r="E40" i="21"/>
  <c r="E52" i="21"/>
  <c r="E87" i="21"/>
  <c r="F38" i="23"/>
  <c r="G38" i="23"/>
  <c r="F85" i="23"/>
  <c r="G85" i="23"/>
  <c r="F89" i="23"/>
  <c r="G89" i="23"/>
  <c r="F103" i="23"/>
  <c r="G103" i="23"/>
  <c r="G22" i="16"/>
  <c r="L44" i="24"/>
  <c r="M44" i="24"/>
  <c r="L56" i="24"/>
  <c r="L62" i="24"/>
  <c r="M62" i="24"/>
  <c r="K71" i="24"/>
  <c r="G24" i="13"/>
  <c r="L75" i="24"/>
  <c r="K83" i="24"/>
  <c r="L92" i="24"/>
  <c r="M92" i="24"/>
  <c r="L101" i="24"/>
  <c r="M101" i="24"/>
  <c r="L105" i="24"/>
  <c r="M105" i="24"/>
  <c r="K118" i="24"/>
  <c r="K120" i="24"/>
  <c r="L122" i="24"/>
  <c r="K125" i="24"/>
  <c r="L130" i="24"/>
  <c r="G13" i="12"/>
  <c r="E113" i="21"/>
  <c r="F107" i="23"/>
  <c r="G107" i="23"/>
  <c r="F111" i="23"/>
  <c r="G111" i="23"/>
  <c r="F110" i="23"/>
  <c r="G110" i="23"/>
  <c r="G22" i="11"/>
  <c r="G25" i="11"/>
  <c r="G30" i="11"/>
  <c r="G34" i="11"/>
  <c r="F20" i="23"/>
  <c r="G20" i="23"/>
  <c r="G11" i="11"/>
  <c r="G10" i="13"/>
  <c r="G25" i="17"/>
  <c r="G17" i="17"/>
  <c r="G30" i="17"/>
  <c r="G36" i="17"/>
  <c r="G42" i="17"/>
  <c r="G38" i="11"/>
  <c r="G57" i="11"/>
  <c r="G53" i="11"/>
  <c r="G52" i="11"/>
  <c r="G23" i="14"/>
  <c r="G29" i="14"/>
  <c r="G30" i="14"/>
  <c r="G7" i="15"/>
  <c r="G26" i="15"/>
  <c r="G7" i="13"/>
  <c r="L29" i="24"/>
  <c r="K52" i="24"/>
  <c r="K61" i="24"/>
  <c r="K64" i="24"/>
  <c r="L86" i="24"/>
  <c r="K107" i="24"/>
  <c r="G41" i="11"/>
  <c r="F83" i="23"/>
  <c r="G83" i="23"/>
  <c r="K27" i="24"/>
  <c r="K69" i="24"/>
  <c r="K76" i="24"/>
  <c r="G33" i="13"/>
  <c r="K92" i="24"/>
  <c r="K130" i="24"/>
  <c r="B158" i="7"/>
  <c r="G63" i="24"/>
  <c r="I33" i="17"/>
  <c r="H33" i="24"/>
  <c r="G87" i="24"/>
  <c r="H40" i="24"/>
  <c r="B155" i="7"/>
  <c r="H85" i="24"/>
  <c r="G18" i="24"/>
  <c r="B104" i="7"/>
  <c r="B125" i="7"/>
  <c r="B209" i="7"/>
  <c r="G107" i="24"/>
  <c r="J107" i="24"/>
  <c r="G118" i="24"/>
  <c r="G72" i="24"/>
  <c r="H27" i="24"/>
  <c r="H114" i="24"/>
  <c r="B123" i="7"/>
  <c r="B187" i="7"/>
  <c r="B175" i="7"/>
  <c r="I26" i="14"/>
  <c r="B122" i="7"/>
  <c r="H55" i="24"/>
  <c r="B112" i="7"/>
  <c r="B106" i="7"/>
  <c r="B78" i="7"/>
  <c r="I24" i="12"/>
  <c r="B114" i="7"/>
  <c r="B76" i="7"/>
  <c r="I28" i="12"/>
  <c r="B120" i="7"/>
  <c r="B91" i="7"/>
  <c r="I22" i="12"/>
  <c r="B200" i="7"/>
  <c r="H62" i="24"/>
  <c r="B146" i="7"/>
  <c r="B162" i="7"/>
  <c r="H91" i="24"/>
  <c r="H87" i="24"/>
  <c r="B93" i="7"/>
  <c r="B171" i="7"/>
  <c r="B145" i="7"/>
  <c r="I32" i="13"/>
  <c r="B179" i="7"/>
  <c r="B150" i="7"/>
  <c r="I25" i="13"/>
  <c r="B185" i="7"/>
  <c r="B156" i="7"/>
  <c r="I29" i="13"/>
  <c r="B105" i="7"/>
  <c r="B117" i="7"/>
  <c r="H48" i="24"/>
  <c r="B165" i="7"/>
  <c r="B178" i="7"/>
  <c r="G85" i="24"/>
  <c r="J85" i="24"/>
  <c r="H102" i="24"/>
  <c r="H67" i="24"/>
  <c r="H116" i="24"/>
  <c r="I39" i="17"/>
  <c r="B204" i="7"/>
  <c r="H50" i="24"/>
  <c r="I22" i="15"/>
  <c r="L68" i="24"/>
  <c r="M68" i="24"/>
  <c r="K68" i="24"/>
  <c r="L73" i="24"/>
  <c r="K73" i="24"/>
  <c r="K99" i="24"/>
  <c r="L99" i="24"/>
  <c r="L103" i="24"/>
  <c r="M103" i="24"/>
  <c r="K103" i="24"/>
  <c r="L113" i="24"/>
  <c r="K113" i="24"/>
  <c r="L115" i="24"/>
  <c r="K115" i="24"/>
  <c r="G22" i="12"/>
  <c r="G28" i="12"/>
  <c r="G48" i="11"/>
  <c r="H47" i="11"/>
  <c r="H52" i="11"/>
  <c r="H20" i="15"/>
  <c r="H24" i="15"/>
  <c r="H26" i="16"/>
  <c r="H29" i="16"/>
  <c r="H32" i="14"/>
  <c r="H33" i="12"/>
  <c r="H14" i="11"/>
  <c r="H10" i="14"/>
  <c r="H17" i="12"/>
  <c r="H15" i="16"/>
  <c r="H10" i="17"/>
  <c r="H14" i="17"/>
  <c r="H13" i="13"/>
  <c r="H13" i="15"/>
  <c r="H23" i="14"/>
  <c r="H18" i="11"/>
  <c r="I8" i="16"/>
  <c r="I7" i="11"/>
  <c r="I7" i="13"/>
  <c r="I10" i="11"/>
  <c r="I19" i="14"/>
  <c r="I14" i="17"/>
  <c r="I14" i="12"/>
  <c r="I23" i="14"/>
  <c r="I13" i="17"/>
  <c r="I21" i="11"/>
  <c r="I17" i="11"/>
  <c r="I25" i="11"/>
  <c r="I25" i="17"/>
  <c r="I19" i="11"/>
  <c r="I16" i="16"/>
  <c r="I10" i="12"/>
  <c r="I13" i="16"/>
  <c r="I12" i="12"/>
  <c r="I16" i="11"/>
  <c r="I10" i="17"/>
  <c r="J35" i="14"/>
  <c r="J39" i="17"/>
  <c r="J25" i="13"/>
  <c r="J25" i="12"/>
  <c r="J29" i="14"/>
  <c r="J33" i="17"/>
  <c r="J38" i="14"/>
  <c r="J30" i="12"/>
  <c r="J17" i="15"/>
  <c r="J37" i="14"/>
  <c r="J28" i="13"/>
  <c r="J23" i="16"/>
  <c r="J37" i="17"/>
  <c r="J34" i="16"/>
  <c r="J19" i="16"/>
  <c r="J35" i="16"/>
  <c r="J37" i="13"/>
  <c r="J22" i="15"/>
  <c r="J20" i="12"/>
  <c r="J32" i="13"/>
  <c r="J33" i="14"/>
  <c r="J55" i="11"/>
  <c r="J33" i="12"/>
  <c r="J22" i="12"/>
  <c r="K87" i="24"/>
  <c r="L87" i="24"/>
  <c r="M87" i="24"/>
  <c r="H69" i="24"/>
  <c r="G76" i="24"/>
  <c r="J76" i="24"/>
  <c r="H12" i="16"/>
  <c r="G10" i="15"/>
  <c r="E105" i="21"/>
  <c r="K40" i="24"/>
  <c r="L40" i="24"/>
  <c r="K54" i="24"/>
  <c r="L54" i="24"/>
  <c r="L98" i="24"/>
  <c r="K98" i="24"/>
  <c r="G29" i="12"/>
  <c r="K29" i="24"/>
  <c r="H35" i="13"/>
  <c r="H24" i="13"/>
  <c r="H32" i="17"/>
  <c r="H28" i="17"/>
  <c r="H7" i="15"/>
  <c r="H7" i="16"/>
  <c r="I17" i="17"/>
  <c r="I17" i="13"/>
  <c r="I18" i="11"/>
  <c r="I38" i="11"/>
  <c r="I42" i="11"/>
  <c r="I12" i="15"/>
  <c r="I16" i="14"/>
  <c r="I15" i="14"/>
  <c r="I16" i="13"/>
  <c r="I21" i="13"/>
  <c r="I15" i="12"/>
  <c r="I20" i="14"/>
  <c r="I28" i="11"/>
  <c r="I15" i="16"/>
  <c r="I32" i="11"/>
  <c r="I11" i="15"/>
  <c r="I11" i="17"/>
  <c r="I14" i="14"/>
  <c r="I13" i="14"/>
  <c r="I22" i="11"/>
  <c r="I34" i="11"/>
  <c r="G32" i="13"/>
  <c r="J33" i="13"/>
  <c r="J16" i="15"/>
  <c r="J28" i="17"/>
  <c r="J40" i="13"/>
  <c r="J34" i="17"/>
  <c r="L8" i="24"/>
  <c r="K17" i="24"/>
  <c r="L28" i="24"/>
  <c r="K28" i="24"/>
  <c r="L31" i="24"/>
  <c r="M31" i="24"/>
  <c r="N31" i="24"/>
  <c r="H76" i="24"/>
  <c r="I33" i="13"/>
  <c r="G69" i="24"/>
  <c r="J69" i="24"/>
  <c r="G105" i="24"/>
  <c r="H26" i="24"/>
  <c r="H42" i="24"/>
  <c r="H106" i="24"/>
  <c r="F21" i="22"/>
  <c r="F11" i="22"/>
  <c r="G21" i="13"/>
  <c r="G28" i="16"/>
  <c r="F28" i="23"/>
  <c r="G28" i="23"/>
  <c r="F46" i="23"/>
  <c r="G46" i="23"/>
  <c r="K43" i="24"/>
  <c r="L43" i="24"/>
  <c r="M43" i="24"/>
  <c r="L45" i="24"/>
  <c r="M45" i="24"/>
  <c r="K45" i="24"/>
  <c r="F10" i="23"/>
  <c r="G10" i="23"/>
  <c r="F12" i="23"/>
  <c r="G12" i="23"/>
  <c r="F14" i="23"/>
  <c r="G14" i="23"/>
  <c r="F16" i="23"/>
  <c r="G16" i="23"/>
  <c r="F19" i="23"/>
  <c r="G19" i="23"/>
  <c r="F109" i="23"/>
  <c r="G109" i="23"/>
  <c r="L69" i="24"/>
  <c r="M69" i="24"/>
  <c r="G14" i="13"/>
  <c r="F11" i="23"/>
  <c r="G11" i="23"/>
  <c r="G71" i="23"/>
  <c r="C130" i="23"/>
  <c r="F53" i="23"/>
  <c r="G53" i="23"/>
  <c r="F55" i="23"/>
  <c r="G55" i="23"/>
  <c r="F84" i="23"/>
  <c r="G84" i="23"/>
  <c r="F88" i="23"/>
  <c r="G88" i="23"/>
  <c r="F92" i="23"/>
  <c r="G92" i="23"/>
  <c r="F96" i="23"/>
  <c r="G96" i="23"/>
  <c r="F101" i="23"/>
  <c r="G101" i="23"/>
  <c r="F93" i="23"/>
  <c r="G93" i="23"/>
  <c r="F15" i="23"/>
  <c r="G15" i="23"/>
  <c r="F23" i="23"/>
  <c r="G23" i="23"/>
  <c r="F30" i="23"/>
  <c r="G30" i="23"/>
  <c r="F32" i="23"/>
  <c r="G32" i="23"/>
  <c r="F34" i="23"/>
  <c r="G34" i="23"/>
  <c r="F36" i="23"/>
  <c r="G36" i="23"/>
  <c r="F40" i="23"/>
  <c r="G40" i="23"/>
  <c r="F42" i="23"/>
  <c r="G42" i="23"/>
  <c r="F44" i="23"/>
  <c r="G44" i="23"/>
  <c r="F48" i="23"/>
  <c r="G48" i="23"/>
  <c r="F50" i="23"/>
  <c r="G50" i="23"/>
  <c r="F52" i="23"/>
  <c r="G52" i="23"/>
  <c r="F56" i="23"/>
  <c r="G56" i="23"/>
  <c r="F61" i="23"/>
  <c r="G61" i="23"/>
  <c r="F63" i="23"/>
  <c r="G63" i="23"/>
  <c r="F65" i="23"/>
  <c r="G65" i="23"/>
  <c r="F67" i="23"/>
  <c r="G67" i="23"/>
  <c r="F9" i="23"/>
  <c r="F13" i="23"/>
  <c r="G13" i="23"/>
  <c r="F22" i="23"/>
  <c r="G22" i="23"/>
  <c r="F31" i="23"/>
  <c r="G31" i="23"/>
  <c r="F33" i="23"/>
  <c r="G33" i="23"/>
  <c r="F41" i="23"/>
  <c r="G41" i="23"/>
  <c r="F45" i="23"/>
  <c r="G45" i="23"/>
  <c r="F49" i="23"/>
  <c r="G49" i="23"/>
  <c r="F51" i="23"/>
  <c r="G51" i="23"/>
  <c r="F62" i="23"/>
  <c r="G62" i="23"/>
  <c r="F29" i="23"/>
  <c r="G29" i="23"/>
  <c r="F37" i="23"/>
  <c r="G37" i="23"/>
  <c r="F39" i="23"/>
  <c r="G39" i="23"/>
  <c r="F43" i="23"/>
  <c r="G43" i="23"/>
  <c r="F47" i="23"/>
  <c r="G47" i="23"/>
  <c r="F64" i="23"/>
  <c r="G64" i="23"/>
  <c r="D130" i="23"/>
  <c r="M116" i="24"/>
  <c r="H78" i="21"/>
  <c r="J78" i="21"/>
  <c r="M78" i="21"/>
  <c r="F18" i="21"/>
  <c r="I18" i="21"/>
  <c r="F67" i="21"/>
  <c r="I67" i="21"/>
  <c r="K67" i="21"/>
  <c r="N67" i="21"/>
  <c r="I10" i="24"/>
  <c r="I32" i="24"/>
  <c r="O32" i="24"/>
  <c r="H67" i="21"/>
  <c r="K76" i="21"/>
  <c r="N76" i="21"/>
  <c r="H33" i="21"/>
  <c r="J15" i="22"/>
  <c r="F29" i="21"/>
  <c r="I29" i="21"/>
  <c r="H76" i="21"/>
  <c r="I12" i="22"/>
  <c r="H15" i="21"/>
  <c r="F8" i="21"/>
  <c r="I8" i="21"/>
  <c r="M114" i="24"/>
  <c r="N105" i="24"/>
  <c r="F32" i="21"/>
  <c r="I32" i="21"/>
  <c r="K32" i="21"/>
  <c r="N32" i="21"/>
  <c r="N10" i="24"/>
  <c r="H98" i="21"/>
  <c r="I53" i="24"/>
  <c r="G17" i="22"/>
  <c r="J17" i="22"/>
  <c r="E11" i="30"/>
  <c r="C13" i="30"/>
  <c r="G10" i="22"/>
  <c r="G9" i="8"/>
  <c r="H46" i="21"/>
  <c r="F21" i="21"/>
  <c r="I21" i="21"/>
  <c r="M48" i="24"/>
  <c r="I24" i="24"/>
  <c r="O24" i="24"/>
  <c r="P24" i="24"/>
  <c r="F99" i="21"/>
  <c r="I99" i="21"/>
  <c r="K99" i="21"/>
  <c r="N99" i="21"/>
  <c r="F51" i="21"/>
  <c r="I51" i="21"/>
  <c r="F91" i="21"/>
  <c r="I91" i="21"/>
  <c r="M89" i="24"/>
  <c r="N87" i="24"/>
  <c r="H99" i="21"/>
  <c r="F104" i="21"/>
  <c r="I104" i="21"/>
  <c r="K104" i="21"/>
  <c r="N104" i="21"/>
  <c r="P6" i="24"/>
  <c r="F92" i="21"/>
  <c r="I92" i="21"/>
  <c r="N51" i="24"/>
  <c r="M118" i="24"/>
  <c r="N118" i="24"/>
  <c r="H61" i="21"/>
  <c r="N60" i="24"/>
  <c r="H56" i="21"/>
  <c r="N101" i="24"/>
  <c r="F86" i="21"/>
  <c r="I86" i="21"/>
  <c r="H48" i="21"/>
  <c r="F50" i="21"/>
  <c r="I50" i="21"/>
  <c r="M85" i="24"/>
  <c r="N81" i="24"/>
  <c r="F116" i="21"/>
  <c r="I116" i="21"/>
  <c r="K115" i="21"/>
  <c r="N115" i="21"/>
  <c r="F112" i="21"/>
  <c r="I112" i="21"/>
  <c r="K112" i="21"/>
  <c r="N112" i="21"/>
  <c r="H65" i="21"/>
  <c r="I15" i="22"/>
  <c r="F81" i="21"/>
  <c r="I81" i="21"/>
  <c r="I17" i="24"/>
  <c r="O17" i="24"/>
  <c r="H42" i="21"/>
  <c r="J42" i="21"/>
  <c r="M42" i="21"/>
  <c r="P111" i="24"/>
  <c r="D11" i="30"/>
  <c r="M46" i="24"/>
  <c r="I16" i="24"/>
  <c r="O16" i="24"/>
  <c r="H28" i="21"/>
  <c r="N103" i="24"/>
  <c r="I50" i="24"/>
  <c r="O50" i="24"/>
  <c r="J104" i="21"/>
  <c r="M104" i="21"/>
  <c r="F114" i="21"/>
  <c r="I114" i="21"/>
  <c r="G23" i="22"/>
  <c r="G22" i="8"/>
  <c r="H47" i="21"/>
  <c r="G19" i="22"/>
  <c r="J19" i="22"/>
  <c r="L19" i="22"/>
  <c r="H18" i="8"/>
  <c r="M122" i="24"/>
  <c r="H97" i="21"/>
  <c r="H19" i="21"/>
  <c r="H20" i="21"/>
  <c r="J22" i="22"/>
  <c r="F13" i="21"/>
  <c r="I13" i="21"/>
  <c r="N91" i="24"/>
  <c r="M24" i="24"/>
  <c r="N24" i="24"/>
  <c r="I22" i="22"/>
  <c r="I42" i="24"/>
  <c r="O42" i="24"/>
  <c r="P121" i="24"/>
  <c r="H79" i="21"/>
  <c r="J79" i="21"/>
  <c r="M79" i="21"/>
  <c r="H37" i="21"/>
  <c r="F93" i="21"/>
  <c r="I93" i="21"/>
  <c r="I14" i="22"/>
  <c r="K14" i="22"/>
  <c r="N14" i="22"/>
  <c r="I7" i="24"/>
  <c r="O7" i="24"/>
  <c r="I71" i="24"/>
  <c r="I73" i="24"/>
  <c r="O73" i="24"/>
  <c r="I9" i="22"/>
  <c r="H55" i="21"/>
  <c r="G8" i="8"/>
  <c r="F35" i="21"/>
  <c r="I35" i="21"/>
  <c r="H115" i="21"/>
  <c r="J115" i="21"/>
  <c r="M115" i="21"/>
  <c r="I77" i="24"/>
  <c r="O77" i="24"/>
  <c r="I6" i="24"/>
  <c r="O6" i="24"/>
  <c r="H73" i="21"/>
  <c r="F12" i="21"/>
  <c r="I12" i="21"/>
  <c r="I93" i="24"/>
  <c r="O93" i="24"/>
  <c r="I127" i="24"/>
  <c r="O126" i="24"/>
  <c r="N32" i="24"/>
  <c r="H41" i="21"/>
  <c r="I113" i="24"/>
  <c r="O113" i="24"/>
  <c r="F45" i="21"/>
  <c r="I45" i="21"/>
  <c r="K42" i="21"/>
  <c r="N42" i="21"/>
  <c r="J21" i="21"/>
  <c r="M21" i="21"/>
  <c r="F95" i="21"/>
  <c r="I95" i="21"/>
  <c r="J18" i="22"/>
  <c r="G17" i="8"/>
  <c r="D42" i="8"/>
  <c r="J20" i="22"/>
  <c r="L20" i="22"/>
  <c r="H19" i="8"/>
  <c r="G19" i="8"/>
  <c r="D44" i="8"/>
  <c r="P91" i="24"/>
  <c r="F68" i="21"/>
  <c r="I68" i="21"/>
  <c r="K68" i="21"/>
  <c r="N68" i="21"/>
  <c r="H30" i="21"/>
  <c r="H14" i="21"/>
  <c r="J12" i="21"/>
  <c r="M12" i="21"/>
  <c r="I31" i="24"/>
  <c r="O31" i="24"/>
  <c r="I15" i="24"/>
  <c r="O15" i="24"/>
  <c r="I28" i="24"/>
  <c r="O28" i="24"/>
  <c r="H77" i="21"/>
  <c r="P103" i="24"/>
  <c r="I12" i="24"/>
  <c r="O12" i="24"/>
  <c r="M124" i="24"/>
  <c r="N18" i="24"/>
  <c r="I18" i="22"/>
  <c r="I20" i="22"/>
  <c r="K20" i="22"/>
  <c r="N20" i="22"/>
  <c r="G13" i="22"/>
  <c r="I13" i="22"/>
  <c r="F16" i="21"/>
  <c r="I16" i="21"/>
  <c r="H16" i="21"/>
  <c r="H89" i="21"/>
  <c r="F89" i="21"/>
  <c r="I89" i="21"/>
  <c r="F31" i="21"/>
  <c r="I31" i="21"/>
  <c r="K28" i="21"/>
  <c r="N28" i="21"/>
  <c r="H31" i="21"/>
  <c r="I67" i="24"/>
  <c r="O67" i="24"/>
  <c r="I114" i="24"/>
  <c r="O114" i="24"/>
  <c r="J68" i="21"/>
  <c r="M68" i="21"/>
  <c r="H54" i="21"/>
  <c r="F107" i="21"/>
  <c r="I107" i="21"/>
  <c r="K107" i="21"/>
  <c r="N107" i="21"/>
  <c r="J14" i="22"/>
  <c r="L14" i="22"/>
  <c r="O14" i="22"/>
  <c r="G8" i="22"/>
  <c r="I8" i="22"/>
  <c r="K8" i="22"/>
  <c r="N8" i="22"/>
  <c r="N44" i="24"/>
  <c r="I89" i="24"/>
  <c r="O89" i="24"/>
  <c r="H38" i="21"/>
  <c r="I106" i="24"/>
  <c r="O106" i="24"/>
  <c r="I27" i="24"/>
  <c r="O27" i="24"/>
  <c r="I33" i="24"/>
  <c r="O33" i="24"/>
  <c r="I103" i="24"/>
  <c r="O103" i="24"/>
  <c r="F61" i="21"/>
  <c r="I61" i="21"/>
  <c r="K61" i="21"/>
  <c r="N61" i="21"/>
  <c r="I92" i="24"/>
  <c r="O92" i="24"/>
  <c r="I19" i="24"/>
  <c r="O19" i="24"/>
  <c r="P14" i="24"/>
  <c r="I124" i="24"/>
  <c r="O124" i="24"/>
  <c r="F80" i="21"/>
  <c r="I80" i="21"/>
  <c r="I44" i="24"/>
  <c r="P40" i="24"/>
  <c r="I66" i="24"/>
  <c r="O66" i="24"/>
  <c r="I100" i="24"/>
  <c r="O100" i="24"/>
  <c r="I122" i="24"/>
  <c r="O122" i="24"/>
  <c r="F11" i="21"/>
  <c r="I11" i="21"/>
  <c r="I34" i="24"/>
  <c r="O34" i="24"/>
  <c r="H107" i="21"/>
  <c r="N14" i="24"/>
  <c r="M73" i="24"/>
  <c r="N71" i="24"/>
  <c r="I36" i="24"/>
  <c r="O36" i="24"/>
  <c r="F23" i="21"/>
  <c r="I23" i="21"/>
  <c r="I9" i="24"/>
  <c r="O9" i="24"/>
  <c r="H88" i="21"/>
  <c r="H106" i="21"/>
  <c r="F106" i="21"/>
  <c r="I106" i="21"/>
  <c r="H96" i="21"/>
  <c r="F96" i="21"/>
  <c r="I96" i="21"/>
  <c r="J97" i="24"/>
  <c r="P97" i="24"/>
  <c r="C41" i="8"/>
  <c r="D41" i="8"/>
  <c r="I83" i="24"/>
  <c r="O83" i="24"/>
  <c r="I60" i="24"/>
  <c r="F34" i="21"/>
  <c r="I34" i="21"/>
  <c r="H34" i="21"/>
  <c r="I16" i="22"/>
  <c r="G16" i="22"/>
  <c r="J16" i="22"/>
  <c r="N63" i="24"/>
  <c r="I87" i="24"/>
  <c r="I62" i="24"/>
  <c r="O62" i="24"/>
  <c r="I55" i="24"/>
  <c r="O55" i="24"/>
  <c r="P32" i="24"/>
  <c r="I51" i="24"/>
  <c r="O51" i="24"/>
  <c r="H94" i="21"/>
  <c r="G11" i="8"/>
  <c r="I82" i="24"/>
  <c r="O82" i="24"/>
  <c r="I14" i="24"/>
  <c r="O14" i="24"/>
  <c r="I111" i="24"/>
  <c r="O111" i="24"/>
  <c r="C145" i="24"/>
  <c r="M53" i="24"/>
  <c r="F90" i="21"/>
  <c r="I90" i="21"/>
  <c r="P51" i="24"/>
  <c r="J32" i="21"/>
  <c r="M32" i="21"/>
  <c r="I68" i="24"/>
  <c r="O68" i="24"/>
  <c r="H74" i="21"/>
  <c r="F74" i="21"/>
  <c r="I74" i="21"/>
  <c r="F10" i="21"/>
  <c r="I10" i="21"/>
  <c r="H10" i="21"/>
  <c r="F75" i="21"/>
  <c r="I75" i="21"/>
  <c r="H75" i="21"/>
  <c r="I97" i="24"/>
  <c r="O81" i="24"/>
  <c r="I52" i="24"/>
  <c r="O52" i="24"/>
  <c r="I43" i="24"/>
  <c r="O43" i="24"/>
  <c r="D127" i="23"/>
  <c r="J40" i="24"/>
  <c r="C132" i="23"/>
  <c r="P35" i="24"/>
  <c r="I101" i="24"/>
  <c r="O101" i="24"/>
  <c r="D148" i="24"/>
  <c r="F52" i="21"/>
  <c r="I52" i="21"/>
  <c r="H52" i="21"/>
  <c r="H9" i="21"/>
  <c r="F9" i="21"/>
  <c r="I9" i="21"/>
  <c r="I102" i="24"/>
  <c r="O102" i="24"/>
  <c r="I48" i="24"/>
  <c r="O48" i="24"/>
  <c r="I85" i="24"/>
  <c r="O85" i="24"/>
  <c r="P101" i="24"/>
  <c r="H113" i="21"/>
  <c r="J113" i="21"/>
  <c r="M113" i="21"/>
  <c r="F113" i="21"/>
  <c r="I113" i="21"/>
  <c r="F40" i="21"/>
  <c r="I40" i="21"/>
  <c r="H40" i="21"/>
  <c r="F39" i="21"/>
  <c r="I39" i="21"/>
  <c r="H39" i="21"/>
  <c r="M128" i="24"/>
  <c r="I41" i="24"/>
  <c r="O41" i="24"/>
  <c r="I11" i="24"/>
  <c r="O11" i="24"/>
  <c r="I8" i="24"/>
  <c r="O8" i="24"/>
  <c r="I46" i="24"/>
  <c r="I13" i="24"/>
  <c r="O13" i="24"/>
  <c r="F66" i="21"/>
  <c r="I66" i="21"/>
  <c r="K66" i="21"/>
  <c r="N66" i="21"/>
  <c r="J66" i="21"/>
  <c r="M66" i="21"/>
  <c r="H66" i="21"/>
  <c r="P31" i="24"/>
  <c r="D133" i="23"/>
  <c r="I76" i="24"/>
  <c r="O76" i="24"/>
  <c r="I116" i="24"/>
  <c r="O116" i="24"/>
  <c r="I91" i="24"/>
  <c r="O91" i="24"/>
  <c r="I40" i="24"/>
  <c r="I35" i="24"/>
  <c r="O35" i="24"/>
  <c r="I107" i="24"/>
  <c r="O107" i="24"/>
  <c r="P81" i="24"/>
  <c r="H87" i="21"/>
  <c r="F87" i="21"/>
  <c r="I87" i="21"/>
  <c r="H17" i="21"/>
  <c r="F17" i="21"/>
  <c r="I17" i="21"/>
  <c r="F62" i="21"/>
  <c r="I62" i="21"/>
  <c r="H62" i="21"/>
  <c r="J46" i="24"/>
  <c r="P46" i="24"/>
  <c r="J70" i="24"/>
  <c r="I70" i="24"/>
  <c r="P53" i="24"/>
  <c r="J53" i="24"/>
  <c r="P100" i="24"/>
  <c r="P44" i="24"/>
  <c r="J44" i="24"/>
  <c r="I98" i="24"/>
  <c r="I64" i="24"/>
  <c r="O64" i="24"/>
  <c r="F36" i="21"/>
  <c r="I36" i="21"/>
  <c r="H36" i="21"/>
  <c r="F63" i="21"/>
  <c r="I63" i="21"/>
  <c r="H63" i="21"/>
  <c r="M55" i="24"/>
  <c r="I128" i="24"/>
  <c r="O128" i="24"/>
  <c r="P60" i="24"/>
  <c r="J60" i="24"/>
  <c r="P98" i="24"/>
  <c r="J98" i="24"/>
  <c r="I65" i="24"/>
  <c r="O65" i="24"/>
  <c r="J71" i="24"/>
  <c r="P71" i="24"/>
  <c r="I20" i="24"/>
  <c r="O20" i="24"/>
  <c r="P10" i="24"/>
  <c r="J10" i="24"/>
  <c r="I61" i="24"/>
  <c r="J61" i="24"/>
  <c r="I84" i="24"/>
  <c r="O84" i="24"/>
  <c r="I121" i="24"/>
  <c r="O121" i="24"/>
  <c r="M98" i="24"/>
  <c r="N98" i="24"/>
  <c r="D149" i="24"/>
  <c r="P26" i="24"/>
  <c r="I26" i="24"/>
  <c r="O26" i="24"/>
  <c r="M113" i="24"/>
  <c r="D150" i="24"/>
  <c r="C150" i="24"/>
  <c r="J72" i="24"/>
  <c r="I72" i="24"/>
  <c r="D145" i="24"/>
  <c r="C149" i="24"/>
  <c r="M28" i="24"/>
  <c r="N26" i="24"/>
  <c r="D147" i="24"/>
  <c r="C133" i="23"/>
  <c r="G9" i="23"/>
  <c r="I21" i="22"/>
  <c r="G21" i="22"/>
  <c r="P105" i="24"/>
  <c r="I105" i="24"/>
  <c r="J105" i="24"/>
  <c r="H105" i="21"/>
  <c r="F105" i="21"/>
  <c r="I105" i="21"/>
  <c r="I69" i="24"/>
  <c r="O69" i="24"/>
  <c r="P118" i="24"/>
  <c r="J118" i="24"/>
  <c r="I118" i="24"/>
  <c r="J63" i="24"/>
  <c r="I63" i="24"/>
  <c r="P63" i="24"/>
  <c r="C147" i="24"/>
  <c r="C148" i="24"/>
  <c r="M40" i="24"/>
  <c r="N40" i="24"/>
  <c r="C146" i="24"/>
  <c r="D146" i="24"/>
  <c r="D131" i="23"/>
  <c r="I11" i="22"/>
  <c r="G11" i="22"/>
  <c r="M8" i="24"/>
  <c r="N6" i="24"/>
  <c r="D144" i="24"/>
  <c r="I18" i="24"/>
  <c r="J18" i="24"/>
  <c r="P18" i="24"/>
  <c r="J87" i="24"/>
  <c r="P87" i="24"/>
  <c r="C144" i="24"/>
  <c r="D128" i="23"/>
  <c r="C129" i="23"/>
  <c r="C131" i="23"/>
  <c r="D132" i="23"/>
  <c r="D129" i="23"/>
  <c r="C128" i="23"/>
  <c r="C127" i="23"/>
  <c r="O53" i="24"/>
  <c r="O10" i="24"/>
  <c r="O19" i="22"/>
  <c r="J10" i="22"/>
  <c r="K21" i="22"/>
  <c r="N21" i="22"/>
  <c r="H13" i="8"/>
  <c r="C30" i="8"/>
  <c r="E30" i="8"/>
  <c r="J76" i="21"/>
  <c r="M76" i="21"/>
  <c r="K12" i="21"/>
  <c r="N12" i="21"/>
  <c r="N111" i="24"/>
  <c r="K46" i="21"/>
  <c r="N46" i="21"/>
  <c r="E95" i="24"/>
  <c r="E138" i="24"/>
  <c r="P138" i="24"/>
  <c r="N121" i="24"/>
  <c r="K21" i="21"/>
  <c r="N21" i="21"/>
  <c r="O109" i="24"/>
  <c r="K139" i="24"/>
  <c r="O20" i="22"/>
  <c r="K15" i="22"/>
  <c r="N15" i="22"/>
  <c r="N46" i="24"/>
  <c r="L15" i="22"/>
  <c r="H14" i="8"/>
  <c r="C8" i="26"/>
  <c r="K79" i="21"/>
  <c r="N79" i="21"/>
  <c r="J23" i="22"/>
  <c r="J16" i="21"/>
  <c r="M16" i="21"/>
  <c r="K113" i="21"/>
  <c r="N113" i="21"/>
  <c r="N117" i="21"/>
  <c r="C125" i="21"/>
  <c r="C44" i="8"/>
  <c r="M117" i="21"/>
  <c r="J28" i="21"/>
  <c r="M28" i="21"/>
  <c r="O60" i="24"/>
  <c r="G18" i="8"/>
  <c r="K9" i="22"/>
  <c r="N9" i="22"/>
  <c r="K105" i="21"/>
  <c r="N105" i="21"/>
  <c r="N108" i="21"/>
  <c r="D98" i="23"/>
  <c r="K16" i="21"/>
  <c r="N16" i="21"/>
  <c r="J8" i="21"/>
  <c r="M8" i="21"/>
  <c r="E79" i="24"/>
  <c r="E137" i="24"/>
  <c r="P137" i="24"/>
  <c r="J46" i="21"/>
  <c r="M46" i="21"/>
  <c r="O71" i="24"/>
  <c r="K86" i="21"/>
  <c r="N86" i="21"/>
  <c r="N100" i="21"/>
  <c r="C123" i="21"/>
  <c r="E22" i="24"/>
  <c r="E134" i="24"/>
  <c r="P134" i="24"/>
  <c r="J86" i="21"/>
  <c r="M86" i="21"/>
  <c r="M100" i="21"/>
  <c r="K34" i="21"/>
  <c r="N34" i="21"/>
  <c r="E58" i="24"/>
  <c r="E136" i="24"/>
  <c r="P136" i="24"/>
  <c r="O79" i="24"/>
  <c r="K137" i="24"/>
  <c r="O4" i="24"/>
  <c r="K133" i="24"/>
  <c r="O70" i="24"/>
  <c r="J8" i="22"/>
  <c r="L8" i="22"/>
  <c r="G7" i="8"/>
  <c r="J34" i="21"/>
  <c r="M34" i="21"/>
  <c r="O44" i="24"/>
  <c r="C42" i="8"/>
  <c r="J73" i="21"/>
  <c r="M73" i="21"/>
  <c r="K73" i="21"/>
  <c r="N73" i="21"/>
  <c r="J62" i="21"/>
  <c r="M62" i="21"/>
  <c r="M69" i="21"/>
  <c r="E4" i="24"/>
  <c r="C23" i="26"/>
  <c r="J13" i="22"/>
  <c r="G12" i="8"/>
  <c r="O87" i="24"/>
  <c r="J105" i="21"/>
  <c r="M105" i="21"/>
  <c r="M108" i="21"/>
  <c r="O72" i="24"/>
  <c r="O63" i="24"/>
  <c r="D134" i="23"/>
  <c r="D18" i="30"/>
  <c r="O38" i="24"/>
  <c r="K135" i="24"/>
  <c r="O97" i="24"/>
  <c r="N53" i="24"/>
  <c r="O18" i="24"/>
  <c r="K62" i="21"/>
  <c r="N62" i="21"/>
  <c r="N69" i="21"/>
  <c r="C121" i="21"/>
  <c r="K8" i="21"/>
  <c r="N8" i="21"/>
  <c r="O95" i="24"/>
  <c r="K138" i="24"/>
  <c r="C134" i="23"/>
  <c r="C18" i="30"/>
  <c r="O61" i="24"/>
  <c r="O98" i="24"/>
  <c r="O58" i="24"/>
  <c r="K136" i="24"/>
  <c r="D151" i="24"/>
  <c r="D19" i="30"/>
  <c r="O22" i="24"/>
  <c r="K134" i="24"/>
  <c r="O46" i="24"/>
  <c r="O40" i="24"/>
  <c r="J11" i="22"/>
  <c r="G10" i="8"/>
  <c r="C151" i="24"/>
  <c r="C19" i="30"/>
  <c r="C10" i="26"/>
  <c r="C33" i="8"/>
  <c r="E33" i="8"/>
  <c r="O118" i="24"/>
  <c r="J21" i="22"/>
  <c r="G20" i="8"/>
  <c r="O105" i="24"/>
  <c r="C32" i="8"/>
  <c r="E32" i="8"/>
  <c r="C9" i="26"/>
  <c r="C27" i="26"/>
  <c r="O15" i="22"/>
  <c r="E109" i="24"/>
  <c r="E139" i="24"/>
  <c r="P139" i="24"/>
  <c r="N82" i="21"/>
  <c r="C122" i="21"/>
  <c r="C28" i="26"/>
  <c r="C124" i="21"/>
  <c r="C26" i="26"/>
  <c r="M82" i="21"/>
  <c r="C24" i="26"/>
  <c r="C7" i="26"/>
  <c r="C31" i="8"/>
  <c r="E31" i="8"/>
  <c r="N57" i="21"/>
  <c r="C120" i="21"/>
  <c r="N24" i="22"/>
  <c r="L21" i="22"/>
  <c r="H20" i="8"/>
  <c r="D58" i="23"/>
  <c r="C16" i="26"/>
  <c r="M24" i="21"/>
  <c r="D81" i="23"/>
  <c r="C18" i="26"/>
  <c r="E38" i="24"/>
  <c r="C25" i="26"/>
  <c r="M57" i="21"/>
  <c r="D26" i="23"/>
  <c r="C117" i="23"/>
  <c r="E117" i="23"/>
  <c r="D43" i="8"/>
  <c r="C43" i="8"/>
  <c r="D69" i="23"/>
  <c r="C119" i="23"/>
  <c r="E119" i="23"/>
  <c r="C40" i="8"/>
  <c r="N24" i="21"/>
  <c r="C119" i="21"/>
  <c r="L9" i="22"/>
  <c r="H8" i="8"/>
  <c r="D105" i="23"/>
  <c r="C122" i="23"/>
  <c r="E122" i="23"/>
  <c r="E133" i="24"/>
  <c r="P133" i="24"/>
  <c r="E18" i="30"/>
  <c r="D39" i="8"/>
  <c r="C39" i="8"/>
  <c r="O8" i="22"/>
  <c r="H7" i="8"/>
  <c r="E19" i="30"/>
  <c r="K140" i="24"/>
  <c r="D40" i="8"/>
  <c r="C45" i="8"/>
  <c r="D45" i="8"/>
  <c r="C121" i="23"/>
  <c r="E121" i="23"/>
  <c r="C19" i="26"/>
  <c r="O21" i="22"/>
  <c r="E135" i="24"/>
  <c r="P135" i="24"/>
  <c r="C29" i="26"/>
  <c r="C118" i="23"/>
  <c r="E118" i="23"/>
  <c r="C126" i="21"/>
  <c r="C13" i="26"/>
  <c r="C120" i="23"/>
  <c r="E120" i="23"/>
  <c r="C17" i="26"/>
  <c r="D7" i="23"/>
  <c r="C14" i="26"/>
  <c r="C15" i="26"/>
  <c r="C46" i="8"/>
  <c r="C17" i="30"/>
  <c r="C20" i="30"/>
  <c r="O9" i="22"/>
  <c r="O24" i="22"/>
  <c r="C20" i="26"/>
  <c r="E140" i="24"/>
  <c r="C22" i="26"/>
  <c r="C5" i="26"/>
  <c r="C28" i="8"/>
  <c r="E28" i="8"/>
  <c r="D46" i="8"/>
  <c r="D17" i="30"/>
  <c r="C34" i="8"/>
  <c r="E34" i="8"/>
  <c r="C11" i="26"/>
  <c r="C29" i="8"/>
  <c r="E29" i="8"/>
  <c r="C6" i="26"/>
  <c r="C116" i="23"/>
  <c r="E116" i="23"/>
  <c r="E123" i="23"/>
  <c r="E17" i="30"/>
  <c r="D20" i="30"/>
  <c r="E20" i="30"/>
  <c r="E35" i="8"/>
  <c r="C4" i="26"/>
  <c r="H24" i="8"/>
</calcChain>
</file>

<file path=xl/connections.xml><?xml version="1.0" encoding="utf-8"?>
<connections xmlns="http://schemas.openxmlformats.org/spreadsheetml/2006/main">
  <connection id="1" keepAlive="1" name="10.1.1.223_SQLEXPRESS sigob_utp Codigos_PlanesOperativos_Proyectos" type="5" refreshedVersion="5" savePassword="1" background="1" saveData="1">
    <dbPr connection="Provider=SQLOLEDB.1;Password=p31313sigob;Persist Security Info=True;User ID=sa;Initial Catalog=sigob_utp;Data Source=10.1.1.223\SQLEXPRESS;Use Procedure for Prepare=1;Auto Translate=True;Packet Size=4096;Workstation ID=HP315622;Use Encryption for Data=False;Tag with column collation when possible=False" command="&quot;sigob_utp&quot;.&quot;dbo&quot;.&quot;Codigos_PlanesOperativos_Proyectos&quot;" commandType="3"/>
  </connection>
  <connection id="2" odcFile="C:\Users\UTP Usuario\Documents\Mis archivos de origen de datos\10.1.1.223_SQLEXPRESS sigob_utp Componentes_avance.odc" keepAlive="1" name="10.1.1.223_SQLEXPRESS sigob_utp Componentes_avance" type="5" refreshedVersion="5" savePassword="1" background="1" saveData="1">
    <dbPr connection="Provider=SQLOLEDB.1;Password=p31313sigob;Persist Security Info=True;User ID=sa;Initial Catalog=sigob_utp;Data Source=10.1.1.223\SQLEXPRESS;Use Procedure for Prepare=1;Auto Translate=True;Packet Size=4096;Workstation ID=HP314980;Use Encryption for Data=False;Tag with column collation when possible=False" command="&quot;sigob_utp&quot;.&quot;dbo&quot;.&quot;Componentes_avance&quot;" commandType="3"/>
  </connection>
  <connection id="3" keepAlive="1" name="10.1.1.223_SQLEXPRESS sigob_utp Componentes_indicadores" type="5" refreshedVersion="5" savePassword="1" background="1" saveData="1">
    <dbPr connection="Provider=SQLOLEDB.1;Password=p31313sigob;Persist Security Info=True;User ID=sa;Initial Catalog=sigob_utp;Data Source=10.1.1.223\SQLEXPRESS;Use Procedure for Prepare=1;Auto Translate=True;Packet Size=4096;Workstation ID=HP314980;Use Encryption for Data=False;Tag with column collation when possible=False" command="&quot;sigob_utp&quot;.&quot;dbo&quot;.&quot;Componentes_indicadores1&quot;" commandType="3"/>
  </connection>
  <connection id="4" odcFile="C:\Users\UTP Usuario\Documents\Mis archivos de origen de datos\10.1.1.223_SQLEXPRESS sigob_utp Objetivos_avance.odc" keepAlive="1" name="10.1.1.223_SQLEXPRESS sigob_utp Objetivos_avance" type="5" refreshedVersion="5" savePassword="1" background="1" saveData="1">
    <dbPr connection="Provider=SQLOLEDB.1;Password=p31313sigob;Persist Security Info=True;User ID=sa;Initial Catalog=sigob_utp;Data Source=10.1.1.223\SQLEXPRESS;Use Procedure for Prepare=1;Auto Translate=True;Packet Size=4096;Workstation ID=HP314980;Use Encryption for Data=False;Tag with column collation when possible=False" command="&quot;sigob_utp&quot;.&quot;dbo&quot;.&quot;Objetivos_avance&quot;" commandType="3"/>
  </connection>
  <connection id="5" odcFile="C:\Users\UTP Usuario\Documents\Mis archivos de origen de datos\10.1.1.223_SQLEXPRESS sigob_utp Objetivos_indicadores.odc" keepAlive="1" name="10.1.1.223_SQLEXPRESS sigob_utp Objetivos_indicadores" type="5" refreshedVersion="5" savePassword="1" saveData="1">
    <dbPr connection="Provider=SQLOLEDB.1;Password=p31313sigob;Persist Security Info=True;User ID=sa;Initial Catalog=sigob_utp;Data Source=10.1.1.223\SQLEXPRESS;Use Procedure for Prepare=1;Auto Translate=True;Packet Size=4096;Workstation ID=HP314980;Use Encryption for Data=False;Tag with column collation when possible=False" command="&quot;sigob_utp&quot;.&quot;dbo&quot;.&quot;Objetivos_indicadores&quot;" commandType="3"/>
  </connection>
  <connection id="6" odcFile="C:\Users\UTP Usuario\Documents\Mis archivos de origen de datos\10.1.1.223_SQLEXPRESS sigob_utp Proyectos_avance.odc" keepAlive="1" name="10.1.1.223_SQLEXPRESS sigob_utp Proyectos_avance" type="5" refreshedVersion="5" savePassword="1" background="1" saveData="1">
    <dbPr connection="Provider=SQLOLEDB.1;Password=p31313sigob;Persist Security Info=True;User ID=sa;Initial Catalog=sigob_utp;Data Source=10.1.1.223\SQLEXPRESS;Use Procedure for Prepare=1;Auto Translate=True;Packet Size=4096;Workstation ID=HP314980;Use Encryption for Data=False;Tag with column collation when possible=False" command="&quot;sigob_utp&quot;.&quot;dbo&quot;.&quot;Proyectos_avance&quot;" commandType="3"/>
  </connection>
  <connection id="7" odcFile="C:\Users\UTP Usuario\Documents\Mis archivos de origen de datos\10.1.1.223_SQLEXPRESS sigob_utp Proyectos_indicadores.odc" keepAlive="1" name="10.1.1.223_SQLEXPRESS sigob_utp Proyectos_indicadores" type="5" refreshedVersion="5" savePassword="1" background="1" saveData="1">
    <dbPr connection="Provider=SQLOLEDB.1;Password=p31313sigob;Persist Security Info=True;User ID=sa;Initial Catalog=sigob_utp;Data Source=10.1.1.223\SQLEXPRESS;Use Procedure for Prepare=1;Auto Translate=True;Packet Size=4096;Workstation ID=HP314980;Use Encryption for Data=False;Tag with column collation when possible=False" command="&quot;sigob_utp&quot;.&quot;dbo&quot;.&quot;Proyectos_indicadores&quot;" commandType="3"/>
  </connection>
</connections>
</file>

<file path=xl/sharedStrings.xml><?xml version="1.0" encoding="utf-8"?>
<sst xmlns="http://schemas.openxmlformats.org/spreadsheetml/2006/main" count="10180" uniqueCount="1298">
  <si>
    <t>cod_procal</t>
  </si>
  <si>
    <t>titulo_proposito</t>
  </si>
  <si>
    <t>tipo_partic</t>
  </si>
  <si>
    <t>institucion_responsable</t>
  </si>
  <si>
    <t>codigo_despa</t>
  </si>
  <si>
    <t>ultima_fecha_actualizacion</t>
  </si>
  <si>
    <t>desc_indicador</t>
  </si>
  <si>
    <t>Periodo</t>
  </si>
  <si>
    <t>meta</t>
  </si>
  <si>
    <t>porcentaje</t>
  </si>
  <si>
    <t>avance</t>
  </si>
  <si>
    <t>codigo_estado_procal_prp</t>
  </si>
  <si>
    <t>fecha_modificacion</t>
  </si>
  <si>
    <t>GERENTE</t>
  </si>
  <si>
    <t>fecha_corte</t>
  </si>
  <si>
    <t>4. Investigación, Innovación y Extensión</t>
  </si>
  <si>
    <t>N</t>
  </si>
  <si>
    <t>Vicerrectoría de Investigaciones, Innovación y Extensión</t>
  </si>
  <si>
    <t>OPL03</t>
  </si>
  <si>
    <t>Porcentaje de patentes en trámite o aprobadas que hayan sido comercializadas</t>
  </si>
  <si>
    <t>Porcentaje de software y libros que hayan sido comercializados</t>
  </si>
  <si>
    <t>5. Internacionalización de la Universidad</t>
  </si>
  <si>
    <t>Directora Oficina Relaciones Internacionales</t>
  </si>
  <si>
    <t>Internacionalización de la Universidad</t>
  </si>
  <si>
    <t>Valderrama Alvarado, Maria Cristina</t>
  </si>
  <si>
    <t>3. Bienestar Institucional</t>
  </si>
  <si>
    <t>Vicerrectora de Responsabilidad Social y Bienestar Universitario</t>
  </si>
  <si>
    <t>Calidad de vida en contextos universitarios con responsabilidad social</t>
  </si>
  <si>
    <t>Gómez Botero, Diana Patricia</t>
  </si>
  <si>
    <t>1. Desarrollo Institucional</t>
  </si>
  <si>
    <t>Vicerrector Administrativo</t>
  </si>
  <si>
    <t>Eficiencia administrativa</t>
  </si>
  <si>
    <t>Noreña Jaramillo, Fernando</t>
  </si>
  <si>
    <t>7. Alianzas estratégicas</t>
  </si>
  <si>
    <t>Jefe Oficina de Planeación</t>
  </si>
  <si>
    <t>Número de alianzas estratégicas activas</t>
  </si>
  <si>
    <t>Participación de los grupos de interés en las alianzas de la institución</t>
  </si>
  <si>
    <t>2. Cobertura con calidad</t>
  </si>
  <si>
    <t>Vicerrector Académico</t>
  </si>
  <si>
    <t>Estudiantes matriculados (Absorción de la educación media)</t>
  </si>
  <si>
    <t>Estudiantes graduados por cohorte</t>
  </si>
  <si>
    <t>Programas acreditados de alta calidad (Pregrado)</t>
  </si>
  <si>
    <t>6. Impacto regional</t>
  </si>
  <si>
    <t>Docente Universidad Tecnológica de Pereira</t>
  </si>
  <si>
    <t>Desempeño institucional en alcanzar el impacto regional</t>
  </si>
  <si>
    <t>Arango Gaviria, Oscar</t>
  </si>
  <si>
    <t>Tiempo promedio de formalización de una alianza (Meses)</t>
  </si>
  <si>
    <t>Porcentaje de proyectos de investigación apropiados por la sociedad</t>
  </si>
  <si>
    <t>Absorción de la educación superior (Posgrado)</t>
  </si>
  <si>
    <t>Programas acreditados de alta calidad (Posgrado)</t>
  </si>
  <si>
    <t>Tablero de mando - Oficina de Planeación</t>
  </si>
  <si>
    <t>Profesional de Apoyo area de proyectos</t>
  </si>
  <si>
    <t>Carmona Arias, Viviana Marcela</t>
  </si>
  <si>
    <t>Número de artículos publicados en los index internacionales</t>
  </si>
  <si>
    <t>codigo_estado_procal</t>
  </si>
  <si>
    <t>reporte_avance</t>
  </si>
  <si>
    <t>titulo_componente</t>
  </si>
  <si>
    <t>codigo_estado_procal_pc</t>
  </si>
  <si>
    <t>Índice de construcción</t>
  </si>
  <si>
    <t>Aristizábal Marín, Victoria Luisa</t>
  </si>
  <si>
    <t>Gestión ambiental universitaria</t>
  </si>
  <si>
    <t>Atención de necesidades externas</t>
  </si>
  <si>
    <t>Cobertura de los equipamientos</t>
  </si>
  <si>
    <t>Jurado Ramirez, Diana Patricia</t>
  </si>
  <si>
    <t>Torres Moreno, Jairo Ordilio</t>
  </si>
  <si>
    <t>Percepción de la comunidad sobre el esfuerzo institucional para mejorar el clima organizacional</t>
  </si>
  <si>
    <t>Narváez Hincapié, Angela</t>
  </si>
  <si>
    <t>2.1. Educabilidad</t>
  </si>
  <si>
    <t>Estudiantes con calificación en evaluaciones de calidad de la educación superior por encima de la media nacional</t>
  </si>
  <si>
    <t>Estudiantes con reconocimiento de "estudiante distinguido"</t>
  </si>
  <si>
    <t>Nivel de satisfacción de empleadores con los egresados graduados</t>
  </si>
  <si>
    <t>Ocupación del egresado graduado en su perfil profesional</t>
  </si>
  <si>
    <t>2.2. Aprendibilidad</t>
  </si>
  <si>
    <t>Retención estudiantil</t>
  </si>
  <si>
    <t>Promedio ponderado de duración de estudios</t>
  </si>
  <si>
    <t>2.3. Educatividad</t>
  </si>
  <si>
    <t>Formación en administración educativa</t>
  </si>
  <si>
    <t>Formación permanente</t>
  </si>
  <si>
    <t>Formación en Pedagogía</t>
  </si>
  <si>
    <t>Formación en manejo de TIC’s (Nivel básico)</t>
  </si>
  <si>
    <t>Formación en manejo de TIC’s (Nivel profundización)</t>
  </si>
  <si>
    <t>Formación postgraduada (Doctorado)</t>
  </si>
  <si>
    <t>Formación postgraduada (Maestría)</t>
  </si>
  <si>
    <t>Formación en una segunda lengua</t>
  </si>
  <si>
    <t>2.4. Enseñabilidad</t>
  </si>
  <si>
    <t>Nivel de satisfacción de los estudiantes con los profesores</t>
  </si>
  <si>
    <t>Nivel de satisfacción de los estudiantes con el programa</t>
  </si>
  <si>
    <t>Nivel de satisfacción de los egresados con el programa</t>
  </si>
  <si>
    <t>Nivel de satisfacción de los empleadores con el programa</t>
  </si>
  <si>
    <t>2.5. Cobertura</t>
  </si>
  <si>
    <t>Estudiantes en cada nivel (Pregrado)</t>
  </si>
  <si>
    <t>Programas de cada nivel (Pregrado)</t>
  </si>
  <si>
    <t>Planta docente (Planta Tiempo completo)</t>
  </si>
  <si>
    <t>Estudiantes en cada nivel (Posgrado)</t>
  </si>
  <si>
    <t>Programas en cada nivel (Posgrado)</t>
  </si>
  <si>
    <t>Planta docente (Planta medio tiempo)</t>
  </si>
  <si>
    <t>Planta docente (Transitorio tiempo completo)</t>
  </si>
  <si>
    <t>Planta docente (Transitorio medio tiempo)</t>
  </si>
  <si>
    <t>Planta docente (Catedrático)</t>
  </si>
  <si>
    <t>Oferta de programas</t>
  </si>
  <si>
    <t>Inversión (Estudiantes por equipo de cómputo)</t>
  </si>
  <si>
    <t>Inversión (Estudiantes por profesor en docencia directa)</t>
  </si>
  <si>
    <t>3.1. Formación integral</t>
  </si>
  <si>
    <t>Porcentaje de la comunidad universitaria que participa en eventos, acciones de gestión social en la formación integral</t>
  </si>
  <si>
    <t>Retención de estudiantes que reciben beneficios</t>
  </si>
  <si>
    <t>3.4. Observatorio social</t>
  </si>
  <si>
    <t>Pertinencia de la información para la toma de decisiones</t>
  </si>
  <si>
    <t>Rojas Franco, Luis Alberto</t>
  </si>
  <si>
    <t>3.5. Gestión estratégica</t>
  </si>
  <si>
    <t>Gestión de recursos</t>
  </si>
  <si>
    <t>Prado Brand, Eliana</t>
  </si>
  <si>
    <t>4.1. Creación y transformación del conocimiento</t>
  </si>
  <si>
    <t>Número de obras de creación artística, libro o capítulo de libro resultado de investigación</t>
  </si>
  <si>
    <t>Rojas, Yésica Marcela</t>
  </si>
  <si>
    <t>Número de artículos publicados en revistas indexadas</t>
  </si>
  <si>
    <t>4.2. Transferencia o aplicación del conocimiento</t>
  </si>
  <si>
    <t>Número de citaciones de investigadores de la Universidad en revistas indexadas internacionales</t>
  </si>
  <si>
    <t>Botero Arango, Carlos Arturo</t>
  </si>
  <si>
    <t>Registro de propiedad intelectual</t>
  </si>
  <si>
    <t>Número de empresas de base tecnológica incubadas</t>
  </si>
  <si>
    <t>Porcentaje de proyectos de investigación donde se evidencie la implementación de nuevos procesos y/o servicios, creación de nuevos productos e inventos</t>
  </si>
  <si>
    <t>4.3.  Generación de Desarrollo social y cultural</t>
  </si>
  <si>
    <t>Número de grupos de investigación que participan en observatorios sociales de impacto regional</t>
  </si>
  <si>
    <t>4.4. Desarrollo institucional</t>
  </si>
  <si>
    <t>Porcentaje de grupos de investigación reconocidos por Colciencias</t>
  </si>
  <si>
    <t>Porcentaje de grupos de investigación vinculados en los programas de maestría y doctorado</t>
  </si>
  <si>
    <t>Número de grupos de investigación participando en redes</t>
  </si>
  <si>
    <t>5.1. Nivel de internacionalización</t>
  </si>
  <si>
    <t>Organización de eventos internacionales</t>
  </si>
  <si>
    <t>Desarrollo y promoción del bilingüismo (Administrativos)</t>
  </si>
  <si>
    <t>Desarrollo y promoción del bilingüismo (Estudiantes)</t>
  </si>
  <si>
    <t>Convenios internacionales</t>
  </si>
  <si>
    <t>Grupos registrados y reconocidos por Colciencias Pertenecientes a Redes de Investigación internacionales</t>
  </si>
  <si>
    <t>Asignaturas orientadas por profesores extranjeros visitantes</t>
  </si>
  <si>
    <t>N° de docentes que dan ponencias</t>
  </si>
  <si>
    <t>Membresías y participaciones en asociaciones internacionales</t>
  </si>
  <si>
    <t>Desarrollo y promoción del bilingüismo (Docentes)</t>
  </si>
  <si>
    <t>N° de docentes que salen al exterior</t>
  </si>
  <si>
    <t>Pares académicos</t>
  </si>
  <si>
    <t>5.2. Gestión de la Información en Internacionalización</t>
  </si>
  <si>
    <t>Gestión de la información</t>
  </si>
  <si>
    <t>Transferencia de conocimiento al sector productivo</t>
  </si>
  <si>
    <t>Políticas públicas formuladas o intervenidas a nivel regional</t>
  </si>
  <si>
    <t>Conocimiento científico y académico de carácter regional y en red puesto a disposición de la región</t>
  </si>
  <si>
    <t>6.3. Direccionamiento estratégico del ámbito de la Sociedad y el Ambiente</t>
  </si>
  <si>
    <t>Aporte de la UTP en proyectos y/o actividades a nivel regional del componente ambiental de la agenda de la Ecorregión</t>
  </si>
  <si>
    <t>Vigilancia e inteligencia competitiva (Identificación de información) (Días)</t>
  </si>
  <si>
    <t>Políticas públicas nuevas o mejoradas</t>
  </si>
  <si>
    <t>Acuerdos generados para trabajo conjunto en la movilización (Reeditores)</t>
  </si>
  <si>
    <t>Facultades involucradas en las alianzas establecidas</t>
  </si>
  <si>
    <t>Número de alianzas articuladas</t>
  </si>
  <si>
    <t>Ramírez Del Rio, Délany</t>
  </si>
  <si>
    <t>Valencia Quintero, Julián Andrés</t>
  </si>
  <si>
    <t>Coordinadora de Proyectos</t>
  </si>
  <si>
    <t/>
  </si>
  <si>
    <t>Coordinador Unidad de Gestión Tecnológica</t>
  </si>
  <si>
    <t>Profesional</t>
  </si>
  <si>
    <t>Profesional Plan de Desarrollo</t>
  </si>
  <si>
    <t>Profesional Oficina Planeación</t>
  </si>
  <si>
    <t>vice</t>
  </si>
  <si>
    <t>titulo_proyecto</t>
  </si>
  <si>
    <t>descrip_evento</t>
  </si>
  <si>
    <t>codigo_estado_procal_py</t>
  </si>
  <si>
    <t>Gestión de sedes alternas</t>
  </si>
  <si>
    <t>Avance en la ejecución del plan operativo (Gestión de sedes alternas)</t>
  </si>
  <si>
    <t>Avance en la ejecución del plan operativo (Gestión estratégica del campus)</t>
  </si>
  <si>
    <t>Gestión y Sostenibilidad Ambiental</t>
  </si>
  <si>
    <t>Avance en la ejecución del plan operativo (Gestión y sostenibilidad ambiental)</t>
  </si>
  <si>
    <t>Sostenibilidad de la Infraestructura Física</t>
  </si>
  <si>
    <t>Avance en la ejecución del plan operativo (Sostenibilidad de la infraestructura física)</t>
  </si>
  <si>
    <t>Sistema de Comunicaciones</t>
  </si>
  <si>
    <t>Avance en la ejecución del plan operativo (Sistema de comunicaciones)</t>
  </si>
  <si>
    <t>Sistemas de Información</t>
  </si>
  <si>
    <t>Avance en la ejecución del plan operativo (Sistemas de información)</t>
  </si>
  <si>
    <t>Avance en la ejecución del plan operativo (Sostenibilidad de hardware y software)</t>
  </si>
  <si>
    <t>Cultura organizacional</t>
  </si>
  <si>
    <t>Avance en la ejecución del plan operativo (Cultura organizacional)</t>
  </si>
  <si>
    <t>Estructura organizacional</t>
  </si>
  <si>
    <t>Avance en la ejecución del plan operativo (Estructura organizacional)</t>
  </si>
  <si>
    <t>Avance en la ejecución del plan operativo (Gestión de procesos)</t>
  </si>
  <si>
    <t>Avance en la ejecución del plan operativo (Procesos de gestión de humana)</t>
  </si>
  <si>
    <t>Nuevas líneas de financiamiento</t>
  </si>
  <si>
    <t>Optimización de Ingresos</t>
  </si>
  <si>
    <t>Porcentaje de avance en la ejecución de proyectos de optimización</t>
  </si>
  <si>
    <t>Racionalización del uso de los recursos</t>
  </si>
  <si>
    <t>Porcentaje de avance en la ejecución de proyectos de racionalización del uso de los recursos</t>
  </si>
  <si>
    <t>2.P1. Educabilidad</t>
  </si>
  <si>
    <t>Porcentaje de graduados con información actualizada acorde con las variables de interés institucional</t>
  </si>
  <si>
    <t>2.P2. Aprendibilidad</t>
  </si>
  <si>
    <t>Observatorio Académico</t>
  </si>
  <si>
    <t>Programa de acompañamiento académico</t>
  </si>
  <si>
    <t>Acompañamiento Académico</t>
  </si>
  <si>
    <t>2.P3. Educatividad</t>
  </si>
  <si>
    <t>2.P4. Enseñabilidad</t>
  </si>
  <si>
    <t>2.P5. Cobertura</t>
  </si>
  <si>
    <t>3.P1. Formación integral</t>
  </si>
  <si>
    <t>Participaciones en acciones de Formación deportiva y uso del tiempo libre</t>
  </si>
  <si>
    <t>Participaciones en acciones de Formación en expresión artística y cultural</t>
  </si>
  <si>
    <t>Servicio social universitario</t>
  </si>
  <si>
    <t>Comunidad Universitaria involucrada en proyectos de servicio social</t>
  </si>
  <si>
    <t>Vinculación familiar a la universidad</t>
  </si>
  <si>
    <t>3.P4. Observatorio social</t>
  </si>
  <si>
    <t>Investigación social</t>
  </si>
  <si>
    <t>Monitoreo social</t>
  </si>
  <si>
    <t>3.P5. Gestión estratégica</t>
  </si>
  <si>
    <t>4.P1. Convocatorias internas y externas para financiación de proyectos</t>
  </si>
  <si>
    <t>Proyectos aprobados en convocatorias internas y externas nacionales e internacionales</t>
  </si>
  <si>
    <t>Proyectos de extensión enfocados en el tema socio-cultural</t>
  </si>
  <si>
    <t>Seguimiento a la calidad de los trabajos de grado y de tesis de los estudiantes</t>
  </si>
  <si>
    <t>4.P2. Políticas de fomento a la investigación</t>
  </si>
  <si>
    <t>Participación en redes regionales, nacionales e internacionales</t>
  </si>
  <si>
    <t>Número de estudiantes vinculados con empresas</t>
  </si>
  <si>
    <t>Programa de emprendedores y empresas de base tecnológica</t>
  </si>
  <si>
    <t>5.P1. Bilingüismo</t>
  </si>
  <si>
    <t>Aplicación de estrategias de bilingüismo para funcionarios administrativos</t>
  </si>
  <si>
    <t>5.P2. Movilidad estudiantil</t>
  </si>
  <si>
    <t>5.P3. Pares académicos</t>
  </si>
  <si>
    <t>6.P1. Alianza Universidad - Empresa - Estado para la transferencia de conocimiento</t>
  </si>
  <si>
    <t>Herrera, Claudia Patricia</t>
  </si>
  <si>
    <t>6.P2. Contribución a la consolidación de una red de observatorios para la Ecorregión</t>
  </si>
  <si>
    <t>Contribución a la consolidación de una red de observatorios para la Ecorregión</t>
  </si>
  <si>
    <t>Observatorios regionales en los cuales participa la UTP</t>
  </si>
  <si>
    <t>6.P3.Sistema universitario para la formulación y gestión de políticas públicas</t>
  </si>
  <si>
    <t>6.P4. Integración académica</t>
  </si>
  <si>
    <t>Programas de postgrados en red</t>
  </si>
  <si>
    <t>6.P5. Aporte de la UTP al proyecto de Paisaje Cultural Cafetero</t>
  </si>
  <si>
    <t>6.P6. Plataforma natural del territorio como base para el desarrollo sostenible</t>
  </si>
  <si>
    <t>Gestión Ambiental Regional</t>
  </si>
  <si>
    <t>Plataforma natural del territorio como base para el desarrollo sostenible</t>
  </si>
  <si>
    <t>Difusión del sentido de la movilización</t>
  </si>
  <si>
    <t>Número total de personas difundidas por los reeditores</t>
  </si>
  <si>
    <t>Formulación de políticas públicas, proyectos estructurales y de alto impacto</t>
  </si>
  <si>
    <t>Número de Proyectos construidos conjuntamente con actores de la Movilización Social</t>
  </si>
  <si>
    <t>Número de personas que se vinculan formalmente a la Movilización Social</t>
  </si>
  <si>
    <t>Sistematización de la experiencia y transferencia del modelo</t>
  </si>
  <si>
    <t>Número de departamentos que conocen el modelo</t>
  </si>
  <si>
    <t>Acompañamiento alianzas existentes</t>
  </si>
  <si>
    <t>Alianzas Estratégicas</t>
  </si>
  <si>
    <t>Profesional Universitario</t>
  </si>
  <si>
    <t>Decano Facultad de Tecnología</t>
  </si>
  <si>
    <t>Profesional Oficina de Planeación</t>
  </si>
  <si>
    <t>PLAN DE DESARROLLO INSTITUCIONAL 2009 - 2019</t>
  </si>
  <si>
    <t>Objetivo</t>
  </si>
  <si>
    <t>Indicador</t>
  </si>
  <si>
    <t>Meta</t>
  </si>
  <si>
    <t>Avance</t>
  </si>
  <si>
    <t>Porcentaje de avance</t>
  </si>
  <si>
    <t>Desarrollo institucional</t>
  </si>
  <si>
    <t>Bienestar institucional</t>
  </si>
  <si>
    <t>Internacionalización</t>
  </si>
  <si>
    <t>DESARROLLO INSTITUCIONAL</t>
  </si>
  <si>
    <t>Observaciones</t>
  </si>
  <si>
    <t>Soportes</t>
  </si>
  <si>
    <t>1. Desarrollo institucional</t>
  </si>
  <si>
    <t>Componente</t>
  </si>
  <si>
    <t>Proyecto</t>
  </si>
  <si>
    <t>Indicadores</t>
  </si>
  <si>
    <t>Porcentaje de Avance (Ajustado)</t>
  </si>
  <si>
    <t>Plan Operativo</t>
  </si>
  <si>
    <t>Pruebas para la identificación de perfiles de ingreso y medición de competencias de los estudiantes de primer semestre</t>
  </si>
  <si>
    <t>Desarrollo físico y sostenibilidad ambiental</t>
  </si>
  <si>
    <t>Desarrollo informático y comunicaciones</t>
  </si>
  <si>
    <t>Sostenibilidad de hardware y software</t>
  </si>
  <si>
    <t>Sistemas de comunicación</t>
  </si>
  <si>
    <t>Desarrollo humano y organizacional</t>
  </si>
  <si>
    <t>Desarrollo financiero</t>
  </si>
  <si>
    <t>3. Bienestar institucional</t>
  </si>
  <si>
    <t>3.2. Atención integral y servicio social</t>
  </si>
  <si>
    <t>Comunidad Universitaria involucrada en programa de voluntariado</t>
  </si>
  <si>
    <t>Porcentaje de estudiantes identificados en situación de vulnerabilidad que son atendidos por el área</t>
  </si>
  <si>
    <t>3.3. Universidad que promueve la salud</t>
  </si>
  <si>
    <t>Participaciones en acciones para la promoción y prevención en salud</t>
  </si>
  <si>
    <t>4.3.  Generación de desarrollo social y cultural</t>
  </si>
  <si>
    <t>5.2. Gestión de la información en internacionalización</t>
  </si>
  <si>
    <t>7.1. Vigilancia e inteligencia competitiva y del entorno</t>
  </si>
  <si>
    <t>Vigilancia e inteligencia competitiva (Toma de decisiones)</t>
  </si>
  <si>
    <t>7.3. Gestión humana y organizacional</t>
  </si>
  <si>
    <t>1.P1. Desarrollo Físico y sostenibilidad ambiental</t>
  </si>
  <si>
    <t>Gestión de sostenibilidad ambiental</t>
  </si>
  <si>
    <t>Gestión estratégica del campus</t>
  </si>
  <si>
    <t>1.P2. Desarrollo tecnológico</t>
  </si>
  <si>
    <t>Automatización de Espacios Físicos</t>
  </si>
  <si>
    <t>Avance en la ejecución del plan operativo (Automatización de recursos  Físicos)</t>
  </si>
  <si>
    <t>Sistemas de Comunicación</t>
  </si>
  <si>
    <t>Avance en la ejecución del plan operativo (Sistema de Comunicaciones)</t>
  </si>
  <si>
    <t>Avance en la ejecución del plan operativo (Sistemas de Información)</t>
  </si>
  <si>
    <t>Sostenibilidad de Software y Hardware</t>
  </si>
  <si>
    <t>1.P3. Gestión organizacional</t>
  </si>
  <si>
    <t>Gestión de Procesos</t>
  </si>
  <si>
    <t>Procesos de Gestión Humana</t>
  </si>
  <si>
    <t>1.P4. Gestión financiera</t>
  </si>
  <si>
    <t>Porcentaje de avance en la ejecución de proyectos de nuevas líneas de financiamiento</t>
  </si>
  <si>
    <t>Observatorio de vinculación y seguimiento del egresado</t>
  </si>
  <si>
    <t>Impacto de la estrategia de  gestión del conocimiento sobre la comunidad Universitaria</t>
  </si>
  <si>
    <t>Pruebas para la identificación de perfiles de ingreso e identificación de competencias</t>
  </si>
  <si>
    <t>Ambientes virtuales de aprendizaje</t>
  </si>
  <si>
    <t>Procedimientos académicos y administrativos propios de la educación mediada por TIC diagnosticados, analizados y diseñados</t>
  </si>
  <si>
    <t>Viabilidad de programas de pregrado y posgrado virtuales</t>
  </si>
  <si>
    <t>Implementación de las líneas establecidas en el Plan Integral de Desarrollo Docente</t>
  </si>
  <si>
    <t>Porcentaje de avance en las etapas del plan operativo (Plan Docente)</t>
  </si>
  <si>
    <t>Acreditación institucional - seguimiento plan de mejoramiento</t>
  </si>
  <si>
    <t>Porcentaje de avance en las etapas del plan operativo (Acreditación institucional)</t>
  </si>
  <si>
    <t>Revisión y modernización curricular</t>
  </si>
  <si>
    <t>Sistema de Autoevaluación y Mejoramiento continuo</t>
  </si>
  <si>
    <t>Articulación de la Educación Superior con la Educación Media</t>
  </si>
  <si>
    <t>Investigación para identificar los límites institucionales de cobertura con calidad</t>
  </si>
  <si>
    <t>Proyecto para la Permanencia y Retención Estudiantil</t>
  </si>
  <si>
    <t>Formación Deportiva y Uso del Tiempo Libre</t>
  </si>
  <si>
    <t>Formación en Expresión Artística y Cultural</t>
  </si>
  <si>
    <t>Formación en Responsabilidad Social</t>
  </si>
  <si>
    <t>Participaciones en acciones de formación en responsabilidad social, ética, estética y política</t>
  </si>
  <si>
    <t>Formación Integral para el Desarrollo Humano</t>
  </si>
  <si>
    <t>Participaciones en acciones de Formación integral para el Desarrollo Humano</t>
  </si>
  <si>
    <t>3.P2. Universidad que promueve la salud</t>
  </si>
  <si>
    <t>Universidad que promueve la salud</t>
  </si>
  <si>
    <t>Participaciones en atención en salud y urgencias</t>
  </si>
  <si>
    <t>Participaciones para la promoción de la salud</t>
  </si>
  <si>
    <t>3.P3. Atención integral y servicio social</t>
  </si>
  <si>
    <t>Promoción social y atención al usuario</t>
  </si>
  <si>
    <t>Población estudiantil en situación de vulnerabilidad</t>
  </si>
  <si>
    <t>Percepción del usuario de la atención recibida</t>
  </si>
  <si>
    <t>Vinculación familiar para la retención de estudiantes en situación de vulnerabilidad</t>
  </si>
  <si>
    <t>Monitoreo Social</t>
  </si>
  <si>
    <t>Alianzas, Convenios y Eventos</t>
  </si>
  <si>
    <t>Número de Alianzas y/o Convenios firmados</t>
  </si>
  <si>
    <t>Comunicaciones, relaciones públicas y protocolo</t>
  </si>
  <si>
    <t>Número de publicaciones en medios digitales, escritos, de televisión y programas de contenido institucional en la emisora y otros medios</t>
  </si>
  <si>
    <t>4.P2. Políticas de fomento de investigación, innovación y extensión</t>
  </si>
  <si>
    <t>Politica de propiedad intelectual</t>
  </si>
  <si>
    <t>Política Editorial</t>
  </si>
  <si>
    <t>Políticas internas para regular la investigación, innovación y extensión</t>
  </si>
  <si>
    <t>Políticas Públicas de impacto local, regional y nacional</t>
  </si>
  <si>
    <t>Programa de fortalecimiento para la búsqueda de información y manejo de software</t>
  </si>
  <si>
    <t>Programas de formación en investigación, innovación y emprendimiento para niños</t>
  </si>
  <si>
    <t>4.P3. Relación Universidad - Empresa - Estado y Sociedad Civil</t>
  </si>
  <si>
    <t>Articulación de actores internos y externos de Universidad Empresa Estado y Sociedad Civil</t>
  </si>
  <si>
    <t>Fases de articulación con diferentes actores internos y externos</t>
  </si>
  <si>
    <t>Gestión y comercialización de productos y servicios tecnológicos  y sociales</t>
  </si>
  <si>
    <t>Programa colaborativos entre la empresa y la Universidad</t>
  </si>
  <si>
    <t>Programa de apoyo a prácticas empresariales</t>
  </si>
  <si>
    <t>SPIN OFF activas</t>
  </si>
  <si>
    <t>Aplicación de estrategias de bilingüismo para docentes planteadas por Vicerrectoría académica</t>
  </si>
  <si>
    <t>Aplicación de estrategias de bilingüismo para estudiantes planteadas desde el ILEX</t>
  </si>
  <si>
    <t>Desarrollo sostenibilidad ILEX bajo corresponsabilidad</t>
  </si>
  <si>
    <t>Lanzamiento de convocatorias para estudiantes extranjeros</t>
  </si>
  <si>
    <t>Lineamientos de movilidad estudiantil</t>
  </si>
  <si>
    <t>Recepción y divulgación de convocatorias internacionales externas para estudiantes UTP</t>
  </si>
  <si>
    <t>Actividades realizadas con pares académicos</t>
  </si>
  <si>
    <t>Coordinación de Reuniones con entidades externas para promover la internacionalización</t>
  </si>
  <si>
    <t>Enlace de internacionalización por facultad</t>
  </si>
  <si>
    <t>Red de cooperación internacional</t>
  </si>
  <si>
    <t>Revisión de convenios internacionales</t>
  </si>
  <si>
    <t>Soporte a las facultades y dependencias para la realización eventos</t>
  </si>
  <si>
    <t>Alianza Universidad Empresa Estado para la transferencia de conocimiento</t>
  </si>
  <si>
    <t>Acciones que contribuyan a la transferencia de conocimiento en alianza Universidad - Empresa - Estado</t>
  </si>
  <si>
    <t>Observatorios articulados al SIR</t>
  </si>
  <si>
    <t>Sistema universitario para la formulación y gestión de políticas públicas regionales</t>
  </si>
  <si>
    <t>Facultades y/o dependencias de la UTP que participan en procesos de construcción y/o actualización de políticas públicas regionales</t>
  </si>
  <si>
    <t>Gestión para la Participación activa en el fondo regional de investigaciones</t>
  </si>
  <si>
    <t>Proyectos de investigación gestionados por medio de redes académicas regionales</t>
  </si>
  <si>
    <t xml:space="preserve"> Aporte de la UTP al  Paisaje Cultural Cafetero</t>
  </si>
  <si>
    <t>Proyectos de investigación en temas relacionados con el Paisaje Cultural Cafetero</t>
  </si>
  <si>
    <t>Promoción para la participación de la comunidad en la conservación del PCC</t>
  </si>
  <si>
    <t>Agroecología: estrategia para la sustentabilidad ambiental de la Ecorregión Eje Cafetero</t>
  </si>
  <si>
    <t>Porcentaje de ejecución de las actividades del Plan Operativo (Agroecología)</t>
  </si>
  <si>
    <t>Gestión Ambiental Comunidades</t>
  </si>
  <si>
    <t>Porcentaje de ejecución de las actividades del Plan Operativo (Comunidades)</t>
  </si>
  <si>
    <t>7.P1. Aprestamiento institucional</t>
  </si>
  <si>
    <t>Potencialización de la Participación de la UTP en espacios de deliberación pública</t>
  </si>
  <si>
    <t>Generación de capacidades para la construcción de alianzas</t>
  </si>
  <si>
    <t>Implementación del CI&amp;DT -Nodo Central</t>
  </si>
  <si>
    <t>Vinculación de las facultades  de la Universidad en el proyecto Red de Nodos Innovación, Ciencia y Tecnología</t>
  </si>
  <si>
    <t>Rendición de Cuentas y Control Social</t>
  </si>
  <si>
    <t>Participantes activos en el sistema de control social</t>
  </si>
  <si>
    <t>Participantes en el proceso de audiencia pública de rendición de cuentas a la ciudadanía</t>
  </si>
  <si>
    <t>Sistema de Gerencia para las alianzas</t>
  </si>
  <si>
    <t>Alianzas estratégicas con acompañamiento activo</t>
  </si>
  <si>
    <t>7.P2. Vigilancia e inteligencia competitiva</t>
  </si>
  <si>
    <t>Implementación y Consolidación del sistema de vigilancia y monitoreo del entorno</t>
  </si>
  <si>
    <t>Participantes de la red de trabajo del sistema de vigilancia</t>
  </si>
  <si>
    <t>Implementación del sistema de vigilancia</t>
  </si>
  <si>
    <t>7.P3. Movilización social o Sociedad en Movimiento</t>
  </si>
  <si>
    <t xml:space="preserve"> Movilización Social o sociedad en movimiento  al interior de la UTP</t>
  </si>
  <si>
    <t>Participación de las facultades e instancias de la Universidad en los propósitos de la Movilización Social</t>
  </si>
  <si>
    <t>Reeditores formados desde la UTP</t>
  </si>
  <si>
    <t>Propuestas de la movilización social aprobadas por las instancias pertinentes (local y departamental)</t>
  </si>
  <si>
    <t>Generación y Gestión de acuerdos de trabajo</t>
  </si>
  <si>
    <t>Cumplimiento del plan de acción anual con seguimiento en los Comités Directivos</t>
  </si>
  <si>
    <t>Sistematización periódica de la experiencia</t>
  </si>
  <si>
    <t>Fuente: SIGOB- Sistema de Gerencia del Plan de Desarrollo.</t>
  </si>
  <si>
    <t>Meta 2012</t>
  </si>
  <si>
    <t>Estado Actual</t>
  </si>
  <si>
    <t>Avance Indicador</t>
  </si>
  <si>
    <t>Ponderador Indicador</t>
  </si>
  <si>
    <t>Indicador Ponderado</t>
  </si>
  <si>
    <t>Resultado Componente</t>
  </si>
  <si>
    <t>Ponderador Componente</t>
  </si>
  <si>
    <t>Educabilidad</t>
  </si>
  <si>
    <t>Aprendibilidad</t>
  </si>
  <si>
    <t>Educatividad</t>
  </si>
  <si>
    <t>Enseñabilidad</t>
  </si>
  <si>
    <t>Cobertura</t>
  </si>
  <si>
    <t>Porcentaje de Avance</t>
  </si>
  <si>
    <t>Formación Integral</t>
  </si>
  <si>
    <t>Atención integral y servicio social</t>
  </si>
  <si>
    <t>Observatorio Social</t>
  </si>
  <si>
    <t>Gestión Estratégica</t>
  </si>
  <si>
    <t>Creación y transformación del conocimiento</t>
  </si>
  <si>
    <t>Transferencia o aplicación del conocimiento</t>
  </si>
  <si>
    <t>Generación de Desarrollo social y Cultura</t>
  </si>
  <si>
    <t>INTERNACIONALIZACIÓN</t>
  </si>
  <si>
    <t>Nivel de internacionalización</t>
  </si>
  <si>
    <t>Gestión de la información en internacionalización</t>
  </si>
  <si>
    <t>IMPACTO REGIONAL</t>
  </si>
  <si>
    <t>Direccionamiento estratégico de los ámbitos de la tecnología y la producción</t>
  </si>
  <si>
    <t>Direccionamiento estratégico del ámbito del Conocimiento</t>
  </si>
  <si>
    <t>Direccionamiento estratégico del ámbito de la Sociedad y el Ambiente</t>
  </si>
  <si>
    <t>Vigilancia e inteligencia competitiva y del entorno</t>
  </si>
  <si>
    <t>Gestión de la Movilización Social e institucional</t>
  </si>
  <si>
    <t>Gestión Humana y Organizacional</t>
  </si>
  <si>
    <t>Cobertura Con calidad</t>
  </si>
  <si>
    <t>Bienestar Institucional</t>
  </si>
  <si>
    <t>Investigación, Innovación y Extensión</t>
  </si>
  <si>
    <t>Internacionalización de la universidad</t>
  </si>
  <si>
    <t>Impacto Regional</t>
  </si>
  <si>
    <t>Desempeño Institucional en alcanzar el impacto regional</t>
  </si>
  <si>
    <t>Número de Alianzas Estratégicas Activas</t>
  </si>
  <si>
    <t>Porcentaje de Avance 
(Ajustado)</t>
  </si>
  <si>
    <t>Desarrollo Institucional</t>
  </si>
  <si>
    <t>Avance Ajustado Indicador</t>
  </si>
  <si>
    <t>Indicador Ajustado Ponderado</t>
  </si>
  <si>
    <t>Resultado Componente Ajustado</t>
  </si>
  <si>
    <t>RESULTADO DEL OBJETIVO</t>
  </si>
  <si>
    <t>RESULTADO AJUSTADO DEL OBJETIVO</t>
  </si>
  <si>
    <t>OBJETIVOS INSTITUCIONALES</t>
  </si>
  <si>
    <t>RESULTADOS DEL PDI</t>
  </si>
  <si>
    <t>RESULTADOS AJUSTADOS DEL PDI</t>
  </si>
  <si>
    <t>RESULTADOS PDI POR OBJETIVOS</t>
  </si>
  <si>
    <t>PONDERADOR INDICADOR</t>
  </si>
  <si>
    <t>INDICADOR PONDERADO</t>
  </si>
  <si>
    <t>INDICADOR AJUSTADO PONDERADO</t>
  </si>
  <si>
    <t>PONDERADOR OBJETIVO</t>
  </si>
  <si>
    <t xml:space="preserve">Estado Actual </t>
  </si>
  <si>
    <t>Cobertura con Calidad</t>
  </si>
  <si>
    <t>Resultado Objetivo (Ajustado)</t>
  </si>
  <si>
    <t>RESULTADO FINAL PDI</t>
  </si>
  <si>
    <t>RESULTADOS A NIVEL DE OBJETIVO</t>
  </si>
  <si>
    <t>RESULTADOS A NIVEL DE COMPONENTE</t>
  </si>
  <si>
    <t>INVESTIGACIÓN, INNOVACIÓN Y EXTENSIÓN</t>
  </si>
  <si>
    <t>BIENESTAR INSTITUCIONAL</t>
  </si>
  <si>
    <t>COBERTURA CON CALIDAD</t>
  </si>
  <si>
    <t>ALIANZAS ESTRATÉGICAS</t>
  </si>
  <si>
    <t>Menú Principal</t>
  </si>
  <si>
    <t>Garcia Sierra, Jorge Hugo</t>
  </si>
  <si>
    <t>Nivel de Bilingüismo Administrativo</t>
  </si>
  <si>
    <t>Movilidad de estudiantes internacionales en la UTP</t>
  </si>
  <si>
    <t>Movilidad internacional de estudiantes UTP</t>
  </si>
  <si>
    <t>Número de convocatorias para estudiantes internacionales</t>
  </si>
  <si>
    <t>Número de convocatorias internacionales para estudiantes UTP</t>
  </si>
  <si>
    <t>Fecha Inicio</t>
  </si>
  <si>
    <t>Fecha Fin</t>
  </si>
  <si>
    <t>RESULTADOS A NIVEL DE OBJETIVOS</t>
  </si>
  <si>
    <t>RESULTADOS A NIVEL DE COMPONENTES</t>
  </si>
  <si>
    <t>CONSOLIDADO RESULTADOS A NIVEL DE COMPONENTES</t>
  </si>
  <si>
    <t>RESULTADOS A NIVEL DE PROYECTOS</t>
  </si>
  <si>
    <t>RESULTADO PDI 2013 A NIVEL DE PROYECTOS</t>
  </si>
  <si>
    <t xml:space="preserve">INDICADOR </t>
  </si>
  <si>
    <t>RESPONSABLE</t>
  </si>
  <si>
    <t>Eficiencia Administrativa</t>
  </si>
  <si>
    <t>Angela María Narváez Hincapié</t>
  </si>
  <si>
    <t>COMPONENTES</t>
  </si>
  <si>
    <t xml:space="preserve"> INDICADORES</t>
  </si>
  <si>
    <t xml:space="preserve">Índice de Construcción (IC) </t>
  </si>
  <si>
    <t>Victoria Luisa Aristizabal</t>
  </si>
  <si>
    <t>Gestión Ambiental Universitaria (GAU)</t>
  </si>
  <si>
    <t>Jorge Hugo Garcia Sierra</t>
  </si>
  <si>
    <t>Atención de las  necesidades externas (PANEFA)</t>
  </si>
  <si>
    <t>Cobertura de equipamientos (CE)</t>
  </si>
  <si>
    <t xml:space="preserve">Sistemas de Información (SI)  </t>
  </si>
  <si>
    <t>Diana Patricia Jurado Ramírez</t>
  </si>
  <si>
    <t>Automatización de recursos físicos (AF)</t>
  </si>
  <si>
    <t>Sostenibilidad de Hardware y Software (SHS)</t>
  </si>
  <si>
    <t>Sistemas de comunicación (SC)</t>
  </si>
  <si>
    <t>Oswaldo Agudelo González</t>
  </si>
  <si>
    <t>Ejecución de procesos para el desarrollo del talento humano (PGH)</t>
  </si>
  <si>
    <t>Lina Constanza Orozco</t>
  </si>
  <si>
    <t>Resultados de Medición de la Cultura Organizacional (CO)</t>
  </si>
  <si>
    <t xml:space="preserve">Estructura orgánica funcional (EO) </t>
  </si>
  <si>
    <t>Procesos institucionales mejorados (GP)</t>
  </si>
  <si>
    <t>Diana Milena Aristizabal</t>
  </si>
  <si>
    <t>Margen de Optimización (MO)</t>
  </si>
  <si>
    <t>Nivel de Financiamiento (NF)</t>
  </si>
  <si>
    <t>Margen de racionalización (MR)</t>
  </si>
  <si>
    <t>PROPÓSITOS</t>
  </si>
  <si>
    <t>RESPONSABLES</t>
  </si>
  <si>
    <t>EXTENSIÓN</t>
  </si>
  <si>
    <t>CORREO ELECTRÓNICO</t>
  </si>
  <si>
    <t>arvaez7@utp.edu.co</t>
  </si>
  <si>
    <t>vla@utp.edu.co</t>
  </si>
  <si>
    <t>jorgehugo@utp.edu.co</t>
  </si>
  <si>
    <t>oswaldo@utp.edu.co</t>
  </si>
  <si>
    <t>dianaaristi@utp.edu.co</t>
  </si>
  <si>
    <t>PLAN OPERATIVO</t>
  </si>
  <si>
    <t>Desarrollo Físico y Sostenibilidad Ambiental</t>
  </si>
  <si>
    <t>Victoria Luisa Aristizábal Marín</t>
  </si>
  <si>
    <t>Jorge Hugo García Sierra</t>
  </si>
  <si>
    <t>Jairo Ordilio Torres Moreno</t>
  </si>
  <si>
    <t>Orlando Galeano</t>
  </si>
  <si>
    <t>1- Desarrollo Institucional</t>
  </si>
  <si>
    <t>Ángela Narváez Hincapié</t>
  </si>
  <si>
    <t>Daniela Gómez Ríos</t>
  </si>
  <si>
    <t>Formacion permanente</t>
  </si>
  <si>
    <t>Formacion en pedagogia</t>
  </si>
  <si>
    <t>Nivel de satisfaccion de los estudiantes con los profesores</t>
  </si>
  <si>
    <t>Nivel de satisfaccion de los estudiantes con el programa</t>
  </si>
  <si>
    <t>Nivel de satisfaccion de los egresados con  el programa</t>
  </si>
  <si>
    <t>Nivel de satisfaccion de los empleadores con el programa</t>
  </si>
  <si>
    <t>2- Cobertura con calidad en la oferta educativa</t>
  </si>
  <si>
    <t>dangomez@utp.edu.co</t>
  </si>
  <si>
    <t>PROYECTO</t>
  </si>
  <si>
    <t>Daniela Gómez Rios</t>
  </si>
  <si>
    <t>Leonel Árias Montoya</t>
  </si>
  <si>
    <t>Délany Ramírez del Río</t>
  </si>
  <si>
    <t>delram@utp.edu.co</t>
  </si>
  <si>
    <t>Jenny Marcela Mesa Durango</t>
  </si>
  <si>
    <t>Leonel Arias Montoya</t>
  </si>
  <si>
    <t>Jorge Alberto Lozano Valencia</t>
  </si>
  <si>
    <t>Alexander Hernández Valencia</t>
  </si>
  <si>
    <t>nandez@utp.edu.co</t>
  </si>
  <si>
    <t>Diana Ovalle</t>
  </si>
  <si>
    <t>3 - Bienestar Institucional</t>
  </si>
  <si>
    <t>Diana Gómez Botero</t>
  </si>
  <si>
    <t>Waldino Castañeda</t>
  </si>
  <si>
    <t>María Mabel Velasquez</t>
  </si>
  <si>
    <t>Carolina Alzate</t>
  </si>
  <si>
    <t>Luis Alberto Rojas</t>
  </si>
  <si>
    <t>William Marulanda</t>
  </si>
  <si>
    <t>Eliana Prado</t>
  </si>
  <si>
    <t>María Mabel Velásquez Botero</t>
  </si>
  <si>
    <t>Waldino Castañeda Lozano</t>
  </si>
  <si>
    <t>Sandra Lorena Yepes</t>
  </si>
  <si>
    <t>Martha Lucía Villabona</t>
  </si>
  <si>
    <t>Luis Alfonso Ospina Pulgarín</t>
  </si>
  <si>
    <t>Diego Jaramillo</t>
  </si>
  <si>
    <t>Solangel Cano Giraldo</t>
  </si>
  <si>
    <t>Sonia Valencia Yepes</t>
  </si>
  <si>
    <t>Luis Alberto Franco</t>
  </si>
  <si>
    <t>Luz Amparo Orozco Amaya</t>
  </si>
  <si>
    <t>Eliana Prado Brand</t>
  </si>
  <si>
    <t>María Patricia López Gómez</t>
  </si>
  <si>
    <t>Javier Ovidio Giraldo</t>
  </si>
  <si>
    <t>4 - Investigación, Innovación y Extensión</t>
  </si>
  <si>
    <t>Carlos Arturo Botero Arango</t>
  </si>
  <si>
    <t>José Germán López Quintero</t>
  </si>
  <si>
    <t>Yesica Marcela Rojas Orozco</t>
  </si>
  <si>
    <t xml:space="preserve"> Generación de Desarrollo social y cultural</t>
  </si>
  <si>
    <t xml:space="preserve">% de proyectos de investigación que generan políticas públicas </t>
  </si>
  <si>
    <t>Desarrollo Financiero</t>
  </si>
  <si>
    <t>Desarrollo Humano y Organizacional</t>
  </si>
  <si>
    <t>Desarrollo Informático y de Comunicaciones</t>
  </si>
  <si>
    <t>Yesica Marcela Rojas</t>
  </si>
  <si>
    <t>Ana María Mejía Jiménez</t>
  </si>
  <si>
    <t xml:space="preserve">Luis Miguel Vargas </t>
  </si>
  <si>
    <t>Yésica Marcela Rojas</t>
  </si>
  <si>
    <t>Carlos Arturo Botero Arango (Felipe - Luz Yasmid)</t>
  </si>
  <si>
    <t>Jose Germán López Quintero</t>
  </si>
  <si>
    <t>Pablo Julio Hernandez Martínez</t>
  </si>
  <si>
    <t>Andrea Velásquez Fajardo</t>
  </si>
  <si>
    <t xml:space="preserve">Carlos Alberto Guevara </t>
  </si>
  <si>
    <t>Catalina Moribe</t>
  </si>
  <si>
    <t>N/D</t>
  </si>
  <si>
    <t>5 - Internacionalización</t>
  </si>
  <si>
    <t>Maria Cristina Valderrama Alvarado</t>
  </si>
  <si>
    <t>mcvalderrama@utp.edu.co</t>
  </si>
  <si>
    <t>María Clemencia González Gutiérrez</t>
  </si>
  <si>
    <t>Rosario Jimenez Montoya</t>
  </si>
  <si>
    <t>rosario@utp.edu.co</t>
  </si>
  <si>
    <t>macle@utp.edu.co</t>
  </si>
  <si>
    <t>María Cristina Valderrama Alvarado</t>
  </si>
  <si>
    <t>José Reinaldo Marín Betancourth</t>
  </si>
  <si>
    <t>6 - Impacto Regional</t>
  </si>
  <si>
    <t>Oscar Arango Gaviria</t>
  </si>
  <si>
    <t>Claudia Patricia Herrera</t>
  </si>
  <si>
    <t>Aida Milena García Arenas</t>
  </si>
  <si>
    <t>7 - Alianzas Estratégicas</t>
  </si>
  <si>
    <t>Viviana Lucia Barney Palacin</t>
  </si>
  <si>
    <t>viviba@utp.edu.co</t>
  </si>
  <si>
    <t>Adrián Cardona Alzate</t>
  </si>
  <si>
    <t>adriancardona@utp.edu.co</t>
  </si>
  <si>
    <t>Jessica Natalia Villa Montes</t>
  </si>
  <si>
    <t>villajessica@utp.edu.co</t>
  </si>
  <si>
    <t>Jessica Villa Montes</t>
  </si>
  <si>
    <t>Lina Marcela González</t>
  </si>
  <si>
    <t>Délany Ramírez del Rio</t>
  </si>
  <si>
    <t>5.P1.1. Aplicación de estrategias de bilingüismo para funcionarios administrativos</t>
  </si>
  <si>
    <t>1.P2.1. Sistemas de comunicación</t>
  </si>
  <si>
    <t>Tiempo total</t>
  </si>
  <si>
    <t>Gestión de Sostenibilidad Ambiental</t>
  </si>
  <si>
    <t>Tiempo transcurrido (días)</t>
  </si>
  <si>
    <t>Porcentaje de Avance (Cronograma)</t>
  </si>
  <si>
    <t>Porcentaje de Avence del Proyecto
(Ajustado)</t>
  </si>
  <si>
    <t>Porcentaje de Avance con el Cronograma</t>
  </si>
  <si>
    <t>Número total de personas difundidas por los reeditores en la UTP</t>
  </si>
  <si>
    <t>Porcentaje de Avance (Revisión)</t>
  </si>
  <si>
    <t>Articulación de Facultades y Grupos de Investigación a la Red de Nodos</t>
  </si>
  <si>
    <t>Condiciones Internas de Funcionamiento para la Innovación y el CI&amp;DT en la UTP</t>
  </si>
  <si>
    <t>Gestión del Centro de Innovación y Desarrollo Tecnológico</t>
  </si>
  <si>
    <t>Tiempos de respuesta a los requerimientos de información estratégica</t>
  </si>
  <si>
    <t>Difusión de información por medio del sistema de Control Social</t>
  </si>
  <si>
    <t>Número de visitas a sitios web de la oficina de planeación</t>
  </si>
  <si>
    <t>Nivel de parametrización del sistema de información estratégico</t>
  </si>
  <si>
    <t>Porcentaje de avance en las actividades del monitoreo de los aspectos institucionales y contexto educativo</t>
  </si>
  <si>
    <t>Porcentaje de cumplimiento de las metas propuestas para los proyectos del Objetivo de Alianzas Estratégicas</t>
  </si>
  <si>
    <t>Monitoreo Mapa de Riesgos del Contexto Estratégico</t>
  </si>
  <si>
    <t>Porcentaje de Presupuesto ejecutado (Oficina de Planeación)</t>
  </si>
  <si>
    <t>Porcentaje de Presupuesto ejecutado (Desarrollo físico)</t>
  </si>
  <si>
    <t>Nivel de cumplimiento de los indicadores del Plan de Desarrollo</t>
  </si>
  <si>
    <t>1.P3.1. Estructura organizacional</t>
  </si>
  <si>
    <t>Avance del Cronograma</t>
  </si>
  <si>
    <t>Accesibilidad y disponibilidad de información oportuna para soportar la toma de decisiones</t>
  </si>
  <si>
    <t>Cultura de uso de la información generada en la comunidad universitaria</t>
  </si>
  <si>
    <t>Proceso de implementación de la política del egresados</t>
  </si>
  <si>
    <t>Sistema de información y gestión articulado al sistema transaccional de la UTP</t>
  </si>
  <si>
    <t>Leyenda:</t>
  </si>
  <si>
    <t>Avance con hasta un 10% por debajo del cronograma</t>
  </si>
  <si>
    <t>Avance por debajo del cronograma -10%</t>
  </si>
  <si>
    <t>Avance igual o por encima del cronograma</t>
  </si>
  <si>
    <t>OBJETIVO INSTITUCIONAL</t>
  </si>
  <si>
    <t>Avance Cronograma</t>
  </si>
  <si>
    <t>Ponderador</t>
  </si>
  <si>
    <t>Resultado Ponderado</t>
  </si>
  <si>
    <t>Resultado PDI A NIVEL DE OBJETIVOS</t>
  </si>
  <si>
    <t>OBJETIVO</t>
  </si>
  <si>
    <t>Resultado PDI A NIVEL DE COMPONENTES</t>
  </si>
  <si>
    <t>Castañeda, Waldino</t>
  </si>
  <si>
    <t>Cumplimiento de las Actividades impulsadas desde el Plan Operativo</t>
  </si>
  <si>
    <t>NO TOCAR</t>
  </si>
  <si>
    <t>divsistemas@utp.edu.co</t>
  </si>
  <si>
    <t>SI</t>
  </si>
  <si>
    <t>Número de Indicadores</t>
  </si>
  <si>
    <t>PROMEDIO</t>
  </si>
  <si>
    <t>Emprendimientos con potencial para ser Spin Off</t>
  </si>
  <si>
    <t>Indicadores sin Reporte</t>
  </si>
  <si>
    <t>NÚMERO DE INDICADORES</t>
  </si>
  <si>
    <t>PROYECTOS</t>
  </si>
  <si>
    <t>TOTAL</t>
  </si>
  <si>
    <t>INDICADORES SIN AVANCE</t>
  </si>
  <si>
    <t>PORCENTAJE DE REPORTE</t>
  </si>
  <si>
    <t>NIVEL</t>
  </si>
  <si>
    <t>Manuel Domínguez</t>
  </si>
  <si>
    <t>licor@utp.edu.co</t>
  </si>
  <si>
    <t>mfdominguez@utp.edu.co</t>
  </si>
  <si>
    <t>311 618 0872</t>
  </si>
  <si>
    <t>Total</t>
  </si>
  <si>
    <t>CALIDAD DE LA INFORMACIÓN
A NIVEL DE OBJETIVOS Y COMPONENTES</t>
  </si>
  <si>
    <t>PORCENTAJE DE INDICADORES QUE TIENEN AVANCE</t>
  </si>
  <si>
    <t>Planta docente (Planta)</t>
  </si>
  <si>
    <t>Planta docente (Transitorio)</t>
  </si>
  <si>
    <t>Planta docente (Cátedra)</t>
  </si>
  <si>
    <t>Planta docente (Cátedra por Sobrecarga)</t>
  </si>
  <si>
    <t>Ramírez España, Jaime Andrés</t>
  </si>
  <si>
    <t>codigo</t>
  </si>
  <si>
    <t>Percepción de la comunidad sobre el esfuerzo institucional para mejorar el clima organizacional (CO)</t>
  </si>
  <si>
    <t>Intervención de la Estructura Organizacional (EO)</t>
  </si>
  <si>
    <t>Nivel de Satisfacción de usuarios a nivel institucional (GP)</t>
  </si>
  <si>
    <t>7.2. Gestión de la Movilización Social e institucional (Sociedad en Movimiento)</t>
  </si>
  <si>
    <t>Absorción de la educación media (Pregrado)</t>
  </si>
  <si>
    <t>1.1.1. Gestión Ambiental Universitaria</t>
  </si>
  <si>
    <t>1.2. Desarrollo informático y comunicaciones</t>
  </si>
  <si>
    <t>1.3. Desarrollo Humano y Organizacional</t>
  </si>
  <si>
    <t>1.4. Desarrollo Financiero</t>
  </si>
  <si>
    <t>1.4. Desarrollo financiero</t>
  </si>
  <si>
    <t>1.3.1. Intervención de la Estructura Organizacional (EO)</t>
  </si>
  <si>
    <t>1.3.2. Nivel de Satisfacción de usuarios a nivel institucional (GP)</t>
  </si>
  <si>
    <t>Estudiantes internacionales en la UTP</t>
  </si>
  <si>
    <t>Estudiantes UTP en movilidad internacional</t>
  </si>
  <si>
    <t>Membresías y participación en asociaciones / redes internacionales</t>
  </si>
  <si>
    <t>Convenios Internacionales de cooperación académica activos</t>
  </si>
  <si>
    <t>Asignaturas orientadas por profesores visitantes internacionales</t>
  </si>
  <si>
    <t>Docentes que dan ponencias en eventos internacionales</t>
  </si>
  <si>
    <t>Docentes que salen al exterior</t>
  </si>
  <si>
    <t>Bilingüismo en Docentes</t>
  </si>
  <si>
    <t>Socios Académicos Internacionales</t>
  </si>
  <si>
    <t>6.1. Direccionamiento estratégico de los ámbitos de la tecnología y la producción</t>
  </si>
  <si>
    <t>6.2. Direccionamiento estratégico del ámbito del conocimiento</t>
  </si>
  <si>
    <t>1.P3.2. Gestión de Procesos</t>
  </si>
  <si>
    <t>Programas en cada nivel (Pregrado)</t>
  </si>
  <si>
    <t>Cumplimiento Resultados</t>
  </si>
  <si>
    <t>Ospina, Ana</t>
  </si>
  <si>
    <t>Planeación: Administración de la información estratégica</t>
  </si>
  <si>
    <t>Planeación: Gerencia del plan de desarrollo institucional</t>
  </si>
  <si>
    <t>Nivel de Financiación del Plan de Desarrollo de la Institución</t>
  </si>
  <si>
    <t>Nivel de Ejecución de los Proyectos Institucionales del Plan de Desarrollo Institucional (60%)</t>
  </si>
  <si>
    <t>Generación de acciones encaminadas a la ejecución efectiva de los proyectos (40%)</t>
  </si>
  <si>
    <t>Proceso articulación facultades</t>
  </si>
  <si>
    <t>Planeación: Red de nodos de Innovación, Ciencia y Tecnología</t>
  </si>
  <si>
    <t>Avance en las actividades relacionadas con el funcionamiento de la Red De Nodos de Innovación desde el CI&amp;DT-Nodo Central</t>
  </si>
  <si>
    <t xml:space="preserve">Gestión para la Vinculación de las facultades  de la Universidad en el proyecto Red de Nodos Innovación, Ciencia y Tecnología </t>
  </si>
  <si>
    <t>Porcentaje de graduados con información actualizada, acorde con las variables de interés institucional</t>
  </si>
  <si>
    <t>Impacto de la estrategia de gestión del conocimiento</t>
  </si>
  <si>
    <t xml:space="preserve">Nivel de Satisfacción del usuario de los tres niveles de gestión de la institución con el sistema de información </t>
  </si>
  <si>
    <t>Nivel de apropiación de los parámetros del sistema de información estratégico</t>
  </si>
  <si>
    <t>Número de seguimientos al mapa de riesgos</t>
  </si>
  <si>
    <t>Acciones presupuestales de la oficina de planeación</t>
  </si>
  <si>
    <t>Cumplimiento de los requerimientos financieros y ejecutados acordes con las metas planteadas</t>
  </si>
  <si>
    <t>Acompañamiento al proceso de articulación de facultades con el PDI</t>
  </si>
  <si>
    <t>Acompañar técnica y metodologicamente el proceso de articulación de los planes de gestión de las facultades al PDI</t>
  </si>
  <si>
    <t>Seguimiento a la ejecución de Proyectos de la Universidad</t>
  </si>
  <si>
    <t>Cumplimiento de los requerimientos de gestión para el alineamiento y funcionamiento de los Proyectos Institucionales</t>
  </si>
  <si>
    <t>Acreditación de programas académicos</t>
  </si>
  <si>
    <t>Porcentaje de avance en las actividades de la ajuste al modelo de la acreditación de programas</t>
  </si>
  <si>
    <t xml:space="preserve">Porcentaje de avance en las actividades de la difusión de resultados de la acreditación institucional </t>
  </si>
  <si>
    <t>Monitoreo aspectos Institucionales y Contexto educativo</t>
  </si>
  <si>
    <t>Coordinación Red de Nodos de Innovación, Ciencia y Tecnología</t>
  </si>
  <si>
    <t>Bilingüismo en Administrativos</t>
  </si>
  <si>
    <t>5.1.1. Bilingüismo en Administrativos</t>
  </si>
  <si>
    <t>5.1.2. Bilingüismo en Docentes</t>
  </si>
  <si>
    <t>Aguirre, Carolina</t>
  </si>
  <si>
    <t>Cumplimiento de las actividades del Plan de Ordenamiento Territorial del Campus, programadas para la vigencia</t>
  </si>
  <si>
    <t>5.P1.2. Aplicación de estrategias de bilingüismo para docentes</t>
  </si>
  <si>
    <t>Gerencia para la gestión y evaluación del Plan</t>
  </si>
  <si>
    <t>Bilingüismo en Estudiantes</t>
  </si>
  <si>
    <t>Desarrollo del Sistema de Información</t>
  </si>
  <si>
    <t>Nivel de toma de decisiones soportadas en el uso de la información a nivel estratégico</t>
  </si>
  <si>
    <t>Nivel de actualización de la información a nivel estratégico y táctico</t>
  </si>
  <si>
    <t>Nivel de Implementación de la política Institucional del Egresado</t>
  </si>
  <si>
    <t>Porcentaje de Avance 
Planes Operativos
(Ajustado)</t>
  </si>
  <si>
    <t>RDN: 1. Centro de Innovación y Desarrollo Tecnológico</t>
  </si>
  <si>
    <t>Infraestructura tecnológica de soporte transversal</t>
  </si>
  <si>
    <t>Desarrollo del proyecto de  Desarrollo de Software</t>
  </si>
  <si>
    <t>Desarrollo del proyecto de Sistemas Inteligentes de Transporte</t>
  </si>
  <si>
    <t>Desarrollo del proyecto de Smart Grids</t>
  </si>
  <si>
    <t>Aula Móvil Eficiencia Energética</t>
  </si>
  <si>
    <t>Proyecto Laboratorio de Innovación</t>
  </si>
  <si>
    <t>Proyecto ParqueSapienx</t>
  </si>
  <si>
    <t>Construcción de Espacios Dedicados a la Innovación en KPO</t>
  </si>
  <si>
    <t>Adquisición de dotación tecnológica</t>
  </si>
  <si>
    <t>Gestión de alianzas estrategicas</t>
  </si>
  <si>
    <t>Gestión de Proyectos</t>
  </si>
  <si>
    <t>Seguimiento a la Implementación</t>
  </si>
  <si>
    <t>Sistema de Vigilancia tecnológica e Inteligencia Competitiva</t>
  </si>
  <si>
    <t>Sistema regional de CTI que responda a las capacidades y necesidades de la región</t>
  </si>
  <si>
    <t>La Mejor gente para la industria del conocimiento. Básica Primaria y Secundaria.</t>
  </si>
  <si>
    <t>Formación  según requerimientos de los sectores estratégicos</t>
  </si>
  <si>
    <t>Sistema de Emprendimiento enfocado al Sector KPO</t>
  </si>
  <si>
    <t>Sanint, Julián</t>
  </si>
  <si>
    <t>Porcentaje de implementación del Centro de Innovación y Desarrollo Tecnológico</t>
  </si>
  <si>
    <t>Definición del Lote para el proyecto</t>
  </si>
  <si>
    <t>Número de actividades para el fortalecimiento de la responsabilidad social</t>
  </si>
  <si>
    <t>Número de actividades desarrolladas para el fortalecimiento institucional</t>
  </si>
  <si>
    <t>Nivel de cumplimiento del plan de acción para la política de Propiedad Intelectual</t>
  </si>
  <si>
    <t>Porcentaje de cumplimiento del plan de acción de Política Editorial</t>
  </si>
  <si>
    <t>El cálculo de este mes es a nivel de:</t>
  </si>
  <si>
    <t>Objetivos, Componentes y Proyectos</t>
  </si>
  <si>
    <t>Componentes y Proyectos</t>
  </si>
  <si>
    <t>Solo Proyectos</t>
  </si>
  <si>
    <t>CALIFICACIÓN REPORTE CUALITATIVO</t>
  </si>
  <si>
    <t>CALIFICACIÓN SOPORTES</t>
  </si>
  <si>
    <t>OBJETIVOS</t>
  </si>
  <si>
    <t>Porcentaje de Calidad de Información</t>
  </si>
  <si>
    <t>Fecha de actualización</t>
  </si>
  <si>
    <t>cod_ev_pr</t>
  </si>
  <si>
    <t>descrip_procal</t>
  </si>
  <si>
    <t>fecha_ultima_modificacion</t>
  </si>
  <si>
    <t>6.P6.1. Agroecología</t>
  </si>
  <si>
    <t>6.P6.2. Gestión Ambiental Comunidades</t>
  </si>
  <si>
    <t>7.P3.1. Sociedad en movimiento al interior de la UTP</t>
  </si>
  <si>
    <t>Gestión Comercial</t>
  </si>
  <si>
    <t>Apoyo Jurídico y en propiedad Intelectual</t>
  </si>
  <si>
    <t>Sistemas Inteligentes de Información y Gestión</t>
  </si>
  <si>
    <t>Gestión del conocimiento</t>
  </si>
  <si>
    <t>Marco normativo y administrativo para la gestión y operación del Sistema</t>
  </si>
  <si>
    <t>Modelo de implementación del sistema</t>
  </si>
  <si>
    <t>Formación de Talento Humano</t>
  </si>
  <si>
    <t>Nombre del Plan Operativo</t>
  </si>
  <si>
    <t>Fecha Actualización</t>
  </si>
  <si>
    <t>Fecha Actualización 
Plan Operativo</t>
  </si>
  <si>
    <t>Fecha Actualización 
Indicador</t>
  </si>
  <si>
    <t>Nombre del Indicador</t>
  </si>
  <si>
    <t>Fecha Actualización Proyecto</t>
  </si>
  <si>
    <t>REPORTE
INDICADORES</t>
  </si>
  <si>
    <t>REPORTE 
PLAN OPERATIVO</t>
  </si>
  <si>
    <t>REPORTE 
PROYECTO</t>
  </si>
  <si>
    <t>REPORTE
SOPORTES</t>
  </si>
  <si>
    <t>Fecha Inicio reporte</t>
  </si>
  <si>
    <t>Fecha Fin reporte</t>
  </si>
  <si>
    <t>OBSERVACIONES</t>
  </si>
  <si>
    <t>6.2. Direccionamiento estratégico del ámbito del Conocimiento</t>
  </si>
  <si>
    <t>Reporte Cualitativo</t>
  </si>
  <si>
    <t>resumen_ejecutivo</t>
  </si>
  <si>
    <t>fechaIni</t>
  </si>
  <si>
    <t>fecha_ini</t>
  </si>
  <si>
    <t>RESULTADOS CONSOLIDADOS DEL PDI</t>
  </si>
  <si>
    <t>NIVEL DE OBJETIVOS</t>
  </si>
  <si>
    <t>NIVEL DE COMPONENTES</t>
  </si>
  <si>
    <t>NIVEL DE PROYECTOS</t>
  </si>
  <si>
    <t>CORTE MENSUAL</t>
  </si>
  <si>
    <t>Fecha Actualización Reporte</t>
  </si>
  <si>
    <t>Nombre Objetivo</t>
  </si>
  <si>
    <t>Nombre Componente</t>
  </si>
  <si>
    <t>2. Cobertura Con calidad</t>
  </si>
  <si>
    <t>3.1. Formación Integral</t>
  </si>
  <si>
    <t>3.4. Observatorio Social</t>
  </si>
  <si>
    <t>3.5. Gestión Estratégica</t>
  </si>
  <si>
    <t>6. Impacto Regional</t>
  </si>
  <si>
    <t>7.3. Gestión Humana y Organizacional</t>
  </si>
  <si>
    <t>Guerrero Erazo, Jhoniers Gilberto</t>
  </si>
  <si>
    <t>Ovalle Monsalve, Diana Lucia</t>
  </si>
  <si>
    <t>Del 1 de Enero de 2015 al 31 de Diciembre de 2015</t>
  </si>
  <si>
    <t>Marulanda Ángel, Marta</t>
  </si>
  <si>
    <t>Uribe Gómez, Francisco Antonio</t>
  </si>
  <si>
    <t>2015 (Cálculo entre 2010 y 2014)</t>
  </si>
  <si>
    <t>Nivel de cumplimiento del Objetivo de Alianzas Estratégicas</t>
  </si>
  <si>
    <t>1.1. Desarrollo físico y sostenibilidad</t>
  </si>
  <si>
    <t>Aporte de la UTP en proyectos y/o actividades a nivel regional en el ámbito de la sociedad y el ambiente</t>
  </si>
  <si>
    <t>Jaramillo Rivera, Leandro</t>
  </si>
  <si>
    <t>Planeación: Asesoría para la Planeación académica</t>
  </si>
  <si>
    <t>Porcentaje de cumplimiento del plan de trabajo para la sostenibilidad institucional</t>
  </si>
  <si>
    <t>Estudio realizado del contexto educativo</t>
  </si>
  <si>
    <t>Porcentaje de cumplimiento del plan de trabajo para la sostenibilidad en la acreditación de programas académicos</t>
  </si>
  <si>
    <t xml:space="preserve">Nivel de implementación del sistema de gerencia </t>
  </si>
  <si>
    <t>Planeación: Gestion de Proyectos de Inversión</t>
  </si>
  <si>
    <t>Planeación: Gestión Estratégica del Campus</t>
  </si>
  <si>
    <t xml:space="preserve">REPORTE TABLERO DE MANDO_x000D_
_x000D_
En el periodo de Diciembre de 2014 se reporta:_x000D_
_x000D_
Resultados Obtenidos_x000D_
_x000D_
Avance en las actividades relacionadas con el funcionamiento de la Red De Nodos de Innovación desde el CI&amp;DT-Nodo Central  _x000D_
% DE AVANCE 77,22%_x000D_
% AVANCE SOBRE LA META 83,94%_x000D_
_x000D_
1. Articulación Nodo TIC para la primera fase de la articulación del Banco de Talentos_x000D_
2. Definición del plan de comunicaciones del 2015._x000D_
3.Plan de trabajo enjambre empresarial_x000D_
4. Propuesta de sistema de inteligencia organizacional para el CIDT._x000D_
_x000D_
Gestión para la Vinculación de las facultades de la Universidad en el proyecto Red de Nodos Innovación, Ciencia y Tecnología_x000D_
_x000D_
% DE AVANCE 74,95%_x000D_
% AVANCE SOBRE LA META 93,67%_x000D_
_x000D_
_x000D_
1.  Seguimiento  acuerdos_x000D_
_x000D_
_x000D_
INFORMACIÓN IMPORTANTE:_x000D_
_x000D_
SOPORTES SE ENCUENTRAN EN EL EQUIPO DE RED DE NODOS PLACA 318953  C:\Users\Usuario UTP\Dropbox\2014\SIGOB\dic </t>
  </si>
  <si>
    <t>Pruebas para la identificación de perfiles de ingreso y medición de competencias</t>
  </si>
  <si>
    <t>Actividades de sensibilización</t>
  </si>
  <si>
    <t>Observatorio Institucional</t>
  </si>
  <si>
    <t>Porcentaje de avance en las etapas del plan operativo Revisión y modernización curricular</t>
  </si>
  <si>
    <t xml:space="preserve">Porcentaje de avance en las etapas del plan operativo Sistema de Autoevaluación y Mejoramiento continuo </t>
  </si>
  <si>
    <t>Articulación de la educación media con la educación superior</t>
  </si>
  <si>
    <t>Capacidades Institucionales</t>
  </si>
  <si>
    <t>Convocatorias internas y externas para la financiación de proyectos</t>
  </si>
  <si>
    <t>Cumplimiento del Plan de Acción de Convoctorias internas y externas para financiación de proyectos</t>
  </si>
  <si>
    <t>Fomento a la actividad investigativa de estudiantes de pregrado</t>
  </si>
  <si>
    <t>Cumplimiento del Plan de Acción "Fomentar la actividad investigativa en estudiantes de pregrado"</t>
  </si>
  <si>
    <t>Política de Innovación</t>
  </si>
  <si>
    <t>Nivel de cumplimiento del plan de acción para la política de innovación</t>
  </si>
  <si>
    <t>Política de Investigaciones</t>
  </si>
  <si>
    <t>Nivel de cumplimiento del plan de acción para la política de investigaciones</t>
  </si>
  <si>
    <t>Política de propiedad intelectual</t>
  </si>
  <si>
    <t>Políticas de Extensión</t>
  </si>
  <si>
    <t>Nivel de cumplimiento del plan de acción para la política de extensión</t>
  </si>
  <si>
    <t>Programas de Formación</t>
  </si>
  <si>
    <t>Participantes en los programas de formación</t>
  </si>
  <si>
    <t>Trabajos presentando en red</t>
  </si>
  <si>
    <t>Propuestas presentadas por grupos de investigación en red a convocatorias externas (instituciones, universidades, empresas)</t>
  </si>
  <si>
    <t>5.P1. Internacionalización en Casa</t>
  </si>
  <si>
    <t>Capacidades Físicas y Tecnológicas</t>
  </si>
  <si>
    <t>Desarrollo de la estrategia de blending-learning</t>
  </si>
  <si>
    <t>Estrategias Curriculares</t>
  </si>
  <si>
    <t>Número de programas académicos sensibilizados</t>
  </si>
  <si>
    <t>Recurso Humano Calificado - Administrativos</t>
  </si>
  <si>
    <t>Recurso Humano Calificado - Docentes</t>
  </si>
  <si>
    <t>Seguimiento adquisición competencia en lengua extranjera - Estudiantes</t>
  </si>
  <si>
    <t>Reportes generados y entregados a los programas por facultad</t>
  </si>
  <si>
    <t>Reportes generados de "Estudiantes por curso (número del curso ILEX - 1 al 16) por programa por facultad"</t>
  </si>
  <si>
    <t>5.P1.3. Seguimiento adquisición competencia en lengua extranjera - Estudiantes</t>
  </si>
  <si>
    <t>5.P1.4. Capacidades Físicas y Tecnológicas</t>
  </si>
  <si>
    <t>5.P2. Movilidad Internacional Estudiantil</t>
  </si>
  <si>
    <t>Comunicación para la Internacionalización</t>
  </si>
  <si>
    <t>Número de tips generados en torno a la promoción de la internacionalización</t>
  </si>
  <si>
    <t>Lanzamiento presencial de las convocatorias internacionales internas</t>
  </si>
  <si>
    <t>Generación de convocatorias</t>
  </si>
  <si>
    <t>5.P3. Socios Académicos Internacionales</t>
  </si>
  <si>
    <t>Número de reuniones con socios internacionales con participación de RRII</t>
  </si>
  <si>
    <t>Número de reuniones con entidades externas</t>
  </si>
  <si>
    <t>Número de reuniones realizadas con los enlaces para la internacionalización y/o decanos de las facultades</t>
  </si>
  <si>
    <t>Gestión de postgrados en red en ejecución y nuevos postgrados</t>
  </si>
  <si>
    <t>Número de postgrados en red en marcha y nuevos gestionados</t>
  </si>
  <si>
    <t>Proyectos y/o actividades a nivel regional con la participaciòn de la UTP en temas ambientales y sociales</t>
  </si>
  <si>
    <t>Usos de la agro biodiversidad en la ecorregión eje cafetero</t>
  </si>
  <si>
    <t>Planes Operativos: AIE</t>
  </si>
  <si>
    <t>Número de descargas de los boletines estadísticos - Acceso a las herramientas de Inteligencia Institucional</t>
  </si>
  <si>
    <t>Planes Operativos: Asesoría para la Planeación Académica</t>
  </si>
  <si>
    <t>Ajustes al modelo de acreditación de programas</t>
  </si>
  <si>
    <t>Porcentaje de avance del proceso de ajuste a la metodología de autoevaluación con fines de acreditación</t>
  </si>
  <si>
    <t>Coordinación técnica al proceso de Autoevaluación institucional con fines de acreditación</t>
  </si>
  <si>
    <t>Porcentaje de avance en las actividades Coordinación técnica al proceso de Autoevaluación institucional con fines de acreditación</t>
  </si>
  <si>
    <t>Difusión de resultados de la Reacreditación institucional</t>
  </si>
  <si>
    <t>Sistema de seguimiento a Planes de Mejoramiento - Plan de mejoramiento institucional</t>
  </si>
  <si>
    <t xml:space="preserve">Implementación de un sistema de seguimiento al plan de mejoramiento del proceso de renovación de la acreditación institucional </t>
  </si>
  <si>
    <t>Sistema de seguimiento a Planes de Mejoramiento - Planes de mejoramiento por programas académicos</t>
  </si>
  <si>
    <t xml:space="preserve">Porcentaje de avance en las actividades del sistema de seguimiento al  Plan de mejoramiento por programas </t>
  </si>
  <si>
    <t>Planes Operativos: Gerencia PDI</t>
  </si>
  <si>
    <t>Alineación del PDI con los retos estratégicos de la nueva administración</t>
  </si>
  <si>
    <t>Porcentaje de avance de la Alineación del PDI con los retos estratégicos de la nueva administración</t>
  </si>
  <si>
    <t>Coordinación Audiencia de Rendición de cuentas publicas</t>
  </si>
  <si>
    <t>Toma de decisiones estratégicas focalizadas en el plan de desarrollo institucional</t>
  </si>
  <si>
    <t>Secretaria Técnica Comité de Estrategias</t>
  </si>
  <si>
    <t>Porcentaje de avance de la Secretaria Técnica Comité de Estrategias</t>
  </si>
  <si>
    <t>Planes Operativos: Gestión de Proyectos de Inversión</t>
  </si>
  <si>
    <t>Acompañamiento a la formulación de proyectos de interés institucional</t>
  </si>
  <si>
    <t>Acompañar metodologicamente en la formulación de proyectos que sean de interés institucional solicitados por la unviersidad</t>
  </si>
  <si>
    <t>Monitoreo a Fuentes de Financiación</t>
  </si>
  <si>
    <t>Porcentaje de avance al plan operativo de monitoreo fuentes de financiación</t>
  </si>
  <si>
    <t>Planes Operativos: Gestión Estratégica del Campus</t>
  </si>
  <si>
    <t>Componente interno GEC (Actividades 2015)</t>
  </si>
  <si>
    <t>Nivel de ejecución del Plan de Ordenamiento</t>
  </si>
  <si>
    <t>Componente interno GEC (Actividades con recursos de vigencias anteriores)</t>
  </si>
  <si>
    <t>Nivel de ejecución del Plan de Ordenamiento (Vigencias Anteriores)</t>
  </si>
  <si>
    <t>Planes Operativos: Red de nodos de Innovación, Ciencia y Tecnología</t>
  </si>
  <si>
    <t>4.P3.2. Programa colaborativos entre la empresa y la Universidad</t>
  </si>
  <si>
    <t xml:space="preserve">En el periodo de Diciembre  de 2014 se reporta:_x000D_
_x000D_
COORDINACIÓN RED DE NODOS DE INNOVACIÓN, CIENCIA Y TECNOLOGÍA_x000D_
_x000D_
% DE AVANCE MES 6%_x000D_
% DE AVANCE 94,92%_x000D_
% AVANCE SOBRE LA META 99.91%_x000D_
_x000D_
_x000D_
Resultados:_x000D_
_x000D_
1. Publicaciones en medios de comunicación._x000D_
2. Divulgación de la convocatoria de innovación_x000D_
3. Convocatoria de Innovación_x000D_
_x000D_
_x000D_
_x000D_
GESTIÓN DEL CENTRO DE INNOVACIÓN Y DESARROLLO TECNOLÓGICO_x000D_
_x000D_
% DE AVANCE MES 5%_x000D_
% DE AVANCE  74,95%_x000D_
% AVANCE SOBRE LA META 83,28%_x000D_
_x000D_
Resultados:_x000D_
_x000D_
1. Listados para fortalecer la base de datos del CIDT._x000D_
2. Base de datos actualizada              _x000D_
3. Análisis de la información tabulada ._x000D_
5. Bitacora de llamada                                                                     _x000D_
6. Documento con matriz de grupos de interéso _x000D_
7. Documento de estudio de benchmarking_x000D_
_x000D_
_x000D_
CONDICIONES INTERNAS DE FUNCIONAMIENTO PARA LA INNOVACIÓN Y EL CI&amp;DT EN LA UTP_x000D_
_x000D_
% DE AVANCE MES 6%_x000D_
% DE AVANCE 58,48%_x000D_
% AVANCE SOBRE LA META 64,98%_x000D_
_x000D_
Resultados:_x000D_
_x000D_
_x000D_
1. Marco de referencia en inteligencia organizacional_x000D_
2. Listado preliminar de actores_x000D_
3. Cronograma de citas con los diferentes actores contemplados para la oferta y demanda en inteligencia organizacional._x000D_
4.  Inventario de capacidades en inteligencia organizacional detectadas._x000D_
5. Matriz DOFA con fortalezas, oportunidades, debilidades y amenazas, de los actores de la oferta y la demanda (grupos de investigación atractores) del sistema._x000D_
6. Carta de intención firmada por actores interesados._x000D_
7. Competencias requeridas por el sistema de inteligencia organizacional del CIDT._x000D_
8. Competencias faltantes por el sistema de inteligencia organizacional del CIDT._x000D_
9. Propuesta de sistema de inteligencia organizacional para el CIDT._x000D_
10. Documento con metodología de articulación de la estrategia de Banco de Talentos._x000D_
_x000D_
_x000D_
ARTICULACIÓN DE FACULTADES Y GRUPOS DE INVESTIGACIÓN A LA RED DE NODOS_x000D_
_x000D_
% DE AVANCE MES 0%_x000D_
% DE AVANCE 74,95%_x000D_
% AVANCE SOBRE LA META 93,69%_x000D_
_x000D_
Resultados:_x000D_
1. na._x000D_
_x000D_
_x000D_
INFORMACIÓN IMPORTANTE:_x000D_
_x000D_
SOPORTES SE ENCUENTRAN EN EL EQUIPO DE RED DE NODOS PLACA 318953  C:\Users\Usuario UTP\Dropbox\2014\SIGOB\dic _x000D_
_x000D_
</t>
  </si>
  <si>
    <t>4.P1.1. Proyectos de extensión enfocados en el tema socio-cultural</t>
  </si>
  <si>
    <t>4.P3.1. Gestión y comercialización de productos y servicios tecnológicos y sociales</t>
  </si>
  <si>
    <t>4.P2.2. Política de propiedad intelectual</t>
  </si>
  <si>
    <t>2.P5.1. Capacidades Institucionales</t>
  </si>
  <si>
    <t>4.P2.1. Política Editorial</t>
  </si>
  <si>
    <t>Programas de formación</t>
  </si>
  <si>
    <t>Actividades realizadas con Socios Académicos Internacionales</t>
  </si>
  <si>
    <t>Alianzas Estratégicas (Aprestamiento Institucional)</t>
  </si>
  <si>
    <t xml:space="preserve">Reporte a 28 de Febrero de 2015_x000D_
_x000D_
Para el mes en curso se han realizado las siguientes actividades:_x000D_
•	Solicitud de reportes a División de Sistemas para realizar una revisión de los listados de los estudiantes de 10 semestres de todos los programas académicos que a la fecha no han presentado trabajo de grado, les falta algunas asignaturas por cursar o deben niveles de inglés._x000D_
_x000D_
•	Entrega de informe de la semana de pruebas clasificatorias, desde el observatorio institucional y la vicerrectoría académica._x000D_
•	Realización de la presentación correspondiente a los estudiantes clasificados._x000D_
•	Informe estudiantes becados por el programa “Ser Pilo Paga”_x000D_
•	Seguimiento a los estudiantes en los trámites del desembolso de los subsidios para la manutención, beneficiarios del programa “ Ser Pilo Paga”_x000D_
•	Acta de Reunión, se fija fecha de entrega de informe de pruebas clasificatorias, con la Docente Patricia Carvajal, para realizar la revisión correspondiente._x000D_
•	Presentación del estado del Bilingüismo de la Universidad Tecnológica de Pereira, tanto de docentes como de los estudiantes._x000D_
•	Creación de Estrategia de Seguimiento a los estudiantes beneficiados con el proceso “Ser Pilo Paga”, se envía memorando número 02-121-107 del 24 de febrero de 2015, con el fin de socializarla con los decanos de la universidad, quienes son lo que van a realizar el seguimiento y van a rendir informe sobre el mismo a la Vicerrectoría Académica._x000D_
•	Consolidación de información enviada desde la Secretaría de Educación Departamental, para la creación de estrategias orientadas al fortalecimiento de competencias genéricas de los estudiantes de instituciones de educación media._x000D_
•	Se fija Fecha de Reunión con los decanos y con los directores de programa, vicerrectoría de responsabilidad social e ILEX, para la socialización de resultados de las pruebas aplicadas a los estudiantes que ingresaron a primer semestre de 2015. _x000D_
•	Procedimiento inicial para revisión, semana de pruebas segundo semestre 2015._x000D_
Desarrollo del Proceso_x000D_
_x000D_
La semana de presentación de pruebas se divide en las siguientes etapas:_x000D_
_x000D_
Planeación del Proceso: información correspondiente a la identificación de programas los cuales intervienen en el proceso, y diseño de pruebas clasificatorias y de diagnóstico para aplicar a los estudiantes del primer semestre de 2015, así mismo se lleva a cabo la programación y seguimiento de las mismas. Para la planeación del proceso de pruebas clasificatorias, se diseña un procedimiento el cual ayudará a identificar las actividades macro que rigen el desarrollo del proceso._x000D_
</t>
  </si>
  <si>
    <t>Movilización Social o sociedad en movimiento al interior de la UTP</t>
  </si>
  <si>
    <t>Movilización Social o Sociedad en Movimiento al interior de la UTP</t>
  </si>
  <si>
    <t>META</t>
  </si>
  <si>
    <t>AVANCE</t>
  </si>
  <si>
    <t>CUMPLIMIENTO META</t>
  </si>
  <si>
    <t>CUMPLIMIENTO AJUSTADO</t>
  </si>
  <si>
    <t>2.P2.2. Observatorio Institucional</t>
  </si>
  <si>
    <t>de Jesús Higuita, Jairo</t>
  </si>
  <si>
    <t>2.P2.3. Programa de Acompañamiento Académico</t>
  </si>
  <si>
    <t>Actualización y seguimiento PACTO</t>
  </si>
  <si>
    <t>Número de seguimientos al PACTO</t>
  </si>
  <si>
    <t>Ocampo, Mauricio</t>
  </si>
  <si>
    <t xml:space="preserve">Junio 30 de 2015_x000D_
_x000D_
Para la vigencia 2015 se aprobaron en la convocatoria interna de extensión social y cultural, 6 proyectos de presentados por docentes, los cuales se nombran a continuación:_x000D_
_x000D_
1.	Proyecto EIDOS Ensamble proyección social y cultural Facultad de Bellas Artes y Humanidades 2015_x000D_
2.	Evaluación de impacto ambiental con énfasis en aspectos socioeconómico de la mega-minería en el municipio de  Marmato, Caldas._x000D_
3.	Terapia del humor en pacientes oncológicos pediátricos en la ciudad de Pereira _x000D_
4.	Turismo comunitario: Una estrategia para la conservación y apropiación social del patrimonio cultural de la cuenca alta del Consota y el Paisaje Cultural Cafetero. _x000D_
5.	Fortalecimiento de las capacidades institucionales de los CDI (Centros de desarrollo institucional) en el procesamiento y análisis de información de la primera infancia del municipio de Pereira, utilizando la plataforma del sistema de información de infancia del OPIJ (Observatorio de políticas de infancia y Juventud) ¿ UTP _x000D_
6.	Mapa histórico-cultural de Risaralda: fortalecimiento de los procesos organizativos en torno a la gestión y políticas culturales._x000D_
_x000D_
Por otro lado, se han registrado para la vigencia 2015 16 actividades culturales y artísticas a través de las siguientes dependencias:_x000D_
_x000D_
1. Facultad De Ciencias De La Salud: 5 actividades_x000D_
_x000D_
2. Facultad De Bellas Artes Y Humanidades: 7 actividades_x000D_
_x000D_
3. Vicerrectoría de Bienestar Universitario y Responsabilidad Social: 1 Actividad_x000D_
_x000D_
4. Facultad de Ciencias Básicas: 1 Actividad_x000D_
_x000D_
5. Vicerrectoría de Investigaciones, Innovación y Extensión: 2 Actividades_x000D_
_x000D_
Hasta el momento se cuenta con 22 proyectos de extensión, enfocados en el tema socio- cultural._x000D_
_x000D_
Teniendo en cuenta lo anterior, se ha cumplido en un 39.29% de la meta establecida para la vigencia 2015 de 56 Proyectos enfocados en el tema socio cultural. _x000D_
</t>
  </si>
  <si>
    <t xml:space="preserve">Junio 30 de 2015_x000D_
_x000D_
Este Plan Operativo tiene como objetivo establecer los Proyectos de desarrollo a la innovación tecnológica donde el mayor esfuerzo financiero lo realiza la empresa privada y pública: No de estudiantes vinculados prácticas universitarias conducentes a trabajo de grado. _x000D_
_x000D_
 A la fecha, se cuenta con 817 proyectos colaborativos con las empresas por medio de las Prácticas empresariales conducentes a trabajo de grado, cumpliéndose en un 592% la meta establecida para el año 2015 que es 138.  _x000D_
_x000D_
</t>
  </si>
  <si>
    <t>Aporte de la UTP al Paisaje Cultural Cafetero</t>
  </si>
  <si>
    <t>Reconocimiento de Grupos e Investigadores por Colciencias</t>
  </si>
  <si>
    <t>Plan de acción que permita implementar estrategias para mejorar el reconocimiento de grupos de investigación e investigadores</t>
  </si>
  <si>
    <t>Política de Prácticas Empresariales</t>
  </si>
  <si>
    <t>Nivel de cumplimiento del Plan de Acción para la Política de Prácticas Empresariales</t>
  </si>
  <si>
    <t>Entidades vinculadas al desarrollo de la extensión</t>
  </si>
  <si>
    <t>Entidades vinculadas a prácticas, asesorías y consultorías y servicios de laboratorio</t>
  </si>
  <si>
    <t>Servicios de asesoría y consultoría</t>
  </si>
  <si>
    <t>Servicios de capacitación</t>
  </si>
  <si>
    <t>Servicios de laboratorios</t>
  </si>
  <si>
    <t>Nivel de cumplimiento del plan de acción diseñado para el programa de emprendedores y empresas de base tecnológica</t>
  </si>
  <si>
    <t>5.P1. Internacionalización en casa</t>
  </si>
  <si>
    <t>2.P4.2. Revisión y modernización curricular</t>
  </si>
  <si>
    <t>Directora Centro de Innovación y Desarrollo Tecnológico</t>
  </si>
  <si>
    <t>Barney Palacín, Viviana Lucía</t>
  </si>
  <si>
    <t xml:space="preserve">Continuar con la difusión y transferencia del proceso de Sociedad en Movimiento; a través de eventos en los departamentos en el país y reuniones particulares, se difundirá el modelo del proceso de Sociedad en Movimiento. Se continuará con la transferencia al departamento de Caldas._x000D_
Presentación a directivos de red Papaz seccional Quindio destacando política pública de primera infancia y Política Pública Integral de Educación._x000D_
Reunión con directivos de la Universidad de Quindio para socializar y plantear la transferencia del Modelo a través de U5_x000D_
</t>
  </si>
  <si>
    <t>Ok</t>
  </si>
  <si>
    <t>Favor subir soporte</t>
  </si>
  <si>
    <t>Porcentaje de libros de investigación que hayan sido comercializados</t>
  </si>
  <si>
    <t>C</t>
  </si>
  <si>
    <t>SIGOB, Administrador</t>
  </si>
  <si>
    <t>Número de contratos de transferencia de resultados de la propiedad intelectual: patentes, secretos empresariales, licencias de software, marcas, etc.</t>
  </si>
  <si>
    <t>Número de libro o capítulo de libro resultado de investigación</t>
  </si>
  <si>
    <t>Número de obras de creación artística</t>
  </si>
  <si>
    <t>Número de patentes nacionales e internacionales, registros,  secretos industriales, marcas  y software de la institución</t>
  </si>
  <si>
    <t>Número de Proyectos de extensión enfocados en el tema socio-cultural</t>
  </si>
  <si>
    <t>Número de Grupos de Investigación reconocidos por Colciencias</t>
  </si>
  <si>
    <t>Isaza Velasquez, Luis Enrique</t>
  </si>
  <si>
    <t>RESULTADO AJUSTADO DEL COMPONENTE</t>
  </si>
  <si>
    <t>RESULTADOS DEL COMPONENTE</t>
  </si>
  <si>
    <t>RESULTADO DEL OBJETIVO A NIVEL DE COMPONENTE</t>
  </si>
  <si>
    <t>RDN: 1.01. Proyectos de innovación en KPO</t>
  </si>
  <si>
    <t>Rey Rodríguez, Rosalba</t>
  </si>
  <si>
    <t>Hernandez Galindo, Marcela</t>
  </si>
  <si>
    <t>ok</t>
  </si>
  <si>
    <t>Cargar soporte de acuerdo al protocolo  DES0104</t>
  </si>
  <si>
    <t>No hay soporte</t>
  </si>
  <si>
    <t xml:space="preserve">Es importante reflejar cuales son estos resultados relevantes que llevaron a obtener un avance del </t>
  </si>
  <si>
    <t>No hay reporte</t>
  </si>
  <si>
    <t xml:space="preserve">No se evidencian resultados cualitativos en el reporte , el reporte cualitativo no es coherente con en cuantitativo </t>
  </si>
  <si>
    <t>Es importante que con la Oficina de Planeación se construya el protocolo del indicador</t>
  </si>
  <si>
    <t xml:space="preserve">INVESTIGACIÓN SOCIAL_x000D_
_x000D_
En el mes de septiembre y las dos primeras semanas de octubre, el observatorio social desarrollo un producto de investigación bastante importante, consiste en el aplicativo para la digitalización de la prueba DIT y la generación de los cálculos correspondientes a los resultados para cada una de las personas que respondan dicha prueba. Éste aplicativo fue el fruto de la consulta de documentación referente a la prueba, el diseño del formulario para el ingreso de la prueba y la elaboración del código de programación en Visual Basic de Excel Office de tal manera que valide las respuestas, consolide los datos y permita el cálculo de los resultados. Este producto será de gran utilidad para el proceso de FORMACIÓN PARA LA RESPONSABILIDAD SOCIAL y la medición de su indicador en el plan de desarrollo institucional para los años 2016 y 2017. Se considera además desde otro punto de vista un producto de investigación que además aportará a la futura investigación sobre el estadio moral de los estudiantes del proceso mencionado y otros grupos de interés. Es también un producto que aporta en la toma de decisiones, teniendo en cuenta que medirá el avance formativo de los estudiantes y permitirá decidir sobre los cambios en las intervenciones a los mismos estudiantes. (ESTA ACTIVIDAD CORRESPONDE EN EL PLAN OPERATIVO DEL OBSERVATORIO SOCIAL AL ITEM NÚMERO 1)._x000D_
_x000D_
En el año 2015, el observatorio social de la Universidad Tecnológica de Pereira tuvo grandes cambios respecto del año 2014, estos se debieron a decisiones por parte de las directivas institucionales, consistentes en que el observatorio social pasaría a ser parte de un observatorio institucional._x000D_
No obstante el observatorio social continua realizando ciertas labores y procesos, a la espera de la ejecución de las decisiones institucionales tomadas, sin embargo se debe tener en cuenta que el número de profesionales dispuestos para el mismo proceso rebajo en un 75% lo que ha generado que la capacidad de generación de resultados por parte del equipo allá rebajado considerablemente._x000D_
Es así como el proceso de investigación social ha presentado dificultades para el desarrollo, puesto que este requiere generalmente del levantamiento de información, la digitalización y análisis de la misma, precisando de un tiempo adecuado para esto._x000D_
_x000D_
_x000D_
_x000D_
MONITOREO SOCIAL_x000D_
_x000D_
En el año 2015, el observatorio social de la Universidad Tecnológica de Pereira tuvo grandes cambios respecto del año 2014, estos se debieron a decisiones por parte de las directivas institucionales, consistentes en que el observatorio social pasaría a ser parte de un observatorio institucional._x000D_
_x000D_
No obstante el observatorio social continua realizando ciertas labores y procesos, a la espera de la ejecución de las decisiones institucionales tomadas, sin embargo se debe tener en cuenta que el número de profesionales dispuestos para el mismo proceso rebajo en un 75% lo que ha generado que la capacidad de generación de resultados por parte del equipo allá rebajado considerablemente._x000D_
_x000D_
_x000D_
Entre los meses de enero y agosto de 2015 se presentan los siguientes productos desde el observatorio social, estos caracterizados entre los productos de monitoreo social puesto que consisten en la consolidación de información para la respuesta a consultas internas o externas sobre temas relacionados con la Vicerrectoría de Responsabilidad Social y Bienestar Universitario y los estudiantes de la Institución.:_x000D_
_x000D_
_x000D_
1.	Desarrollo de tabla con datos sobre la distribución de estudiantes por facultad y diseño parcial de distribución por puntos de atención y profesionales, todo esto para el PAI, además se aportó en la gestión de información y comunicación respecto a la presentación del PAI en las diferentes instancias de la Universidad y se inició el desarrollo del mapa con los puntos de atención para la misma presentación._x000D_
_x000D_
2.	Consolidación y ordenamiento de los reportes e información relacionados con los estudiantes de la Universidad apoyados con el programa jóvenes en acción del DPS: este trabajo dio como resultado la aclaración de asuntos pendientes con estudiantes y el orden de la información generada desde el inicio del convenio entre la Universidad y el DPS._x000D_
_x000D_
3.	Consolidación de resultados de bonos de apoyo (BA-BT-MS) para estudiantes antiguos en el 2015-1: de acuerdo a lo enviado por las trabajadoras sociales, este documento se utilizó además para la asignación de apoyos y publicación de resultados._x000D_
_x000D_
4.	Respuesta a PQR de estudiante CRISTIAN ADOLFO VARGAS CARDOZO sobre los apoyos del DPS y los reportes que ha presentado la Universidad con sus datos: esta además fue enviada a la profesional del DPS para que apoyaran en la resolución del problema del estudiante, pues esta solución no dependía de la Universidad._x000D_
_x000D_
5.	Apoyo en cruce de datos para el programa Ser Pilo Paga: verificando los estudiantes matriculados en la Universidad contra la lista de apoyados por el programa._x000D_
_x000D_
6.	Consolidación de resultados de bonos de apoyo (BA-BT-MS) para estudiantes antiguos, en los casos extemporáneos y revisiones para el 2015-1: de acuerdo a lo enviado por las trabajadoras sociales, este documento se utilizó además para la asignación de apoyos y publicación de resultados.  Además se consolidaron y se publicaron los resultados de estudiantes de primer semestre._x000D_
_x000D_
7.	Consolidación y envío de reporte DPS – Ser pilo paga_x000D_
Se consolidó y se hizo entrega del reporte 1 de 2015-1 de los estudiantes que son beneficiarios del programa “Ser pilo paga”, este para ser remitido al Departamento de Prosperidad Social en su programa Jóvenes en Acción. El reporte fue elaborado de acuerdo a la guía de entrega del DPS expedida en marzo de 2015, versión 1.6._x000D_
_x000D_
8.	Procesamiento y consolidación de información referente a los estudiantes solicitantes en el 2014-2 que presentaron inconsistencias de información en la misma solicitud._x000D_
_x000D_
9.	Consolidación de datos de apoyos socioeconomicos (BONO DE ALIMENTACIÓN, BONO DE TRANSPORTE y MONITORIA SOCIAL)  desde el 2012 al 2014, incluyendo número de apoyados, estudiantes matriculados en dichas vigencias y el número de solicitantes de dichos apoyos. Esta información fue gestionada para la CONTRALORIA GENERAL DE LA REPUBLICA._x000D_
_x000D_
10.	Consolidación y envío de información en respuesta a memorando de la facultad de ingeniería industrial._x000D_
_x000D_
11.	Consolidación y envío de información referente a las atenciones de la Vicerrectoría para los eventos “dialogo con facultades” entre las directivas de la Universidad y las siguientes facultades o programas académicos (cada facultad se atendió de manera independiente y se generó un producto para cada una de ellas):_x000D_
_x000D_
Facultad de tecnologías._x000D_
Ingeniería Mecánica._x000D_
Ciencias ambientales._x000D_
Medicina Veterinaria y Zootecnia_x000D_
Medicina._x000D_
_x000D_
12.	Gestión y consolidación de información solicitada por la auditoría de Bureau Veritas._x000D_
_x000D_
13. Consolidación de base de datos de estudiantes apoyados por el programa TODOS A LA UNIVERSIDAD, desde que el programa inició hasta el semestre 2015-1._x000D_
_x000D_
14. Consolidación de información referente a las atenciones con apoyos socioeconomicos desde el año 2012 hasta el 2015-1._x000D_
_x000D_
15. Consolidación de información de las atenciones en cada una de las áreas de la VRSBU desde el año 2012 hasta el 2014._x000D_
</t>
  </si>
  <si>
    <t xml:space="preserve">Reporte SIGOB  mes de Octubre                               _x000D_
Durante el mes de octubre se complementaron las líneas de tiempo por  categoría en los tres periodos investigados, se contrastaron datos, se hizo el análisis transversal de los tres periodos y se produjo la respectiva síntesis, se avanzó en el análisis del segundo momento descrito y tercer momento descrito en el plan operativo (1986-2005). SOPORTE:  _x000D_
PEI/OCTUBE/ analisis_long_tranversal en computador ubicado en la oficina de Asesoría Académica.  _x000D_
Se avanzó en la construcción de la línea de tiempo digital en las  categorías. Se gestionó la consecución de información para avanzar  en el  establecimiento de un inventario de la información disponible institucionalmente para soportar la creación de los programas en la  línea de tiempo de Quehacer Académico._x000D_
SOPORTE: PEI/OCTUBRE/LINEA_TIEMPO/ LINEA_TIEMPO_DIGITAL en computador ubicado en la oficina de Asesoría Académica._x000D_
PEI/OCTUBRE/LINEA_TIEMPO/LINEASTIEMPO_CATEGORIALES._x000D_
Se han producido 7 documentos de trabajo  iniciales para los primeros 25 años de la universidad por las siguientes categorías y se revisaron documentos, para generar lineamientos y ajustes  para avanzar en la composición de los textos académicos en los dos periodos siguientes:_x000D_
•	Que Hacer Académico_x000D_
•	Proyección Social y Divulgación del conocimiento._x000D_
•	Internacionalización_x000D_
•	Bienestar Universitario_x000D_
•	Administración y Gestión_x000D_
•	Reconocimiento y Autoreconocimiento_x000D_
•	Investigación_x000D_
SOPORTE: PEI/OCTUBRE/ DOCUMENTOS_DE_TRABAJO en computador ubicado en la oficina de Asesoría Académica.  _x000D_
</t>
  </si>
  <si>
    <t>PA.2. Cumplimiento del plan de trabajo para la sostenibilidad en la acreditación de programas académicos_x000D_
_x000D_
• Se apoya la construcción de los Planes de gestión de las facultades, garantizando la incorporación de las actividades propuestas en los Planes de Mejoramiento de los programas en la ruta de trabajo de las facultades. _x000D_
_x000D_
Los soportes se encuentran a nivel de componente.</t>
  </si>
  <si>
    <t xml:space="preserve">Este componente tiene dos indicadores con el siguiente avance acumulado al periodo de corte de 30 de Noviembre de 2015: _x000D_
1) Políticas públicas nuevas o mejoradas (100% avance, contando con el acumulado de años anteriores) y 2) Acuerdos generados para trabajo conjunto en la movilización (Reeditores) (97% de avance, contando el acumulado de años anteriores). Cabe anotar que estos indicadores son acumulativos y por tanto los avances vienen desde años anteriores. _x000D_
_x000D_
•	Alcance y   resultados más relevantes en el periodo de reporte_x000D_
A la fecha de 30 de Noviembre son 35 memorandos de entendimiento y cooperación de la Sociedad en Movimiento, al que se han sumado 124 organizaciones. _x000D_
Se realizó reunión con directivos de la Universidad de Quindio para socializar y plantear la transferencia del Modelo a través de U5._x000D_
Se firmó el convenio de fase IV del circulo virtuoso y se dio inicio a la ejecución del mismo con el proceso de contratación interna, El dia 13 de Noviembre se realizo en el Hotel Movich la entrega de resultados del circulo virtuoso._x000D_
En cuanto a políticas públicas: a 30 de Noviembre se cuenta con el avance presentado en reportes pasados de 6 políticas públicas aprobadas (acumuladas). _x000D_
Presentación de la Politica Publica de Bilinguismo desde la Comisión regional de Competitividad  al señor Gobernador, pero no se evidencio voluntad desde el ejecutivo para su aprobación._x000D_
_x000D_
 se realizaron reuniones con las diferentes entidades que aparecen como facilitadoras de políticas Publicas, destacando SU EJE. Se realizó desde el ORMET y Sociedad en movimiento un  foro Departamental de Empleo  el día 10  de septiembre como insumo para la Política Pública.._x000D_
Se encuentra en ejecución convenio para la formulación de la política pública de competitividad y se encuentra en etapa de lineamientos entre la Universidad Católica y el municipio de Pereira._x000D_
Se realizó desde SU EJE la clausura del Diplomado Escuela de Liderazgo por la Paz Cohorte III el  dia 21 de septiembre._x000D_
Desde la Universidad Andina junto con sociedad en movimiento se desarrollo el primer modulo de mensajeros del cambio con la escuela de liderazgo de la Universidad._x000D_
En cuanto al control social El personal de apoyo informa que las sesiones ordinarias y se llevo a cabo finalizando en el mes de noviembre. _x000D_
_x000D_
_x000D_
_x000D_
_x000D_
_x000D_
</t>
  </si>
  <si>
    <t xml:space="preserve">30 de Noviembre de 2015_x000D_
_x000D_
El plan de acción de propiedad intelectual se encuentra en desarrollo y se reporta un avance del 97.1%, cabe destacar que los soportes se encuentran en los informes presentados por el Asesor en Propiedad Intelectual Pablo Julio Hernández Martínez._x000D_
_x000D_
</t>
  </si>
  <si>
    <t>Para el año 2015, se tiene establecido las siguientes actividades en las políticas públicas._x000D_
Política Pública de Primera Infancia: Definir y ejecutar componente de política pública de la Mesa de primera infancia de la Sociedad en Movimiento. Diseñar y ejecutar Cátedra Itinerante de Primera Infancia optativa para las Universidades de Sociedad en Movimiento.  Mantener el funcionamiento de la Mesa de primera infancia de la Sociedad en Movimiento. Diseño y ejecución del plan de trabajo. _x000D_
_x000D_
Política Pública Integral de Educación, con énfasis en primera infancia, bilingüismo y acceso a la educación superior: Se  Presentó  la Politica Publica de Bilinguismo desde la Comisión regional de Competitividad  al señor Gobernador, pero no se evidencio voluntad desde el ejecutivo para su aprobación. Continuar los foto reportajes sobre el estado de la infraestructura educativa pública de Pereira. Apoyar los procesos de diseño, puesta en marcha y evaluación de políticas públicas de educación integral de carácter municipal y departamental._x000D_
Política Pública de Ciencia, tecnología e innovación: Apoyar los procesos de diseño, puesta en marcha y evaluación de políticas públicas de Ciencia, Tecnología e Innovación, de carácter municipal y departamental. Realizar Seguimiento a la ejecución de Pereira Innova._x000D_
Política Pública de Competitividad: Apoyar los procesos de diseño, puesta en marcha y evaluación de políticas públicas de Competitividad, de carácter municipal y departamental._x000D_
_x000D_
Política Pública de Desarrollo Social con equidad, justicia e inclusión: Apoyar los procesos de diseño, puesta en marcha y evaluación de políticas públicas de Desarrollo Social, de carácter municipal y departamental.  Avanzar en una Política Pública de Empleo. Desarrollar componente de construcción de paz._x000D_
_x000D_
Política Pública Ambiental “Plan de gestión ambiental regional 2008 – 2019. Risaralda un bosque modelo para el mundo” (ya aprobada por ordenanza): Coordinar con la CARDER y con las administraciones locales firmantes del Pacto, el apoyo de la Sociedad en Movimiento a la política pública._x000D_
_x000D_
En el periodo del mes de julio se realizó en siguiente avance:_x000D_
A la fecha se cuenta  con el avance presentado en reportes pasados, con cuatro proyectos aprobados y con pilotos ejecutados. En cuanto al avance en las gestiones: _x000D_
_x000D_
Se firmó el convenio de fase IV del circulo virtuoso y se dio inicio a la ejecución del mismo con el proceso de contratación interna, El dia 13 de Noviembre se realizo en el Hotel Movich la entrega de resultados del circulo virtuoso.._x000D_
En el proyecto de control social juvenil al Concejo de Pereira Se proseguirá con la actividad luego de validar metodología, no se ha podido dar inicio a la actividad porque no ha salido un decreto para continuar el proceso. En el proyecto de control social juvenil a la asamblea se reporta para el mes de octubre un avance del 70%_x000D_
Se ejecuta el convenio para adelantar el desarrollo de las políticas públicas por parte de la Universidad Católica de Pereira y la Alcaldía de Pereira_x000D_
Ademas, se realizo acercamientos con las diferentes alcaldía del Área metropolitana, Santa rosa y Gobernación  con oficio citatorio para que envien los avances del pacto social para continuar con la evaluación de las políticas públicas y posteriormente se tiene programada para el 06 de octubre la difusión del resultado._x000D_
_x000D_
_x000D_
Se realizó un balance del estado actual de las políticas públicas y de los proyectos de acuerdo a información suministrada por las administraciones de los municipios del área metropolitana, Santa Rosa y la Gobernación del Risaralda, el cual fue presentado en el comité directivo de sociedad en Movimiento _x000D_
Se llevo a cabo el  foro de Empleo  el día 10 de septiembre del 2015 para continuar con la construcción de la PP_x000D_
 Se definio con ExE el plan de trabajo y se dividieron las Instituciones Educativas, el cual sociedad en movimiento inicio con 20  instituciones las cuales son: Se definio con ExE el plan de trabajo y se dividieron las Instituciones Educativas, el cual sociedad en movimiento inicio con 18  instituciones las cuales son: Institución Educativa San Nicolas, Normal Superior,  Liceo Americas sede de la Normal Superior, Colegio Luis CarlosGonzalez, IE Suroriental, IE Juan XXIII, la IE Jesus Maria Ormaza, IE La villa, IE San fernando, IE Bayron Gaviria, IE Rodrigo Arenas, IE Ciudadela Cuba, IE Alfonso Jaramillo, IE El dorado, IE Carlos E. Vasco. IE La julita, IE leningrado, IE  Hans drews arango, IE Ciudad Boquia, IE Matecaña._x000D_
_x000D_
Se está adelantando el desarrollo de la Política pública de educación con énfasis en competitividad_x000D_
Desde el CODECTI se adelanta la puesta en marcha de la Política Pública de Ciencia Tecnología e Innovación a la luz del nuevo Plan de Desarrollo Nacional_x000D_
Se desarrollo el diplomado  la Cátedra Itinerante de la 3 cohorte escuela para la Paz el dia 21 de septiembre del 2015_x000D_
Desde la Universidad Andina junto con sociedad en movimiento se desarrollo el primer modulo de mensajeros del cambio con la escuela de liderazgo de la Universidad.</t>
  </si>
  <si>
    <t>PA.1. Cumplimiento del plan de trabajo para la sostenibilidad institucional_x000D_
_x000D_
• Se está culminando la presentación de los resultados del Plan de Mejoramiento Institucional, para el informe final del Cumplimiento al Plan de Mejoramiento Institucional del año 2015._x000D_
_x000D_
Los soportes se encuentran a nivel de componente.</t>
  </si>
  <si>
    <t>PA.3. Difusión de resultados de la Reacreditación institucional._x000D_
_x000D_
• Se presenta la difusión de los resultados de la Reacreditación Institucional, en marco de las diferentes actividades de la presentación Diagnóstica de los resultados de autoevaluación, recordando el compromiso que a nivel institucional representa el Plan de Mejoramiento Institucional._x000D_
_x000D_
Los soportes se encuentran a nivel de componente.</t>
  </si>
  <si>
    <t>PA.4. Acreditación de programas académicos_x000D_
_x000D_
•Se emitió el concepto técnico del Doctorado en Educación. Se ajustó la meta a 8 conceptos técnicos._x000D_
_x000D_
Los soportes se encuentran a nivel de componente.</t>
  </si>
  <si>
    <t>PA.5. Asesoría en el ajuste del Sistema de Información y Autoevaluación SIA._x000D_
_x000D_
• El proyecto se encuentra en validación de la plataforma SIA con la División de Sistemas_x000D_
_x000D_
Los soportes se encuentran a nivel de componente.</t>
  </si>
  <si>
    <t>PA.6. Monitoreo aspectos Institucionales y Contexto educativo_x000D_
_x000D_
• El proceso de ajuste al Proyecto Educativo Institucional PEI, ha cumplido con las actividades propuestas, relacionadas con la identificación de los hechos de la categoría de Administración y Gestión.  _x000D_
_x000D_
Los soportes se encuentran a nivel de componente.</t>
  </si>
  <si>
    <t>PA.7. Coordinación técnica al proceso de Autoevaluación institucional con fines de acreditación._x000D_
_x000D_
• Se tiene un cronograma establecido para el proceso de actualización del Plan de Mejoramiento Institucional. Se avanzó en la ejecución de percepciones frente a la sensibilización y socialización del proceso con  la Comunidad Académica. Se consolidó el informe final de los resultados de las encuestas._x000D_
_x000D_
Los soportes se encuentran a nivel de componente.</t>
  </si>
  <si>
    <t>Favor cargar soporte</t>
  </si>
  <si>
    <t>Cargar soprote de acuerdo al protocolo</t>
  </si>
  <si>
    <t>Ramírez, Norma Patricia</t>
  </si>
  <si>
    <t xml:space="preserve">31 de Diciembre de 2015_x000D_
_x000D_
Al cierre del 2015, el indicador del propósito de internacionalización alcanza un 94% versus un 83% planeado. Este indicador está compuesto por los indicadores de los componentes: Nivel de Internacionalización (70%) y Gestión de Información (30%). _x000D_
_x000D_
El nivel de internacionalización se encuentra en un 90,98%: no alcanza el 100% debido a que el indicador de bilinguismo de estudiantes tiene un avance sobre la meta de 82%, bilinguismo de docentes de 90,27%, bilinguismo de administrativos de 80%, grupos de investigación de 68,75%, movilidad de docentes de 92% y membresías de 50%. Este último se explica debido a que la nueva administración ha realizado una revisión de las membresías buscando optimizarlas. Con respecto a los grupos de investigación, el indicador se vio afectado por los cambios ocurridos en la evaluacion de grupos por parte de Colciencias. _x000D_
_x000D_
En relación con el indicador de Gestión de Información que se encuentra en un 27% no hay ningún avance considerando que los desarrollos solicitados no se dieron por parte de la División de Sistemas, de quién dependen los avances. _x000D_
_x000D_
Con respecto a  los componentes y proyectos establecidos para la internacionalización de la UTP y que se fundamentan en actividades que giran alrededor de la internacionalización en casa,  movilidad estudiantil y socios académicos internacionales, se siguen desarrollando respectivamente las actividades siguientes:_x000D_
_x000D_
•	Bilingüismo: existe la oferta de formación en lengua extranjera llevada a cabo en instituciones locales para docentes de la universidad: inglés mediante el Colombo Americano y francés mediante la Alianza Francesa. La alta dirección de la universidad ha actualizado la estrategia de formación en segunda lengua por parte de la comunidad universitaria, estudiantes de pregrado, estudiantes de licenciatura de inglés, docentes y administrativos. Esto a la luz de las realidades del contexto y de las posibilidades de la institución a fin de proyectarse en el concierto internacional de las oportunidades académicas, de investigación e innovación, de cooperación internacional y laborales. Se tiene previsto lanzar una convocatoria interna a fin de ofrecer unos cupos para estudiantes de pregrado para aprender el francés en la Alianza Francesa de Pereira.    _x000D_
•	Movilidad Estudiantil: la oficina de relaciones internacionales continúa con la gestión de convocatorias internacionales que dan posibilidad a los estudiantes de la UTP para acceder a intercambios académicos y programa de doble titulación así como con la invitación a las universidades extranjeras con quienes la UTP tiene convenios, para atraer a estudiantes extranjeros. Adicionalmente se promueve y apoya permanentemente la participación de estudiantes y de docentes en convocatorias internacionales y posibilidades de becas._x000D_
•	Socios académicos: la oficina de relaciones internacionales viene promoviendo la participación de la universidad en convocatorias internacionales (ERASMUS +) y el trabajo con socios internacionales (Digital Farm 2) a fin de profundizar y ampliar las relaciones académicas internacionales. Es de precisar que la UTP resultó ganador de una convocatoria ERASMUS + de la Union Europea donde participó fundamentalmente la Facultad de Ciencias Ambientales. Este proceso hace parte del trabajo que se viene haciendo en distintos escenarios para formar capacidades internas para la participación proactiva en convocatorias de la Unión Europea. Desde la alta dirección se vienen promoviendo puentes de cooperación académica con la Universidad de Salerno en Italia, y hay en camino convenios para dobles titulaciones. Así mismo, se realizaron dos misiones académicas internacionales: una a Francia, considerando las oportunidades académicas y de cooperación para la investigación y la asistencia técnica que ofrece Francia, y, una a Alemania, a fin de reforzar la cooperacion existente con Cottbus._x000D_
</t>
  </si>
  <si>
    <t>REPORTE A NIVEL DE OBJETIVO _x000D_
_x000D_
OBJETIVO INSTITUCIONAL: _x000D_
_x000D_
FECHA REPORTE:  18 de enero al 31 de diciembre del 2015_x000D_
_x000D_
Para el reporte de cumplimiento del 2015,  el indicador asociado a este objetivo presenta un cumplimiento del 92%. Siendo un metadato calculado con el avance de los tres componentes del objetivo Impacto Regional, de tal forma que se ha avanzado satisfactoriamente._x000D_
_x000D_
COMPONENTE 1. DIRECCIONAMIENTO ESTRATÉGICOS DE LOS ÁMBITOS DE LA TECNOLOGÍA Y LA PRODUCCIÓN _x000D_
_x000D_
Este indicador tuvo un cumplimiento del 80% equivalente a 8 alianzas de una meta de 10 para este año, correspondiente a un nivel de cumplimiento del 32% en el indicador ponderado. _x000D_
_x000D_
Estas son las alianzas en los ámbitos de la tecnología y la producción en las que se participa desde la UTP:_x000D_
_x000D_
1. Comité Universidad Empresa Estado del Eje Cafetero _x000D_
2. Alianza interinstitucional con productores, comercializadores y transformadores en la cadena de valor del cafés especiales para un Acuerdo de Competitividad  _x000D_
3. Alianza con mujeres productoras de cafés especiales para la visibilización de procesos regionales._x000D_
4. PNUD/ MINISTERIO DE TRABAJO. Convenio 345 análisis trabajo decente área metropolitana centro-occidente_x000D_
5. ACOPI - Facultades de la UTP para la articulación a las necesidades del sector productivo con la Academia_x000D_
6. Con el Aeropuerto Matecaña. Producción de material vegetal, y siembra en el área de 1000 individuos forestales, con el fin de mejorar la estructura del bosque presentes en el área occidental del Aeropuerto Matecaña_x000D_
7. Con FEDEGAN. Producción de material vegetal. producción de material vegetal de (70000 árboles) para el programa de Ganadería Colombiana Sostenible, para los próximos 4 años, que propende por el cambio del sistema productivo ganadero actual._x000D_
8. Con la Empresa Energía De Bogotá. Producción de material vegetal (2000 chusquines y 1000 árboles) para la compensación ecológica solicitada por la ANLA a la empresa de Energía de Bogotá, para compensar las actividades de instalación de Torres eléctricas en la región_x000D_
_x000D_
COMPONENTE 2. DIRECCIONAMIENTO ESTRATÉGICOS EN EL ÁMBITO DEL CONOCIMIENTO_x000D_
_x000D_
Este indicador tuvo  un cumplimiento del 20% y está compuesto por la sumatoria y ponderación entre dos indicadores:_x000D_
_x000D_
Indicador 1: Sumatoria de políticas públicas formuladas o intervenidas con la participación de la UTP con un avance  del 100% equivalente a 4 políticas públicas acompañadas o intervenidas a nivel regional,  con un indicador ponderado de 10% y con una meta para la presente vigencia de 4 políticas públicas._x000D_
_x000D_
Se hizo acompañamiento a las siguientes políticas:_x000D_
_x000D_
1.  Difusión LEY 1448, Ley de víctimas y restitución de tierras_x000D_
2.  Participación en la formulación de la Política Pública de Género Departamento del Quindío_x000D_
3.  Socializacion Ley 1474 contra el maltrato animal, sancionada en el mes de diciembre_x000D_
4. Socialización documento presentado y aprobado en el Congreso de la República, Ley contra el maltrato animal_x000D_
_x000D_
_x000D_
Indicador 2: Sumatoria de planes, programas y/o proyectos ofrecidos a la región de conocimiento científico y académico con un avance  de 17 programas de una meta de 17, equivalente al 100%  y con un indicador ponderado de 10%_x000D_
_x000D_
Se incluyen los siguientes resultados de los proyectos: OBSERVATORIOS REGIONALES en los cuales participa la UTP:_x000D_
_x000D_
1. Observatorio de Drogas del Eje Cafetero (articulado)_x000D_
2. Turismo Sostenible (articulado)_x000D_
3. Observatorio ambiental Urbano-Regional_x000D_
4. Mercado Laboral (ORMET)_x000D_
5. OPIJ (Observatorio de Primera Infancia, Infancia y Juventud)_x000D_
6. Salud Pública_x000D_
7. Observatorio para la Sostenibilidad del Patrimonio en Paisajes _x000D_
8. Observatorio Mujer y Género UTP_x000D_
9. Observatorio de Políticas Públicas ESAP_x000D_
_x000D_
PROGRAMAS DE POSTGRADOS EN RED:_x000D_
1.    Doctorado en Administración de la UNAM_x000D_
2.	Doctorado en Ciencias Ambientales_x000D_
3.    Maestría en Biología Vegetal (en convenio entre las Universidades de Caldas - Quindío - UTP)_x000D_
4.   Doctorado en Ciencias Biomédicas_x000D_
5.   Doctorado en Ciencias Básicas_x000D_
_x000D_
"Programas de investigación en Red:_x000D_
"_x000D_
Proceso de investigación en Red por parte de la Red de Investigadores en Paz, Conflicto y Derechos Humanos que integran diferentes universidades de Caldas, Quindío, Risaralda y Norte del VAlle _x000D_
Financiación de 2 jóvenes investigadores de la UTP en los siguientes temas:_x000D_
_x000D_
Implementación de la termografía infraroja activa pulsada para analizar mediante procesamiento de imágenes termográficas los defectos superficiales y en profundidad en materiales metálicos y a partir de allí diseñar un protocolo experimental que pueda ser incluido dentro de los procesos de control de calidad en piezas aeronáuticas producidas por el Nodo de Metalmecánica de la Cámara de Comercio de Dosquebradas._x000D_
_x000D_
Desarrollar un software aplicativo para evaluación económica y análisis estadístico de la congestión para la valoración de soluciones de movilidad._x000D_
_x000D_
COMPONENTE 3. DIRECCIONAMIENTO ESTRATÉGICO DEL ÁMBITO DE LA SOCIEDAD Y EL AMBIENTE_x000D_
_x000D_
Indicador: Sumatoria de proyectos y/o actividades a nivel regional en concordancia con la agenda de la Ecorregión. _x000D_
_x000D_
Este indicador tuvo un cumplimiento del 100% equivalente a 30 actividades de una meta de 30 para el 2015, correspondiente a un nivel de cumplimiento del 40% en el indicador ponderado. _x000D_
_x000D_
A continuación se relacionan las actividades adelantadas, que hacen parte de dos grandes proyectos: Paisaje Cultural Cafetero y Herramientas que aportan al desarrollo socio ambiental de la Ecorregión Eje Cafetero_x000D_
_x000D_
En torno al Aporte de la UTP al PCC se adelantaron las siguientes actividades:_x000D_
_x000D_
1. Investigación sobre Escenarios y dinámicas recientes de la Comercialización internacional de cafés especiales del Paisaje Cultural Cafetero_x000D_
2. Investigación, sistematización, actualización e índices compilados en la línea de base de la Ecorregión Eje Cafetero 2011 - Paisaje Cultural Cafetero _x000D_
3. Levantamiento de la línea base procesos educativos en el Paisaje Cultural Cafetero_x000D_
4. Reunión Comité Técnico Departamental del PCC_x000D_
5. IV Foro Estudios del Paisaje_x000D_
6. Participación Conmemoración Declaratoria del PCC en Calarcá (Quindío)_x000D_
7. Programa Sostenibilidad Ambiental_x000D_
8. Reunión Observatorio en Paisajes Culturales_x000D_
9. Acuerdos CEIR Evento Regional Megaproyectos - Paisaje cultural Cafetero_x000D_
10. Vigias patrimonio PCC_x000D_
11. Propuesta presentada al Ministerio de Cultura: Expedición al País de las Achiras_x000D_
12. Convenio con Comfamiliar en temas asociados al PCC_x000D_
13. Evento experiencias pedagógicas en el PCC_x000D_
14. Encuentro de formación sobre Valores patrimoniales del PCC con los maestros del CEBBR para conocer, valorar y saber usar el patrimonio cultural y  articularlo al desarrollo regional._x000D_
_x000D_
En torno al proyecto Herramientas que aportan al desarrollo sostenible de la Ecorregión Eje Cafetero estas son las actividades que se han adelantado:_x000D_
_x000D_
1. Acciones de acuerdo y seguimiento Agenda de Paz interinstitucional y académica 2015.  _x000D_
2. Cohorte II del Diplomado Escuela de Liderazgo para la Paz_x000D_
3. Reunión Red de Investigadores en Paz, Conflictos y Derechos Humanos_x000D_
4.Realización Comité Ecorregión_x000D_
5. Cátedra 1: marzo 21 "Mitos y realidades del proceso de paz" Pedro Santana._x000D_
6. Cátedra 2: abril 25 "informe comisión para el esclarecimiento de la verdad del conflicto y sus víctimas" Marco Romero e "Historicidad del conflicto armado, una lectura regional" Carlos Alfonso Victoria._x000D_
7. Cátedra 3: mayo 09 "la tierra y los orígenes del conflicto armado", "Informe comisión para el esclarecimiento de la verdad histórica del conflicto" y "tierra: una lectura regional" Dario Fajardo y Eisenhowerd Zapata;_x000D_
8. Cátedra 4: "Foro Justicia Transicional" Alfonso Gómez Méndez y Germán Toro;_x000D_
9. Cátedra 5: "Experiencias de Paz-Paces en Colombia" Javier Giraldo y Autoridades indígenas pueblo Mi</t>
  </si>
  <si>
    <t xml:space="preserve">Reporte Corte 31 de diciembre de 2015_x000D_
_x000D_
•	Indicador 1 Número de alianzas estratégicas activas: De las 21 alianzas existentes a la fecha se encuentra pendiente de reportar seguimiento “Parquesoft”, se identificó una alianza finalizada “CHEC- Central Hidroeléctrica de Caldas”, y una alianza inactiva “Convenio Interinstitucional entre la Universidad Tecnológica de Pereira y el Instituto Técnico Superior”, la cual se espera reactivar en la vigencia 2016, teniendo un total de 19 alianzas Activas._x000D_
En el seguimiento realizado a las alianzas existentes se logró identificar una nueva alianza CIBSE, con lo anterior a corte 31 de diciembre de 2015 se cuentan con 20 alianzas activas.  (Avance 90.91%)._x000D_
•	Indicador 2 Participación de los grupos de interés en las alianzas de la institución: de los 8 grupos de interés identificados 7 de ellos se encuentran participando de las alianzas estratégicas, actualmente no se cuenta con el grupo de egresados participando. _x000D_
_x000D_
•	Indicador 3 Tiempo promedio de formalización de una alianza (Meses): en el mes de julio se suscribió el convenio con Comfamiliar el cual es una posible alianza estratégica, para lo cual se realizará la respectiva caracterización, es importante aclarar que el tiempo promedio de la firma del convenio fue de 7 meses aproximadamente. (Avance del 100%)_x000D_
Soportes carpeta objetivos AE – diciembre– Informe en Word y medición de indicadores Número de alianzas estratégicas activas y Tiempo promedio de formalización de una alianza (Meses)._x000D_
</t>
  </si>
  <si>
    <t>RDN: 1.02. Gestión de la innovación</t>
  </si>
  <si>
    <t>RDN: 1.03. Banco de Talentos</t>
  </si>
  <si>
    <t>RDN: 1.04. Infraestructura para el desarrollo de la innovación en KPO</t>
  </si>
  <si>
    <t>Para el mes de diciembre este componente presenta el siguiente informe de avance._x000D_
_x000D_
Sistemas de Información tiene un avance del 58.4%, con los siguientes avances por software:_x000D_
Software académico: 91% con los módulos de Inscripciones y admisiones_x000D_
Software Financiero: 80%, con los módulos de contabilidad, venta de servicios, licitaciones, proveedores, tesorería y necesidades._x000D_
Software de Personal: 80%, con los módulos de documentos anexos, liquidación de nomina, retención en la fuente, certificados de ingresos y retención, información para entidades externas, planta de cargos y estructura organizacional._x000D_
Software de egresados: 17%, con los módulos de encuestas y bolsa de empleo._x000D_
Software de seguimiento Plan de Desarrollo Institucional: 95%, con los módulos de administración y configuración, Evaluador._x000D_
Web Institucional: 99%, con las actividades de Investigación, reestructuración, actualización Administración, estandarización y soporte del portal institucional y sus sitios internos nuevos y antiguos de acuerdo a las exigencias del medio. Administración, desarrollo e implementación de herramientas de uso WEB para la comunidad universitaria._x000D_
Proyecto de Identidad: 100%, con las actividades de Plan de Marketing de promocion Marca UTP, Sistema de Señalización UTP, Implementación del Centro Virtual de Marca UTP, Banco Fotográfico UTP, Estandarización Publicaciones Editoriales y Piezas Académicas UTP._x000D_
_x000D_
_x000D_
Sostenibilidad de Hardware y Software  tiene un avance del 71.7%, correspondiente a:_x000D_
Administración de la red: 100% con las actividades de Administración, documentación y crecimiento de la red física de cableado estructurado: Infraestructura de conectividad, respaldo y continuidad de los sistemas de información  7x24._x000D_
Administración de salas: 99% con las actividades de Sistematización procesos de préstamo, asignación y control de recursos para uso individual en salas CRIE. (Plataforma Linux); Actualización plataforma de selección y asignación de horarios de monitorías CRIE; Sistematización y automatización del proceso de programación de Videoconferencias._x000D_
Renovación equipos de Computo: 80% con las actividades de renovación equipos de computo academia, estudiantes y Administrativos._x000D_
Mantenimientos preventivos: 100%_x000D_
Mantenimientos correctivos: 90%_x000D_
_x000D_
_x000D_
Sistemas de Comunicación tiene un avance de 71.7%, correspondiente a:_x000D_
Administrador de la red: 100%, con las actividades de Administración y planeación red de voz, Administración y ampliación sistema inalámbrico de la Universidad._x000D_
Televisión: 83%, con las actividades de Puesta en marcha e implementación y Desarrollo de contenidos para la Red Interna Audiovisual UTP. Realización y apoyo en  piezas audiovisuales a la Institución (Academia y Administración). Generación de formato audiovisual para presentar al Canal Zoom._x000D_
Grupo de Investigación: 87%, con las actividades de Participación en  la Asociación de la Televisión Educativa y Cultural, realización cine foro, representar a la UTP en el canal ZOOM. Clasificación del grupo. Vigilancia Tecnológica. Desarrollo, seguimiento y evaluación de competencias de uso y apropiación de TIC en la comunidad en general interna - externa a la UTP._x000D_
Redes académicas de alta velocidad: 100%, con las actividades de plataformas LMS. Promover, coordinar y dinamizar el desarrollo de comunidades temáticas para trabajo colaborativo. Promover y coordinar actividades de estímulo y difusión del uso de los servicios que ofrecen las redes académicas (STAR) a la comunidad académica de la Universidad._x000D_
_x000D_
_x000D_
Automatización de Espacios Físicos se tiene un avance del 38.5%, correspondiente a  la elaboración del contrato e inicio de obra en el  edifico de Eléctrica e Industrial.</t>
  </si>
  <si>
    <t xml:space="preserve">REPORTE CON CORTE AL 30 DE DICIEMBRE_x000D_
_x000D_
• Resultados de Medición de la Cultura Organizacional (CO) - _x000D_
_x000D_
Se registra un avance de 100 % del cual se destacan las siguientes actividades:_x000D_
_x000D_
- Intervención de procesos de acuerdo con los resultados de la medición de clima (Univirtual- Financiera- Académica- Gestión Humana- RSBU- Gestión de documentos)_x000D_
- Medición de la percepción del esfuerzo que hace la institución por mejorar el clima_x000D_
- Construcción Propuesta Intervención de Cultura Organizacional_x000D_
_x000D_
• Ejecución de procesos para el desarrollo del talento humano (PGH)_x000D_
_x000D_
Este indicador es acumulativo, Se tiene un avance del 88.33% a nivel de componente, el cual se refleja en el cumplimiento de las actividades estipuladas en el plan operativo del proyecto procesos de Gestión Human de las cuales se resaltan las siguientes:_x000D_
?	Informe de gestión plan de capacitación vigencia 2014_x000D_
?	Elaboración propuesta plan de capacitación institucional vigencia 2015_x000D_
?	Comparativo Ley 909 Vs Acuerdo de Carrera Administrativa_x000D_
        Elaboración Documento Propuesta de Carrera administrativa_x000D_
?	Realización de inducción administrativa (Primer semestre Participantes 8 personas - Segundo semestre asistentes 11 personas)-Reinducción administrativa (primer semestre asistentes 225 personas- segundo semestre 280 personas)_x000D_
?	Coordinación y seguimiento a la entrega del aplicativo de Evaluación de Competencias  y realización de prueba piloto _x000D_
?	Implementación proceso de evaluación de competencias. Finalización de evaluación y consolidación de informes finales de evaluación_x000D_
?	Implementación del plan de capacitación institucional. Avance del 75% (horas ejecutadas/total horas) (14 procesos)_x000D_
_x000D_
Los soportes a los procesos de selección se encuentran en archivo físico  de gestión humana -  Division de personal._x000D_
_x000D_
_x000D_
• Percepción de la comunidad sobre el esfuerzo institucional para mejorar el clima organizacional (CO)_x000D_
_x000D_
Se realizó la medicion de  este indicador con un resultado de 78.57 % </t>
  </si>
  <si>
    <t>31 de Diciembre de 2015_x000D_
_x000D_
_x000D_
1.	Bilingüismo de Estudiantes: el indicador cierra para el 2015, en el 9,8% que corresponde al total de  estudiantes que presentaron y APROBARON prueba de suficiencia de inglés más aquellos que terminaron todos los cursos y se les aprobó la suficiencia durante la vigencia 2015: de un total de matriculados en segundo semestre - pregrado, 15745, cumplieron con el requisito: 440 (examen Febrero) + 399 (examen Mayo) + 173 (examen Septiembre) + 109 (examen Noviembre) + 424 (finalizaron cursos) o sea 1545, lo que da (1436/15745)% = 9,12%. Dic. 9 de 2015 o sea: (1545 / 15745) * 100 = 9,8%._x000D_
2.	Bilingüismo en Docentes: al cierre del año 2015, el número de docentes que alcanzaron nivel B2 en competencia en lengua extranjera, es de 28 de 94 en formación; el indicador cierra en 29,79%._x000D_
3.	Bilingüismo de Administrativos: este indicador es acumulativo y corresponde a los funcionarios adscritos a dependencias administrativas que desde el 2010 hasta el 2015 han venido presentando la prueba Oxford y que han adquirido como mínimo un nivel de competencia en el idioma ingles de B1: son 49 funcionarios al cierre del año. Durante el año 2015, ocho (8) personas cumplieron con las políticas establecidas por la Vicerrectoría Administrativa para el Proyecto de Formación de Administrativos en Lengua Inglesa, participando por esto en el programa de inmersión en el exterior durante junio y julio. El indicador cierra en 16%._x000D_
4.	Convenios Internacionales de cooperación académica activos: el indicador cierra en 88% lo que refleja que el 88% de los convenios vigentes está activo. Durante el presente año, se realizó una revisión de los convenios que vencían este año y se levantó el inventario del responsable interno para la mayoría, información con la cual no se contaba; en este sentido, se realizó una labor fuerte de renovación de los convenios por vencer. _x000D_
5.	Grupos registrados y reconocidos por Colciencias Pertenecientes a Redes de Investigación internacionales: es la Vicerrectoría de Investigación Innovación y extensión la encargada de reportar este indicador, se reportan 11 grupos al cierre del 2015. Aparecen reportados grupos de todas las facultades menos de las de Ciencias de la Salud y de la de Bellas Artes y Humanidades. Cabe destacar que el valor disminuyó con respecto al año pasado, puesto que sólo se tienen en cuenta los grupos reconocidos por Colciencias, los cuales disminuyeron debido al cambio de forma de medición de grupos de Colciencias para el 2015._x000D_
6.	Estudiantes UTP en movilidad internacional: la vigencia cierra con 58 estudiantes UTP que realizaron movilidad internacional. Los países destino de mayor a menor frecuencia fueron para el 2015: México, Francia, Brasil, Alemania, España, Argentina, Canadá, Chile, Perú, Cuba, Sudáfrica, U.S.A., Panamá. La Facultad de Ingeniería Industrial fue la de mayor movilidad con el 24% de participación, le siguieron la Facultad de Ciencias de la Salud con el 19%, las Facultades de Bellas Artes y Humanidades, Ciencias Ambientales, Ciencias de la Educación, Tecnologías, con el 10%, y luego la Facultad de Ingenierías con el 9% y la Facultad de Ingeniería Mecánica con el 7%._x000D_
7.	Estudiantes internacionales en la UTP: el indicador cierra en 55 estudiantes internacionales en la UTP. La Facultad de Ciencias de la Salud fue quién más recibió internacionales con una participación del 25%, le siguieron las Facultades de Ciencias Ambientales con el 22%, las de Ciencias de la Educación e Ingeniería Industrial con el 18%, la de Ingenierías con el 5%, las de Bellas Artes y Humanidades, Tecnologías e Ingeniería Mecánica con el 4%. El país de origen más frecuentes fueron México con el 31%, Francia con el 15%, Alemania y Perú con el 13%, Brasil y España con el 9%, Italia con el 5%, U.S.A. con el 4% y Argentina con el 2%._x000D_
8.	Socios Académicos Internacionales: se reportan al cierre del 2015, un total de 18 socios académicos activos de una meta de 18. Este indicador da el número de socios académicos activos internacionales con que cuentan las Facultades de la UTP. Durante el presente año, se siguió trabajando en la consolidación de las relaciones con la ENIM (Francia – Facultades de Ingeniería Mecánica e Industrial), con COTTBUS (Germany – Facultad de Ciencias Ambientales) en coordinación con la Oficina de Relaciones Internacionales. Además la Maestría de Educación de la Facultad de Ciencias de la Educación continuó su trabajo de años atrás con la Université de Sherbrooke y la Universidad Autónoma de Barcelona. A este relacionamiento, se suma el establecido con la Universidad de Salerno por parte del Doctorado de Ciencias Biomédicas y de la escuela de Química así como el nuevo relacionamiento de la Facultad de Ingeniería Industrial con la secretaría Técnica del programa Initiative 2020 de World Ressources Institute (WRI) y el CATIE (Costa Rica). Es de resaltar también la actividad internacional del Doctorado de Ingeniería con investigadores de Francia y de Alemania. _x000D_
9.	Asignaturas orientadas por profesores visitantes internacionales: al cierre del año, se completan 14, de una meta de 6, seminarios dictados por profesores invitados internacionales en el marco de la internacionalización especialmente de los posgrados. Se reportan desde los programas de Maestría en Educación, Doctorado en Didáctica, Doctorado en Ingeniería, Maestría en Ingeniería Eléctrica, Maestría en Historia, Maestría en Estética y Creación, Especialización en Gerencia del Deporte y la Recreación._x000D_
10.	Organización de eventos internacionales: el cumplimiento es del 100%, con el “Diplomado Internacional Gestión Integral Guadua” coordinado por la Facultad de Ciencias Ambientales y la celebración del día de Europa en el Eje Cafetero, la cual se llevó a cabo en la UTP, con la visita de la Delegación de la Unión Europea en cabeza de su Embajadora, así como de otros 15 representantes de estados europeos. Este evento se constituyó en el evento del año por la calidad de los participantes y por la agenda diversa académica, de investigación  y el networking que se desarrollaron y que dejaron abiertas las puertas para una cooperación más fuerte con la unión europea.  _x000D_
11.	Docentes que dan ponencias en eventos internacionales: al cierre del año, el reporte es de 42 docentes que presentaron ponencias en eventos internacionales. Se destacan las Facultades de Ciencias de la Salud con una participación del 17%, Ingeniería Industrial, Ingenierías y Tecnologías con el 12%, Ciencias Ambientales, Ciencias Básicas, Ciencias de la Educación e Ingeniería Mecánica, y Bellas Artes y Humanidades con el 9,5%. _x000D_
12.	Docentes que salen al exterior: la División de Personal reportó al cierre del 2015, 138 docentes que se desplazaron al exterior para cumplir distintas actividades. De ellos 35 pertenecen a la Facultad de Ciencias de la Salud participando con el 25%, 23 a la Facultad de Tecnologías participando con el 17%, las Facultades de Ciencias Ambientales y Ciencias de la Educación participan con el 10%, Ingenierías con el 9%, las Facultades de Ingeniería Industrial y Ciencias Básicas con el 8%, Bellas Artes y Humanidades con el 7%, Ingeniería Mecánica con el 6%. El 30% de los docentes se desplazó para realizar ponencias en eventos internacionales; el 15% se desplazó a México, el 10% a los Estados Unidos, el 9% a Brasil, el 8% a Argentina, Cuba, Chile, Ecuador y España participaron con el 7%.   _x000D_
13.	Membresías y participación en asociaciones / redes internacionales: al cierre de la vigencia, se reportan tres (3): ASOCIACION UNIVERSITARIA IBEROAMERICANA  DE POSTGRADO – AUIP, ASSOCIATION COLUMBUS Paris et Genève y CONSORCIO DE ESCUELAS DE INGENIERIA DE LATINOAMERICA Y DEL CARIBE - LACCEI (Latin American and Caribbean Consortium of Engineering Institutions).</t>
  </si>
  <si>
    <t xml:space="preserve">31 de diciembre de 2015._x000D_
_x000D_
El indicador de gestión de la información está conformado en un 50% por el avance del sistema de información en cuanto a la recolección de los datos relacionados con la internacionalización de la UTP desde las fuentes, más un 50% de generación de reportes desde las mismas fuentes de la información institucional. Al cierre del año 2015, no hubo avances, conservándose la misma ejecución del 27% alcanzado durante la vigencia del 2014._x000D_
_x000D_
A inicios del año, se llevó a cabo una reunión entre la Oficina de Relaciones Internacionales y la División de Sistemas, donde se fijaron unos compromisos por parte de la División de Sistemas, sin embargo no se cumplieron, ni en cuanto al listado de convenios ni a los otros plasmados en el acta correspondiente. Esto sin embargo no impidió que la Oficina de Relaciones Internacionales cumpliera con los compromisos de reporte de información en los sistemas de la universidad, aunque haciéndose más dispendioso el trabajo. Se puede revisar el acta correspondiente y sus anexos._x000D_
_x000D_
Con el presente informe, se adjunta el soporte donde se indica forma de cálculo del indicador. _x000D_
</t>
  </si>
  <si>
    <t xml:space="preserve">REPORTE A NIVEL DE COMPONENTE  _x000D_
_x000D_
DIRECCIONAMIENTO ESTRATÉGICOS DE LOS ÁMBITOS DE LA TECNOLOGÍA Y LA PRODUCCIÓN_x000D_
_x000D_
Reporte: Al 31 de diciembre del 2015_x000D_
_x000D_
_x000D_
REPORTE A NIVEL DE COMPONENTE  _x000D_
_x000D_
DIRECCIONAMIENTO ESTRATÉGICOS DE LOS ÁMBITOS DE LA TECNOLOGÍA Y LA PRODUCCIÓN_x000D_
_x000D_
Este componente se mide a través del  indicador: TRANSFERENCIA DE CONOCIMIENTO AL SECTOR PRODUCTIVO_x000D_
_x000D_
Para el 2015 la meta fue de 10 alianzas, lográndose un nivel de cumplimiento de 8 alianzas equivalentes a un 80%_x000D_
_x000D_
Estas son las alianzas en los ámbitos de la tecnología y la producción en las que se participa desde la UTP:_x000D_
_x000D_
1. Comité Universidad Empresa Estado del Eje Cafetero _x000D_
_x000D_
2. Alianza interinstitucional con productores, comercializadores y transformadores en la cadena de valor del cafés especiales para un Acuerdo de Competitividad  _x000D_
 _x000D_
3. Alianza con mujeres productoras de cafés especiales para la visibilización de procesos regionales._x000D_
_x000D_
4. PNUD/ MINISTERIO DE TRABAJO. Convenio 345 análisis trabajo decente área metropolitana centro-occidente_x000D_
_x000D_
5. ACOPI - Facultades de la UTP para la articulación a las necesidades del sector productivo con la Academia_x000D_
_x000D_
6. Con el Aeropuerto Matecaña. Producción de material vegetal, y siembra en el área de 1000 individuos forestales, con el fin de mejorar la estructura del bosque presentes en el área occidental del Aeropuerto Matecaña_x000D_
_x000D_
7. Con FEDEGAN. Producción de material vegetal. producción de material vegetal de (70000 árboles) para el programa de Ganadería Colombiana Sostenible, para los próximos 4 años, que propende por el cambio del sistema productivo ganadero actual._x000D_
_x000D_
8. Con la Empresa Energía De Bogotá. Producción de material vegetal (2000 chusquines y 1000 árboles) para la compensación ecológica solicitada por la ANLA a la empresa de Energía de Bogotá, para compensar las actividades de instalación de Torres eléctricas en la región_x000D_
</t>
  </si>
  <si>
    <t xml:space="preserve">REPORTE A NIVEL DE COMPONENTE  _x000D_
_x000D_
FECHA REPORTE: 31 de diciembre de de 2015_x000D_
_x000D_
DIRECCIONAMIENTO ESTRATÉGICO DEL ÁMBITO DEL CONOCIMIENTO_x000D_
_x000D_
Este componente se mide a través de dos  indicadores: _x000D_
_x000D_
1. POLITICAS PÚBLICAS FORMULADAS O INTERVENIDAS A NIVEL REGIONAL CON LA PARTICIPACIÓN DE LA UTP_x000D_
_x000D_
La meta para el 2015 fue de 4 políticas públicas formuladas o intervenidas a nivel regional, se tuvo un cumplimiento de 4 políticas publicas, equivalente a un 100% de la meta propuesta con el  seguimiento y acompañamiento en el proceso en las siguientes políticas públicas:_x000D_
_x000D_
1.  Difusión LEY 1448, Ley de víctimas y restitución de tierras_x000D_
2.  Participación en la formulación de la Política Pública de Género Departamento del Quindío_x000D_
3.  Socializacion Ley 1474 contra el maltrato animal, sancionada en el mes de diciembre_x000D_
4. Socialización documento presentado y aprobado en el Congreso de la República, Ley contra el maltrato animal_x000D_
_x000D_
_x000D_
Otros procesos:_x000D_
_x000D_
_x000D_
Se acompañaron otro tipo de acciones que pueden derivar en el acompañamiento y formulación de políticas públicas _x000D_
_x000D_
_x000D_
2. CONOCIMIENTO CIENTIFICO Y ACADÉMICO DE CARÁCTER REGIONAL Y EN RED PUESTO A DISPOSICIÓN DE LA REGIÓN_x000D_
_x000D_
Para el 2015 se tuvo un cumplimiento de  17 Planes, programas y/o proyectos ofrecidos a la región de conocimiento científico y académico, equivalentes a un del 100% de la meta propuesta para el 2015 de 17_x000D_
_x000D_
Se incluyen los resultados de los proyectos: OBSERVATORIOS REGIONALES en los cuales participa la UTP:_x000D_
_x000D_
Observatorios en los que participa la UTP:_x000D_
_x000D_
Observatorio de Drogas del Eje Cafetero (articulado)_x000D_
Turismo Sostenible (articulado)_x000D_
Observatorio ambiental Urbano-Regional_x000D_
Mercado Laboral (ORMET)_x000D_
OPIJ (Observatorio de Primera Infancia, Infancia y Juventud)_x000D_
Salud Pública_x000D_
Observatorio para la Sostenibilidad del Patrimonio en Paisajes _x000D_
Observatorio Mujer y Género UTP_x000D_
Observatorio de Políticas Públicas ESAP_x000D_
_x000D_
_x000D_
Programas de posgrados en Red:_x000D_
_x000D_
Doctorado en Administración UNAM_x000D_
Ciencias Ambientales_x000D_
Maestría en Biología Vegetal_x000D_
Doctorado en Ciencias básicas_x000D_
Doctorado en Ciencias Biomédicas_x000D_
_x000D_
Programas de investigación en Red:_x000D_
_x000D_
Proceso de investigación en Red por parte de la Red de Investigadores en Paz, Conflicto y Derechos Humanos que integran diferentes universidades de Caldas, Quindío, Risaralda y Norte del Valle _x000D_
_x000D_
Financiación de 2 jóvenes investigadores de la UTP en los siguientes temas:_x000D_
_x000D_
Implementación de la termografía infraroja activa pulsada para analizar mediante procesamiento de imágenes termográficas los defectos superficiales y en profundidad en materiales metálicos y a partir de allí diseñar un protocolo experimental que pueda ser incluido dentro de los procesos de control de calidad en piezas aeronáuticas producidas por el Nodo de Metalmecánica de la Cámara de Comercio de Dosquebradas._x000D_
_x000D_
Desarrollar un software aplicativo para evaluación económica y análisis estadístico de la congestión para la valoración de soluciones de movilidad._x000D_
</t>
  </si>
  <si>
    <t>REPORTE A NIVEL DE COMPONENTE  _x000D_
_x000D_
DIRECCIONAMIENTO ESTRATÉGICO DEL ÁMBITO DE LA SOCIEDAD Y EL AMBIENTE_x000D_
_x000D_
Fecha de reporte: Al 31 de diciembre de 2015_x000D_
_x000D_
Este componente se mide a través del indicador:_x000D_
_x000D_
1. PROYECTOS Y/O ACTIVIDADES A NIVEL REGIONAL CON LA PARTICIPACIÓN DE LA UTP EN TEMAS AMBIENTALES, SOCIALES Y RELACIONADOS CON LA PAZ_x000D_
_x000D_
Para el 2015 la meta fue 30 proyectos y/o actividades , se tiene un cumplimiento de 30 actividades en la temática, correspondiente al  100% de la meta propuesta. _x000D_
_x000D_
A continuación se relacionan las actividades adelantadas, que hacen parte de dos grandes proyectos: Paisaje Cultural Cafetero y Herramientas que aportan al desarrollo sostenible de la Ecorregión Eje Cafetero_x000D_
_x000D_
En torno al Aporte de la UTP al PCC se han adelantaron las siguientes actividades:_x000D_
_x000D_
_x000D_
1. Investigación sobre Escenarios y dinámicas recientes de la Comercialización internacional de cafés especiales del Paisaje Cultural Cafetero_x000D_
2. Investigación, sistematización, actualización e índices compilados en la línea de base de la Ecorregión Eje Cafetero 2011 - Paisaje Cultural Cafetero _x000D_
3. Levantamiento de la línea base procesos educativos en el Paisaje Cultural Cafetero_x000D_
4. Reunión Comité Técnico Departamental del PCC_x000D_
5. IV Foro Estudios del Paisaje_x000D_
6. Participación Conmemoración Declaratoria del PCC en Calarcá (Quindío)_x000D_
7. Programa Sostenibilidad Ambiental_x000D_
8. Reunión Observatorio en Paisajes Culturales_x000D_
9. Acuerdos CEIR Evento Regional Megaproyectos - Paisaje cultural Cafetero_x000D_
10. Vigias patrimonio PCC_x000D_
11. Propuesta presentada al Ministerio de Cultura: Expedición al País de las Achiras_x000D_
12. Convenio con Comfamiliar en temas asociados al PCC_x000D_
13. Evento experiencias pedagógicas en el PCC_x000D_
14. Encuentro de formación sobre Valores patrimoniales del PCC con los maestros del CEBBR para conocer, valorar y saber usar el patrimonio cultural y  articularlo al desarrollo regional._x000D_
_x000D_
 _x000D_
En torno al proyecto Herramientas que aportan al desarrollo sostenible de la Ecorregión Eje Cafetero estas son las actividades que se han adelantado:_x000D_
_x000D_
1. Acciones de acuerdo y seguimiento Agenda de Paz interinstitucional y académica 2015.  _x000D_
2. Cohorte II del Diplomado Escuela de Liderazgo para la Paz_x000D_
3. Reunión Red de Investigadores en Paz, Conflictos y Derechos Humanos_x000D_
4.Realización Comité Ecorregión_x000D_
5. Cátedra 1: marzo 21 "Mitos y realidades del proceso de paz" Pedro Santana._x000D_
6. Cátedra 2: abril 25 "informe comisión para el esclarecimiento de la verdad del conflicto y sus víctimas" Marco Romero e "Historicidad del conflicto armado, una lectura regional" Carlos Alfonso Victoria._x000D_
7. Cátedra 3: mayo 09 "la tierra y los orígenes del conflicto armado", "Informe comisión para el esclarecimiento de la verdad histórica del conflicto" y "tierra: una lectura regional" Dario Fajardo y Eisenhowerd Zapata;_x000D_
8. Cátedra 4: "Foro Justicia Transicional" Alfonso Gómez Méndez y Germán Toro;_x000D_
9. Cátedra 5: "Experiencias de Paz-Paces en Colombia" Javier Giraldo y Autoridades indígenas pueblo Misak;_x000D_
10. Cátedra 6: "Refrendación acuerdos de La Habana" Juan Fernando Londoño e Investigador Regional Eje Cafetero._x000D_
11.  Apoyo concierto por la paz, con la obra "El Mesías" de Georg Friedrich Händel. 4 y 11 de junio de 2015._x000D_
12. Apoyo en la realización "Bicicletón" por la Paz 24 de mayo de 2015._x000D_
13. Encuentro Agenda Regional de Paz septiembre 1_x000D_
14. Encuentro red de comunicadoras y comunicadores por la Paz._x000D_
15. Participación encuentro nacional de Paz Red Unipaz_x000D_
16. Realización cohorte III Diplomado Escuela de Liderazgo por la Paz y realización Cátedras Abiertas por la Paz.  (En total se adelantaron 10 sesiones y cátedras por la paz)_x000D_
_x000D_
_x000D_
Mayor información Oficina A 320 Edificio Administrativo UTP</t>
  </si>
  <si>
    <t xml:space="preserve">Reporte con corte a Diciembre de 2015_x000D_
_x000D_
El Indicador de Vigilancia e Inteligencia competitiva mide el nivel de toma de decisiones de los informes del contexto presentados antes las instancias decisorias (Red de tomadores de decisión bajo la metodología de Vigilancia del Contexto) usando la siguiente formula:_x000D_
_x000D_
VIC = Sumatoria (Ponderador de instancia * Informes que generan toma de decisiones por el Sistema de vigilancia del contexto / N° de informes de vigilancia presentados )_x000D_
_x000D_
Los ponderadores según la instancia son los siguientes:_x000D_
Comité coordinador integral de gestión Estrategias 50%_x000D_
Consejo Académico 25%_x000D_
Consejos de Facultad/Comités Curriculares 25%._x000D_
_x000D_
El indicador de resultado Toma de Decisiones a la fecha tiene un avance del 70%, a la fecha de cierre se presentó ante comité directivo una propuesta en conjunto con la división de sistemas para mejorar la programación de las aulas de clase, a partir de los resultados del estudio de capacidades, a partir de esto se está realizando la programación de aulas desde las facultades bajo la nueva metodología._x000D_
_x000D_
De igual manera se soportó en diferentes reuniones con instituciones de nivel nacional como FINDETER, MEN y DNP._x000D_
</t>
  </si>
  <si>
    <t>Reporte Corte 31 de diciembre de 2015_x000D_
_x000D_
•	Indicador 1: Facultades involucradas en las alianzas establecidas: se involucra una nueva facultad “Ingeniería Industrial” a las alianzas establecida de “CIBSE (Centro de Investigación en Biodiversidad y Servicios Ecosistémicos)”, alianza que articula no solo esta facultad sino también Ciencias de la Salud y Ciencias Ambientales, para lo cual se estaría contando con 6 facultades articulas cumpliendo la meta establecida. “Facultades de Ingeniería Industrial, Ciencias de la Salud, Tecnologías, Ciencias Básicas, Ciencias de la Educación y Ciencias Ambientales._x000D_
_x000D_
•	Indicador 2: Número de alianzas articuladas: A la fecha se cuenta con 15 alianzas articuladas en las alianzas de Sociedad en Movimiento, Red de Nodos, Nodo de Biotecnología y CARDER, lo cual permite evidenciar que la universidad está trabajando de manera articulada en pro de la participación en el contexto. _x000D_
_x000D_
Avance sobre la meta 107.69%, el indicador sobrepaso la meta dado que se tenía la expectativa de que 13 alianzas estuvieran articuladas, y se identificaron 14 alianzas articuladas a las macroalianzas Sociedad en Movimiento y Red de Nodos. Es importante aclarar que no hubo una mala planificación de la meta sino que se superó una expectativa de cumplimiento._x000D_
_x000D_
_x000D_
Soportes carpeta componentes AE- diciembre  Archivo en word informe de avance y medición indicador número de alianzas articuladas)</t>
  </si>
  <si>
    <t xml:space="preserve">Vigencia 2015_x000D_
_x000D_
Diciembre de 2015 cierre: el avance acumulado es del 75,95% el cual corresponde a $1,050,512,895, de los recursos gestionados sobre los de inversión y están representados en los programas: Plan padrino - Cooperativa San Fernando,  Audifarma, Alcaldia de Pereira, Risarlada Porfesional, independientes, PAE,  banquete de apoyo bienestar_x000D_
_x000D_
Noviembre de 2015: el avance es del 42,20 el cual corresponde a $583,755,953 de los recursos gestionados sobre los de inversión y están representados en los programas Risaralda Profesional y banquete de apoyo bienestar_x000D_
_x000D_
Octubre de 2015: El avance es del 41,54%, el cual corresponde al $574,638,538 de los recursos gestionados sobre los de inversión y están representados en los programas Risaralda Profesional y banquete de apoyo bienestar_x000D_
_x000D_
Septiembre de 2015:  El avance es del 41,32%, el cual corresponde al $571,626,350 de los recursos gestionados sobre los de inversión y están representados en los programas Risaralda Profesional, banquete de apoyo bienestar_x000D_
_x000D_
Agosto de 2015: El avance es del 41,08%, el cual corresponde al $568,178,898 de los recursos gestionados sobre los de inversión y están representados en los programas Risaralda Profesional, banquete de apoyo bienestar e intereses cuentas de la nación Plan Padrino._x000D_
_x000D_
Julio de 2015:  El avance es del 39,33% el cual corresponde al $543,975,959 de los recursos gestionados sobre los de inversión y están representados en los programas Risaralda Profesional e intereses cuentas de la nación Plan Padrino._x000D_
_x000D_
Junio de 2015:  El avance es del 36,26% el cual corresponde al $501,497,102 de los recursos gestionados sobre los de inversión y están representados en los programas Risaralda Profesional, Becas Talento e intereses cuentas de la nación Plan Padrino._x000D_
_x000D_
Mayo de 2015: El avance es del 15,30% el cual corresponde al $211,666,698 de los recursos gestionados sobre los de inversión y están representados en los programas Risaralda Profesional, Becas Talento,  Plan Padrino._x000D_
_x000D_
Abril de 2015: El avance es del 9,86% el  cual corresponde al $136,345,480 de los recursos gestionados sobre los de inversión y están representados en los programas Risaralda Profesional, Plan Padrino._x000D_
_x000D_
Marzo de 2015: Se cuenta con un avance del 6,79% el cual corresponde al $93,959,096 de los recursos gestionados sobre los de inversión y están representados en los programas Risaralda Profesional, Becas Talento, Plan Padrino._x000D_
_x000D_
Enero - febrero de 2015: Se logra un avance del 5,93% el cual corresponde a $81,984,308 de recursos gestionados sobre $1,383,249,210 correspondiente a los 5 proyectos de inversión de la Vicerrectoria._x000D_
_x000D_
La gestión de recursos corresponde a:_x000D_
_x000D_
Municipios de Risaralda - Programa Risaralda Profesional: La Celia, Belen y la Virginia _x000D_
Becas talento: Fundación volar, coats cadena, linares construcciones y un donante como persona natural._x000D_
Plan padrino: Intereses cuentas de la nación._x000D_
_x000D_
_x000D_
Vigencia 2014_x000D_
_x000D_
Gestión Estratégica, desde el objetivo de BI, está concebida desde tres enfoques principales: el fortalecimiento de la responsabilidad social, la gestión de la comunicación e Información y la gestión logística, ejes que están construidos desde una visión de acercamiento, gestión y trabajo conjunto entre la Universidad, la empresa y el Estado, la atención, comunicación e información orientada hacia el usuario interno y externo, el fortalecimiento de las comunicaciones, la imagen y posicionamiento institucional en el medio, así como el uso adecuado, direccionado y planeado de los recursos desde una visión administrativa y financiera bajo los lineamientos institucionales y desde una cultura del acompañamiento y trabajo en equipo._x000D_
_x000D_
Tiene como objetivos principales:_x000D_
_x000D_
•	Generar y administrar estrategias de gestión de recursos para el fortalecimiento de la responsabilidad social, la Inclusión, la    permanencia y egreso exitoso._x000D_
_x000D_
•	Fortalecer y mantener una estructura organizacional  funcional, eficaz y efectiva._x000D_
_x000D_
•	Administrar el presupuesto de la Vicerrectoria y  los proyectos especiales que se derivan de la gestión de recursos por medio de las alianzas y/o convenios._x000D_
_x000D_
•	Dar respuesta a las necesidades  de las áreas de la Vicerrectoría y  a nivel institucional._x000D_
_x000D_
•	Trabajar de manera conjunta con la estrategia de integración y estímulos, desarrollo humano; en pro del bienestar y medición del talento humano del proceso._x000D_
_x000D_
Para el mes de diciembre se presentó un avance del 2,94% correspondiente a $39,429,474, provenientes de la alcaldía de Belén de Umbría, la alcaldía de Marsella, el programa Risaralda Profesional, pentagrama , fundación volar, Federación de cafeteros , entre otros._x000D_
_x000D_
Para la vigencia 2014, se logró  alcanzar  la meta proyectada y superarla, con un total acumulado del 75,94% equivalente a $ 1.019.853.998, este porcentaje comparado con la meta del 54% , muestra un cumplimiento del 140,63%.eso se dio gracias a las diferentes alianzas y/o convenios gestionados y mantenidos por la Vicerrectoría de Responsabilidad Social, lo que a su vez permitió el fortalecimiento de los programas de apoyo socio económico y de apoyo a un gran número de estudiantes como aquellos beneficiados por el Departamento para la Prosperidad Social, Ecopetrol,entre otras._x000D_
_x000D_
_x000D_
 </t>
  </si>
  <si>
    <t>Enjambre Empresarial</t>
  </si>
  <si>
    <t>Sostenibilidad CIDT</t>
  </si>
  <si>
    <t>RDN: 1.1.1. Centros de innovación y desarrollo tecnológico apoyados</t>
  </si>
  <si>
    <t>RDN: 1.1.2. Proyectos de innovación susceptibles de spin-off</t>
  </si>
  <si>
    <t>RDN: 1.1.3. Comunidades en edad escolar en procesos de apropiación social</t>
  </si>
  <si>
    <t>Olarte, Patricia</t>
  </si>
  <si>
    <t>RDN: 1.2.1. Gerencia estratégica</t>
  </si>
  <si>
    <t>Muñoz, Marisol</t>
  </si>
  <si>
    <t>RDN: 1.2.2. Grupos de investigación alineados</t>
  </si>
  <si>
    <t>RDN: 1.2.3. Sistemas de información</t>
  </si>
  <si>
    <t>Sistema inteligente de información y gestión del conocimiento</t>
  </si>
  <si>
    <t>Vargas Valencia, David</t>
  </si>
  <si>
    <t>RDN: 1.3.1. Instituciones educativas articuladas</t>
  </si>
  <si>
    <t>RDN: 1.3.2. Formación de alto nivel</t>
  </si>
  <si>
    <t>RDN: 1.3.3. Articulación con la educación superior</t>
  </si>
  <si>
    <t>Vargas Cano, José Gilberto</t>
  </si>
  <si>
    <t>RDN: 1.4.1. Infraestructura física</t>
  </si>
  <si>
    <t>RDN: 1.4.2. Laboratorios dotados</t>
  </si>
  <si>
    <t>RDN: 1.4.3. Sedes dotadas con bienes muebles</t>
  </si>
  <si>
    <t xml:space="preserve">30 diciembre de 2015_x000D_
_x000D_
El avance de ejecución del plan de ordenamiento de acuerdo con los planes operativos definidos para la vigencia 2015 se encuentra en un 91 % discriminado de la siguiente manera:_x000D_
_x000D_
Gestión estratégica del campus:_x000D_
_x000D_
A la fecha presenta un avance del 98% con la terminación de  los diseños de proyectos tales como, piscina , determinación de necesidades para el centro multipropósito, diseño para el espacio público y amueblamiento urbano del campus, viabilidad técnica para el proyecto presentado al MEN para acceder a los recursos de la convocatoria para fortalecimiento de la infraestructura de las universidades, realización de los estudios de vulnerabilidad sísmica del puente de guadua el cual se entregó lo siguiente: la interventoría técnica realizo un informe en cual se solicitan sean ajustados unos datos, los cuales modifican el informe, Se entregó el informe el cual incluye  diagnóstico situación actual, levantamiento topográfico,  estudio fitosanitario de la guadua, estudio de suelos, diagnósticos exploraciones estructurales ferroscan,  estudio de vulnerabilidad sísmica, diseño del reforzamiento estructura, presupuesto de la intervención, programación de la intervención; por lo cual se espera que para el siguiente año se realice la intervención, y se incluyeron dos diseños proyectados para la ejecución, el diseño del edificio para la UDA   y en el cual los contratistas encargados de los diseños del UDA realizaron los contratos de redes complementarias, gases, aires redes eléctricas, se aprobaron los diseños en la curaduría urbana No 2 el diseño arquitectónico esta en 90% se iniciaron las cantidades de obra y especificaciones técnicas, se aprobaron las distribuciones de laboratorios por parte del equipo tenido UDA. , Laboratorio Alternativos: este proceso culmino en su primer etapa de diseño: los cuales se haran unos diseños complementarios debido a la necesidad de laboratorios este proceso se encuentra en un 70%; y los diseños de los puentes de guadua para la UTP, entre otros proyecto de alto impacto para el campus y su planta física._x000D_
_x000D_
Es pertinente aclarar que se incluyeron recursos en algunos CDP´s los cuales el porcentaje de avance._x000D_
_x000D_
Sostenibilidad de la infraestructura física:_x000D_
_x000D_
Presenta un avance del 82%  donde se adelanta la implementación del amueblamiento en el edificio de ciencias de la salud y en el edificio de química por un valor de $592,212,913,oo, el amueblamiento del auditorio de bellas artes adjudicado a SERIES LTDA está para entrega del amueblamiento para el mes de marzo de 2016, el proyecto de aulas alternativa con un contratista, viene adelantando labores de fundición  de la placa en steeldeck para el primer  módulo y de las vigas de vigas aéreas  para el segundo módulo y el proceso de la guadua viene adelantando procesos al montaje de la estructura; las obras de adecuación del edificio de Ciencias de la Salud se encuentran avanzando en su etapa final; donde esta perfeccionando acabados, la obra se espera que se entregue para toda la comunidad universitaria para el mes de febrero de 2016._x000D_
_x000D_
Para los diseños de la UDA se realizaron los contratos de redes complementarias, gases, aires redes eléctricas, se aprobaron los diseños en la curaduría urbana No 2 el diseño arquitectónico esta en 90% se iniciaron las cantidades de obra y especificaciones técnicas, se aprobaron las distribuciones de laboratorios por parte del equipo tenido UDA; Se inició el proceso de coordinación con las redes complementarias , se espera tener el paquete compilado en marzo; la Licitación Pública No. 22 de 2015: CONSTRUCCIÓN DE OBRAS DEL CENTRO DE INNOVACIÓN Y DESARROLLO TECNOLOGICO – BLOQUE C CENTRO DE FORMACIÓN POSTGRADUAL, ya se encuentra en su primera etapa contractual y se espera el inicio por parte de la interventoría, contrato N. 5992, contratista Consorcio centro UTP, valor $8.627.342.828; la Licitación pública No. 23 de 2015: CONSTRUCCIÓN DE CANCHAS MULTIPLEX UTP- PRIMERA ETAPA, El día del cierre de la licitación no se presentó ningún proponente por esta razón la licitación se declaró desierta, aplicando el estatuto de contratación en el artículo 41 EXCEPCIONES A LA CONTRATACIÓN se solicitó cotización al ingeniero Rodrigo Cárdenas Garcia el cual presento una oferta para la construcción de las canchas por un valor de $ 1.498.399.859. De la propuesta surgió el contrato 5993 al cual se realizara el acta de inicio una vez se encuentre contratada la interventoría; Avance en ejecución: 0 %; Avance en tiempo: 0 %. INTERVENTORÍA CONSTRUCCIÓN CANCHAS MULTIPLEX UTP - PRIMERA ETAPA, Se realizó invitación a diferentes oferentes para la realización de la interventoría de las canchas para la cual se escogió la propuesta del ingeniero Eduardo Giraldo por un valor de $ 82 millones de pesos. Se envió la propuesta a la oficina jurídica para el cual elaboraron el contrato No. 6005 de 2015. El acta de inicio se firmara en el mes de enero, Avance en ejecución: 0 %; Avance en tiempo: 0 %_x000D_
Se adelantan obras menores en el auditorio de bellas artes._x000D_
_x000D_
La actualización estructural de la rampa está al 100% de la ejecución y ya fue entregada a la sección de mantenimiento de la UTP, Las adecuaciones del auditorio en el edificio de Bellas Artes se encuentran terminadas 100%._x000D_
_x000D_
En cuanto a la meta propuesta para la Gestión de Sedes Alternas, se avanzó en un 100 %, _x000D_
Gestiones realizadas por la administración para  el diagnóstico de la utilización de  la infraestructura física del antiguo colegio, el cual se realizó el levantamiento arquitectónico para una correcta optimización, proyección y negociación. _x000D_
</t>
  </si>
  <si>
    <t>Para el mes de diciembre:_x000D_
_x000D_
El proyecto de Sistemas de Información tiene un avance del 80.3%, correspondiente a:_x000D_
Software académico: 91% con los módulos de Inscripciones y admisiones_x000D_
Software Financiero: 80%, con los módulos de contabilidad, venta de servicios, licitaciones, proveedores, tesorería y necesidades._x000D_
Software de Personal: 80%, con los módulos de documentos anexos, liquidación de nomina, retención en la fuente, certificados de ingresos y retención, información para entidades externas, planta de cargos y estructura organizacional._x000D_
Software de egresados: 17%, con los módulos de encuestas y bolsa de empleo._x000D_
Software de seguimiento Plan de Desarrollo Institucional: 95%, con los módulos de administración y configuración, Evaluador._x000D_
Web Institucional: 99%, con las actividades de Investigación, reestructuración, actualización Administración, estandarización y soporte del portal institucional y sus sitios internos nuevos y antiguos de acuerdo a las exigencias del medio. Administración, desarrollo e implementación de herramientas de uso WEB para la comunidad universitaria._x000D_
Proyecto de Identidad: 100%, con las actividades de Plan de Marketing de promocion Marca UTP, Sistema de Señalización UTP, Implementación del Centro Virtual de Marca UTP, Banco Fotográfico UTP, Estandarización Publicaciones Editoriales y Piezas Académicas UTP._x000D_
_x000D_
El proyecto de Sostenibilidad de Hardware y Software  tiene un avance del 94%, correspondiente a:_x000D_
Administración de la red: 100% con las actividades de Administración, documentación y crecimiento de la red física de cableado estructurado: Infraestructura de conectividad, respaldo y continuidad de los sistemas de información  7x24._x000D_
Administración de salas: 99% con las actividades de Sistematización procesos de préstamo, asignación y control de recursos para uso individual en salas CRIE. (Plataforma Linux); Actualización plataforma de selección y asignación de horarios de monitorías CRIE; Sistematización y automatización del proceso de programación de Videoconferencias._x000D_
Renovación equipos de Computo: 80% con las actividades de renovación equipos de computo academia, estudiantes y Administrativos._x000D_
Mantenimientos preventivos: 100%_x000D_
Mantenimientos correctivos: 90%_x000D_
_x000D_
El proyecto de Sistemas de Comunicación tiene un avance del 92.5%, correspondiente a:_x000D_
Administrador de la red: 100%, con las actividades de Administración y planeación red de voz, Administración y ampliación sistema inalámbrico de la Universidad._x000D_
Televisión: 83%, con las actividades de Puesta en marcha e implementación y Desarrollo de contenidos para la Red Interna Audiovisual UTP. Realización y apoyo en  piezas audiovisuales a la Institución (Academia y Administración). Generación de formato audiovisual para presentar al Canal Zoom._x000D_
Grupo de Investigación: 87%, con las actividades de Participación en  la Asociación de la Televisión Educativa y Cultural, realización cine foro, representar a la UTP en el canal ZOOM. Clasificación del grupo. Vigilancia Tecnológica. Desarrollo, seguimiento y evaluación de competencias de uso y apropiación de TIC en la comunidad en general interna - externa a la UTP._x000D_
Redes académicas de alta velocidad: 100%, con las actividades de plataformas LMS. Promover, coordinar y dinamizar el desarrollo de comunidades temáticas para trabajo colaborativo. Promover y coordinar actividades de estímulo y difusión del uso de los servicios que ofrecen las redes académicas (STAR) a la comunidad académica de la Universidad._x000D_
_x000D_
El proyecto de Automatización de Espacios Físicos tiene un avance del 85%,  correspondiente a  la elaboración del contrato e inicio de obra en el  edifico de Eléctrica e Industrial</t>
  </si>
  <si>
    <t xml:space="preserve">PROCESOS DE GESTIÓN HUMANA_x000D_
_x000D_
Se tiene un avance a la fecha del 87.75 %, del cual se destacan las siguientes actividades:_x000D_
_x000D_
?	Implementación proceso de evaluación de competencias. Finalización de evaluación y consolidación de informes finales de evaluación_x000D_
?	Parametrización del aplicativo y prueba piloto con funcionarios de diferentes áreas, (Sistemas, CRIE, Biblioteca, Vice administrativa). Entrega de aplicativo para funcionamiento_x000D_
?	Revisión acuerdo de carrera -  ley 909_x000D_
?	Elaboración Documento Propuesta de Carrera administrativa_x000D_
?	Desarrollar procesos de selección de acuerdo con los requerimientos (2 procesos para la Facultad de Bellas Artes- División de Sistemas – Oficina de Planeación, Vicerrectoría Responsabilidad Social, Gestión  Financiera)_x000D_
?	Presentación informe gestión plan de capacitación 2014 al Comité de Capacitación Administrativas y alta dirección y propuesta plan de capacitación institucional vigencia 2015_x000D_
?	Inducción administrativa  asistencia 8 personas primer semestre – asistencia 11 personas segundo semestre_x000D_
?	Implementación del plan de capacitación institucional. Avance del 75% (horas ejecutadas/total horas) (14 procesos)_x000D_
?	Re inducción administrativa (temas: Código de Ética y Buen Gobierno-MECI- Código Único Disciplinario) asistencia 225 personas primer semestre. Socialización Sistema de seguridad y salud en el trabajo asistentes 280 personas segundo semestre_x000D_
?	Sensibilización del personal próximo a jubilarse asistentes 3 personas_x000D_
?	Las actividades correspondientes a los Subprogramas Higiene y Seguridad - Medicina Preventiva y del Trabajo, se han desarrollado de acuerdo al plan de trabajo establecido por el responsable._x000D_
_x000D_
Los soportes a los procesos de selección se encuentran en archivo físico de gestión humana - División de personal._x000D_
_x000D_
_x000D_
_x000D_
_x000D_
CLIMA ORGANIZACIONAL_x000D_
_x000D_
Corte Diciembre 30_x000D_
_x000D_
Se registra un avance de 100 % del cual se destacan las siguientes actividades:_x000D_
_x000D_
- Intervención de procesos de acuerdo con los resultados de la medición de clima (Univirtual- Financiera- Académica- Gestión Humana- RSBU- Gestión de documentos)_x000D_
- Medición de la percepción del esfuerzo que hace la institución por mejorar el clima_x000D_
- Construcción Propuesta Intervención de Cultura Organizacional_x000D_
_x000D_
_x000D_
_x000D_
GESTION DE PROCESOS_x000D_
_x000D_
El Sistema Integral de Calidad presenta un avance de 59% al 30 de junio de 2015, representado en el cumplimiento de su plan de acción.  _x000D_
_x000D_
Las actividades realizadas fueron a corte 30 de junio de 2015:_x000D_
_x000D_
Generales_x000D_
-Participación Comité de Riesgos_x000D_
-Participación Grupo técnico Evaluación de cargos_x000D_
-Acompañamiento rediseño instrumentos de medición satisfacción del usuario_x000D_
-Seguimiento a ajustes aplicativo de documentación para reinicio de labores_x000D_
-Administración documentación Sistema Integral de Calidad_x000D_
_x000D_
Organismos Evaluadores de la Conformidad_x000D_
- Hacer seguimiento a las actividades GIAS_x000D_
- Revisar los resultados de las auditorías internas e identificar las mejoras para los OEC.._x000D_
- Elaborar  el plan de acción para el levantamiento de las N.C en conjunto con el comité técnico._x000D_
_x000D_
Seguridad de la Información_x000D_
    Envío de tips para sensibilización del SGSI._x000D_
    Actualización de activos de información._x000D_
    Identificación y analisis de Riesgos._x000D_
    Plan de tratamiento de riesgo._x000D_
    Desarrollo de actividades para implementación del procedimiento de Gestión de Incidentes._x000D_
    Revisón y ajustes del procedimiento de Medios removibles._x000D_
    Desarrollo de actividades para implementación del procedimiento Control de Acceso._x000D_
    Ajustes del  Mantenimiento correctivo y preventivo de equipos de computo._x000D_
    Revisón del Plan de Continuidad del Negocio._x000D_
_x000D_
Sistema de Gestión de Caliad - Área Acaémica_x000D_
-Definición de cronograma de actividades para implementación del SGC_x000D_
-Revisión y validación información manuales de funciones estandarizados y procedimientos _x000D_
-Revisión documental implementación SGC en áreas académicas - Experiencias en Insittuciones de Educación Superior._x000D_
_x000D_
_x000D_
_x000D_
_x000D_
_x000D_
</t>
  </si>
  <si>
    <t xml:space="preserve">Durante 2015 se ha logrado avanzar en el 99.61% del plan operativo del proyecto Gestión y sostenibilidad ambiental, del 100% que tenemos como meta._x000D_
_x000D_
El jardin botánico recibió durante este año 21867 visitantes, y logró llegar a 522 especies en conservación en las areas de bosque de la Universidad._x000D_
_x000D_
Asi mismo, con la Carder realizó un proyecto para la implementación de una Ludoteca, la constitución de la Red departamental de Jardínes Botánicos y se concluyó la investigación en Fibras Naturales. Con la Alcaldía de Pereira, se formuló el Plan Maestro de Silvicultura Urbana de Pereira y con la Alacaldía de Cartago el Catastro de los arboles urbanos de ese municipio._x000D_
_x000D_
Se ejecutó un convenio con Aguas y Aguas de Pereira en pro de la gestión de la educación ambiental en la zona de la Cascada Los Frayles, Buenos Aires, Lisbran y El Cedral._x000D_
_x000D_
Se realizaron convenios con la varias instituciones para el abastecimiento de arboles para reforestación, entre las más importentes: Fedegan, Empresa de Energía de Bogotá y Alcaldía de Pereira, quien encargó 5000 arboles para sembrar en los primeros 100 dias de gestión de la nueva administración en 2016._x000D_
_x000D_
Este año se logro también la impresión de una Cartilla sobre la Magnoliaceas (familia botánica con mayor amenaza de extinción en Colombia), financiada por la Botanic Gardens Conservatión Intenational (BGCI), para entregarla a las comunidades instituciones y particulares. En este sentido, el Jardín Botánico contribuyó con la imagen, propuesta y justificación de dos de las nuevas estampillas en Risaralda, dedicadas a nuestra flora y fauna; la especie Magnolia Wolfii fue la seleccionada._x000D_
_x000D_
En el marco del proceso de seguimiento y apoyo al proyecto Campus UTP Un aula Viva en el año 2015, realizaron 17 jornadas de mantenimiento al humedal y a la huerta agroecológica, así mismo se elaboraron los diseños y contenidos de dos vallas informativas para humedal y huerta que se propone imprimir en el año 2016, además con el apoyo de la responsable de comunicaciones y la oficina de Tv de la UTP se elaboró el video de difusión de las Aulas Vivas, además de la elaboración de foto-historia con el proceso de evolución de la Huerta Agroecológica. Igualmente se retroalimentaron las Guías de Interpretación Ambiental de las Aulas Vivas._x000D_
_x000D_
En el año 2015, en el marco de la estrategia de educación ambiental para la Gestión Ambiental Universitaria, fueron capacitados y sensibilizados 437 administrativos, 230 docentes, 1756 estudiantes y  570 personas externas, a través de las actividades como Mercados agroecológicos, reciclotones, capacitaciones en reciclaje, capacitaciones en temas de medio ambiente, de residuos sólidos, del proyecto UTP Recicla, celebraciones ambientales, respel entre otras._x000D_
_x000D_
La meta no se cumplió al 100% porque se esperaba capacitar un número mayor de docentes. _x000D_
_x000D_
En el proceso de Coordinación de la línea de Gestión Ambiental Universitaria, En el primer semestre del año 2015 se vincularon 60 monitores y en el segundo semestre fueron vinculados 32 a la Línea GAU, durante todo el año fueron programadas y coordinadas las actividades  con los monitores de la línea GAU, se realizaron los respectivos reportes y evaluación del desempeño solicitada por la Vicerrectoría de Responsabilidad Social y Bienestar Universitario._x000D_
En el desarrollo de la Estrategia Comunicativa: Programa radial Onda Ambiental, Durante el año 2015, fueron emitidos 45 programas a través de la emisora Universitaria Estéreo en el programa Onda ambiental, superando la meta inicialmente propuesta. Los programas siempre fueron dirigidos por la responsable de comunicaciones y contó siempre con un invitado especial._x000D_
En el marco de la línea Reducción del Impacto Ambiental, en las acciones tendientes a la Gestión integral de residuos sólidos en la UTP, Durante el año 2015, se realizaron 44 jornadas de recolección de material reciclado por las oficinas de la UTP y se llevaron a cabo las jornadas de separación con apoyo de los Monitores vinculados a la Línea GAU._x000D_
_x000D_
Se recolectaron 7 tipos de materiales: Papel, Cartón, Vidrio, Plástico de baja y alta densidad, Pet, chatarra, puesto que se contó con la puesta  en marcha del centro de almacenamiento temporal que permitió la recolección de mayor y cantidad y diferentes tipos de material. En el año 2015, se recuperaron 28867 kg de material reciclable (11,501 kg de material reciclable recuperados por UTP Recicla y 17,366 kg de material reciclable recuperados por COOPAZFU. Durante el año, se realizó un trabajo de capacitación y sensibilización sobre el proyecto UTP recicla dirigido a los administrativos y docentes de la UTP, como actividad complementaria de sensibilización sobre este tema se realizaron  4 reciclotones._x000D_
En el marco de la implementación del Plan Institucional para la Gestión Integral de residuos sólidos, durante el año 2015, se finalizaron las capacitaciones a las 40 dependencias generadoras de residuos peligrosos, durante las cuales se presentó el plan institucional para la Gestión Integral de Residuos de la UTP y se socializó la Resolución 956 de 2015, a través de la cual se reglamenta dicho plan._x000D_
Se concertó con SURA la realización de dos capacitaciones dirigida a generadores de respel de riesgo biológico y químico, una de ellas se llevó a cabo en el mes de diciembre y otra se propuso para el mes de febrero._x000D_
Se realizó el acompañamiento y ajustes de las rutas de recolección de residuos biológicos y químicos. También se realizaron capacitaciones a los funcionarios responsables del tema de aseo sobre el tema. Así mismo se acompañó el proceso de diseño del sistema de información ambiental en el módulo de residuos peligrosos que desarrolló la división de sistemas. _x000D_
Como avances en el Sistema de Información Ambiental de la UTP, durante el período evaluado, se finalizó la consolidación de la información ambiental disponible para el sistema de información ambiental, se acompañaron las reuniones con los ingenieros encargados del módulo de Respel._x000D_
Respecto al compromiso de presentación de informes ambientales ante los entes de control durante el año 2015, se presentaron todos los informes ambientales de ley: Informe de gestión ambiental, informe de inversión ambiental, se dio respuesta a los requerimientos de Contraloría durante la auditoría ambiental, se presentó el informe de PCB´s._x000D_
Respecto al compromiso de socialización de la política ambiental, los audios de la campaña cada cosa en su lugar, están al aire en universitaria estéreo rodando durante la mañana y la programación de la tarde. Están subidos a la página web del CGA y han rodado en algunos programas de contenido de la programación de las tardes 88.2. Además se realizó el Taller académico "Universidad Tecnológica de Pereira: Construyendo un campus sustentable" en el marco de la celebración de la política ambiental._x000D_
</t>
  </si>
  <si>
    <t xml:space="preserve">El Sistema Integral de Calidad presenta un avance de 90% al 31 de diciembre de 2015, representado en el cumplimiento de su plan de acción.  _x000D_
_x000D_
Los principales resultados obtenidos fueron:_x000D_
_x000D_
Generales_x000D_
-Implementación Nuevo Mapa de Macroprocesos y Direccionamiento del Sistema Integral de Gestión (Alcance, Política de Calidad y Objetivos)_x000D_
-Participación en los Comité de Riesgos y Grupos Técnicos de de Evaluación de cargos y mejoramiento administrativo_x000D_
-Administración documentación Sistema Integral de Calidad_x000D_
-Caracterizaciones de Macroprocesos  _x000D_
-Medición de la Satisfacción de los Usuarios (Nueva Metodología)_x000D_
-Ajuste documentación Auditorías internas y planificación ejecución 2016_x000D_
-Documentación Estructura Orgánica_x000D_
_x000D_
Organismos Evaluadores de la Conformidad_x000D_
_x000D_
- Realización auditorías internas 2015_x000D_
- Ejecución plan de acción OEC - Audiotría Externa Organismo Acreditador_x000D_
- Operacionalización comité técnico OEC._x000D_
- Curso de validación de métodos para el centro de laboratorios_x000D_
_x000D_
_x000D_
Seguridad de la Información_x000D_
_x000D_
Capacitación_x000D_
   - Curso de Auditor Interno ISO 27001:2013_x000D_
   - Superintendencia de Industria y Turismo para la "Protección de Datos Personales"._x000D_
   - Secretaria de Transparencia "Ley de Transparencia 1712/2014 y Decreto reglamentario 103/2015"_x000D_
Revisión de procedimientos SGSI_x000D_
Revisón del Plan de tratamiento de Riesgos y Adaptación del Plan de tratamiento de Riesgos actual al SGSI._x000D_
Actualización de activos de información, Identificación y análisis de Riesgos, y Plan de tratamiento de riesgo._x000D_
Desarrollo de actividades para implementación del procedimiento de Gestión de Incidentes - Mesa de ayuda._x000D_
Desarrollo de actividades para implementación del procedimiento Control de Acceso._x000D_
Realización de Directrices para el SGSI:_x000D_
_x000D_
_x000D_
Sistema de Gestión de Calidad - Área Académica_x000D_
-	Definición de procedimientos institucionales a partir de los resultados del diagnóstico documental._x000D_
-	Complemento matriz de alineación de lineamientos de acreditación Vs requisitos norma ISO 9001 y NTC GP 1000, inclusión de los requisitos mínimos para gestión de Registros Calificados_x000D_
-Actualización funciones cargos estandarizados área académica, según lineamientos decreto 1785_x000D_
- Identificación de registros y tipos de documentos, nuevos indicadores de acreditación de programas (trabajo con oficina de planeación y Vicerrectoría Académica)_x000D_
_x000D_
Seguridad y Salud en el Trabajo_x000D_
- Matrices de peligros y riesgos, _x000D_
- Programas de vigilancia epidemiologica, _x000D_
- Intervención del riesgo psicosocial._x000D_
- Implementación primera Fase del sistema de gestión de SST dando cumplimiento al decreto 1072 de 2015 </t>
  </si>
  <si>
    <t>A corte 31 de Diciembre de 2015, se tiene un avance del 100% correspondiente a las actividades estipuladas en el plan operativo del proyecto Mejoramiento de procesos.</t>
  </si>
  <si>
    <t>REPORTE CON CORTE A 31 DE DICIEMBRE DE 2015_x000D_
_x000D_
Se cuenta con un avance del 95,61% para este corte._x000D_
_x000D_
Ofrecimiento de los cursos abiertos por cada línea de formación: Durante el primer semestre se formaron, 97 docentes en segunda lengua, 205 en la estrategia entre pares y 88 formados en estrategias didácticas para la educación mediada por tic). Durante el segundo semestre se realizo formación en segunda lengua (inglés y francés), curso Aprendizaje Basado en Problemas (94 docentes participaron del espacio abierto y 20 docentes se certificaron en el espacio cerrado), curso Búsqueda de Información (se certificaron 17 docentes) y curso Fundamentos Pedagógicos para la Educación Superior (60 docentes participaron del espacio abierto), finalizo el espacio certificado del curso Fundamentos Pedagógicos para la Educación Superior. Es importante resaltar que se adicionalmente se están formando en inglés 50 docentes de planta y transitorios, los cuales no se tenían proyectados en las metas ni en el presupuesto._x000D_
_x000D_
Ejecución del Plan de Apoyo a Educación Formal: Se han realizado los apoyos económicos para los docentes de Planta y Transitorio de acuerdo a las políticas definidas, teniendo en cuenta la disponibilidad presupuestal. Se realizó adición presupuestal para formación posgraduada por $65.300.000 para dar continuidad a los docentes en formación posgraduada y poder cubrir las matrículas de acuerdo a los planes de estudio.  En lo que se lleva del año 2015, 49 docentes se les ha brindado apoyo económico para matrícula para estudios de posgrado (36 doctorados y 13 maestría). (Esta actividad tuvo una disminución en el indicador, con relación al reporte del mes anterior, puesto que un apoyo económico realizado fue rechazado después de haber sido reportado).</t>
  </si>
  <si>
    <t xml:space="preserve"> _x000D_
En cuanto al indicador, PERCEPCIÓN DEL USUARIO DE LA ATENCIÓN RECIBIDA, para el mes de diciembre de 2015, se presenta un resultado global del año 2015 de 72,9%. Esto corresponde con un cumplimiento de 85.76%._x000D_
_x000D_
ESTUDIANTES EN SITUACIÓN DE VULNERABILIDAD IDENTIFICADOS Y ATENDIDOS._x000D_
Para el mes de diciembre, como resultado acumulado del año 2015 (primer y segundo semestre) se muestra un porcentaje de cumplimiento del 90%, de estudiantes en situación de vulnerabilidad socio económica identificados por parte de las trabajadoras sociales y apoyados desde la Vicerrectoría de Responsabilidad Social, este valor comparado con la meta proyectada para la vigencia 2015 del  90%, presenta un cumplimiento del 100%._x000D_
Lo que indica la meta, es que como mínimo se espera apoyar al 90% de los estudiantes solicitantes de los apoyos que brinda la Vicerrectoría._x000D_
Tabla 1: Indicador de población estudiantil en situación de vulnerabilidad_x000D_
                                                                            INDICADOR_x000D_
                                   POBLACIÓN ESTUDIANTIL EN SITUACIÓN DE VULNERABILIDAD_x000D_
APOYADOS	                                                                                                                  1064_x000D_
IDENTIFICADOS	                                                                                                          1182_x000D_
PORCENTAJE DE ESTUDIANTES IDENTIFICADOS EN SITUACIÓN DE VULNERABILIDAD	90%_x000D_
_x000D_
_x000D_
A continuación se presenta un INFORME CUALITATIVO MÁS COMPLETO DEL PROCESO DE PROMOCIÓN SOCIAL._x000D_
_x000D_
Información cualitativa del área._x000D_
_x000D_
El componente de atención integral,  servicio social y voluntariado,  está dirigido a todos los actores internos de la Universidad Tecnológica de Pereira con énfasis en la población estudiantil que  solicita los servicios de la Vicerrectoría y especialmente lo relacionado con los diferentes  beneficios que en  calidad  de apoyos son entregados. Igualmente el desarrollo normativo y de procedimientos vincula a las diferentes instancias  de la universidad en cada una de las decisiones que se toman con ocasión de estos beneficios, su proceso de retribución, administración y formación complementaria a los estudiantes con énfasis en las problemáticas sociales existentes en los cuales la universidad tiene consagrados sus propósitos misionales. Se empieza así a indicar el proceso de promoción social._x000D_
Promoción social._x000D_
Se vienen ateniendo directamente  las necesidades socioeconómicas que enfrentan más de 2500  estudiantes desde una atención integral, y acompañado  de esta manera para lograr condiciones dignas de permanencia y egreso exitoso del estudiantado de la institución, atendiendo a la política social y a la misión institucional. Se evidencian más de 3000 solitudes de apoyos socioeconómicos  anuales por el sistema, lo que a su vez construye una dinámica de credibilidad institucional del bienestar. Se suma también los apoyos psicológicos, económicos y de tipo cultural y familiar que se brindan a la comunidad universitaria, y a su vez  las orientaciones brindadas a más de 3500 estudiantes beneficiados con alianzas o proyectos Estado – Universidad- o Empresa Privada – Universidad, lo que dinamiza una universidad que promueve el bienestar y la responsabilidad social con redes y esfuerzos inter y entre institucionales, generando mayores coberturas a las necesidades identificadas de los estudiantes ._x000D_
Se han tenido en cuenta más de 12 estudiantes en condición de discapacidad, empezando así a promover la política de inclusión en su apartado de discapacidad, y siendo esta la posibilidad para ingresar los grupos especiales al sistema del bienestar universitario.   También se administro  la atención integral y diferencial a grupos poblacionales específicos, donde los apoyos socioeconómicos están orientados de manera preferencial para estudiantes de estrato social 1 y 2, casos especiales de estrato 3; a estudiantes pertenecientes a poblaciones especiales como son negritudes, indígenas, desplazados, reinsertados, estudiantes provenientes de zonas apartadas;  en general estudiantes en condición de vulnerabilidad, identificada y caracterizada en los aspectos específicos de interés, que por sus condiciones socioeconómica requieran de un acompañamiento oportuno de la Universidad para lograr su objetivo de formación y profesionalización en los tiempos establecidos por la academia, permitiendo con nuestro quehacer su permanencia y egreso exitoso a través de una atención diferencial, imparcial y objetiva._x000D_
Se encuentra así que el equipo tiene unas más de 8  rutas institucionales establecidas para la atención y remisión de casos y en diversas funciones y roles según situaciones de los estudiantes y donde la UTP no cuenta con el servicio, pero a su sus vez de remitir para atender y apoyar la situación estudiantil, lo cual posibilitan que tanto la comunidad universitaria como la VRSYBU puedan decantar las problemáticas y darle trámites eficientes. Se juega así un papel preponderante para que el bienestar de la UTP, por el lado de los estudiantes tenga una: Identificación, estudio, análisis, respuesta, seguimiento y evaluación de cada apoyo, como de cada actividad que nutre los procedimientos.   _x000D_
Servicio social y voluntariado. _x000D_
_x000D_
Frente a los indicadores de servicio social y voluntariado se vienen avanzando en diversas actividades que responden al orden de la corresponsabilidad social universitaria._x000D_
_x000D_
Es en el anterior sentido que en el SERVICIO SOCIAL se realizan actividades en el marco de la escuela de liderazgo de responsabilidad social, entre estas: capacitaciones en cátedra de paz, emprendimiento, liderazgo desde los nuevos paradigmas.  Logrando que más de 1000 estudiantes durante todo el año puedan  asumir conceptos y practicas éticas, culturales, sociales y de estilos de vida que están a favor del medio y del campus universitario. Construyéndose así una cultura de debate pacifico, de  argumentación, de dinamización social lúdica y pedagógica a situaciones cotidianas con un  enfoque aporta a cambios de conductas de los ciudadanos y estudiantes de la universidad, promoviendo una universidad corresponsable con sus problemáticas._x000D_
 _x000D_
Por otro lado el Voluntariado, realiza con los estudiantes acciones que facilitan apoyar estrategias emergentes en la universidad como UTP tiene talento o UTEPITOS, en la que se cuenta con las participaciones de los estudiantes en procesos de recolección, divulgación y búsqueda de participantes para ambas actividades. Tanto en la búsqueda de firmas para participar como utepitos en un concurso, y por el lado de utp tiene talento con aportes desde el ámbito artístico, realizando la oferta y estructura de poder apoyar el evento como voluntarios del mismo._x000D_
Para el mes de noviembre los indicadores llegaran al 100 %, puesto que se realizan los cierres del proceso, lo que lleva considerablemente los participantes y participaciones de los estudiantes._x000D_
Logros Generales del servicio social y voluntariado:_x000D_
_x000D_
?	Se cumple con el avance de % de las metas y a su vez se está llegando al cumplimiento del indicador._x000D_
?	Se establecen planeaciones con la participación de los estudiantes_x000D_
?	El PAI se articula de manera exitosa a la lógica preestablecida de la VRSYBU nutriendo nuevas miradas y acciones que benefician a la comunidad universitaria. _x000D_
?	Se cambia el concepto de horas por objetivos, lo que a su vez empodera a los estudiantes de sus procesos de Servicio social, evidenciándose estudiantes más activos y propositivos a la corresponsabilidad social universitaria. _x000D_
?	El discurso varía y el lenguaje es más de SERVICIO y gestión hacia un bienestar lo que hace del Servicio Social un lugar de prácticas ciudadanas  en diversos temas. _x000D_
?	Se tiene todo un proceso y lenguaje interinstitucional muy claro a l</t>
  </si>
  <si>
    <t>Gestión Estratégica, desde el objetivo de BI, está concebida desde tres enfoques principales: el fortalecimiento de la responsabilidad social, la gestión de la comunicación e Información y la gestión logística, ejes que están construidos desde una visión de acercamiento, gestión y trabajo conjunto entre la Universidad, la empresa y el Estado, la atención, comunicación e información orientada hacia el usuario interno y externo, el fortalecimiento de las comunicaciones, la imagen y posicionamiento institucional en el medio, así como el uso adecuado, direccionado y planeado de los recursos desde una visión administrativa y financiera bajo los lineamientos institucionales y desde una cultura del acompañamiento y trabajo en equipo._x000D_
_x000D_
Tiene como objetivos principales:_x000D_
_x000D_
•	Generar y administrar estrategias de gestión de recursos para el fortalecimiento de la responsabilidad social, la Inclusión, la    permanencia y egreso exitoso._x000D_
_x000D_
•	Fortalecer y mantener una estructura organizacional  funcional, eficaz y efectiva._x000D_
_x000D_
•	Administrar el presupuesto de la Vicerrectoria y  los proyectos especiales que se derivan de la gestión de recursos por medio de las alianzas y/o convenios._x000D_
_x000D_
•	Dar respuesta a las necesidades  de las áreas de la Vicerrectoría y  a nivel institucional._x000D_
_x000D_
•	Trabajar de manera conjunta con la estrategia de integración y estímulos, desarrollo humano; en pro del bienestar y medición del talento humano del proceso._x000D_
_x000D_
Para el mes de diciembre se presentó un avance del 2,94% correspondiente a $39,429,474, provenientes de la alcaldía de Belén de Umbría, la alcaldía de Marsella, el programa Risaralda Profesional, pentagrama , fundación volar, Federación de cafeteros , entre otros._x000D_
_x000D_
Para la vigencia 2014, se logró  alcanzar  la meta proyectada y superarla, con un total acumulado del 75,94% equivalente a $ 1.019.853.998, este porcentaje comparado con la meta del 54% , muestra un cumplimiento del 140,63%.eso se dio gracias a las diferentes alianzas y/o convenios gestionados y mantenidos por la Vicerrectoría de Responsabilidad Social, lo que a su vez permitió el fortalecimiento de los programas de apoyo socio económico y de apoyo a un gran número de estudiantes como aquellos beneficiados por el Departamento para la Prosperidad Social, Ecopetrol,entre otras._x000D_
_x000D_
_x000D_
_x000D_
Informe cualitativo Campus InForma 2015_x000D_
La oficina de comunicaciones de la Universidad Tecnológica de Pereira, continua desarrolló el proceso comunicación tanto al interior como al exterior del Campus, enviando información a toda la comunidad universitaria y sociedad en general._x000D_
Es destacable los eventos académicos, culturales, deportivos, las convocatorias, los perfiles y notas que han sido objeto de los cubrimientos informativos que se han venido realizando en lo trascurrido del presente año como ejercicio comunicativo esencial en la construcción de la realidad social del entorno que tienen incidencia importante en las vidas de las personas, siendo vital el acceso a la información como fuente de construcción epistemológica que permite contar con mayores herramientas para el desempeño profesional y social dentro de un contexto mundial cada vez más globalizado por las tecnologías de la información y comunicación (Tics) que naturalmente determina buena parte del desarrollo integral de las personas inmersas en la sociedad del conocimiento. _x000D_
Dentro del trabajo realizado durante el año 2015, podemos citar información destacada como:_x000D_
Celebración Día de Europa en la Universidad Tecnológica de Pereira_x000D_
La Universidad Tecnológica de Pereira y la ciudad de Pereira fue por primera vez, la sede de la celebración del “Día de Europa”, un evento que contará con Embajadores de la Unión Europea acreditados en Colombia, quienes desarrollarán una agenda cultural,  académica  y de intercambio,  durante dos días de sesión 7 y 8 de mayo de 2015., afianzando la relación entre el viejo continente y Colombia. Esta importante jornada reunirá académicos, empresarios, estudiantes y artistas al público en general, así como a once embajadores de la Unión Europea, cuatro embajadores encargados y dos cónsules honorarios._x000D_
En el marco de la celebración del "Día de Europa" en el Eje Cafetero, se realizaron actividades académicas en el Campus bajo la temática "Desarrollo Sostenible". Gracias a la oferta de programas ambientales presentes en las universidades del Eje Cafetero, los atractivos turísticos de la región con sus importantes ecosistemas, y la riqueza del territorio en biodiversidad; por lo tanto, la región gracias a sus características estaba acorde con la temática propuesta en esta ocasión por los delegados de la Unión Europea._x000D_
Así transcurrió la ceremonia de graduación UTP: Fecha: 2015-03-20 _x000D_
El Centro de Exposiciones Expo futuro de Pereira fue el escenario para la ceremonia de graduación de 564 nuevos graduandos UTP, quienes obtuvieron títulos de pregrado y posgrado en los diferentes programas que ofrece la Universidad. El evento institucional contó con el acompañamiento de las principales directivas, en cabeza del doctor, Luis Fernando Gaviria Trujillo, rector de la Universidad Tecnológica de Pereira._x000D_
Durante el acto de protocolo, el Rector de la Universidad hizo énfasis en su discurso,  en la importancia de la ética profesional como valor fundamental en el desarrollo laboral, además de los retos a los que se enfrenta esta generación de egresados universitarios para consolidar una sociedad justa y respetuosa de los principios morales._x000D_
En esta ceremonia de graduación como en las anteriores, se reconoció públicamente el compromiso, la dedicación y la excelencia de 25 estudiantes ganadores de la Beca Jorge Roa Martínez, máximo galardón académico que entrega la UTP._x000D_
_x000D_
Ahora la UTP tiene uno de los 5 laboratorios a nivel nacional de Recuperación y Regeneración de Gases Refrigerantes: Fecha: 2015-06-17 _x000D_
_x000D_
Se realizó la inauguración del Centro de Recuperación y Regeneración de Gases Refrigerantes del Eje Cafetero CRRR-EC, el viernes 12 de junio de 2015 ubicado en la Zona industrial La Macarena.  _x000D_
Acopi y UTP en alianza estratégica: Fecha: 2015-06-18 _x000D_
La Universidad Tecnológica de Pereira y la Asociación Colombiana de la Micro, Pequeña y Mediana Empresa, Acopi Regional Centro Occidente, firmaron un convenio marco, en el que el sector académico y el empresarial unen esfuerzos a través de dos programas bandera: El Observatorio Tecnológico de Tendencias y Oportunidades Empresariales, Otes; y el Centro de Modelamiento y Desarrollo Empresarial, Cemode._x000D_
_x000D_
En el segundo semestre, es resaltable eventos como: _x000D_
La graduación 631 Tecnológicos que recibieron sus títulos como egresados de la Universidad Tecnológica de Pereira, en la ceremonia de graduación realizada la mañana de hoy 17 de julio, en Expofuturo._x000D_
Nuevos egresados UTP_x000D_
El viernes 31 de julio se realizó en el Teatro Municipal Santiago Londoño, la ceremonia de graduación de 237 nuevos egresados UTP, quienes recibieron los títulos que les acreditan como profesionales, especialistas y magísteres de la Universidad Tecnológica de Pereira._x000D_
_x000D_
Informe de Gestión resultados primer semestre 2015 Rector UTP: Fecha: 2015-08-04 _x000D_
La Oficina de Planeación comparte con la comunidad universitaria el resumen ejecutivo de la gestión de resultados del primer semestre de 2015 presentado por el señor rector, Luis Fernando Gaviria Trujillo ante el Consejo Superior Universitario, enmarcado en el Plan de Desarrollo Institucional.  _x000D_
_x000D_
Rector UTP visita Francia para afianzar convenio interinstitucional: Fecha: 2015-08-06 _x000D_
El rector de la Universidad Tecnológica de Pereira Luis Fernando Gaviria Trujillo visita en misión académica la Escuela Nacional de Ingenieros de METZ - ENIM, Francia; con el objetivo de actualizar, renovar y hacer seguimiento al convenio de doble titulació</t>
  </si>
  <si>
    <t>31 de diciembre de 2015._x000D_
_x000D_
Las altas directivas de la Universidad revisaron la estrategia y objetivos de la  formación en lengua extranjera para la comunidad universitaria y emitieron nuevos acuerdos a fin de revisar y/o reorientar las acciones correspondientes. Hay nuevos direccionamientos para estudiantes, para estudiantes de lengua inglesa, para docentes y para administrativos. Se revisaron los niveles y/o cursos exigidos y se implementaron requerimientos de formación para docentes. _x000D_
Con referencia al bilingüismo de estudiantes, se continuó con la estrategia de facilitar diversidad de horarios, a fin de facilitarles el cumplimiento del requisito de adquisición de competencia en lengua extranjera. El 9,8% de los estudiantes cumplió con el requisito del idioma durante el presente año. _x000D_
_x000D_
Vale la pena destacar que la presencia de la pasante de la Fulbright ha sido una experiencia enriquecedora tanto para estudiantes como para docentes. Para el ILEX, contar con hablantes nativos, ha ayudado a construir un contexto más real no sólo en lo lingüístico sino en lo cultural. En cuanto al programa de Licenciatura en Lengua Inglesa, los profesores han recibido retroalimentación, lo que ha permitido enriquecer sus clases en su comunicación oral y escrita, al igual que en la elaboración de propuestas de investigación. Los estudiantes han logrado nuevas herramientas para la enseñanza de inglés. La pasante se ha vinculado a proyectos comunitarios mediante la enseñanza de inglés con propósitos específicos, y, ha hecho parte del Club de Conversación de la Licenciatura._x000D_
_x000D_
Las Vicerrectorías administrativa y académica continuaron con sus planes de capacitación en idioma extranjero, inglés en el Colombo Americano y francés en la Alianza Francesa._x000D_
_x000D_
En relación, con la formación en segunda lengua por parte de los administrativos, 110 funcionarios participaron en los cursos locales de formación de la lengua inglesa y 8 participaron en el programa de inmersión en Missouri State University. Con referencia a los docentes, 125 docentes de planta y transitorios recibieron formación en segunda lengua (inglés y francés) y 3 participaron en el programa de inmersión en Missouri State University. _x000D_
 _x000D_
En coordinación con el Rector, la Vicerrectoría Académica, el ILEX y la Oficina de Relaciones Internacionales, se acordó lanzar un convocatoria para 60 estudiantes de los programas profesionales de pregrado, a fin de otorgarles una beca-crédito para aprender el idioma francés. Desde la Oficina se está planeando la convocatoria y se ha coordinado la relación con la Alianza Colombo Francesa, quién será la encargada de la formación.</t>
  </si>
  <si>
    <t xml:space="preserve">31 de diciembre de 2015._x000D_
_x000D_
Para la vigencia 2016, 58 estudiantes de la UTP viajaron al extranjero para cumplir actividades tales como intercambio académico, doble titulación, curso corto, evento Internacional, pasantía internacional, pasantía de investigación, práctica Internacional, rotación médica. Los países destino fueron México, Francia, Brasil, Alemania, España, Argentina, Canadá, Chile, Perú, Cuba, Sudáfrica, Estados Unidos. _x000D_
_x000D_
Con respecto a la movilidad entrante, se recibieron 55 estudiantes para doble diploma, intercambio académico, pasantía, práctica, rotación médica, y, provenientes de Alemania, Argentina, Brasil, España, Estados Unidos, Francia, Italia, México y Perú._x000D_
_x000D_
El número de participantes en movilidad internacional en ambos sentidos, ha aumentado gracias a la gestión juiciosa y permanente de la Oficina de Relaciones Internacionales: mediante las redes sociales se invita a los estudiantes a participar en estos procesos, además se divulgan de manera presencial las convocatorias para los UTP, se invita a expertos internacionales para motivar a los estudiantes locales y se gestionan recursos a través de convenios institucionales (MACMEX, MACA, BRACOL, Colciencias), becas de estado (Eiffel, ELAP), becas varias (Banco Santander), becas Alianza Pacífico, entre otras, sin lo cual no sería posible movilizar este número de estudiantes. Además el mantenimiento del relacionamiento con las instituciones socias es un aspecto que se cuida y se nutre permanentemente a fin de que los estudiantes UTP puedan realizar sus intercambios y a su vez, la UTP pueda contar con la presencia de internacionales en su campus. </t>
  </si>
  <si>
    <t>31 de diciembre de 2016._x000D_
_x000D_
Para la vigencia 2015, se mencionarán algunas de las actividades más relevantes, sin que esto implique que no se llevaron a cabo muchas más, en torno al proyecto de socios internacionales._x000D_
 _x000D_
•	En diciembre, se recibió la visita del Dr. Manuel Martins, experto técnico del Ministerio de la Educación Nacional de Francia, a fin de analizar la posibilidad de convenios que impulsen proyectos de innovación alrededor de la mecatrónica. _x000D_
•	Durante el mes de noviembre, el Vicerrector Académico, Dr. Jhoniers Guerrero, en compañía del Decano de Ciencias Ambientales, Dr. Luis Gonzaga Gutierrez, desarrollaron una misión académica a la BTU Cottbus-Senftenberg en Alemania, a fin de reforzar y ampliar la cooperación académica existente entre las dos instituciones. Desde la Oficina de Relaciones Internacionales, se preparó la agenda y documentación pertinente._x000D_
•	Durante el mes de octubre, el Rector de la Universidad Dr. Luis Fernando Gaviria T., en compañía de los Decanos de Ingeniería Industrial Ing. Wilson Arenas, de Ingeniería Mecánica Ing. Juan Tibaquirá, y de la Directora de Relaciones Internacionales Mg. María Cristina Valderrama A., desarrollaron una misión académica a Francia durante la semana del 5 al 9 de octubre. Su propósito fue el de fortalecer el relacionamiento y la cooperación internacionales de la Universidad, con instituciones francesas reconocidas por su excelencia en lo académico y lo investigativo. Esto se logró mediante la evaluación de las experiencias previas y el planteamiento de nuevas actividades encaminadas tanto a la participación en convocatorias internacionales como a la viabilidad de nuevos programas y proyectos académicos y de investigación._x000D_
•	En octubre también y gracias a la visita de directivos de la Universidad Tecnológica de Tijuana, coordinada por la Oficina de Relaciones Internacionales de la UTP, y, atendida por las Facultades de Tecnologías, Ingeniería Industrial e Ingeniería Mecánica, se firmó un convenio de cooperación académica entre las dos instituciones. _x000D_
•	Durante el mes de septiembre se realizaron varias actividades por parte de los docentes de la UTP con sus socios internacionales, dentro de los cuales se destacan las desarrolladas en torno a la temática de Open Sciences, desde la Facultad de Ingeniería Industrial, y con docentes e investigadores de Brasil, especialmente alrededor de temas de química, desde la Facultad de Tecnologías._x000D_
•	Durante el primer semestre, se debe mencionar la visita del Rector y del Vicerrector Académico a la Universidad de Salerno en Italia a fin de firmar acuerdos para el establecimiento de los dobles diplomas de la Maestría en Ciencias Políticas, Maestría de Mecatrónica y Sistemas Automáticos de Producción.</t>
  </si>
  <si>
    <t>Indicador desarrollo y promoción del Bilinguismo Administrativo:Es importante recordar este indicador es acumulativo y que corresponde a todos aquellos funcionarios adscritos a las diferentes dependencias administrativas que desde el 2008 hasta finales del 2014 han participado en los cursos de formación de la lengua inglesa, dictados por el ILEX._x000D_
_x000D_
Informe de avance a 31 de Diciembre de  2015_x000D_
_x000D_
Avance Cuantitativo: 91,67%_x000D_
Avance Cualitativo: Desde el 2008 hasta finales del 2014, 110 funcionarios han participado en los cursos de formación de la lengua inglesa, dictados por el ILEX._x000D_
_x000D_
Para la vigencia 2015 se han venido adelantando las siguientes gestiones para cumplir con la meta proyectada así:_x000D_
_x000D_
• La Vicerrectoría Académica, envío una propuesta de cambio de estrategia para formación en una segunda lengua para funcionarios administrativos como parte de la capacitación que la institución brinda anualmente, la cual será presentada al comité de capacitación para su análisis y se iniciaría con dicha propuesta en el primer semestre de 2016._x000D_
_x000D_
Nota: El listado de los funcionarios reposa en la Vicerrectoría Administrativa y este no se anexa al SIGOB ya que contiene información personal.</t>
  </si>
  <si>
    <t xml:space="preserve"> PERÍODO REPORTE:  Enero 18 a diciembre 31 de 2015_x000D_
_x000D_
2. CONTEXTO. Con el objetivo de vincularse estructuralmente a la sociedad se plantea la conformación de un sistema interno de la universidad en el cual sus facultades, docentes y dependencias participen de las diferentes iniciativas que se consolidan como políticas públicas regionales. _x000D_
                                                                                                   _x000D_
El proyecto Sistema Universitario para la Gestión consolidación y gestión de políticas públicas se   mide a través del indicador: Número de Facultades y/o dependencias de la UTP que participan en procesos de construcción y/o actualización de políticas públicas regionales_x000D_
_x000D_
El total de la meta para el 2015 es de 6 facultades y/o dependencias  que que participan en procesos de construcción y/o actualización de políticas públicas regionales. _x000D_
_x000D_
3. RESULTADOS OBTENIDOS. _x000D_
_x000D_
 Para el 2015 la meta fue de 6 facultades y/o dependencias de la UTP que participaron en procesos de construcción y/o actualización de políticas públicas regionales.  Se tuvo una articulación de 5 dependencias con las que se trabajó este proceso, equivalente a un 83,35%:_x000D_
_x000D_
A continuación se describen los procesos:_x000D_
_x000D_
1. Instituto de Investigaciones Ambientales: Se adelantan procesos conjuntos asociados a la política pública Bosque Modelo_x000D_
_x000D_
2. Con la Facultad de Bellas Artes y Humanidades en el Diplomado Escuela de Liderazgo por la Paz en todo lo asociado al proceso de negociación de La Habana, justicia transicional, Ley de Víctimas y restitución de tierras._x000D_
_x000D_
3. Oficina de Planeación: Formulación Política pública de Género del Quindío_x000D_
_x000D_
4. Escuela de Tecnologías, Facultad de Ingeniería Industrial. Acuerdo Regional de Cadena Productiva de Cafés Especiales_x000D_
_x000D_
5. Observatorio de Drogas del Eje Cafetero, para la difusión de procesos asociados a la temática. Acuerdo de Drogas de la Habana y lineamientos para la construcción de una política pública_x000D_
_x000D_
6. Programa de Medicina Veterinaria. Socialización avances documento de política pública Ley contra el maltrato animal que fue sancionada por el Presidente de la República en el mes de diciembre. _x000D_
_x000D_
Información detallada se encuentra en el Edificio Administrativo de la UTP Oficina A 320, computador Área Desarrollo Regional.    _x000D_
</t>
  </si>
  <si>
    <t>1. PERÍODO: Reporte 18 de enero al 31 de diciembre del 2015  _x000D_
_x000D_
 2. CONTEXTO: Se reconoce la alianza UEES como mecanismo para fortalecer relaciones entre los sectores públicos, productivos y la academia, cuyo principal objetivo es coordinar esfuerzos y recursos para el mejor aprovechamiento de las capacidades científicas, tecnológicas y de innovación a favor de la productividad y competitividad.  _x000D_
_x000D_
 El proyecto Universidad Empresa Estado para la transferencia de conocimiento a los sectores y tecnologías más promisorias de la Ecorregión es un proceso que se mide a través del indicador: número de acciones que contribuyan a la transferencia de conocimiento en alianza universidad empresa estado. _x000D_
_x000D_
El total de la meta para el 2015 fue de 20 acciones que contribuyeron a la transferencia de conocimiento alianza universidad empresa estado. _x000D_
_x000D_
Se tuvo un cumplimiento de  20 acciones asociadas al proceso de Ruta de Competitividad en Cafés Especiales, reuniones de concertación y de alianza como la Fundación Universidad Empresa Estado. con un cumplimiento del 100%_x000D_
_x000D_
3. RESULTADOS OBTENIDOS. _x000D_
_x000D_
Se adelantó un proceso asociado a la dinámica derivada del Acuerdo Regional de competitividad en la cadena de valor de Cafés Especiales para lo cual se han realizado procesos de capacitación, reuniones para el establecimiento de acuerdos,  encuentros, debates y alianzas._x000D_
_x000D_
Los resultados obtenidos fueron:_x000D_
_x000D_
1. Feb 18. Reunión Consejo Directivo Cadena Productiva Cafés Especiales_x000D_
2. Marzo 18. Reunión Cadena Productiva Cafés Especiales_x000D_
3. Mayo 20.  Reunión Chinchina Cadena Productiva Cafés Especiales y formulación plan de acción_x000D_
4. Participación en la organización del II Foro Departamental desempleo y mercado laboral_x000D_
5. Reunión de concertación de actores y formulación Plan de Acción Fundación Universidad Empresa Estado_x000D_
6. Visita a Alemania por parte de algunos integrantes de la cadena productiva de cafés especiales_x000D_
7, Guiness record café especial realizado en Santa Rosa el 26 de junio_x000D_
8. Reunión Consejo directivo cadena productiva de Cafés Especiales_x000D_
9. Reunión Ampliada Cadena productiva de cafés especiales julio 31_x000D_
10. Participación organización foro empleo_x000D_
11. Reunión Andi _x000D_
12. Seguimiento a los procesos de cafés especiales. Tema: Café y negocios. Superando barreras_x000D_
13. Encuentro de asociaciones de productores_x000D_
14. Oct 15. Reunión ordinaria del Consejo de la Cadena Productiva_x000D_
15. Octubre 30. Proyecto Regalías_x000D_
16. Proyecto para la sostenibilidad ambiental de la caficultura._x000D_
17. Reunión definición de acuerdos presentación de proyecto de regalías en el tema de cafés especiales_x000D_
18. Reunión ACOPI - Facultad de Ingeniería y- Escuela Turismo Sostenible_x000D_
_x000D_
19. Realización investigación para consolidar la normatividad, los protocolos, costos y beneficios de los diferentes sellos y certificaciones para el Café de Colombia, que en sí mismas generan sobre precios a los cafés especiales vendidos en el marco del paisaje cultural cafetero._x000D_
_x000D_
20. Visita experiencia de desarrollo sostenible:  Parque de innovación y desarrollo tecnológico cafés especiales (docentes y estudiantes investigadores utp) y delegados integrantes de la cadena productiva de cafés especiales_x000D_
_x000D_
Este proceso estuvo acompañado por diversas dependencias de la UTP, entre otras la Vicerrectoría de Investigaciones, Innovación y Extensión; la Facultad de Ingeniería Industrial y Agroindustria_x000D_
_x000D_
 4. SOPORTES: Listados de Asistencia, Actas de los procesos, Documentos Soportes, Registro Fotográfico, Video, Presentaciones. Información completa en el computador de la Oficina del Sistema Universitario del Eje Cafetero, UTP, Edificio Administrativo, Oficina A 320</t>
  </si>
  <si>
    <t xml:space="preserve">Fecha de reporte:  18 de enero al 31 de diciembre de 2015_x000D_
_x000D_
En el año 2011 se logró la inclusión del Paisaje Cultural Cafetero (PCC), en la Lista de Patrimonio Mundial de la Humanidad de la UNESCO, para contribuir desde la región a la protección internacional del patrimonio cultural y natural, fomentando su respeto y valoración. La UTP aporta a este macro-proyecto como entidad que genera y divulga conocimiento sobre este territorio, hace parte del Comité Técnico Departamental y Regional del Paisaje Cultural Cafetero. _x000D_
_x000D_
El Proyecto: Paisaje Cultural Cafetero se mide a través de dos indicadores: _x000D_
_x000D_
Proyectos de investigación en temas relacionados con el Paisaje Cultural Cafetero y Promoción para la participación de la comunidad en la conservación del PCC_x000D_
_x000D_
3. RESULTADOS OBTENIDOS. _x000D_
_x000D_
Indicador 1: La meta para el 2015 es de 3 Proyectos de investigación en temas relacionados con el PCC. Entrega final del documento INVESTIGACION EN PAISAJE CULTURAL CAFETERO. ESCENARIOS Y DINAMICAS RECIENTES DE LA COMERCIALIZACIóN DE CAFéS ESPECIALES.  2. Levantamiento de la línea base procesos educativos en el Paisaje Cultural Cafetero  3, INVESTIGACIóN, SISTEMATIZACIóN, ACTUALIZACIóN DE INDICADORES E íNDICES COMPILADOS EN LA LíNEA DE BASE DE LA ECORREGIóN EJE CAFETERO 2011 - PAISAJE CULTURAL CAFETERO_x000D_
_x000D_
Se tuvo un cumplimiento de 3/3 procesos de investigación equivalente al 100%_x000D_
_x000D_
Indicador 2. Participación de la comunidad en la conservación del PCC._x000D_
_x000D_
_x000D_
1. Reunión Comité Técnico Departamental del PCC_x000D_
2. IV Foro Estudios del Paisaje_x000D_
3. Participación Conmemoración Declaratoria del PCC en Calarcá (Quindío)_x000D_
4. Programa Sostenibilidad Ambiental_x000D_
5. Reunión Observatorio en Paisajes Culturales_x000D_
6. Acuerdos CEIR Evento Regional Megaproyectos - Paisaje cultural Cafetero_x000D_
7. Vigias patrimonio PCC_x000D_
8. Propuesta presentada al Ministerio de Cultura: Expedición al País de las Achirillas_x000D_
9. Acuerdo con Comfamiliar Risaralda realización de eventos asociados al Paisaje cultural cafetero_x000D_
10. Realización evento sobre experiencias pedagógicas en el PCC_x000D_
11. Socialización sobre PCC en las fiestas del Corregimiento de Arabia (Risaralda)_x000D_
12. Participación en evento del Observatorio para la Sostenibilidad del Patrimonio en Paisajes Culturales_x000D_
13. Intervención en el Senado de la República, comisión de ordenamiento territorial para presentación de avances en el tema de Paisaje Cultural Cafetero. (11 de noviembre)_x000D_
14. Actualización cartilla PCC Edición No. 6_x000D_
15. Encuentro de formación sobre Valores patrimoniales del PCC con los maestros del CEBBR para conocer, valorar y saber usar el patrimonio cultural y  articularlo al desarrollo regional. _x000D_
_x000D_
La meta para el 2015 fue de 15 actividades, se tuvo un cumplimiento de 15 actividades equivalentes a un 100%_x000D_
_x000D_
Información detallada se encuentra en el Edificio Administrativo de la UTP Oficina A 320, computador Área Desarrollo Regional. </t>
  </si>
  <si>
    <t>1. PERÍODO REPORTE. 18 de enero al 31 de diciembre del 2015_x000D_
_x000D_
 2. CONTEXTO. El proyecto: Red de Observatorios para la Ecorregión Observatorios se orienta al trabajo regional en los que se opere bajo la idea de producir y analizar información para compartir con la sociedad para la toma de decisiones y articulados al Sistema de Información Regional SIR. _x000D_
_x000D_
Este proyecto se mide con dos indicadores: _x000D_
_x000D_
1. Número de observatorios regionales en los cuales participa la UTP_x000D_
_x000D_
2. Observatorios articulados al SIR. El total de la meta para el 2015 para el primer Indicador es de 10 observatorios y para el segundo indicador 6. _x000D_
_x000D_
3. RESULTADOS OBTENIDOS. _x000D_
_x000D_
Indicador 1: Número de observatorios con los que trabaja la UTP. Se tuvo un  un cumplimiento para el indicador No. 1 (Observatorios Regionales en los cuales participa la UTP) de 9/10 observatorios equivalente a un 90%, a través de los siguientes observatorios:_x000D_
 _x000D_
1. Drogas _x000D_
2. Turismo Sostenible_x000D_
3. Ambiental Urbano Regional UTP_x000D_
4. Observatorio de Mercado Laboral ORMET_x000D_
5. Observatorio de Primera Infancia, Infancia y Juventud de la UTP  (OPIJ)_x000D_
6. Salud Pública (UTP)_x000D_
7. Observatorio para la Sostenibilidad del Patrimonio en Paisajes_x000D_
8. Observatorio de Mujer y Género_x000D_
9. Observatorio de Políticas Públicas ESAP_x000D_
_x000D_
 2. En torno al segundo indicador, Observatorios articulados al SIR, la meta fue de 6 observatorios articulados con un cumplimiento de 5 observatorios equivalente al 83%._x000D_
_x000D_
Los observatorios articulados fueron: _x000D_
_x000D_
1. DRAEF_x000D_
2. Drogas del Eje Cafetero_x000D_
3. Turismo sostenible_x000D_
4. Salud pública UTP_x000D_
5. Sostenibilidad de Patrimonio en Paisajes_x000D_
_x000D_
_x000D_
3. Se brindó capacitación en Google Apps y Google Geo para observatorios de la Red; grupos de investigación y semilleros de la UTP, con la intencionalidad de generar sus propios procesos de _x000D_
_x000D_
1. Publicación de datos (mapas e indicadores) por Google maps _x000D_
2. Uso herramientas colaborativas para trabajo en equipo _x000D_
3. Hacer uso de TICs y APPS de última generación para Android y para Plataformas Google_x000D_
_x000D_
Durante el 2015 se contó con apoyo en monitoras y monitores para ayudar a facilitar procesos de los Observatorios: _x000D_
_x000D_
-Turismo Sostenible _x000D_
-Ambiental urbano regional_x000D_
-Drogas_x000D_
-Primera Infancia, Infancia y Juventud_x000D_
-Salud Pública (UTP)_x000D_
-Primera Infancia, Infancia y Juventud_x000D_
_x000D_
Se hizo capacitación para la creación del El Atlas Ambiental de la Facultad de Ciencias Ambientales y formar al personal para su uso dirigido al Grupo GAT (Gestión Ambiental Territorial) de la UTP_x000D_
_x000D_
Igualmente se apoyaron procesos al observatorio de Drogas (reuniones adelantadas con diversos entes relacionados con la temática y salida de campo para diálogo de saberes con la comunidad Embera chamí en Pueblo Rico._x000D_
_x000D_
_x000D_
5. SOPORTES: Listados de Asistencia, Actas de los procesos, Documentos Soportes, Registro Fotográfico, Presentaciones. Información completa en el computador de la Oficina del Sistema Universitario del Eje Cafetero, UTP, Edificio Administrativo, Oficina A 320</t>
  </si>
  <si>
    <t>1. PERÍODO REPORTE: 15 enero al 31 de diciembre del 2015. _x000D_
_x000D_
2. CONTEXTO. El Proyecto: Integración Académica busca consolidar la Región Académica, mediante el impulso y fortalecimiento a iniciativas gestadas al interior de las universidades que trabajan en Red. Persigue apoyar la conformación y fortalecimiento de los postgrados en Red. Se incluye el Fondo Regional de Investigaciones por medio del cual se gestionan proyectos de investigación en los que participan grupos de investigación de las universidades que conforman el Sistema Universitario del Eje Cafetero promoviendo el trabajo conjunto.  _x000D_
_x000D_
El proyecto Integración Académica se mide a través de dos indicadores: _x000D_
_x000D_
No. de Programas de Postgrados en Red en marcha y nuevos gestionados_x000D_
Gestión para la participación activa en el fondo regional de investigaciones _x000D_
 _x000D_
_x000D_
3. RESULTADOS OBTENIDOS. _x000D_
_x000D_
La meta para el 2015 es de 4 postgrados en Red en ejecución y gestionados_x000D_
_x000D_
Se tiene un  cumplimiento de 4/4 equivalente a un 100% _x000D_
_x000D_
A continuación se enumeran los posgrados en red: Doctorado Ciencias Ambientales/ Doctorado en Administración con la UNAM y Maestría en Biología Vegetal / _x000D_
_x000D_
Indicador 2. Se adelanta un proceso de investigación financiado a 2 jóvenes investigadores de la UTP y 2 jóvenes investigadores de la U del Quindío en los siguientes temas:  Alianza Universidad Empresa Estado. Actualmente se adelantan las 4 investigaciones en Alianza Universidad Empresa Estado. No hubo presentación de proyectos en lo relacionado con energías renovables._x000D_
_x000D_
Los informes de avance se han presentado cumplidamente por parte de los jóvenes investigadores_x000D_
_x000D_
1. Proceso de investigación asociado a la Red e Investigadores en Paz, conflicto y derechos humanos. Como producto de esta apuesta se hará una publicación conjunta entre las diversas universidades que hacen parte dle proceso.</t>
  </si>
  <si>
    <t>1. PERÍODO REPORTE: 19 de enero Al 31 de diciembre del 2015.   _x000D_
_x000D_
2. CONTEXTO.   Desde el 2002 se concertó la Agenda para el Desarrollo Socioambiental de la Ecorregión Eje Cafetero. En 2009-2010 las cinco Corporaciones Ambientales que hacen parte de este territorio priorizaron 18 proyectos ambientales, 6 de los cuales están en ejecución. En todos los proyectos es indispensable la participación de la academia en sus componentes de investigación, docencia y proyección social. _x000D_
_x000D_
Este Proyecto se conforma de 3 planes operativos:  _x000D_
_x000D_
1. Gestión Ambiental Comunidades_x000D_
2. Plataforma natural del territorio como base para el desarrollo sostenible  _x000D_
3. Usos de la agro biodiversidad en la ecorregión eje cafetero _x000D_
_x000D_
3. RESULTADOS OBTENIDOS:_x000D_
_x000D_
En el plan operativo Plataforma Natural del Territorio se tuvo un cumplimiento de 16 de 16 procesos iniciados asociados a la temática equivalente a un 100%.  A continuación se relacionan los procesos adelantados:_x000D_
_x000D_
1. Acciones de acuerdo y seguimiento Agenda de Paz interinstitucional y académica 2015.  _x000D_
_x000D_
2. Cohorte II del Diplomado Escuela de Liderazgo para la Paz_x000D_
_x000D_
3. Reunión Red de Investigadores en Paz, Conflictos y Derechos Humanos_x000D_
_x000D_
4.Realización Comité Ecorregión_x000D_
_x000D_
 Realización 6 Cátedra por la Paz correspondientes al primer semestre del año - _x000D_
_x000D_
5. Cátedra 1: marzo 21 "Mitos y realidades del proceso de paz" Pedro Santana._x000D_
_x000D_
6. Cátedra 2: abril 25 "informe comisión para el esclarecimiento de la verdad del conflicto y sus víctimas" Marco Romero e "Historicidad del conflicto armado, una lectura regional" Carlos Alfonso Victoria. _x000D_
_x000D_
7. Cátedra 3: mayo 09 "la tierra y los orígenes del conflicto armado", "Informe comisión para el esclarecimiento de la verdad histórica del conflicto" y "tierra: una lectura regional" Dario Fajardo y Eisenhowerd Zapata; _x000D_
_x000D_
8. Cátedra 4: "Foro Justicia Transicional" Alfonso Gómez Méndez y Germán Toro; _x000D_
_x000D_
9. Cátedra 5: "Experiencias de Paz-Paces en Colombia" Javier Giraldo y Autoridades indígenas pueblo Misak; _x000D_
_x000D_
10. Cátedra 6: "Refrendación acuerdos de La Habana" Juan Fernando Londoño e Investigador Regional Eje Cafetero. _x000D_
_x000D_
11.  Apoyo concierto por la paz, con la obra "El Mesías" de Georg Friedrich Händel. 4 y 11 de junio de 2015._x000D_
_x000D_
12. Realización "Bicicletón" por la Paz 24 de mayo de 2015._x000D_
_x000D_
13. Encuentro Agenda Regional de Paz septiembre 1_x000D_
_x000D_
14. Encuentro red de comunicadoras y comunicadores por la Paz._x000D_
_x000D_
15. Inicio cohorte III Diplomado Escuela de Liderazgo por la Paz y realización Cátedras Abiertas por la Paz.  (En total se adelantaron 10 sesiones y cátedras por la paz)_x000D_
_x000D_
16. Apoyo proceso cátedra institucional de paz UTP, _x000D_
_x000D_
_x000D_
Igualmente se visibiliza todo el proceso adelantado desde el Jardín Botánico de la UTP a través de diversos procesos de investigación y consultorías tanto regionales como nacionales: _x000D_
_x000D_
1.	Producción de material vegetal para Fedegan_x000D_
2.	Restauración del bosque Aeropuerto Matecaña_x000D_
3.	Producción de material vegetal Empresa Energía De Bogotá_x000D_
4.	Mapa Verde Termales Santa Rosa de Cabal_x000D_
5.	Apoyo a los Jardines Botánicos de Risaralda y mejoramiento Ludoteca_x000D_
6.	Convenio Administración Cascada Los Frayles y el Cedral_x000D_
7.	Erradicación y Compensación en Proyectos de Valorización Municipal_x000D_
8.	Catastro de Arboles del Municipio de Cartago_x000D_
9.     Plan Maestro de Silvicultura Urbana de Pereira_x000D_
_x000D_
_x000D_
Realización de acuerdos y acciones de concertación con el Centro de Estudios e Investigaciones Regionales de la Universidad del Quindío (Evento Megaproyectos, diplomado custodio de semillas)_x000D_
_x000D_
_x000D_
_x000D_
5. SOPORTES: Listados de Asistencia, Actas de los procesos, Documentos Soportes, Registro Fotográfico, Presentaciones. Información completa en el computador de la Oficina del Sistema Universitario del Eje Cafetero, UTP, Edificio Administrativo, Oficina A 320_x000D_
_x000D_
Se trabaja en alianza con el Instituto de Investigaciones Ambientales de la Universidad Tecnológica de Pereira y en asocio con otras entidades.  Información detallada en la UTP, Edificio Administrativo Oficina A 320 y en el Instituto de Investigaciones Ambientales (Bloque Y de la UTP)_x000D_
_x000D_
Información detallada Jardín Botánico UTP.</t>
  </si>
  <si>
    <t xml:space="preserve">Reporte con corte a Diciembre de 2015_x000D_
_x000D_
El sistema de vigilancia es una herramienta para detectar oportunidades y amenazas que se dan en el contexto, tanto por la dinámicas externas (Dinámicas del orden Nacional, Regional o Local), como también una vigilancia permanente de los procesos internos de la Institución, donde posteriormente podrían realizarse procesos de benchmarking con referentes del contexto externo. _x000D_
_x000D_
Este Plan Operativo tiene como indicadores de medición los siguientes indicadores:_x000D_
_x000D_
1.	Implementación del Sistema de Vigilancia: Este indicador mide el resultado de la implementación del sistema a través de la realización y publicación de informes del contexto para la toma de decisiones.  _x000D_
_x000D_
Al finalizar la vigencia este indicador se encontró en 6 informes terminados:_x000D_
_x000D_
•	Análisis de resultado estudio de Rankings._x000D_
•	Herramienta de análisis SABER PRO._x000D_
•	Oportunidades del PDI frente al PND._x000D_
•	Monitoreo de fuentes de financiación.  _x000D_
•	Lineamientos CNA vs PDI. _x000D_
•	Estudio del contexto educativo articulado con la resignificación del PEI._x000D_
_x000D_
2.	Vigilancia e inteligencia competitiva (Identificación de Información): Este indicador mide el tiempo promedio requerido para identificar información del entorno y realizar el análisis de la misma. Este indicador depende de los informes entregados, por tanto aún se encuentra en 68,8._x000D_
_x000D_
3.	Participantes de la red de trabajo del sistema de vigilancia: Evidencia la cantidad de Unidades académicas o administrativas (excepto la Oficina de Planeación) que se encuentran realizando análisis y vigilancia del contexto articulados al Sistema en Implementación. _x000D_
_x000D_
Al momento se tiene un avance de 5 representadas en:_x000D_
_x000D_
Vicerrectoría Académica_x000D_
Facultad de Ciencias de la Educación_x000D_
Facultad de Ingeniería Industrial_x000D_
Facultad de Ingeniería Eléctrica_x000D_
Unidad Gestión TI y SI._x000D_
</t>
  </si>
  <si>
    <t xml:space="preserve">RReporte Corte 31 de diciembre de 2015_x000D_
1.	Rendición De cuentas y control Social _x000D_
_x000D_
•	Indicador 1 Participantes en el proceso de audiencia pública de rendición de cuentas a la ciudadanía: proceso finalizado en el mes de julio y con un cumplimiento del 106.82%. _x000D_
_x000D_
•	Indicador 2 Participantes activos en el sistema de control social: Se realizó diálogo con las Facultades de Educación (187) y de Bellas Artes (73) con un total de participación de 260._x000D_
_x000D_
_x000D_
De otro lado la página de UTP rinde cuentas a la fecha se encuentra actualizada y cuenta con un total de 1881 visitas en lo corrido del año.  . (Avance sobre la meta 100%)._x000D_
_x000D_
2.	Acompañamiento a las alianzas existentes_x000D_
_x000D_
•	Indicador 1 Potencialización de la Participación de la UTP en espacios de deliberación pública (Este indicador es acumulativo): Se está trabajando en la actualización del inventario de los 65 espacios de deliberación públicos para lo cual quedaron 74 espacios, de la información recibida a la fecha se tiene:_x000D_
De los cuales 6 se encuentran inactivos (Mesa Departamental de Minería Responsable, Risaralda Bosque Modelo Para El Mundo Mesa 4, Mesa Territorial de Alianzas Público Privadas para la Generación de Ingresos de la Población, Víctima del Desplazamiento Forzado por la Violencia y en Situación de Pobreza Extrema, MTAPP, Mesa técnica de generación de ingresos para población vulnerable, Convenio Universidades para la evaluación de 3 políticas públicas municipales: Pereira innova, Primera Infancia y Juventud y Sub comité de la política pública departamental de Competitividad) y 9 nuevos espacios reportados (Nodo Risaralda de la Red Regional de Semilleros – Rredsi, Centros de Apoyo a la Tecnología y la Innovación, Consejo Departamental de Ciencia, Tecnología e Innovación – CODECTI, ASCUN - Nodo Regional, Subcomisión de Planeación del SUE, Junta Directiva Empresarios por la Educación, Red de Universidades del Risaralda, Comité técnico centro occidente del CANAL ZOOM, Clúster TIC Eje – Cafetero)._x000D_
_x000D_
Así mismo se realizó reporte de actualización a 18 espacios de deliberación (Mesa de Investigaciones de Risaralda, Red Regional de Semilleros – Rredsi, Asociación Nacional De Facultades De Educación ASCOFADE, Comité departamental de formación de educadores, Comité departamental de formación de educadores Municipal Pereira, Comité departamental de formación de educadores Municipal de Dosquebradas, Mesa municipal por la primera infancia, Mesa primera infancia, CODECTI, Comisión Regional de Competitividad, Comité Directivo de la Movilización Social, Red de Observatorios del Mercado del Trabajo (ORMET), Convenio UCP - Alcaldía de Pereira para la formulación de 3 políticas públicas: Cti, Competitividad, Sub comité de la política pública departamental de Cti, Comité Interinstitucional de Control Interno de Risaralda – CICIR, Red Académica de Alta Velocidad Regional RADAR,  Grupo Campus Virtual Risaralda - Mesa de TIC de la Red Universitaria de Risaralda y Consejo Directivo Red Académica de Tecnología Avanzada RENATA)._x000D_
Avance sobre la meta 115.49%, el indicador sobrepaso la meta dado que se tenía la expectativa de que el 50% de los espacios de deliberación pública aportaran al PDI, y de acuerdo al resultado de seguimiento corte noviembre se identificaron nueve (9) espacios más donde participa la UTP,  de los cuales todos aportan al PDI.  Es importante aclarar que no hubo una mala planificación de la meta sino que se superó una expectativa de cumplimiento._x000D_
_x000D_
•	Indicador 2 Generación de capacidades para la construcción de alianzas (Este indicador es acumulativo): El pasado 15 de noviembre de 2015, se llevó a cabo la capacitación sobre “Interventoría y Supervisión”, donde se contó con una participación total de 18 personas._x000D_
_x000D_
Avance sobre la meta 129%, el indicador sobrepaso la meta dado que se tenía la expectativa de llegar a 7 unidades académicas y 2 unidades adicionales participaron de las actividades para generar capacidades de las alianzas. Es importante aclarar que no hubo una mala planificación de la meta sino que se superó una expectativa de cumplimiento._x000D_
_x000D_
3.	Sistema de Gerencia para las alianzas_x000D_
_x000D_
•	Indicador 1 Alianzas estratégicas con acompañamiento activo (Indicador acumulativo): Se recibieron 2 reportes del estado actual de las Alianzas de la AHA y Biotecnología, con un acumulado de 20 alianzas con seguimiento y una pendiente por enviar información “Parquesoft”.  (Avance sobre la meta 96.25%)._x000D_
_x000D_
4.	Implementación del CI&amp;DT -Nodo Central: _x000D_
Indicador 1 Implementación del CI&amp;DT -Nodo Central: El Centro de innovación apoyado, (Pendiente Aval de movimientos presupuestales y definición de aspectos contractuales), 12 proyectos en desarrollo y 6 de ellos iniciaron el acompañamiento empresarial para susceptibilidad de generar spin-off, 3 proyectos en proceso de viabilizarían por comité técnico_x000D_
3000 personas involucradas a la fecha (Espacios de interacción, talleres de robótica, eventos de apropiación social). Pendiente puesta en marcha de parque de la creatividad y laboratorio de innovación, 2 Planes en desarrollo para acompañamiento, 7 grupos de investigación vinculados, en proceso de ajuste propuesta más acorde con los objetivos del proyecto y de mayor aprovechamiento para articular capacidades. Importante puesta en marcha del componente banco de talentos de manera estructurada, diseño detallado del sistema en revisión con grupo ADA, Ruta para incorporar expertos a la gestión del conocimiento, En proceso de contratación componente de comunidades WEB._x000D_
Enjambre empresarial ruta competitiva NOVITAS (60 entidades han firmado la alianza a la fecha) _x000D_
69 profesionales vinculados a los proyectos, 17 en proceso de vinculación_x000D_
Ejecución financiera del 56,5% (compromisos 56,5%) (Avance del indicador sobre la meta 67%)._x000D_
_x000D_
•	Indicador 2 Vinculación de las facultades de la Universidad en el proyecto Red de Nodos Innovación, Ciencia y Tecnología: proceso finalizado periodos anteriores con un cumplimiento del 100%. _x000D_
_x000D_
</t>
  </si>
  <si>
    <t>RDN: 1.3.4. Sistema de emprendimiento enfocado en KPO</t>
  </si>
  <si>
    <t xml:space="preserve">REPORTE A  DICIEMBRE 31 DE 2015_x000D_
_x000D_
Se tiene a la fecha un avance de 87.7%, correspondiente al 100.76% de la meta propuesta para la presente vigencia, que se ubica en el 87%, este resultado se justifica en la ejecución de las siguientes actividades:_x000D_
1. Elaboración de listado de estudiantes acompañados durante la vigencia 2015: se consolidaron los listados proporcionados por las direcciones de programa y departamento, obteniéndose un total de 3900 acompañamientos durante el segundo semestre académico de 2015_x000D_
_x000D_
2. Identificación de necesidades de apoyo académico en diferentes programas: como resultado, se logró la contratación de monitores para los programas de Ingeniería Mecánica, Tecnología Química y Departamento de Matemáticas._x000D_
_x000D_
4. Recolección mensual de listados de asistencia a monitorias, y sistematización de estos (adjunto), Esta actividad se está adelantando con el fin de identificar la demanda de las diferentes asignaturas ofrecidas._x000D_
_x000D_
5. Estructuración del proyecto de consultorios académicos: se tiene una versión preliminar de la propuesta, a la espera de presentación y aprobación por la alta dirección._x000D_
_x000D_
</t>
  </si>
  <si>
    <t>REPORTE CON CORTE A 31 DE DICIEMBRE DE 2015_x000D_
Se cuenta con un avance del 95,61% para este corte._x000D_
_x000D_
Ofrecimiento de los cursos abiertos por cada línea de formación: Durante el primer semestre se formaron, 97 docentes en segunda lengua, 205 en la estrategia entre pares y 88 formados en estrategias didácticas para la educación mediada por tic). Durante el segundo semestre se realizo formación en segunda lengua (inglés y francés), curso Aprendizaje Basado en Problemas (94 docentes participaron del espacio abierto y 20 docentes se certificaron en el espacio cerrado), curso Búsqueda de Información (se certificaron 17 docentes) y curso Fundamentos Pedagógicos para la Educación Superior (60 docentes participaron del espacio abierto), finalizo el espacio certificado del curso Fundamentos Pedagógicos para la Educación Superior. Es importante resaltar que se adicionalmente se están formando en inglés 50 docentes de planta y transitorios, los cuales no se tenían proyectados en las metas ni en el presupuesto._x000D_
_x000D_
Ejecución del Plan de Apoyo a Educación Formal: Se han realizado los apoyos económicos para los docentes de Planta y Transitorio de acuerdo a las políticas definidas, teniendo en cuenta la disponibilidad presupuestal. Se realizó adición presupuestal para formación posgraduada por $65.300.000 para dar continuidad a los docentes en formación posgraduada y poder cubrir las matrículas de acuerdo a los planes de estudio.  En lo que se lleva del año 2015, 49 docentes se les ha brindado apoyo económico para matrícula para estudios de posgrado (36 doctorados y 13 maestría). (Esta actividad tuvo una disminución en el indicador, con relación al reporte del mes anterior, puesto que un apoyo económico realizado fue rechazado después de haber sido reportado). _x000D_
_x000D_
REPORTE CON CORTE A 30 DE NOVIEMBRE DE 2015_x000D_
Se cuenta con un avance del 93,50% para este corte._x000D_
_x000D_
Ofrecimiento de los cursos abiertos por cada línea de formación: Durante el primer semestre se formaron, 97 docentes en segunda lengua, 205 en la estrategia entre pares y 88 formados en estrategias didácticas para la educación mediada por tic). Durante el segundo semestre se realizo formación en segunda lengua (inglés y francés), curso Aprendizaje Basado en Problemas (94 docentes participaron del espacio abierto y 20 docentes se certificaron en el espacio cerrado), curso Búsqueda de Información (se certificaron 17 docentes) y curso Fundamentos Pedagógicos para la Educación Superior (60 docentes participaron del espacio abierto). Aún se encuentra en desarrollo el espacio certificado del curso Fundamentos Pedagógicos para la Educación Superior. Es importante resaltar que se adicionalmente se están formando en inglés 50 docentes de planta y transitorios, los cuales no se tenían proyectados en las metas ni en el presupuesto._x000D_
_x000D_
Ejecución del Plan de Apoyo a Educación Formal: Se han realizado los apoyos económicos para los docentes de Planta y Transitorio de acuerdo a las políticas definidas, teniendo en cuenta la disponibilidad presupuestal. Se realizó adicion presupuestal para formación Posgraduada por $65.300.000 para dar continuidad a los docentes en formación posgraduada y poder cubrir las matrículas de acuerdo a los planes de estudio.  En lo que se lleva del año 2015, 48 docentes se les ha brindado apoyo aconómico para matrícula para estudios de posgrado (35 doctorados y 13 maestría). _x000D_
_x000D_
REPORTE CON CORTE A 31 DE OCTUBRE DE 2015_x000D_
Se cuenta con un avance del 78,11% para este corte._x000D_
_x000D_
Ofrecimiento de los cursos abiertos por cada línea de formación: La formación para el primer semestre ha culminado satisfactoriamente (97 docentes formado en segunda lengua, 205 en la estrategia entre pares y 88 formados en estrategias didácticas para la educación mediada por tic). Se realizo la contratación de Centro Colombo Americano, Alianza Francesa y Univirtual. Los docentes se encuentran en formación en: Segunda lengua (inglés y francés). Se realizo la contratación del Espacio Certificable del Curso Aprendizaje Basado en Problemas. El curso Búsqueda de Información y el Espacio Dinamizado del Curso Aprendizaje Basado en Problemas ha terminado satisfactoriamente._x000D_
_x000D_
Ejecución del Plan de Apoyo a Educación Formal: Se han realizado los apoyos económicos para los docentes de Planta y Transitorio de acuerdo a las políticas definidas, teniendo en cuenta la disponibilidad presupuestal.  En lo que se lleva del año 2015, 38 docentes han solicitado apoyo aconómico. Se realizó adicion presupuestal para formación Posgraduada por $65.300.000 para dar continuidad a los docentes en formación posgraduada y poder cubrir las matrículas de acuerdo a los planes de estudio._x000D_
_x000D_
REPORTE CON CORTE A 30 DE SEPTIEMBRE DE 2015_x000D_
Se cuenta con un avance del 70,52% para este corte. El porcentaje de avance de este plan operativo baja, dado que la base para el cálculo aumento por una adición presupuestal otorgada a la actividad Ejecución del Plan de Apoyo a Educación Formal._x000D_
_x000D_
Ofrecimiento de los cursos abiertos por cada línea de formación: La formación para el primer semestre ha culminado satisfactoriamente (97 docentes formado en segunda lengua, 205 en la estrategia entre pares y 88 formados en estrategias didácticas para la educación mediada por tic). Se realizo la contratación de Centro Colombo Americano, Alianza Francesa y Univirtual. Los docentes se encuentran en formación en: Segunda lengua (inglés y francés), Búsqueda de Información y Espacio Dinamizado del Curso Aprendizaje Basado en Problemas._x000D_
_x000D_
Ejecución del Plan de Apoyo a Educación Formal: Se han realizado los apoyos económicos para los docentes de Planta y Transitorio de acuerdo a las políticas definidas, teniendo en cuenta la disponibilidad presupuestal.  En lo que se lleva del año 2015, 35 docentes han solicitado apoyo aconómico. Se realizó adición presupuestal para formación Posgraduada por $65.300.000 para dar continuidad a los docentes en formación posgraduada y poder cubrir las matrículas de acuerdo a los planes de estudio. Por esta razón el porcentaje de avance en esta actividad baja (la base para el cálculo aumento)._x000D_
_x000D_
REPORTE CON CORTE A 31 DE AGOSTO DE 2015_x000D_
Se cuenta con un avance del 71,42% para este corte._x000D_
_x000D_
Ofrecimiento de los cursos abiertos por cada línea de formación: La formación para el primer semestre ha culminado satisfactoriamente (97 docentes formado en segunda lengua, 205 en la estrategia entre pares y 88 formados en estrategias didácticas para la educación mediada por tic). En estos momentos se realizo la contratación con Centro Colombo Americano y la Alianza Francesa para continuar la formación  durante el segundo semestre. Actualmente tenemos un total de 84 docentes de planta, transitorios y de cátedra._x000D_
_x000D_
Ejecución del Plan de Apoyo a Educación Formal: Se han realizado los apoyos económicos para los docentes de Planta y Transitorio de acuerdo a las políticas definidas, teniendo en cuenta la disponibilidad presupuestal.  En lo que se lleva del año 2015, 35 docentes han solicitado apoyo económico._x000D_
_x000D_
REPORTE CON CORTE A 31 DE JULIO DE 2015_x000D_
Se cuenta con un avance del 63,64% para este corte._x000D_
_x000D_
Ofrecimiento de los cursos abiertos por cada línea de formación: Los docentes de la UTP finalizaron su proceso de formación en inglés y francés, con el Centro Colombo Americano y con la Alianza Francesa respectivamente. Total docentes 97, planta, transitorios y cátedra._x000D_
La estrategia FOCO de Univirtual se realizo durante el mes de abril, espacio llamado Entre Pares, en el cual se matricularon un total de 205 docentes (51 docentes de planta y transitorios y 154 docentes catedráticos)._x000D_
El curso de formación docentes llamado Estrategias Didácticas para la Educación Mediada por TIC, con un total de 66 docentes (12 de planta y transitorios y  54 catedráticos)._x000D_
Se recibieron y revisaron las propuestas para formación en segunda lengua para el segundo semestre. Así mismo se solicito a Univirtual iniciar el proceso de difusión con docentes para los cursos programados._x000D_
_x000D_
Ejecución del Plan de Apoyo a Educación Formal: Se han realizado los apoyos económicos para los docentes de Planta y Transitorio de acuerdo a las políticas definidas, teniendo en cuenta la disponibilidad presupuestal.  En lo que se lleva del año 2015, 30 docentes han solicitado apoyo aconómico._x000D_
                                                                                                                                                                                                                                                                                                                     _x000D_
Seguimiento a la información estadística del PIDD: Se elimina la tercera actividad del plan operativo, dado que no se seguirá solicitando esta información a las facultades. Se extraerá del reporte de formación del plan de trabajo y de los apoyos económicos realizados desde la vicerrectoría académica._x000D_
_x000D_
REPORTE CON CORTE A 30 DE JUNIO DE 2015_x000D_
Se cuenta con un avance del 47,86% para este corte._x000D_
_x000D_
Ofrecimiento de los cursos abiertos por cada línea de formación: Los docentes de la UTP finalizaron su proceso de formación en inglés y francés, con el Centro Colombo Americano y con la Alianza Francesa respectivamente. Total docentes 97, planta, transitorios y cátedra._x000D_
La estrategia FOCO de Univirtual se realizo durante el mes de abril, espacio llamado Entre Pares, en el cual se matricularon un total de 205 docentes (51 docentes de planta y transitorios y 154 docentes catedráticos)._x000D_
El curso de formación docentes llamado Estrategias Didácticas para la Educación Mediada por TIC, con un total de 66 docentes (12 de planta y transitorios y  54 catedráticos)._x000D_
_x000D_
Ejecución del Plan de Apoyo a Educación Formal: Se han realizado los apoyos económicos para los docentes de Planta y Transitorio de acuerdo a las políticas definidas, teniendo en cuenta la disponibilidad presupuestal.  En lo que se lleva del año 2015, 30 docentes han solicitado apoyo aconómico._x000D_
                                                                                                                                                                                                                                                                                                                     _x000D_
Seguimiento a la información estadística del PIDD: Se elimina la tercera actividad del plan operativo, dado que no se seguirá solicitando esta información a las facultades. Se extraerá del reporte de formación del plan de trabajo y de los apoyos económicos realizados desde la vicerrectoría académica._x000D_
_x000D_
REPORTE CON CORTE A 31 DE MAYO DE 2015_x000D_
Se cuenta con un avance del 37,89% para este corte._x000D_
_x000D_
Ofrecimiento de los cursos abiertos por cada línea de formación: Los docentes de al UTP se encuentran en formación en inglés y francés, con el Centro Colombo Americano y con la Alianza Francesa respectivamente. Total docentes matriculados 97, planta, transitorios y cátedra._x000D_
La estrategia FOCO de Univirtual se realizo durante el mes de abril, espacio llamado Entre Pares, en el cual se matricularon un total de 205 docentes (51 docentes de planta y transitorios y 154 docentes catedráticos)._x000D_
Inicio el curso de formación docentes llamado Estrategias Didácticas para la Educación Mediado por TIC, con un total de 66 docentes inscritos (12 de planta y transitorios y  54 catedráticos)._x000D_
_x000D_
Ejecución del Plan de Apoyo a Educación Formal: Se han realizado los apoyos económicos para los docentes de Planta y Transitorio de acuerdo a las políticas definidas, teniendo en cuenta la disponibilidad presupuestal.  En lo que se lleva del año 2015, 30 docentes han solicitado apoyo aconómico._x000D_
                                                                                                                                                                                                                                                                                                                     _x000D_
Seguimiento a la información estadística del PIDD: Se están revisando las necesidades de información, para realizar algunos ajustes al formato._x000D_
_x000D_
REPORTE CON CORTE A 30 DE ABRIL DE 2015_x000D_
Se cuenta con un avance del 35,22% para este corte._x000D_
_x000D_
Ofrecimiento de los cursos abiertos por cada línea de formación: Los docentes de al UTP se encuentran en formación en inglés y francés, con el Centro Colombo Americano y con la Alianza Francesa respectivamente. Total docentes matriculados 97, planta, transitorios y cátedra._x000D_
La estrategia FOCO de Univirtual se realizo durante el mes de abril, espacio llamado Entre Pares, en el cual se matricularon un total de 205 docentes (51 docentes de planta y transitorios y 154 docentes catedráticos)._x000D_
_x000D_
Ejecución del Plan de Apoyo a Educación Formal: Se han realizado los apoyos económicos para los docentes de Planta y Transitorio de acuerdo a las políticas definidas, teniendo en cuenta la disponibilidad presupuestal.  En lo que se lleva del año 2015, 28 docentes han solicitado apoyo aconómico._x000D_
                                                                                                                                                                                                                                                                                                                     _x000D_
Seguimiento a la información estadística del PIDD: Se están revisando las necesidades de información, para realizar algunos ajustes al formato._x000D_
_x000D_
REPORTE CON CORTE A 31 DE MARZO DE 2015_x000D_
Se cuenta con un avance del 24,97% para este corte._x000D_
_x000D_
Ofrecimiento de los cursos abiertos por cada línea de formación: Los docentes de al UTP se encuentran en formación en inglés y francés, con el Centro Colombo Americano y con la Alianza Francesa respectivamente. Total docentes matriculados 97, planta, transitorios y cátedra._x000D_
Se realizó la contratación con Univirtual. En estos momentos se está realizando la convocatoria a docentes, para la estrategia FOCO._x000D_
_x000D_
Ejecución del Plan de Apoyo a Educación Formal: Se han realizado los apoyos económicos para los docentes de Planta y Transitorio de acuerdo a las políticas definidas, teniendo en cuenta la disponibilidad presupuestal.  En lo que se lleva del año 2015, 22 docentes han solicitado apoyo aconómico._x000D_
                                                                                                                                                                                                                                                                                                                     _x000D_
Seguimiento a la información estadística del PIDD: Se están revisando las necesidades de información, para realizar algunos ajustes al formato._x000D_
_x000D_
REPORTE CON CORTE A 28 DE FEBRERO DE 2015_x000D_
Ofrecimiento de los cursos abiertos por cada línea de formación: Se revisaron las necesidades de formación de los docentes y se solicito cotización con diferentes entidades. Se recibieron las propuestas del Centro Colombo Americano y Alianza Francesa, ya se realizó la contratación con estas entidades, los docentes están en formación. Total docentes matriculados a 28 de febrero 102._x000D_
Se recibió propuesta de formación de Univirtual, ya se realizó la contratación. En estos momentos se está realizando la convocatoria a docentes._x000D_
_x000D_
Ejecución del Plan de Apoyo a Educación Formal: Se han realizado los apoyos económicos para los docentes de Planta y Transitorio de acuerdo a las políticas definidas, teniendo en cuenta la disponibilidad presupuestal. En lo que se lleva del año 2015, 17 docentes han solicitaron apoyo económico.</t>
  </si>
  <si>
    <t xml:space="preserve">REPORTE DE AVANCE – AL 31 de Diciembre  _x000D_
_x000D_
Para el corte del 31 de Diciembre de 2015 se logró un avance del 99.8%  del plan operativo propuesto._x000D_
Los avances del plan operativo se resumen de acuerdo a las siguientes actividades por cada etapa, así:_x000D_
_x000D_
Etapa 1. Diseño y ajustes al sistema de seguimiento de los planes de mejoramiento_x000D_
•	Se socializaron y se presentaron los nuevos lineamientos del CNA para la Acreditación Institucional. Se estableció un análisis comparativo frente a la versión anterior, permitiendo establecer la necesidad de actualizar el Plan de Mejoramiento Institucional a los nuevos lineamientos, para garantizar el seguimiento y la actualización del Plan de Mejoramiento Institucional y la sostenibilidad de la acreditación institucional. _x000D_
•	Se trabajó en la ruta de integración de los Planes de Mejoramiento de los programas -  Planes de Coherencia – y la actualización de la Acreditación institucional a los lineamientos  2015, buscando establecer a partir de los indicadores del PDI, los parámetros que se establecen en las características y factores de las guías del CNA según los nuevos lineamientos. _x000D_
•	Se definió el tamaño de la muestra de la población a encuestar y se trabajó la socialización previa de lo que representa la acreditación institucional. _x000D_
_x000D_
 Etapa 2. Ajustes a las etapas de la autoevaluación institucional_x000D_
•	Se ha trabajado en la actualización de la plataforma SIA con la División de Sistemas, ajustando las etapas que apoyan el proceso. _x000D_
•	Se ha continuado con el trabajo de la actualización de la matriz de bitácora de programas conjuntamente con Viceacadémica y con el área de AIE para establecer la información que se debe proporcionar desde cada fuente._x000D_
•	Se realizó un ajuste estructural al proceso de autoevaluación institucional que establece solo la ponderación para las características y los factores, dejando la ponderación de los aspectos por fuera de la etapa. _x000D_
•	Se trabajó desde el aprestamiento de los objetivos para soportar el proceso de autoevaluación. Se ha definido que el proceso de autoevaluación ponderará y calificará solo características y factores._x000D_
•	Se está ejecutando el plan comunicacional y el proceso de recolección de información. Dentro del proceso de autoevaluación institucional, y el proceso de actualización del Plan de Mejoramiento Institucional, se tiene establecido que los indicadores a nivel de componente y de proyectos, se constituyen en los principales insumos para la autoevaluación institucional. Se emitieron los conceptos técnicos de los ajustes a los diferentes objetivos, revisando la coherencia de los indicadores con relación a los nuevos lineamientos de acreditación institucional del CNA._x000D_
•	Se trabajó el Plan Comunicacional y se finalizó el ajuste a la etapa de recolección de información desde los objetivos institucionales.  Se ha finalizado el ajuste al PDI, donde se estableció la coherencia de los lineamientos de Acreditación Institucional con respecto a los indicadores establecidos en los proyecto y en los objetivos del mismo._x000D_
_x000D_
Etapa 3. Seguimiento a las oportunidades de mejora._x000D_
•	Se emitió concepto Técnico del informe de Maestría en Instrumentación Física,  de la Maestría en Investigación Operativa y Estadística y de la Maestría en Administración y Desarrollo Humano, igualmente se emitió concepto técnico de la Licenciatura en Matemáticas y Física, así como el de Ingeniería Eléctrica, Tecnología Industrial, Química Industrial. Se entregó concepto Técnico del Doctorado en Educación. De aquí se trabajó en la integración de los Planes de Mejoramiento de los programas, con el plan de mejoramiento Institucional._x000D_
•	Se acompañó a los programas para garantizar que las facultades incorporen las actividades establecidas en los Planes de Mejoramiento de Programas, a través de la elaboración de los Conceptos Técnicos de los Planes de Coherencia con las facultades, para articularlos al Plan de Mejoramiento Institucional. _x000D_
•	Se tiene el informe del primer semestre del año 2015 de seguimiento al Plan de Mejoramiento Institucional. Se tiene el informe trimestral de septiembre de 2015, de seguimiento al Plan de mejoramiento institucional _x000D_
_x000D_
Etapa 4. Actualización a la Autoevaluación institucional (indicadores o etapas del proceso)_x000D_
•	Se trabajó la bitácora institucional, matriz que articula al nivel de detalle los indicadores del PDI y los aspectos a evaluar de los nuevos lineamientos del CNA, con el objeto de garantizar la articulación completa de los objetivos institucionales con los factores, características y aspectos de los nuevos lineamientos. Se tiene la bitácora para la acreditación institucional, producto del análisis de la relación de los indicadores del PDI y de la guía de Autoevaluación con fines de Acreditación 2015.  _x000D_
•	Se trabajó con los objetivos institucionales, buscando incorporar los principales indicadores de monitoreo, para su posterior seguimiento, dentro de los ejercicios de autoevaluación, en la etapa de Recolección de la Información, análisis y calificación, derivados de los lineamientos de Acreditación del CNA 2015._x000D_
•	Se emitieron los conceptos técnicos de los ajustes a los objetivos institucionales buscando incorporar los principales indicadores de monitoreo para su posterior seguimiento. Se preparó a nivel institucional a los objetivos en la etapa de Recolección de la Información para que a partir de los propios indicadores, se les dé respuesta a los factores, características y aspectos que se mencionan en la guía del CNA 2015._x000D_
•	Se finalizó la ruta de ajuste del PDI, para los proyectos institucionales y sus componentes. Los indicadores propuestos por los diferentes objetivos se ajustaron a los lineamientos de Acreditación Institucional, de acuerdo a los Conceptos Técnicos Emitidos. _x000D_
_x000D_
Etapa 5. Estrategia de socialización avances y resultados de la acreditación institucional._x000D_
•	Se ajustó el modelo metodológico y el plan de trabajo para la realización de un nuevo proceso de autoevaluación institucional, de acuerdo a los nuevos lineamientos de acreditación, con el fin de actualizar el Plan de Mejoramiento Institucional, basados inicialmente en el ajuste de indicadores a la cadena de logro del Plan de Desarrollo Institucional._x000D_
•	Se inició la socialización de los nuevos lineamientos de acreditación institucional 2015, ante las directivas académicas y ante los objetivos institucionales, quienes incorporaron nuevos elementos para disminuir la brecha de los indicadores para las mediciones institucionales._x000D_
•	Se presentaron algunos resultados del Plan de Mejoramiento Institucional, que le han permitido a la universidad, incorporar nuevas oportunidades de mejora encontradas desde los programas.  _x000D_
•	Se cumplió con la propuesta de involucrar los lineamientos de acreditación institucional a los Objetivos Institucionales. Igualmente se sigue trabajando en la socialización de la cultura de la Acreditación Institucional dentro de todos los estamentos, mediante la difusión de la información referente al proceso y a los resultados de la acreditación. _x000D_
•	Se sigue trabajando en la socialización de la cultura de la Acreditación Institucional dentro de todos los estamentos, mediante la difusión de la información referente al proceso y a los resultados de la acreditación. _x000D_
_x000D_
Etapa 6. Presentación de resultados._x000D_
•	Se ejecutó el cronograma establecido para el proceso de actualización del Plan de Mejoramiento Institucional para el año 2015. Se tiene la bitácora institucional articulada con las nuevas apuestas de la actual administración y los nuevos ajustes que se proponen para los objetivos institucionales. Se ha presentado en el Comité de Estrategias la propuesta articulada de ejecución del proceso._x000D_
•	Se continúa socializando con la comunidad lo que representa la acreditación institucional._x000D_
•	Se presentaron los resultados del Plan de mejoramiento institucional y su integralidad con los planes de mejoramiento de los programas académicos. _x000D_
•	Se definió como uno de los principales indicadores a nivel institucional, el índice de cumplimiento del Plan de Mejoramiento Institucional._x000D_
_x000D_
</t>
  </si>
  <si>
    <t>Reporte Diciembre_x000D_
_x000D_
Este Plan Operativo esta aritculado al Sistema de Indicadores Institucionales, no tiene asignado presupuesto, y su propósito es contribuir con información para dar soporte a la toma de decisiones en los aspectos de cobertura._x000D_
_x000D_
Desde el Plan de Acción de la Oficina de Planeación se está adelantando la recolección de información de las fuentes primarias para consolidar la información pertinente para la toma de decisiones._x000D_
_x000D_
El nivel de cumplimiento del Plan Operativo está articulado al indicador de Nivel de actualización de la información a nivel estratégico y táctico del área de Administración de la Información Estratégica de la Oficina de Planeación._x000D_
_x000D_
Se construyó una presentación en conjunto con la División de sistemas con una propuesta de intervención a la programación de Aulas.  Se sugirió presentarla ante el Consejo Académico._x000D_
_x000D_
Este plan operativo está en proceso de reformulación dado la actualización de la cadena de resultados del objetivo de cobertura con calidad.</t>
  </si>
  <si>
    <t>REPORTE CON CORTE A 31 DE DICIEMBRE DE 2015_x000D_
No se reportan cambios en el avance del 119.05% representado en 125 docentes de planta y transitorios, 122 de ellos en cursos de inglés y francés, correspondientes a los niveles A1, A2, B1 y B2, según la clasificación del marco común europeo y 3 docentes en inmersión._x000D_
_x000D_
REPORTE CON CORTE A 30 DE NOVIEMBRE DE 2015_x000D_
Se evidencia un avance del 119.05% representado en 125 docentes de planta y transitorios, 122 de ellos en cursos de inglés y francés, correspondientes a los niveles A1, A2, B1 y B2, según la clasificación del marco común europeo y 3 docentes en inmersión._x000D_
_x000D_
REPORTE CON CORTE A 31 DE OCTUBRE DE 2015_x000D_
No se reportan cambios en el avance del 68.57% representado en 72 docentes de planta y transitorios, 69 de ellos en cursos de inglés y francés, correspondientes a los niveles A1, A2, B1 y B2, según la clasificación del marco común europeo y 3 docentes en inmersión._x000D_
_x000D_
REPORTE CON CORTE A 30 DE SEPTIEMBRE DE 2015_x000D_
No se reportan cambios en el avance del 68.57% representado en 72 docentes de planta y transitorios, 69 de ellos en cursos de inglés y francés, correspondientes a los niveles A1, A2, B1 y B2, según la clasificación del marco común europeo y 3 docentes en inmersión._x000D_
_x000D_
REPORTE CON CORTE A 31 DE AGOSTO DE 2015_x000D_
Con un avance del 68.57% representado en 72 docentes de planta y transitorios, 69 de ellos en cursos de inglés y francés, correspondientes a los niveles A1, A2, B1 y B2, según la clasificación del marco común europeo y 3 docentes en inmersión._x000D_
_x000D_
REPORTE CON CORTE A 31 DE JULIO DE 2015_x000D_
No se reportan cambios en el avance del 60% representado en 63 docentes de planta y transitorios, 60 de ellos en cursos de inglés y francés, correspondientes a los niveles A1, A2, B1 y B2, según la clasificación del marco común europeo y 3 docentes en inmersión._x000D_
_x000D_
REPORTE CON CORTE A 30 DE JUNIO DE 2015_x000D_
No se reportan cambios en el avance del 60% representado en 63 docentes de planta y transitorios, 60 de ellos en cursos de inglés y francés, correspondientes a los niveles A1, A2, B1 y B2, según la clasificación del marco común europeo y 3 docentes en inmersión._x000D_
_x000D_
REPORTE CON CORTE A 31 DE MAYO DE 2015_x000D_
Se evidencia un avance del 60% representado en 63 docentes de planta y transitorios, 60 de ellos en cursos de inglés y francés, correspondientes a los niveles A1, A2, B1 y B2, según la clasificación del marco común europeo y 3 docentes en inmersión._x000D_
_x000D_
REPORTE CON CORTE A 30 DE ABRIL DE 2015_x000D_
No se reportan cambios en el avance del 53,33% reportado en el corte anterior. Este 53.33% representado en 56 docentes de planta y transitorios en cursos de inglés y francés, se inicia el primer ciclo de formación en segunda lengua, cursos 1,5,7,11 y 15, correspondientes a los niveles A1, A2 y B1, según la clasificación del marco común europeo._x000D_
_x000D_
REPORTE CON CORTE A 31 DE MARZO DE 2015_x000D_
Con un avance del 53,33% representado en 56 docentes de planta y transitorios en cursos de inglés y francés, se inicia el primer ciclo de formación en segunda lengua, cursos 1,5,7,11 y 15, correspondientes a los niveles A1, A2 y B1, según la clasificación del marco común europeo._x000D_
_x000D_
REPORTE CON CORTE A 28 DE FEBRERO DE 2015_x000D_
Con un avance del 52.38% representado en 55 docentes de planta y transitorios en cursos de inglés y francés, se inicia el primer ciclo de formación en segunda lengua, cursos 1,5,7,11 y 15, correspondientes a los niveles A1, A2 y B1, según la clasificación del marco común europeo.</t>
  </si>
  <si>
    <t xml:space="preserve">A 31 de Diciembre se tiene un avance del 91,67% que corresponde a los 110 funcionarios administrativos que han participado en los cursos de formación de la lengua inglesa, dictados por el ILEX. </t>
  </si>
  <si>
    <t xml:space="preserve">31 de diciembre de 2015._x000D_
Durante este mes se enviaron dos tips más: ¿Trabaja o ha pensado trabajar en equipos internacionales para resolver problemas de su área de conocimiento en contextos globales? y ¿Ha pensado en la posibilidad de colaboración internacional internacional virtual con estudiantes y/o docentes de otros países? Se anexan archivos con pdf y el envío se puede verificar en el correo de la Directora de Relaciones Internacionales. Se recibieron algunas respuestas. Lo que se busca es invitar a la reflexión a los docentes, sobre sus actividades en el aula y relacionadas con la internacionalización.   _x000D_
Con respecto a las charlas magistrales, el tema ya se había cerrado._x000D_
_x000D_
30 de noviembre._x000D_
No hay novedades en cuanto a la divulgación magistral de convocatorias, la meta se cumplió al 100%._x000D_
Con relación a los tips, durante este mes se envió un segundo tip: ¿Trabaja o ha pensado trabajar en equipos internacionales para resolver problemas de su área de conocimiento en contextos globales? Se anexa archivo con pdf y el envío se puede verificar en el correo de la Directora de Relaciones Internacionales. Se recibieron algunas respuestas. Lo que se busca es invitar a la reflexión a los docentes, sobre sus actividades en el aula y relacionadas con la internacionalización.   _x000D_
_x000D_
31 de octubre._x000D_
Con respecto a las charlas magistrales, el tema ya se cerró por este año, cumpliendo con el objetivo de dos (una por semestre). Durante este mes se realizó el seguimiento al efecto logrado con el primer tip enviado. Se puede mencionar una reunión sostenida con el Dr. Eduardo Henao, docente de la Facultad de Ciencias de la Salud, quién cuenta con una experiencia personal internacional muy importante, como estudiantre de pregrado y especialización, y quién socializa y motiva a sus estudiantes a ampliar sus horizontes. Adicionalmente, se recibieron correos de algunos profesores, evidenciando el interés que hay en el tema por parte de algunos profesores. Se puedan revisar las respuestas en el correo electrónico de la Directora de Relaciones Internacionales. _x000D_
_x000D_
30 de septiembre. _x000D_
Con respecto a las charlas magistrales, el tema ya se cerró por este año, cumpliendo con el objetivo de dos (una por semestre).  _x000D_
En relación con los tips, durante septiembre, se compartió uno, que más que un tip es una invitación a reflexionar sobre si el docente tiene claras estrategias curriculares para promover competencias internacionales en sus alumnos. Se recibieron algunas respuestas a manera de preguntas y a manera de comentarios. Esto da pie para establecer unas estrategias para el próximo año. Se anexa pdf asociado._x000D_
_x000D_
31 de agosto de 2015._x000D_
Durante este mes, se realizó la charla magistral a fin de hacer la difusión de las oportunidades de intercambio internacional activas; asistieron 42 estudiantes. Los soportes se encuentran en el archivo digital de la Oficina de Relaciones Internacionales (formato de asistencia, registro fotográfico). _x000D_
_x000D_
Con respecto a la generación de tips se enviarán a la comunidad académica durante la segunda quincena de septiembre. _x000D_
_x000D_
31 de julio de 2015._x000D_
Se está trabajando en la nueva convocatoria para abrirla en Agosto y poder hacer una charla Magistral donde los estudiantes UTP se puedan enterar de las oportunidades en el exterior._x000D_
_x000D_
Durante el primer semestre se realizaron varias reuniones a fin de sensibilizar a parte del equipo docente de la universidad. Ya se están elaborando los tips desde la Oficina de Relaciones Internacionales._x000D_
_x000D_
30 de junio._x000D_
Sin novedades. En el mes de Agosto se retomarán las convocatorias y nuevamente se realizarán charlas magistrales para divulgar la información a estudiantes. La Directora de Relaciones Internacionales iniciará la generación de tips que inviten a la reflexionar sobre el tema a partir del segundo semestre con el fin de esperar la incorporación de todos los miembros de la comunidad universitaria._x000D_
_x000D_
31 de mayo de 2015._x000D_
No hay novedades con respecto a charlas magistrales, se espera realizar una nueva durante el segundo semestre de 2015._x000D_
_x000D_
Con respecto a los tips, la Directora de Relaciones Internacionales iniciará la generación de tips que inviten a la reflexionar sobre el tema a partir del mes de junio por cuanto mayo fue un mes de muchas actividades de internacionalización en la universidad y no se quería que pasaran desapercibidos los tips. _x000D_
_x000D_
30 de abril de 2015._x000D_
No hay novedades con respecto a la divulgación magistral de oportunidades. Con respecto a los tips lo que hay que decir es que después de realizada la sensibilización sobre la pertinencia e importancia de la internacionalización en casa a docentes de la UTP, se espera iniciar la generación de unos tips que inviten a la reflexionar sobre el tema a partir del mes de mayo._x000D_
 _x000D_
31 de marzo de 2015._x000D_
_x000D_
Con el fin de contextualizar esta información, se espera realizar un taller de sensibilización dirigido al staff académico de la universidad en abril de los corrientes._x000D_
_x000D_
28 de febrero de 2015._x000D_
_x000D_
Se realizó una charla magistral el 10 de febrero de los corrientes: previamente se registraron 44 estudiantes y asistieron en realidad 24 estudiantes. Se anexa lista de asistencia a la charla magistral en registro de documentos._x000D_
Relaciones Internacionales iniciará la generación de los tips durante el mes de marzo periodo en que está en pleno funcionamiento académico la institución. </t>
  </si>
  <si>
    <t xml:space="preserve">31 de diciembre._x000D_
No hay novedades. Las próximas convocatorias, tanto para estudiantes UTP como para estudiantes internacionales, se abrirán en el transcurso del I semestre de 2016. _x000D_
_x000D_
30 de noviembre. _x000D_
No hay novedades. Las próximas convocatorias, tanto para estudiantes UTP como para estudiantes internacionales, se abrirán en el transcurso del I semestre de 2016. _x000D_
_x000D_
31 de octubre. _x000D_
No hay novedades para este mes. Con respecto a las convocatorias para estudiantes UTP, se puede mencionar que continúan con su proceso para realizar su intercambio en el primer semestre de 2016. En referencia con las convocatorias para los internacionales, no se han abierto nuevas. Hasta el 30 de octubre recibimos postulaciones; durante el mes de noviembre, se estarán tramitando las aprobaciones de los intercambios por parte de las diferentes facultades de la UTP._x000D_
_x000D_
30 de septiembre._x000D_
Con respecto a convocatorias para estudiantes internacionales, durante el mes de septiembre se lanzaron dos convocatorias diferentes:_x000D_
1. Convocatoria general mediante correo enviado a las universidades socias y publicada también en la página web: http://www.utp.edu.co/internacional/noticias-y-eventos/convocatoria-para-estudiantes-internacionales.html_x000D_
2. Invitación a  las universidades socias por medio de correo electrónico para postular a sus estudiantes, en el marco de la convocatoria Alianza del Pacífico._x000D_
_x000D_
Con respecto a las convocatorias para estudiantes UTP, no hubo novedad, los estudiantes están en proceso de ser postulados a las diferentes universidades socias._x000D_
_x000D_
31 de agosto de 2015._x000D_
Durante el mes de Agosto, se realizó el proceso de matrícula de los estudiantes Internacionales. Se está aún en la recepción de los rotantes en el programa de medicina. Durante septiembre, se abrirá la convocatoria para que las Universidades pares hagan difusión en sus respectivas instituciones._x000D_
_x000D_
Con respecto a los estudiantes UTP, se lanzaron las siguientes convocatorias: _x000D_
1. Convocatoria de movilidad general que abarca la mayoría de convenios bilaterales con los que cuenta la UTP. _x000D_
Es importante mencionar que para esta ocasión el promedio mínimo para aplicar fue de 3.8, con el fin de abarcar más estudiantes que puedan costear su intercambio._x000D_
La convocatoria puede ser revisada en el siguiente link: _x000D_
http://www.utp.edu.co/internacional/oportunidades-en-el-exterior/convocatoria-intercambio-academico-2016-i.html_x000D_
2. Convocatoria Plataforma de Movilidad Alianza del Pacífico. _x000D_
Con el fin de que estudiantes puedan acceder a financiaciones externas para llevar a cabo sus intercambios, se hace una convocatoria semestral para hacerle difusión a la oportunidad de ofrecen los gobiernos de México, Perú, Chile y Colombia. _x000D_
La convocatoria se puede revisar en el siguiente link: _x000D_
http://www.utp.edu.co/internacional/oportunidades-en-el-exterior/convocatoria-alianza-pacifico.html_x000D_
_x000D_
31 de julio de 2015._x000D_
Se están recibiendo a los estudiantes internacionales que iniciarán sus actividades académicas durante la primera semana de Agosto del año en curso. Esta recepción incluye la de los estudiantes que vienen a realizar rotaciones médicas durante los meses de Julio y Agosto de 2015. Las nuevas convocatorias para estudiantes internacionales se lanzarán a partir del mes de septiembre._x000D_
_x000D_
Con respecto a los estudiantes UTP, se realizó un proceso de selección para que estudiantes de la UTP puedan aplicar a las Becas del Gobierno de México, hay 12 estudiantes participando en el proceso. La convocatoria general para todas las universidades con las cuáles tenemos convenio será lanzada durante el mes de Agosto._x000D_
_x000D_
30 de junio de 2015._x000D_
Sin novedades en cuanto a la movilidad entrante: aún estamos en proceso de recibir documentación de los estudiantes que realizarán su intercambio durante el segundo semestre de 2015._x000D_
Con respecto a la movilidad saliente, no hay novedades. Las próximas convocatorias se abrirán a partir del mes de agosto._x000D_
_x000D_
31 de mayo de 2015._x000D_
En relación con las convocatorias para internacionales, dos (2) estudiantes españolas decidieron posponer su aplicación para realizar su intercambio durante el I semestre de 2016, por lo tanto a la fecha tenemos 25 estudiantes internacionales postulados para realizar intercambio académico durante el II semestre de 2015._x000D_
No hemos abierto nuevas convocatorias._x000D_
_x000D_
Con referencia a los estudiantes UTP, se lanzó una convocatoria para realizar intercambio académico en la Universidad Estadual Feira de Santana (UEFS), Brasil; la UTP cuenta con un cupo en el marco del programa BRACOL  y la fecha límite para enviar la documentación fue el 18 de mayo. La convocatoria puede ser revisada en el siguiente link:_x000D_
http://www.utp.edu.co/internacional/oportunidades-en-el-exterior/convocatoria-bracol-uefs.html_x000D_
_x000D_
30 de abril de 2015._x000D_
Con respecto a convocatorias para internacionales, no se han abierto nuevas convocatorias; se está en el proceso de recibir postulaciones. A la fechas hay 27 postulados para realizar su intercambio académico durante el segundo semestre de 2015._x000D_
_x000D_
En relación con las convocatorias internacionales para los UTP, se lanzó una convocatoria para realizar intercambio académico en la Universidad Federal de Integración Latinoamericana - UNILA de Brasil. La UTP cuenta con un cupo, esta información es reciente por lo que no se había contemplado en lo planeado; la fecha límite para recibir la documentación es el 1ro de mayo; la convocatoria puede ser revisada en el siguiente link:_x000D_
http://www.utp.edu.co/internacional/oportunidades-en-el-exterior/convocatoria-bracol-unila.html_x000D_
_x000D_
31 de marzo de 2015._x000D_
Se lanzaron las siguientes convocatorias para estudiantes UTP:_x000D_
1. Convocatoria para realizar intercambio en la Universidad Nacional de la Plata a través del convenio MACA (Movilidad Académica Colombia-Argentina).La UTP tiene un cupo. La convocatoria cerró el 31 de marzo. _x000D_
La convocatoria se puede encontrar publicada en el siguiente link: http://bit.ly/19UinQr_x000D_
2.Se abrió la convocatoria para realizar Doble Diploma con la Escuela Nacional de Ingenierios de Metz (ENIM). La convocatoria cerró el 20 de marzo con 6 postulados. _x000D_
La convocatoria se puede encontrar publicada en el siguiente link: http://bit.ly/1FrLEtK_x000D_
3.Se abrió la convocatoria "Becas Iberoamérica. Estudiantes de Grado. Santander Universidades." La UTP tiene 5 becas. La convocatoria tiene fecha de cierre el 9 de abril de 2015. _x000D_
La convocatoria se puede encontrar publicada en el siguiente link: http://bit.ly/1NX3MQS_x000D_
4.Se abrió la convocatoria para realizar intercambio en el Instituto Tecnológico de Chihuhua II. La UTP tiene 2 cupos. La convocatoria cierra el 9 de abril._x000D_
La convocatoria se puede encontrar en el siguiente link: http://bit.ly/190bxbh_x000D_
_x000D_
Para estudiantes internacionales la información es la siguiente:_x000D_
1.Se envió a las universidades con las cuales tenemos convenio, a través de correo electrónico, la convocatoria para realizar intercambio académico en la UTP durante el segundo semestre de 2015._x000D_
2.Se envío a la Escuela Nacional de Ingenieros de Metz, a travéz de correo electrónico, la convocatoria para realizar Doble Diploma en la UTP. _x000D_
_x000D_
28 de febrero de 2015._x000D_
Se lanzaron las siguientes convocatorias:_x000D_
1. Convocatoria para realizar intercambios en Canadá por medio de le Bureau de Coopération Interuniversitaire (BCI). _x000D_
2. Convocatoria general para realizar intercambios en diferentes universidades con las cuales la UTP tiene convenio (UNAM, Ucentral, USP, UTalca, BUAP, UBA). _x000D_
3.Convocatoria para estudiantes interesados en realizar un intercambio en Middle East Technical University, Ankara, Turquía._x000D_
4. Convocatoria para aplicar a la Plataforma de Movilidad Estudiantil y Académica Alianza del Pacífico._x000D_
Los soportes pueden ser revisados en la fan page y en la web de la Oficina de Relaciones Internacionales UTP: _x000D_
1. Convocatoria Canadá: http://www.utp.edu.co/internacional/oportunidades-en-el-exterior/convocatoria-intercambio-academico-en-canada-2015.html_x000D_
2.Convocatoria General: http://www.utp.edu.co/internacional/oportunidades-en-el-exterior/convocatoria-intercambio-internacional-2015-ii.html_x000D_
3.Convocatoria Middle East Technical University: http://www.utp.edu.co/internacional/intercambio-en-turquia.html_x000D_
4. Convocatoria Plataforma de Movilidad Alianza Pacífico 2015-II: http://www.utp.edu.co/internacional/oportunidades-en-el-exterior/plataforma-de-movilidad-alianza-pacifico-2015-ii.html_x000D_
_x000D_
Con respecto a las convocatorias para los internacionales, la ORI está en la etapa de la preparación de la convocatoria para atraer a los estudiantes internacionales a la UTP para el segundo semestre del 2014. Se lanzará a principios del mes de Marzo. </t>
  </si>
  <si>
    <t xml:space="preserve">31 de diciembre de 2015. _x000D_
No hay novedades._x000D_
_x000D_
30 de noviembre._x000D_
Para reforzar la cooperación con Francia, labor que se ha venido trabajando a lo largo de todo el año, se organizó una reunión con el Rector, los Vicerrectores Académico y de Investigación Innovación y Extensión, los decanos de las Facultades de Ingeniería Industrial, Ingeniería Mecánica, Bellas Artes y Humanidades, Tecnologías. Alllí se trató el tema de la enseñanza del francés, adicional a la formación en inglés, para estudiantes y docentes. Durante este mes se complementó esta estrategia con la charla del Director de Campus France y del Consejero para la Cooperación Universitaria de la Embajada de Francia. Se anexa hoja de asistencia. _x000D_
_x000D_
31 de octubre._x000D_
El 27 de octubre se desarrolló una reunión con el Decano de la Facultad de Ciencias Ambientales, a fin de revisar los avances de la cooperación con la Universidad Técnica de Brandemburgo Cottbus - Senftenberg. Con miras a desarrollar la misión a Alemania, por parte del Vicerrector Académico y el Decano de Ciencias Ambientales, se estructuró un plan de trabajo y de preparación de información, se adjunta plan de trabajo._x000D_
_x000D_
30 de septiembre._x000D_
No se reportan novedades para este periodo._x000D_
_x000D_
31 de agosto de 2015._x000D_
Durante este mes, se realizaron reuniones con el Vicerrector Académico y los Decanos de Ingeniería Industrial e Ingeniería Mecánica con el fin de proponer una misión a Francia para renovar el convenio con la ENIM, aspecto fundamental para la reciente re-acreditación institucional. Se acordó organizar una visita a no sólo a la ENIM sino a otras 3 instituciones a fin de fortalecer cooperación. _x000D_
_x000D_
 _x000D_
31 de julio de 2015._x000D_
Se siguen realizando reuniones con los Decanos de Ingeniería Mecánica e Ingeniería Industrial con el fin de revisar la estrategia de internacionalización: se ha propuesto en lo posible fortalecer los vínculos con las instituciones francesas con las cuales se tiene un convenio vigente y activo (ENIM, École De l’Institut Mines-Télécom  y Arts et Métiers) y convenios vigentes (Université Jean Moulin Lyon 3) así como mejorar los procesos internos de seguimiento y de asignación de prácticas a los estudiantes internacionales.  _x000D_
_x000D_
30 de junio de 2015._x000D_
No se reportan novedades para este mes._x000D_
_x000D_
31 de mayo de 2015._x000D_
En la reunión coordinada por Relaciones Internacionales y el representante del Institut Mines-Telecom de Francia, la Directora de Relaciones Intenacionales invitó a la Facultad de Ingenierías a participar de manera más activa en las reuniones, seminarios, talleres que ofrece la institución a través de la Oficina de Relaciones Internacionales, a fin de promover y visibilizar de manera más clara los procesos de internacionalización que se llevan a cabo en dicha facultad. _x000D_
_x000D_
30 de abril de 2015._x000D_
Reunión con el Decano de Ingeniería Mecánica a fin de revisar los procesos de internacionalización al interior de la Facultad: se retomó el tema de poder participar en la versión 2 de Digital Farm con la ENIM, la posibilidad de ir trabajando en un semillero de talentos para prepararlos en el idioma francés y el fortalecimiento de la cooperación académica con la ENIM. Ver acta del mes anterior y correos cruzados desde la dirección de Relaciones Internacionales. _x000D_
_x000D_
31 de marzo de 2015._x000D_
Durante el mes de marzo, la Directora de Relaciones Internacionales participó en los diálogos de Rectoría con las Facultades de Ingeniería Mecánica, Bellas Artes y Humanidades, Ciencias Ambientales y Ciencias de la Salud, lo cual permitió establecer puntos para la coherencia de acciones en la marco del propósito de internacionalización de la UTP. Ver Actas de la Oficina de Planeación (archivo de Planeación). _x000D_
_x000D_
Adicionalmente se han realizado reuniones con los Decanos y enlaces para la internacionalización de las Facultades de Ingeniería Industrial, Wilson Arenas y Ciencias Ambientales, Luis Gonzaga Gutiérrez. Ver pdf adjuntos donde se indica la organización de la reunión.  _x000D_
_x000D_
28 de febrero de 2015._x000D_
_x000D_
La Directora de Relaciones Internacionales ha participado en los diálogos de Rectoría con las Facultades de Ingeniería Industrial, Ciencias Básicas, Tecnología, Ingenierías, Ciencias de la Educación, lo cual ha permitido establecer puntos de encuentro y de mejoramiento para la coherencia de acciones en la marco del propósito de internacionalización de la UTP. _x000D_
_x000D_
Ver Actas de la Oficina de Planeación (archivo de Planeación). </t>
  </si>
  <si>
    <t>31 de diciembre de 2015._x000D_
No hay novedades._x000D_
_x000D_
30 de noviembre._x000D_
Durante el mes de noviembre, la Directora de Relaciones Internacionales, participó en una reunión organizada por el DAAD con universidades e instituciones de Alemania. Fue la oportunidad para explorar posibilidades de cooperación y comprobar que los posibles están abietos a excuchar las propuestas de la UTP, para lo cual la universidad debe seguir avanzando en su conformación de líneas de interés y de portafolio de proyectos. Se anexa certificado de permanencia._x000D_
_x000D_
31 de octubre._x000D_
Durante el mes de octubre, la Oficina de Relaciones Internacionales organizó una misión académica a Francia, en la cual participaron: el Rector, la Directora de Relaciones Internacionales y los Decanos de Ingeniería Mecánica e Ingeniería Industrial. Se anexa la agenda desarrollada en Francia. Se realizaron sesiones de trabajo con los pares de la ENIM, de la Université de Lorraine y l'École d'Arts et Métiers. Actualmente, se analizan las diferentes posibilidades y proyectos internos en la UTP, para definir las líneas de trabajo para el fortalecimiento del relacionamiento y la cooperación internacionales. Se anexan soporte de la misión. _x000D_
_x000D_
30 de septiembre de 2015._x000D_
No se reportan novedades para este periodo._x000D_
_x000D_
31 de agosto de 2015._x000D_
No hay novedades._x000D_
_x000D_
31 de julio de 2015._x000D_
El 8 de julio la Directora de Relaciones Internacionales participó en una videoconferencia con Directivas de la Universidad Tecnológica de Tijuana con la perspectiva de complementar fortalezas en temas académicos, de investigación, con miras a aprovechar la Plataforma Alianza Pacífico._x000D_
_x000D_
30 de junio de 2015._x000D_
No se reportan novedades para este mes._x000D_
_x000D_
31 de mayo._x000D_
Con miras a promover el relacionamiento internacional de la Facultad de Tecnología con miras a temas de agroindustria, se promovió una reunión con la Universidad de Aveiro de Portugal. Asistieron el Decano de la Facultad de Tecnología y algunos profesores, se anexa registro fotográfico. _x000D_
_x000D_
30 de abril de 2015._x000D_
Durante el mes de abril no se organizaron reuniones con socios académicos internacionales. _x000D_
_x000D_
31 de marzo de 2015._x000D_
Durante este mes, se realizaron reuniones en la Facultad de Ciencias Ambientales con el Prof. Dieter Lessman de Cottbus, Alemania; en la Facultad de Ingenierías con el Prof. Nicolas Durrande de l'École des Mines de St. Étienne y el 16 de marzo con el Rector Encargado para América Latina de la Universidad de Salerno de Italia. _x000D_
Estas tres reuniones se sostuvieron con el fin de buscar las alternativas para ampliar o iniciar la cooperación académica internacional. Ver pdf adjuntos. _x000D_
_x000D_
28 de febrero de 2015._x000D_
Se han programado visitas y reuniones para el mes de marzo con académicos de COTTBUS en coordinación con la Facultad de Ciencias Ambientales y de  l'École des Mines de St. Étienne en coordinación con la Facultad de Ingenierías.</t>
  </si>
  <si>
    <t xml:space="preserve">31 de diciembre de 2015._x000D_
No hay novedades._x000D_
_x000D_
30 de noviembre._x000D_
Para reforzar la cooperación con Francia, labor que se ha venido trabajando a lo largo de todo el año, se organizó una reunión con el Rector, los Vicerrectores Académico y de Investigación Innovación y Extensión, los decanos de las Facultades de Ingeniería Industrial, Ingeniería Mecánica, Bellas Artes y Humanidades, Tecnologías. Alllí se trató el tema de la enseñanza del francés, adicional a la formación en inglés, para estudiantes y docentes. Durante este mes se complementó esta estrategia con la charla del Director de Campus France y del Consejero para la Cooperación Universitaria de la Embajada de Francia. Se anexa hoja de asistencia. _x000D_
_x000D_
31 de octubre._x000D_
En el marco de la misión académica a Francia, en la cual participaron: el Rector, la Directora de Relaciones Internacionales y los Decanos de Ingeniería Mecánica e Ingeniería Industrial, se efectuó una sesión de trabajo con la Red Columbus, donde se revisaron los trabajos realizados, la proyección de la universidad, a fin de establecer unas posibles líneas de trabajo. A hoy se han desarrollado reuniones de trabajo en la universidad a fin de establecer una líneas de trabajo._x000D_
_x000D_
30 de septiembre._x000D_
Como complemento a actividades del primer semestre, el Director del DAAD visitó la UTP a fin de resocializar las oportunidades de cooperación existentes a nivel institucional y a nivel de estudiantes y docentes. Así mismo, la UTP recibió la visita del Sr. Embajador de Francia y de su Consejero para la Cooperación. Se anexan hoja de asistentes para el DAAD y acta resultado de la visita para la visita de la Embajada de Francia._x000D_
_x000D_
31 de agosto de 2015._x000D_
No se reportan novedades para este mes._x000D_
_x000D_
31 de julio de 2015._x000D_
No se reportan novedades para este mes._x000D_
_x000D_
30 de junio de 2015._x000D_
No se reportan novedades para este mes._x000D_
_x000D_
31 de mayo de 2015._x000D_
En reunión coordinada por Relaciones Intenacionales con Alexis Carrière representante del Institut Mines-Telecom de Francia, el cual agrupa trece (13) escuelas de ingeniería, con los Decanos de las Facultades de Ingeniería Mecánica, Ingeniería Industrial e Ingenierías, se pudieron analizar y plantear algunos posibles proyectos que se podrían ejecutar en cooperación académica con las instituciones que hacen parte de ese consorcio francés. Se anexa registro de asistencia. _x000D_
_x000D_
30 de abril de 2015._x000D_
Como seguimiento a la relación con la Alianza Francesa y para incentivar el aprendizaje de la lengua francesa entre los estudiantes del programa de ingeniería mecánica, se realizó una reunión con el Decano de Ingeniería Mecánica y el Director de la Alianza Francesa de Pereira. Esto se puede ver que quedó como compromiso en el acta de marzo que se anexa a documentos soporte. _x000D_
_x000D_
31 de marzo de 2015._x000D_
Durante el mes de marzo, se realizaron reuniones/talleres informativos a cargo de la Alianza Francesa (y con una misión de Québec, Canadá), Missouri State University y Colfuturo._x000D_
Se programaron con el fin de promover la movilidad de estudiantes, docentes e investigadores, y el aprovechamiento de las oportunidades internacionales, por parte de la comunidad de la UTP. _x000D_
Ver pdf adjuntos._x000D_
_x000D_
28 de febrero de 2015._x000D_
El 6 de febrero se organizó una conferencia magistral - taller interactivo con la Directora de la Fundación Carolina, Dra. Carolina Olarte a fin de socializar las oportunidades de becas y cursos en España así como de revisar los requisitos y trámites. Se anexa el soporte de asistencia en registro de documentos.  </t>
  </si>
  <si>
    <t xml:space="preserve">Corte 31 de diciembre de 2015_x000D_
_x000D_
Acompañamiento a las alianzas Existentes. _x000D_
_x000D_
A•	Indicador 1 Potencialización de la Participación de la UTP en espacios de deliberación pública (Este indicador es acumulativo): Se está trabajando en la actualización del inventario de los 65 espacios de deliberación públicos para lo cual quedaron 74 espacios, de la información recibida a la fecha se tiene:_x000D_
_x000D_
De los cuales 6 se encuentran inactivos (Mesa Departamental de Minería Responsable, Risaralda Bosque Modelo Para El Mundo Mesa 4, Mesa Territorial de Alianzas Público Privadas para la Generación de Ingresos de la Población, Víctima del Desplazamiento Forzado por la Violencia y en Situación de Pobreza Extrema, MTAPP, Mesa técnica de generación de ingresos para población vulnerable, Convenio Universidades para la evaluación de 3 políticas públicas municipales: Pereira innova, Primera Infancia y Juventud y Sub comité de la política pública departamental de Competitividad) y 9 nuevos espacios reportados (Nodo Risaralda de la Red Regional de Semilleros – Rredsi, Centros de Apoyo a la Tecnología y la Innovación, Consejo Departamental de Ciencia, Tecnología e Innovación – CODECTI, ASCUN - Nodo Regional, Subcomisión de Planeación del SUE, Junta Directiva Empresarios por la Educación, Red de Universidades del Risaralda, Comité técnico centro occidente del CANAL ZOOM, Clúster TIC Eje – Cafetero)._x000D_
_x000D_
Así mismo se realizó reporte de actualización a 18 espacios de deliberación (Mesa de Investigaciones de Risaralda, Red Regional de Semilleros – Rredsi, Asociación Nacional De Facultades De Educación ASCOFADE, Comité departamental de formación de educadores, Comité departamental de formación de educadores Municipal Pereira, Comité departamental de formación de educadores Municipal de Dosquebradas, Mesa municipal por la primera infancia, Mesa primera infancia, CODECTI, Comisión Regional de Competitividad, Comité Directivo de la Movilización Social, Red de Observatorios del Mercado del Trabajo (ORMET), Convenio UCP - Alcaldía de Pereira para la formulación de 3 políticas públicas: Cti, Competitividad, Sub comité de la política pública departamental de Cti, Comité Interinstitucional de Control Interno de Risaralda – CICIR, Red Académica de Alta Velocidad Regional RADAR,  Grupo Campus Virtual Risaralda - Mesa de TIC de la Red Universitaria de Risaralda y Consejo Directivo Red Académica de Tecnología Avanzada RENATA)._x000D_
Avance sobre la meta 115.49%, el indicador sobrepaso la meta dado que se tenía la expectativa de que el 50% de los espacios de deliberación pública aportaran al PDI, y de acuerdo al resultado de seguimiento corte noviembre se identificaron nueve (9) espacios más donde participa la UTP,  de los cuales todos aportan al PDI.  Es importante aclarar que no hubo una mala planificación de la meta sino que se superó una expectativa de cumplimiento._x000D_
_x000D_
•	Indicador 2 Generación de capacidades para la construcción de alianzas (Este indicador es acumulativo): El pasado 15 de noviembre de 2015, se llevó a cabo la capacitación sobre “Interventoría y Supervisión”, donde se contó con una participación total de 18 personas._x000D_
_x000D_
El indicador sobrepaso la meta dado que se tenía la expectativa de llegar a 7 unidades académicas y 2 unidades adicionales participaron de las actividades para generar capacidades de las alianzas. Es importante aclarar que no hubo una mala planificación de la meta sino que se superó una expectativa de cumplimiento._x000D_
_x000D_
Se anexa soporte en carpeta proyectos AE - diciembre - cuadro de medición de indicadores y carpeta Alianzas existentes_x000D_
</t>
  </si>
  <si>
    <t>Corte  diciembre 31 de 2015_x000D_
_x000D_
Sistema de Gerencia para las alianzas_x000D_
_x000D_
•Indicador 1 Alianzas estratégicas con acompañamiento activo (Indicador acumulativo): Se recibieron 2 reportes del estado actual de las Alianzas de la AHA y Biotecnología, con un acumulado de 20 alianzas con seguimiento y una pendiente por enviar información “Parquesoft”.  (Avance sobre la meta 96.25%)._x000D_
_x000D_
Se anexa soporte en carpeta proyectos AE - noviembre - cuadro de medición de indicadores y sistema de gerencia para las alianzas</t>
  </si>
  <si>
    <t>Avance con corte 31 de diciembre de 2015_x000D_
_x000D_
1.	Rendición De cuentas y control Social _x000D_
_x000D_
Participantes en el proceso de audiencia pública de rendición de cuentas a la ciudadanía: proceso finalizado en el mes de julio y con un cumplimiento del 106.82%. _x000D_
_x000D_
Indicador cumplido_x000D_
_x000D_
•	Indicador 2 Participantes activos en el sistema de control social: Se realizó diálogo con las Facultades de Educación (187) y de Bellas Artes (73) con un total de participación de 260._x000D_
_x000D_
De otro lado la página de UTP rinde cuentas a la fecha se encuentra actualizada y cuenta con un total de 1881 visitas en lo corrido del año.  . (Avance sobre la meta 100%)._x000D_
_x000D_
Se anexa soporte en carpeta proyectos AE - diciembre - cuadro de medición de indicadores y carpeta Rendición de cuentas y control social.</t>
  </si>
  <si>
    <t xml:space="preserve">Corte 31 de diciembre de 2015:_x000D_
_x000D_
El proyecto actualmente presenta un avance físico en su implementación del 67%_x000D_
_x000D_
ÁREA PROYECTOS: 12 proyectos en desarrollo con seguimiento_x000D_
_x000D_
Se ajustó el diseño, verificaron y consolidaron las arquitecturas físicas y lógicas del CIDT, potencializando capacidades esperadas y coherencia con los objetivos del CIDT. _x000D_
Se realizó la revisión y coordinación técnica de las compras requeridas._x000D_
Asesoría y acompañamiento a spin off Electrotic y a dos proyectos potenciales de ser elegibles para acceder al CIDT (red hidroclimatológica y redes de sensores inteligentes, que involucra tres grupos de investigación))_x000D_
Como parte de la estrategia de aportes de la UCP se identificaron 2 proyectos para acompañamiento a planes de negocios vinculando recurso humano de la especialización en Gestión de la innovación "Plataforma de comercio electrónico- con artesanías de Colombia” y “plataforma de servicios KPO"._x000D_
_x000D_
ÁREA COMERCIAL_x000D_
Asesoría en la construcción de los portafolios de servicios de 5 proyectos en las líneas de Smart Grids y Desarrollo de Software._x000D_
Documentación de la Metodología para la construcción del marco teórico de los portafolios comerciales de los  proyectos del CIDT _x000D_
Diseño de la estructura del Programa de Radio del CIDT “Unos minutos por la Innovación.”_x000D_
Difusión de las actividades del CIDT a través de la utilización de los medios internos de la UTP (Web, redes sociales, emisora) _x000D_
Apoyo a la difusión de las diferentes actividades y eventos del CIDT._x000D_
_x000D_
AREA ALIANZAS_x000D_
Enjambre empresarial ruta competitiva NOVITAS (60 entidades han firmado la alianza a la fecha) Pendientes por firmar: 12 entidades_x000D_
_x000D_
Formulación del proyecto para la convocatoria de Innpulsa RETO CLUSTER (UTP, Acopi, CIDT): Implementación de estrategias para el fortalecimiento de las empresas e incremento de la competitividad del sector BPO&amp;O de Risaralda: El proyecto se entregará para revisión de la Vicerrectoria de Investigaciones de la UTP y enviado a Bogotá, para el cierre de la convocatoria el 18 de Diciembre. En este proyecto participan 15 empresas._x000D_
 _x000D_
 Caso de éxito, Convocatoria de Colciencias: Formulación y ejecución del        proyecto "Desarrollo de un prototipo de sistema de información con la empresa  vinculada al Enjambre: Hospitec_x000D_
_x000D_
 1 modelo de negocio para nueva línea de servicio en revisión y acompañamiento:  Caso Electrotic's_x000D_
_x000D_
 Seminario en Desarrollo Web/Móvil donado por la Fundación Mozilla Colombia.  Beneficiados: 14 empresas, 35 emprendedores y estudiantes de Pereira_x000D_
_x000D_
 Transferencia de la Estrategia Comercial del  Nodo tic-Parquesoft Risaralda y  Procolombia a las empresas del Enjambre Novitas: 6 empresas beneficiadas_x000D_
_x000D_
Se están gestando las siguientes alianzas:_x000D_
IAMPLAS (softVT)  Para desarrollo de herramientas de vigilancia estratégica_x000D_
Schreder Empresa belga para laboratorio de Smart Grids_x000D_
Parque Nacional del Café Desarrollo de herramientas de sistema de información e inteligencia de negocios _x000D_
PwC Price Waterhouse Coopers Alianza proyecto políticas públicas_x000D_
EDEQ Convenio para pruebas proyecto localización de fallas_x000D_
Formulación del proyecto para la convocatoria de Innpulsa RETO CLUSTER (UTP, Cámara Pereira, ClústerTic, Acopi, Parquesoft, Alcaldía Pereira): Implementación de estrategias para el fortalecimiento de las empresas e incremento de la competitividad del sector BPO/ITO/KPO ubicado en el departamento de Risaralda_x000D_
</t>
  </si>
  <si>
    <t>1. PERÍODO REPORTE: 15 enero al 31 de diciembre del 2015. _x000D_
_x000D_
2. CONTEXTO. El Proyecto: Integración Académica busca consolidar la Región Académica, mediante el impulso y fortalecimiento a iniciativas gestadas al interior de las universidades que trabajan en Red. Persigue apoyar la conformación y fortalecimiento de los postgrados en Red. Se incluye el Fondo Regional de Investigaciones por medio del cual se gestionan proyectos de investigación en los que participan grupos de investigación de las universidades que conforman el Sistema Universitario del Eje Cafetero promoviendo el trabajo conjunto.  _x000D_
_x000D_
El proyecto Integración Académica se mide a través de dos indicadores: _x000D_
_x000D_
No. de Programas de Postgrados en Red en marcha y nuevos gestionados_x000D_
Gestión para la participación activa en el fondo regional de investigaciones _x000D_
 _x000D_
_x000D_
3. RESULTADOS OBTENIDOS. _x000D_
_x000D_
La meta para el 2015 es de 4 postgrados en Red en ejecución y gestionados_x000D_
_x000D_
Se tiene un  cumplimiento de 4/4 equivalente a un 100% _x000D_
_x000D_
A continuación se enumeran los posgrados en red: Doctorado Ciencias Ambientales/ Doctorado en Administración con la UNAM y Maestría en Biología Vegetal / _x000D_
_x000D_
Indicador 2. Se adelanta un proceso de investigación financiado a 2 jóvenes investigadores de la UTP y 2 jóvenes investigadores de la U del Quindío en los siguientes temas:  Alianza Universidad Empresa Estado. Actualmente se adelantan las 4 investigaciones en Alianza Universidad Empresa Estado. No hubo presentación de proyectos en lo relacionado con energías renovables._x000D_
_x000D_
Los informes de avance se han presentado cumplidamente por parte de los jóvenes investigadores_x000D_
_x000D_
1. Proceso de investigación asociado a la Red e Investigadores en Paz, conflicto y derechos humanos. Como producto de esta apuesta se hará una publicación conjunta entre las diversas universidades que hacen parte del proceso.</t>
  </si>
  <si>
    <t xml:space="preserve">1. PERÍODO REPORTE: 15 enero al 31 de diciembre del 2015. _x000D_
_x000D_
2. CONTEXTO. El Proyecto: Integración Académica busca consolidar la Región Académica, mediante el impulso y fortalecimiento a iniciativas gestadas al interior de las universidades que trabajan en Red. Persigue apoyar la conformación y fortalecimiento de los postgrados en Red. Se incluye el Fondo Regional de Investigaciones por medio del cual se gestionan proyectos de investigación en los que participan grupos de investigación de las _x000D_
A continuación se enumeran los posgrados en red: Doctorado Ciencias Ambientales _x000D_
_x000D_
Indicador 2. Gestión para la participación activa en el Fondo Regional de Investigaciones._x000D_
_x000D_
Se financiaron 2 jóvenes investigadores de la UTP en temas asociados a alianza universidad empresa estado. A la fecha se tiene un avance del 100% en este proceso. _x000D_
_x000D_
1. Implementación de la termografía infraroja activa pulsada para analizar mediante procesamiento de imágenes termográficas los defectos superficiales y en profundidad en materiales metálicos y a partir de allí diseñar un protocolo experimental que pueda ser incluido dentro de los procesos de control de calidad en piezas aeronáuticas producidas por el Nodo de Metalmecánica de la Cámara de Comercio de Dosquebradas._x000D_
_x000D_
2. Desarrollar un software aplicativo para evaluación económica y análisis estadístico de la congestión para la valoración de soluciones de movilidad._x000D_
_x000D_
Se anexan informes de avance a la fecha_x000D_
 _x000D_
3. En la actualidad se adelanta un proceso de investigación en Red por parte de la Red de Investigadores en Paz, Conflicto y Derechos Humanos que integran diferentes universidades de Caldas, Quindío, Risaralda y Norte del Valle _x000D_
 _x000D_
  </t>
  </si>
  <si>
    <t xml:space="preserve">REPORTE CUALITATIVO RESUMEN - FORMACIÓN CULTURAL - 2015_x000D_
_x000D_
?	Desarrollo de investigación del bailes autóctono del campesino de la región ( el gusto del campesino, una mirada al pasado para legitimar el presente )_x000D_
?	Presentación de investigación del baile del campesino de la región llevado a coreografía dancística y ganador de evento zonal y nacional en ASCUNCULTURA. Mejor grupo de danzas, mejor grupo musical  versión 2015. Este trabajo se validó con la comunidad Pereirana en el evento FESTIVAL DE LA MEMORIA INDIGENA, organizado por Comfamiliar Risaralda_x000D_
?	Apoyo a los grupos culturales de la institución: danzas, teatro,  festival de la canción, orquesta, tuna. Programa permanente  de conciertos itinerantes  con los grupos culturales de la facultad de Bellas artes y Humanidades. En toda la UTP._x000D_
?	Apoyo permanente a  agremiaciones como  cine clubes ,Indígenas, Afrodescendientes , lideres estudiantiles, corporación de empleados , sindicato  y otros _x000D_
?	Consolidación del presupuesto que permitió la vinculación de cuatro monitores para el proceso de formación cultural, (uno para música folclórica y tres para sonido)_x000D_
?	La consolidación del presupuesto para el desarrollo de los cursos libres._x000D_
?	Participación de  la UTP a través de esta Vicerrectoría de Responsabilidad Social y Bienestar Universitario área de Formación para la vida, en los entes de  orden artístico cultural del Departamento y del municipio._x000D_
?	Representación cultural de la UTP , en el Consejo Departamental de Cultura y patrimonio _x000D_
?	Apoyos permanentes a las actividades culturales,  académicas, recreativas e investigativas de la institución con los equipos de sonido, monitores, difusión , escenarios  y otras logísticas._x000D_
?	Desarrollo de talleres de símbolos institucionales._x000D_
_x000D_
_x000D_
_x000D_
_x000D_
_x000D_
PRINCIPALES ACTIVIDADES REALIZADAS POR LA OFICINA DE CULTURA EN EL MES DE MAYO de 2015_x000D_
Mayo 4     	Concierto Coffia Jazz. Apoyo logístico. Escenarios difusión, personal y amplificación. Escalas bloque Y_x000D_
Mayo 8    	Apoyo logístico en el mercado agroecológico. Planetario UTP amplificación y técnico_x000D_
Mayo 8  	apoyo logístico semana de Europa. Amplificación y técnico_x000D_
Mayo 13 	apoyo logístico en la recicloton. Bloque Y  hall administrativo_x000D_
Miércoles 13  apoyo Emisora Universitaria Stereo.amplificacion y técnico _x000D_
Mayo 14  	Concierto Crear y recrear la Paz Escuela de Música y oficina de Cultura  Escalinatas Bellas Artes_x000D_
Mayo 14 	Concierto con el Cuarteto  UTP. Facultad de Bellas artes . Amplificación y técnico _x000D_
Mayo 14 	apoyo a la oficina de enjambre empresarial amplificación y técnico_x000D_
mayo 14 	apoyo a la escuela de Mecánica. Amplificación y técnico_x000D_
_x000D_
Mayo 15 	apoyo en la campaña de donación de sangre. Amplificación y técnico Hall administrativo_x000D_
Mayo 15 	Apoyo en el cumpleaños de la Emisora amplificación y técnico_x000D_
Mayo 15 	Apoyo logístico oficina de deportes. Coliseo la Julita_x000D_
Mayo 15 	Apoyo en el día del Veterinario. Coliseo la Julita. Amplificación y técnico_x000D_
Mayo 20  	Apoyo  a la licenciatura en Etnoeducacion programa etnotrueque Amplificación Y técnico de sonido._x000D_
Mayo 20 	Apoyo logístico a  la Vice investigaciones. Sonido y Técnico_x000D_
Mayo 21 	Concierto Escuela de Música. Presentación Banda UTP. Bloque L_x000D_
Mayo 22 	Apoyo al cabildo indígena Sonido y Técnico_x000D_
Mayo 22 	Apoyo logístico a CAFÉ EXPREARTE  Sonido y Técnico_x000D_
Mayo 22 	Apoyo logístico en el día de la salud  Hall administrativo y coliseo la Julita.       Amplificación y técnicos_x000D_
Mayo 27 	Apoyo al festival de Mini baloncesto Escuela de deportes y recreación. Canchas de baloncesto y coliseo la Julita. Amplificación y técnicos _x000D_
Mayo 29 	Apoyo a la escuela de Mecánica. Amplificación y técnico. Bloque L_x000D_
Mayo 29 	Apoyo a Tecnología Química. . Sede atraer Cerritos. Amplificación y Técnico_x000D_
Mayo 30  	Apoyo a comunidad Afro UTP Barrio Boston. Amplificación_x000D_
Mayo 31  	Apoyo a Aneiap Ingeniería Industrial. Día de la familia. Sede social La rosa Dosquebradas._x000D_
Cine clubes UTP Cinexcrupulos  Y cine club séptimo libro una función por semana los miércoles y los jueves._x000D_
Jueves de teatro una vez al mes con el grupo “ La Escafandra Teatro “ _x000D_
_x000D_
_x000D_
INFORME FESTIVAL  REGIONAL DE LA CANCION ASCUNCULTURA NODO CENTRO OCCIDENTE. MAYO 6,7 Y 8 DE 2015 FLORENCIA CAQUETA._x000D_
_x000D_
Para cumplir con la programación cultural de ASCUNCULTURA del nodo centro occidente, durante los días 6 al 8 de Mayo , se realizo en Florencia el evento regional de la canción universitaria, evento que reúne cantantes universitarios de los departamentos de Caldas,Risaralda,Quindio,Tolima Huila ,Caqueta,Choco y Universidad de Cundinamarca._x000D_
_x000D_
A esta versión del 2015 se presentaron 25 universitarios de diferentes instituciones de educación superior. Afiliadas a  ASCUN  en tres modalidades Intérprete solista Femenino, interprete solista Masculino  y canción inédita._x000D_
Con el apoyo irrestricto de la Vicerrectoría de Responsabilidad Social y Bienestar Universitario UTP  se desplazaron estos artistas al evento regional en Florencia_x000D_
Los representantes por la UTP fueron escogidos en el Festival de Interpretes de la canción UTP el cual se realizó en el mes de abril de 2015_x000D_
_x000D_
Nuestros representantes fueron :_x000D_
_x000D_
NOMBRE DEL ESTUDIANTE	PROGRAMA	MODALIDAD_x000D_
MARLY VANESSA HURTADO	ING. INDUSTRIAL	INTERPRETE SOLISTA FEMENINO_x000D_
LUISA FERNANDA GUEVARA GUTIERREZ	ING. INDUSTRIAL	INTERPRETE SOLISTA FEMENINO_x000D_
JAVIER ANDRES TREJOS VARON	FAC. DE MEDICINA	INTERPRETE SOLISTA MASCULINO_x000D_
_x000D_
JHON BISMAR ARAQUE MOSQUERA	FAC. DE MEDICINA DEPORTES Y RECREACION	CANCION INEDITA_x000D_
JULIANA RAMIREZ C.	LIC. EN MUSICA	CANCION INEDITA_x000D_
STEVEN ARENAS 	LIC. EN MUSICA	ACOMPAÑANTE EN CANCION  INEDITA_x000D_
_x000D_
_x000D_
La representación cultural que hicieron nuestros  estudiantes pusieron muy en alto el nombre de la universidad.  En el evento regional se escogieron 4 interpretes (2 masculinos y dos femeninos) y dos de Canción Inédita._x000D_
_x000D_
Nuestro representante JOHN BISMAR ARAQUE MOSQUERA ocupo el segundo lugar en la modalidad de Canción Inédita  y como tal nos representara al festival nacional de intérpretes universitarios de la canción en la ciudad de Bogotá D: C: en el mes de Septiembre de 2015_x000D_
_x000D_
Junio 1   Taller de simbolos Bloque Y Practicas empresariales ._x000D_
Junio  2 Concierto Banda UTP Docente Leopoldo Lopez Área dura del planetario UTP_x000D_
Junio 3 Mercado agroecologico. apoyo logístico_x000D_
junio 5 Concierto de Música Latinoamericana Gerardo Dussan Apoyo logístico_x000D_
Junio 9 Apoyo logístico en conferencia Planeacion_x000D_
Junio 12 Apoyo logístico. Corporación de empleados UTP_x000D_
junio 12 apoyo  logístico al mercado agroecologico_x000D_
junio 18 participación de la TUNA UTP al festival regional de Tunas en la Vega Cundinamarca_x000D_
_x000D_
Preparación en la progrmacion cultural para el 2° semestre. formación cultural. conciertos , noche cultural. presupuestos segundo semestre,mantenimiento y baja de equipos de inventario._x000D_
Con respecto al grupo de danzas " TRIETNIAS UTP "  y debido al receso académico por vacaciones, solo se realizan 2 ensayos por semana(Base los  sábados  y Semillero el dia lunes  )Con una baja del 10% del grupo base y del 30% del semillero._x000D_
considerando que los estudiantes de fuera no se quedan en la ciudad._x000D_
Actualmente se labora para hacer la bienvenida a estudiantes nuevos  y se avanza en la preparación de nuestra representación el el festival nacional de Danzas folclóricas universitaria en santa marta. Ascun _x000D_
Igualmente se esta preparando la representación de la tuna UTP al festival internacional de Tunas en Madrid Cundinamarca . mes de julio 2015_x000D_
En el mes de JUlio se continuo prestando apoyo con amplificacion en las actividades de planeacion y los grados en expofuturo._x000D_
Aunque en el final de julio e inicio de agosto nos dedicamos a la planeacion de la formación cultural para iniciar en el mes de Agosto y la programacion cultural permanente con los conciertos itinerantes por la UTP. iniciando el 20 de Agosto con el encuentro nacional de Hip Hop._x000D_
El grupo de Música y danzas TRIETNIAS UTP continua ensayando lunes ,Miércoles ,jueves y sábado a doble jornada._x000D_
ademas realizaron  7 presentaciones al interior y exterior de la Universidad ._x000D_
Para este jueves próximo se tiene la iniciación de los ensayos de la Orquesta UNIVERSITARIA UTP y el dia viernes 14 se inicia la presentacion de los cuenteros todos los viernes en la media torta UTP_x000D_
_x000D_
_x000D_
   REPORTE DE AVANCE MES DE AGOSTO 2015_x000D_
En este mes se realizo la planeacion de la formacion cultural. la cual se  encuentra en un periodo de revisión. apenas se tenga la autorización de la oficina de gestión abriremos las inscripciones oficiales para toda la comunidad universitaria. de la formacion integral solo se encuentra laborado el grupo de música y danzas folclóricas y el taller de teatro con " La Escafandra "._x000D_
Se preparo ademas la primera salida de la orquesta universitaria a un evento regional de orquestas tropicales en Ibague Tolima. Programacion Ascuncultura nodo centro occidente.Este grupo inicio sus  ensayos en este mes._x000D_
Se realizaron 6  apoyos con amplificación y personal técnico a mercado agroecologico,emisora universitaria stereo y al CIDT ._x000D_
Con la orquesta de cuerdas y el coro femenino UTP y Trietnias UTP, se realizo el concierto en honor de los 40 años del periódico la tarde. a solicitud de la rectoria UTP y el consejo superior._x000D_
Este evento se realizo en el teatro Santiago londoño de la ciudad de Pereira_x000D_
Este grupo  se esta preparando  para hacer una buena presentacion de la UTP en el evento nacional de danzas  en el mes de Octubre de 2015 en Santa marta._x000D_
_x000D_
_x000D_
_x000D_
_x000D_
_x000D_
_x000D_
_x000D_
_x000D_
_x000D_
PRESENTACIONES TRIETNIAS UTP_x000D_
_x000D_
Día de Europa: Mayo 08,  Desfile con embajadores_x000D_
                         Muestras de danzas Grupo Base y Semillero_x000D_
Mayo 20: Congreso departamental de investigación, _x000D_
_x000D_
Mayo 23: Clausura, programa Ecopetrol, Lago la Pradera_x000D_
Mayo 29: Congreso docentes y alumnos instituciones Técnicas, ITS de Pereira_x000D_
_x000D_
_x000D_
Apoyo académico, Docentes Gerardo Dussan y Cecilia Tamayo, Escuela de Música  _x000D_
                               “Folclor del Eje cafetero_x000D_
_x000D_
MES DE SEPTIEMBRE 2015_x000D_
Preparación y puesta  a punto  para presentarnos  en el concurso nacional de danzas folclóricas  universitarias  Ascuncultura 2015. el cual se realizara en el  mes de Octubre en Santa Marta realización del trabajo de investigación  para presentar en este evento , la investigación se denomina " El gusto de Campesino " este trabajo se socializo a la comunidad Risaraldense con el apoyo de Comfamiliar Risaralda durante el segundo festival de la memoria indígena. recibiendo una excelente aceptación como parte de la cultura Risaraldense._x000D_
Se realizaron tres presentaciones culturales de danzas en plaza de Bolívar, ciudad victoria y parque Comfamiliar_x000D_
_x000D_
Se realizo una presentacion folclórica del grupo de danzas como apoyo al seminario de semilleros de investigación de las universidades del eje cafetero en la Universidad Católica de Pereira._x000D_
En este momento se esta dictando por parte del Maestro Alvaro Montero  un diplomado en Pedagogía de la Danza y metodologia de investigacion los lunes y jueves  hasta el mes de diciembre._x000D_
Apoyo al programa de matemáticas . Jornada cultural. miércoles 14. presentacion de danza folclórica en el bloque Y ._x000D_
Durante este mes se  continua la preparación para asumir el festival Nacional de danzas y defender el 1er puesto logrado en los dos años anteriores._x000D_
Se termino y presento la propuesta de formacion cultural y estamos a la espera de la notificación para el inicio.._x000D_
_x000D_
Representación Cultural  de la UTP , en el Consejo Departamental de Cultura y Patrimonio. Asesoría de Proyectos a los diferentes municipios del departamento._x000D_
En Septiembre  30 se realizo un concierto itinerante con la " Banda UTP " en la JUlita._x000D_
_x000D_
El 9 de Septiembre en unión de  estudiantes de música  UTP se realizo el festival regional de Hip Hop.en el auditorio Jorge Roa Martinez de la UTP_x000D_
Apoyo en Talleres de Símbolos Institucionales.practicas empresariales._x000D_
_x000D_
Sea apoyo  igualmente al mercado agroecologico y a la vicerrectoría  académica en la sala del consejo superior._x000D_
_x000D_
Se apoyo al CDIT con amplificación en los diferente eventos  que realizaron._x000D_
_x000D_
El Licenciado Alvaro Javier Montero participo en la cumbre Nacional de expertos en danza en la ciudad de Cartagena. del  17 al 20 de Septiembre _x000D_
Del 9 al 11 de Septiembre hizo su primera salida a representación Cultural la " Orquesta Universitaria " participo en el 1er festival Regional de Orquesta Universitarias en la ciudad de Ibague._x000D_
_x000D_
_x000D_
INFORME MES DE OCTUBRE _x000D_
_x000D_
Apoyo a mercado agroecologico. sonido y monitores._x000D_
Programacion cultural permanente. conciertos itinerantes Concierto Banda UTP. La julita_x000D_
Apoyo al CDIT. Sonido y monitores_x000D_
Apoyo en reunión de paresa académicos Vice academica , sonido y monitores_x000D_
Apoyo en toma deportiva de ciencias Ambientales. sonido,música y monitores._x000D_
Apoyo en integracion Matematicas. amplificación y monitores._x000D_
Apoyo cultural afrodescendientes del barrio Tokio. amplificación y monitores._x000D_
Apoyo a Etnoeducacion presentacion de Jota Villaza sonido _x000D_
Apoyo en el foro del rector con los estudiantes de Educación. colegio la JUlita_x000D_
Apoyo en los cuarenta años de medicina. danzas y la Tuna._x000D_
Presentación de  la orquesta Universitaria en el festival regional de orquestas en Ibague._x000D_
Representación cultural de la Tuna Universitaria en el evento internacional de tunas en Bogota._x000D_
Apoyo en encuentro e periodistas . presentacion de Lucas Fabian Molano._x000D_
Apoyo A ciencias ambientales en presentacion cultural en el hotel Movich._x000D_
Apoyo al CDIT evento final del mes. amplificación_x000D_
Apoyo con 6 talleres de simbolos institucionales. dirigidos a la comunidad universitaria._x000D_
_x000D_
_x000D_
</t>
  </si>
  <si>
    <t xml:space="preserve">30 diciembre de 2015_x000D_
_x000D_
El avance de ejecución del plan de ordenamiento de acuerdo con los planes operativos definidos para la vigencia 2015 se encuentra en un 91 % discriminado de la siguiente manera:_x000D_
_x000D_
Gestión estratégica del campus:_x000D_
_x000D_
A la fecha presenta un avance del 98% con la terminación de  los diseños de proyectos tales como, piscina , determinación de necesidades para el centro multipropósito, diseño para el espacio público y amueblamiento urbano del campus, viabilidad técnica para el proyecto presentado al MEN para acceder a los recursos de la convocatoria para fortalecimiento de la infraestructura de las universidades, realización de los estudios de vulnerabilidad sísmica del puente de guadua el cual se entregó lo siguiente: la interventoría técnica realizo un informe en cual se solicitan sean ajustados unos datos, los cuales modifican el informe, Se entregó el informe el cual incluye  diagnóstico situación actual, levantamiento topográfico,  estudio fitosanitario de la guadua, estudio de suelos, diagnósticos exploraciones estructurales ferroscan,  estudio de vulnerabilidad sísmica, diseño del reforzamiento estructura, presupuesto de la intervención, programación de la intervención; por lo cual se espera que para el siguiente año se realice la intervención, y se incluyeron dos diseños proyectados para la ejecución, el diseño del edificio para la UDA   y en el cual los contratistas encargados de los diseños del UDA realizaron los contratos de redes complementarias, gases, aires redes eléctricas, se aprobaron los diseños en la curaduría urbana No 2 el diseño arquitectónico esta en 90% se iniciaron las cantidades de obra y especificaciones técnicas, se aprobaron las distribuciones de laboratorios por parte del equipo tenido UDA. , Laboratorio Alternativos: este proceso culmino en su primer etapa de diseño: los cuales se haran unos diseños complementarios debido a la necesidad de laboratorios este proceso se encuentra en un 70%; y los diseños de los puentes de guadua para la UTP, entre otros proyecto de alto impacto para el campus y su planta física._x000D_
_x000D_
Es pertinente aclarar que se incluyeron recursos en algunos CDP´s los cuales el porcentaje de avance._x000D_
</t>
  </si>
  <si>
    <t xml:space="preserve">Durante 2015 se logró avanzar en el 99.61% del plan operativo del proyecto Gestión y sostenibilidad ambiental, del 100% que tenemos como meta._x000D_
_x000D_
El jardin botánico recibió durante este año 21867 visitantes, y logró llegar a 522 especies en conservación en las areas de bosque de la Universidad._x000D_
_x000D_
Asi mismo, con la Carder realizó un proyecto para la implementación de una Ludoteca, la constitución de la Red departamental de Jardínes Botánicos y se concluyó la investigación en Fibras Naturales. Con la Alcaldía de Pereira, se formuló el Plan Maestro de Silvicultura Urbana de Pereira y con la Alacaldía de Cartago el Catastro de los arboles urbanos de ese municipio._x000D_
_x000D_
Se ejecutó un convenio con Aguas y Aguas de Pereira en pro de la gestión de la educación ambiental en la zona de la Cascada Los Frayles, Buenos Aires, Lisbran y El Cedral._x000D_
_x000D_
Se realizaron convenios con la varias instituciones para el abastecimiento de arboles para reforestación, entre las más importentes: Fedegan, Empresa de Energía de Bogotá y Alcaldía de Pereira, quien encargó 5000 arboles para sembrar en los primeros 100 dias de gestión de la nueva administración en 2016._x000D_
_x000D_
Este año se logro también la impresión de una Cartilla sobre la Magnoliaceas (familia botánica con mayor amenaza de extinción en Colombia), financiada por la Botanic Gardens Conservatión Intenational (BGCI), para entregarla a las comunidades instituciones y particulares. En este sentido, el Jardín Botánico contribuyó con la imagen, propuesta y justificación de dos de las nuevas estampillas en Risaralda, dedicadas a nuestra flora y fauna; la especie Magnolia Wolfii fue la seleccionada._x000D_
_x000D_
En el marco del proceso de seguimiento y apoyo al proyecto Campus UTP Un aula Viva en el año 2015, realizaron 17 jornadas de mantenimiento al humedal y a la huerta agroecológica, así mismo se elaboraron los diseños y contenidos de dos vallas informativas para humedal y huerta que se propone imprimir en el año 2016, además con el apoyo de la responsable de comunicaciones y la oficina de Tv de la UTP se elaboró el video de difusión de las Aulas Vivas, además de la elaboración de foto-historia con el proceso de evolución de la Huerta Agroecológica. Igualmente se retroalimentaron las Guías de Interpretación Ambiental de las Aulas Vivas._x000D_
_x000D_
En el año 2015, en el marco de la estrategia de educación ambiental para la Gestión Ambiental Universitaria, fueron capacitados y sensibilizados 437 administrativos, 230 docentes, 1756 estudiantes y  570 personas externas, a través de las actividades como Mercados agroecológicos, reciclotones, capacitaciones en reciclaje, capacitaciones en temas de medio ambiente, de residuos sólidos, del proyecto UTP Recicla, celebraciones ambientales, respel entre otras._x000D_
_x000D_
La meta no se cumplió al 100% porque se esperaba capacitar un número mayor de docentes. _x000D_
_x000D_
En el proceso de Coordinación de la línea de Gestión Ambiental Universitaria, En el primer semestre del año 2015 se vincularon 60 monitores y en el segundo semestre fueron vinculados 32 a la Línea GAU, durante todo el año fueron programadas y coordinadas las actividades  con los monitores de la línea GAU, se realizaron los respectivos reportes y evaluación del desempeño solicitada por la Vicerrectoría de Responsabilidad Social y Bienestar Universitario._x000D_
En el desarrollo de la Estrategia Comunicativa: Programa radial Onda Ambiental, Durante el año 2015, fueron emitidos 45 programas a través de la emisora Universitaria Estéreo en el programa Onda ambiental, superando la meta inicialmente propuesta. Los programas siempre fueron dirigidos por la responsable de comunicaciones y contó siempre con un invitado especial._x000D_
_x000D_
En el marco de la línea Reducción del Impacto Ambiental, en las acciones tendientes a la Gestión integral de residuos sólidos en la UTP, Durante el año 2015, se realizaron 44 jornadas de recolección de material reciclado por las oficinas de la UTP y se llevaron a cabo las jornadas de separación con apoyo de los Monitores vinculados a la Línea GAU._x000D_
_x000D_
Se recolectaron 7 tipos de materiales: Papel, Cartón, Vidrio, Plástico de baja y alta densidad, Pet, chatarra, puesto que se contó con la puesta  en marcha del centro de almacenamiento temporal que permitió la recolección de mayor y cantidad y diferentes tipos de material. En el año 2015, se recuperaron 28867 kg de material reciclable (11,501 kg de material reciclable recuperados por UTP Recicla y 17,366 kg de material reciclable recuperados por COOPAZFU. Durante el año, se realizó un trabajo de capacitación y sensibilización sobre el proyecto UTP recicla dirigido a los administrativos y docentes de la UTP, como actividad complementaria de sensibilización sobre este tema se realizaron  4 reciclotones._x000D_
En el marco de la implementación del Plan Institucional para la Gestión Integral de residuos sólidos, durante el año 2015, se finalizaron las capacitaciones a las 40 dependencias generadoras de residuos peligrosos, durante las cuales se presentó el plan institucional para la Gestión Integral de Residuos de la UTP y se socializó la Resolución 956 de 2015, a través de la cual se reglamenta dicho plan._x000D_
Se concertó con SURA la realización de dos capacitaciones dirigida a generadores de respel de riesgo biológico y químico, una de ellas se llevó a cabo en el mes de diciembre y otra se propuso para el mes de febrero._x000D_
Se realizó el acompañamiento y ajustes de las rutas de recolección de residuos biológicos y químicos. También se realizaron capacitaciones a los funcionarios responsables del tema de aseo sobre el tema. Así mismo se acompañó el proceso de diseño del sistema de información ambiental en el módulo de residuos peligrosos que desarrolló la división de sistemas. _x000D_
Como avances en el Sistema de Información Ambiental de la UTP, durante el período evaluado, se finalizó la consolidación de la información ambiental disponible para el sistema de información ambiental, se acompañaron las reuniones con los ingenieros encargados del módulo de Respel._x000D_
Respecto al compromiso de presentación de informes ambientales ante los entes de control durante el año 2015, se presentaron todos los informes ambientales de ley: Informe de gestión ambiental, informe de inversión ambiental, se dio respuesta a los requerimientos de Contraloría durante la auditoría ambiental, se presentó el informe de PCB´s._x000D_
Respecto al compromiso de socialización de la política ambiental, los audios de la campaña cada cosa en su lugar, están al aire en universitaria estéreo rodando durante la mañana y la programación de la tarde. Están subidos a la página web del CGA y han rodado en algunos programas de contenido de la programación de las tardes 88.2. Además se realizó el Taller académico "Universidad Tecnológica de Pereira: Construyendo un campus sustentable" en el marco de la celebración de la política ambiental._x000D_
</t>
  </si>
  <si>
    <t xml:space="preserve">30 de diciembre 2015_x000D_
_x000D_
Gestión de Sedes Alternas, _x000D_
_x000D_
se avanzó en un 100 %, _x000D_
Gestiones realizadas por la administración para  el diagnóstico de la utilización de  la infraestructura física del antiguo colegio, el cual se realizó el levantamiento arquitectónico para una correcta optimización, proyección y negociación. _x000D_
</t>
  </si>
  <si>
    <t xml:space="preserve">30 de diciembre de 2015_x000D_
_x000D_
Sostenibilidad de la infraestructura física:_x000D_
_x000D_
Presenta un avance del 82%  donde se adelanta la implementación del amueblamiento en el edificio de ciencias de la salud y en el edificio de química por un valor de $592,212,913,oo, el amueblamiento del auditorio de bellas artes adjudicado a SERIES LTDA está para entrega del amueblamiento para el mes de marzo de 2016, el proyecto de aulas alternativa con un contratista, viene adelantando labores de fundición  de la placa en steeldeck para el primer  módulo y de las vigas de vigas aéreas  para el segundo módulo y el proceso de la guadua viene adelantando procesos al montaje de la estructura; las obras de adecuación del edificio de Ciencias de la Salud se encuentran avanzando en su etapa final; donde esta perfeccionando acabados, la obra se espera que se entregue para toda la comunidad universitaria para el mes de febrero de 2016._x000D_
Para los diseños de la UDA se realizaron los contratos de redes complementarias, gases, aires redes eléctricas, se aprobaron los diseños en la curaduría urbana No 2 el diseño arquitectónico esta en 90% se iniciaron las cantidades de obra y especificaciones técnicas, se aprobaron las distribuciones de laboratorios por parte del equipo tenido UDA; Se inició el proceso de coordinación con las redes complementarias , se espera tener el paquete compilado en marzo; la Licitación Pública No. 22 de 2015: CONSTRUCCIÓN DE OBRAS DEL CENTRO DE INNOVACIÓN Y DESARROLLO TECNOLOGICO – BLOQUE C CENTRO DE FORMACIÓN POSTGRADUAL, ya se encuentra en su primera etapa contractual y se espera el inicio por parte de la interventoría, contrato N. 5992, contratista Consorcio centro UTP, valor $8.627.342.828; la Licitación pública No. 23 de 2015: CONSTRUCCIÓN DE CANCHAS MULTIPLEX UTP- PRIMERA ETAPA, El día del cierre de la licitación no se presentó ningún proponente por esta razón la licitación se declaró desierta, aplicando el estatuto de contratación en el artículo 41 EXCEPCIONES A LA CONTRATACIÓN se solicitó cotización al ingeniero Rodrigo Cárdenas Garcia el cual presento una oferta para la construcción de las canchas por un valor de $ 1.498.399.859. De la propuesta surgió el contrato 5993 al cual se realizara el acta de inicio una vez se encuentre contratada la interventoría; Avance en ejecución: 0 %; Avance en tiempo: 0 %. INTERVENTORÍA CONSTRUCCIÓN CANCHAS MULTIPLEX UTP - PRIMERA ETAPA, Se realizó invitación a diferentes oferentes para la realización de la interventoría de las canchas para la cual se escogió la propuesta del ingeniero Eduardo Giraldo por un valor de $ 82 millones de pesos. Se envió la propuesta a la oficina jurídica para el cual elaboraron el contrato No. 6005 de 2015. El acta de inicio se firmara en el mes de enero, Avance en ejecución: 0 %; Avance en tiempo: 0 %_x000D_
Se adelantan obras menores en el auditorio de bellas artes._x000D_
_x000D_
La actualización estructural de la rampa está al 100% de la ejecución y ya fue entregada a la sección de mantenimiento de la UTP, Las adecuaciones del auditorio en el edificio de Bellas Artes se encuentran terminadas 100%._x000D_
_x000D_
</t>
  </si>
  <si>
    <t>Para el mes de diciembre, se tiene un avance del 80.3% correspondiente a:_x000D_
_x000D_
Software académico: 91% con los módulos de Inscripciones y admisiones_x000D_
Software Financiero: 80%, con los módulos de contabilidad, venta de servicios, licitaciones, proveedores, tesorería y necesidades._x000D_
Software de Personal: 80%, con los módulos de documentos anexos, liquidación de nomina, retención en la fuente, certificados de ingresos y retención, información para entidades externas, planta de cargos y estructura organizacional._x000D_
Software de egresados: 17%, con los módulos de encuestas y bolsa de empleo._x000D_
Software de seguimiento Plan de Desarrollo Institucional: 95%, con los módulos de administración y configuración, Evaluador._x000D_
Web Institucional: 99%, con las actividades de Investigación, reestructuración, actualización Administración, estandarización y soporte del portal institucional y sus sitios internos nuevos y antiguos de acuerdo a las exigencias del medio. Administración, desarrollo e implementación de herramientas de uso WEB para la comunidad universitaria._x000D_
Proyecto de Identidad: 100%, con las actividades de Plan de Marketing de promocion Marca UTP, Sistema de Señalización UTP, Implementación del Centro Virtual de Marca UTP, Banco Fotográfico UTP, Estandarización Publicaciones Editoriales y Piezas Académicas UTP.</t>
  </si>
  <si>
    <t>Para el mes de diciembre se tiene un avance del 94%, correspondiente a:_x000D_
_x000D_
Administración de la red: 100% con las actividades de Administración, documentación y crecimiento de la red física de cableado estructurado: Infraestructura de conectividad, respaldo y continuidad de los sistemas de información  7x24._x000D_
Administración de salas: 99% con las actividades de Sistematización procesos de préstamo, asignación y control de recursos para uso individual en salas CRIE. (Plataforma Linux); Actualización plataforma de selección y asignación de horarios de monitorías CRIE; Sistematización y automatización del proceso de programación de Videoconferencias._x000D_
Renovación equipos de Computo: 80% con las actividades de renovación equipos de computo academia, estudiantes y Administrativos._x000D_
Mantenimientos preventivos: 100%_x000D_
Mantenimientos correctivos: 90%</t>
  </si>
  <si>
    <t xml:space="preserve">Para el mes de diciembre se tiene un avance del 85%, correspondiente a  la elaboración del contrato e inicio de obra. </t>
  </si>
  <si>
    <t>Para el mes de diciembre el proyecto de Sistemas de Comunicación tiene un avance del 92.5%, correspondiente a:_x000D_
_x000D_
Administrador de la red: 100%, con las actividades de Administración y planeación red de voz, Administración y ampliación sistema inalámbrico de la Universidad._x000D_
Televisión: 83%, con las actividades de Puesta en marcha e implementación y Desarrollo de contenidos para la Red Interna Audiovisual UTP. Realización y apoyo en  piezas audiovisuales a la Institución (Academia y Administración). Generación de formato audiovisual para presentar al Canal Zoom._x000D_
Grupo de Investigación: 87%, con las actividades de Participación en  la Asociación de la Televisión Educativa y Cultural, realización cine foro, representar a la UTP en el canal ZOOM. Clasificación del grupo. Vigilancia Tecnológica. Desarrollo, seguimiento y evaluación de competencias de uso y apropiación de TIC en la comunidad en general interna - externa a la UTP._x000D_
Redes académicas de alta velocidad: 100%, con las actividades de plataformas LMS. Promover, coordinar y dinamizar el desarrollo de comunidades temáticas para trabajo colaborativo. Promover y coordinar actividades de estímulo y difusión del uso de los servicios que ofrecen las redes académicas (STAR) a la comunidad académica de la Universidad.</t>
  </si>
  <si>
    <t xml:space="preserve">Se tiene un avance a la fecha del 87.75 %, del cual se destacan las siguientes actividades:_x000D_
_x000D_
?	Implementación proceso de evaluación de competencias. Finalización de evaluación y consolidación de informes finales de evaluación_x000D_
?	Parametrización del aplicativo y prueba piloto con funcionarios de diferentes áreas, (Sistemas, CRIE, Biblioteca, Vice administrativa). Entrega de aplicativo para funcionamiento_x000D_
?	Revisión acuerdo de carrera -  ley 909_x000D_
?	Elaboración Documento Propuesta de Carrera administrativa_x000D_
?	Desarrollar procesos de selección de acuerdo con los requerimientos (2 procesos para la Facultad de Bellas Artes- División de Sistemas – Oficina de Planeación, Vicerrectoría Responsabilidad Social, Gestión  Financiera)_x000D_
?	Presentación informe gestión plan de capacitación 2014 al Comité de Capacitación Administrativas y alta dirección y propuesta plan de capacitación institucional vigencia 2015_x000D_
?	Inducción administrativa  asistencia 8 personas primer semestre – asistencia 11 personas segundo semestre_x000D_
?	Implementación del plan de capacitación institucional. Avance del 75% (horas ejecutadas/total horas) (14 procesos)_x000D_
?	Re inducción administrativa (temas: Código de Ética y Buen Gobierno-MECI- Código Único Disciplinario) asistencia 225 personas primer semestre. Socialización Sistema de seguridad y salud en el trabajo asistentes 280 personas segundo semestre_x000D_
?	Sensibilización del personal próximo a jubilarse asistentes 3 personas_x000D_
?	Las actividades correspondientes a los Subprogramas Higiene y Seguridad - Medicina Preventiva y del Trabajo, se han desarrollado de acuerdo al plan de trabajo establecido por el responsable._x000D_
_x000D_
Los soportes a los procesos de selección se encuentran en archivo físico de gestión humana - División de personal._x000D_
</t>
  </si>
  <si>
    <t xml:space="preserve">Corte Diciembre 30_x000D_
_x000D_
Se registra un avance de 100 % del cual se destacan las siguientes actividades:_x000D_
_x000D_
- Intervención de procesos de acuerdo con los resultados de la medición de clima (Univirtual- Financiera- Académica- Gestión Humana- RSBU- Gestión de documentos)_x000D_
- Medición de la percepción del esfuerzo que hace la institución por mejorar el clima_x000D_
- Construcción Propuesta Intervención de Cultura Organizacional_x000D_
</t>
  </si>
  <si>
    <t xml:space="preserve">A corte 31 de Diciembre de 2015, se tiene un avance del 100% correspondiente a las actividades estipuladas en el plan operativo del proyecto Mejoramiento de procesos._x000D_
_x000D_
Las actividades más relevantes que permitieron el alcance anterior son:_x000D_
_x000D_
Tareas_x000D_
_x000D_
1.	Revisiones preliminares y correcciones de los catorce (14) informes resultantes de la experiencia piloto de mejoramiento de procesos, adelantada vía proyectos de grado. (4%)_x000D_
_x000D_
2.	Elaboración del documento resumen ejecutivo (resultados esperados, diagnóstico, propuesta de mejoramiento y proceso rediseñado) de los procesos mejorados, a saber: (4%)_x000D_
_x000D_
Vicerrectoría de Investigaciones, Innovación y Extensión_x000D_
_x000D_
?	Gestión de la innovación y el emprendimiento._x000D_
?	Gestión de la oferta institucional de servicios y productos._x000D_
?	Coordinación institucional de los organismos evaluadores de la conformidad._x000D_
?	Coordinación institucional de las prácticas universitarias._x000D_
_x000D_
Vicerrectoría Académica _x000D_
_x000D_
?	Gestión  académica para la docencia._x000D_
_x000D_
Vicerrectoría Administrativa y Financiera_x000D_
_x000D_
?	Administración de la seguridad institucional. _x000D_
?	Administración del servicio de aseo._x000D_
?	Administración del mantenimiento institucional._x000D_
?	Administración  de servicios complementarios._x000D_
?	Administración del Almacén General e Inventarios. _x000D_
_x000D_
Vicerrectoría de Responsabilidad Social y Bienestar Universitario_x000D_
_x000D_
?	Promoción Social._x000D_
?	Gestión de la comunicación organizacional._x000D_
?	Gestión de la comunicación informativa._x000D_
_x000D_
Jurídica _x000D_
_x000D_
?	Gestión de la contratación._x000D_
_x000D_
3.	Envío preliminar a los funcionarios directamente responsables del proceso, para validación del diagnóstico y la propuesta formulada por el Equipo de Mejoramiento con el fin de proponer ajustes a la propuesta o tomar decisión de implementar rediseño. (3%) _x000D_
_x000D_
Vicerrectoría de Investigaciones, Innovación y Extensión_x000D_
_x000D_
?	Gestión de la innovación y el emprendimiento._x000D_
?	Gestión de la oferta institucional de servicios y productos._x000D_
?	Coordinación institucional de los organismos evaluadores de la conformidad._x000D_
?	Coordinación institucional de las prácticas universitarias._x000D_
_x000D_
Vicerrectoría Académica _x000D_
_x000D_
?	Gestión  académica para la docencia._x000D_
_x000D_
Vicerrectoría Administrativa y Financiera_x000D_
_x000D_
?	Administración del servicio de aseo._x000D_
?	Administración del Almacén General e Inventarios._x000D_
?	Administración de Servicios Complementarios_x000D_
?	Administración de la seguridad institucional. _x000D_
?	Administración del mantenimiento institucional._x000D_
_x000D_
Vicerrectoría de Responsabilidad Social y Bienestar Universitario_x000D_
_x000D_
?	Promoción Social._x000D_
?	Gestión de la comunicación organizacional._x000D_
?	Gestión de la comunicación informativa._x000D_
_x000D_
Jurídica _x000D_
_x000D_
?	Gestión de la contratación._x000D_
_x000D_
4.	Socialización y presentación del informe ejecutivo final ante las instancias correspondientes, a saber: (4%)_x000D_
_x000D_
Vicerrectoría de Investigaciones, Innovación y Extensión_x000D_
_x000D_
?	Gestión de la innovación y el emprendimiento._x000D_
?	Gestión de la oferta institucional de servicios y productos._x000D_
?	Coordinación institucional de los organismos evaluadores de la conformidad._x000D_
?	Coordinación institucional de las prácticas universitarias._x000D_
_x000D_
Vicerrectoría Académica _x000D_
_x000D_
?	Gestión  académica para la docencia._x000D_
_x000D_
Vicerrectoría Administrativa y Financiera_x000D_
_x000D_
?	Administración del servicio de aseo._x000D_
?	Administración del Almacén General e Inventarios._x000D_
?	Administración de Servicios Complementarios_x000D_
?	Administración de la seguridad institucional. _x000D_
?	Administración del mantenimiento institucional._x000D_
_x000D_
Vicerrectoría de Responsabilidad Social y Bienestar Universitario_x000D_
_x000D_
?	Promoción Social._x000D_
?	Gestión de la comunicación organizacional._x000D_
?	Gestión de la comunicación informativa._x000D_
_x000D_
5.	Elaboración del documento que contiene resultados esperados y el diagnóstico obtenido para los procesos analizados: (5%)_x000D_
_x000D_
?	Gestión Contable._x000D_
?	Gestión de Presupuesto._x000D_
?	Gestión de Tesorería._x000D_
?	Gestión de compra de bienes y suministros._x000D_
?	Gestión estratégica de proyectos institucionales y especiales._x000D_
_x000D_
6.	Revisión preliminar en conjunto con el Equipo de Mejoramiento de Procesos, de los resultados preliminares de los  procesos analizados: (5%)_x000D_
_x000D_
?	Gestión de Tesorería. _x000D_
?	Gestión del Presupuesto. _x000D_
?	Gestión Contable._x000D_
?	Gestión de compra de bienes y suministros._x000D_
?	Gestión estratégica de proyectos institucionales y especiales._x000D_
_x000D_
7.	Socialización y presentación del informe ejecutivo ante el equipo interno de trabajo de la unidad organizacional Gestión Financiera, de los procesos: (5%) _x000D_
_x000D_
?	Gestión de Tesorería. _x000D_
?	Gestión del Presupuesto. _x000D_
?	Gestión Contable._x000D_
?	Gestión de compra de bienes y suministros._x000D_
?	Gestión estratégica de proyectos institucionales y especiales._x000D_
_x000D_
8.	Elaboración de flujogramas de los procesos  y procedimientos intervenidos utilizando el Software Enterprice Architect, a saber: _x000D_
_x000D_
Vicerrectoría Administrativa y Financiera (5%)_x000D_
_x000D_
?	Gestión Contable._x000D_
?	Gestión de Presupuesto._x000D_
?	Gestión de Compras Bienes y Suministros._x000D_
?	Gestión de Tesorería._x000D_
?	Gestión estratégica de proyectos institucionales y especiales._x000D_
_x000D_
Vicerrectoría de Investigaciones, Innovación y Extensión (5%)_x000D_
_x000D_
?	Gestión de la innovación y el emprendimiento._x000D_
?	Gestión de la oferta institucional de servicios y productos._x000D_
?	Coordinación institucional de los organismos evaluadores de la conformidad._x000D_
?	Coordinación institucional de las prácticas universitarias._x000D_
_x000D_
_x000D_
Vicerrectoría Académica _x000D_
_x000D_
?	Gestión  académica para la docencia._x000D_
_x000D_
Gestión de servicios institucionales _x000D_
_x000D_
?	Administración de la seguridad institucional. _x000D_
?	Administración del servicio de aseo._x000D_
?	Administración del mantenimiento institucional._x000D_
?	Administración  de servicios complementarios._x000D_
?	Administración del Almacén General e Inventarios. _x000D_
_x000D_
Vicerrectoría de Responsabilidad Social y Bienestar Universitario _x000D_
_x000D_
?	Promoción  social._x000D_
?	Gestión de la comunicación organizacional._x000D_
?	Gestión de la comunicación informativa._x000D_
_x000D_
Jurídica _x000D_
_x000D_
?	Gestión de la contratación._x000D_
_x000D_
9.	Redefinición de nuevos procesos a intervenir y mejorar (Dependencias y procesos), a saber: (5%)_x000D_
_x000D_
DEPENDENCIA	PROCESOS A INTERVENIR_x000D_
Vicerrectoría Administrativa y Financiera._x000D_
Unidad organizacional:_x000D_
Gestión del Talento Humano	1.	Desarrollo del talento humano. _x000D_
2.	Vinculación de talento humano._x000D_
3.	Administración de la compensación._x000D_
4.	Gestión de actos administrativos específicos._x000D_
5.	Sistema de gestión de la salud y la seguridad en el trabajo – SG-SST_x000D_
Vicerrectoría de Investigaciones, Innovación y Extensión._x000D_
Unidad organizacional:_x000D_
Administración Institucional de la Investigación	6.	Fortalecimiento de la investigación institucional._x000D_
7.	Fomento investigativo._x000D_
8.	Fomento a la producción intelectual._x000D_
_x000D_
_x000D_
10.	Conformación equipos de trabajo, diseño, socialización y puesta en común de la metodología a emplear institucionalmente para mejoramiento de procesos. (5%)_x000D_
_x000D_
11.	Por tratarse de actividades simultáneas, requeridas para continuar con el desarrollo del Estudio, según metodología establecida, en el período se evidencia un nuevo avance del 40%, evidenciado en el desarrollo de las siguientes actividades en cada proceso en intervención:_x000D_
_x000D_
?	Rediseño de cada uno de los procedimientos que conforman el proceso._x000D_
_x000D_
?	Elaboración, revisión y análisis de los respectivos flujogramas, en que aparece la articulación de actividades entre dependencias intervinientes en cada procedimiento._x000D_
_x000D_
?	Desarrollo en detalle de las subactividades que conforman las actividades  correspondientes e identificación de los cargos que las desarrollan._x000D_
_x000D_
12.	Elaboración del plan de acción para el mejoramiento de los procesos definidos e intervenido en el año 2014 a saber: (5%)_x000D_
_x000D_
Vicerrectoría Administrativa y Financiera_x000D_
_x000D_
?	Gestión de Tesorería. _x000D_
?	Gestión del Presupuesto. _x000D_
?	Gestión Contable._x000D_
?	Gestión de compra de bienes y suministros._x000D_
?	Gestión estratégica de proyectos institucionales y especiales._x000D_
_x000D_
Vicerrectoría de Investigaciones, Innovación y Extensión_x000D_
_x000D_
?	Gestión de la innovación y el emprendimiento._x000D_
?	Gestión de la oferta institucional de servicios y productos._x000D_
?	Coordinación institucional de los organismos evaluadores de la conformidad._x000D_
?	Coordinación institucional de las prácticas universitarias._x000D_
_x000D_
13.	Entrega del plan de mejoramiento a la dependencia correspondiente para el seguimiento a los compromisos establecidos, de los procesos: (5%)_x000D_
_x000D_
Vicerrectoría Administrativa y Financiera_x000D_
_x000D_
?	Gestión de Tesorería. _x000D_
?	Gestión del Presupuesto. _x000D_
?	Gestión Contable._x000D_
?	Gestión de compra de bienes y suministros._x000D_
?	Gestión estratégica de proyectos institucionales y especiales._x000D_
_x000D_
Vicerrectoría de Responsabilidad Social y Bienestar Universitario_x000D_
_x000D_
?	Promoción Social._x000D_
?	Gestión de la comunicación organizacional._x000D_
?	Gestión de la comunicación informativa._x000D_
</t>
  </si>
  <si>
    <t>Sistema de vigilancia tecnológica e inteligencia competitiva</t>
  </si>
  <si>
    <t>Sistema regional de ciencia, tecnología e innovación</t>
  </si>
  <si>
    <t>Verificar con el protocolo el soporte es diferente,  La fecha del respore es del 31 de diciembre de 2014</t>
  </si>
  <si>
    <t xml:space="preserve">No hay reporte </t>
  </si>
  <si>
    <t>No hay sporte</t>
  </si>
  <si>
    <t>Verificar que el reporte cualitativo (92%) no coincide con el cuantitativo (89,49%)</t>
  </si>
  <si>
    <t>Favor cargar soporte conforme al protocolo del indicador (ILEX)</t>
  </si>
  <si>
    <t>Favor cargar soporte conforme al protocolo del indicador (VICERRECTORÍA ADMINISTRATIVA)</t>
  </si>
  <si>
    <t>Auqnue la mediciòn del soporte es coherente es importante que se use el soporte del protocolo del indicador</t>
  </si>
  <si>
    <t>Reporte corte 30 de noviembre de 2015</t>
  </si>
  <si>
    <t>No hay reporte desde el mes de octubre</t>
  </si>
  <si>
    <t>Aunque el soporte es coherente este debe estar acorde al soprote del protocolo del indicador</t>
  </si>
  <si>
    <t>No hay reprote corte diciembre</t>
  </si>
  <si>
    <t>favor verificar el soporte dice vigecia 2013 y no coincide el valor cualitativo con el cuantitativo</t>
  </si>
  <si>
    <t xml:space="preserve">Aunque el soporte es coherente, es importante usar el soporte del protocolo del indicador </t>
  </si>
  <si>
    <t>Reporte corte 30 de noviembre</t>
  </si>
  <si>
    <t>No se reporte el avance cuantitativo en indicadores aparece o%</t>
  </si>
  <si>
    <t xml:space="preserve">Corte 31 de diciembre de 2015 de 2015_x000D_
_x000D_
INDICADORES ESTRATÉGICOS_x000D_
_x000D_
?	Nivel de cumplimiento de los indicadores del Plan de Desarrollo: Se realizó la respectiva solicitud de reporte con corte a 31 de diciembre de 2015, para lo cual se evidencia un avance sobre la meta del 102.71%, es importante aclarar que la meta sobrepaso la expectativa de cumplimiento a nivel estratégico y táctico.  _x000D_
Soporte: Cuadro de control PDI_x000D_
_x000D_
?	Nivel de Financiación del Plan de Desarrollo de la Institución: Se cuenta con un avance sobre la meta del 114.6%, por las gestiones realizadas con recursos CREE, ESTAMPILLA, convenios para fortalecer los proyectos de desarrollo físico y sostenibilidad ambiental, aprestamiento institucional y sociedad en movimiento._x000D_
_x000D_
Soporte: Nivel de financiación PDI_x000D_
_x000D_
?	Nivel de implementación del sistema de gerencia: Se realizó seguimiento a cada una de las actividades planteadas con respecto al seguimiento para lo cual se puede evidenciar los avances en el anexo indicador 3._x000D_
*Reporte: La red de trabajo está reportando en su totalidad y se realizó la revisión de la calidad de la información en los tres niveles correspondiente al cuarto trimestre del PDI y se evidenció que para este periodo bajo la calidad del reporte_x000D_
*Aprestamiento: Se realizó aprestamiento a toda la red de trabajo del PDI con respecto al nuevo sistema de información a implementar.  Actividad Cumplida_x000D_
* Dinamización: Se tiene conocimiento de alianzas estratégicas, cobertura, desarrollo institucional y bienestar que llevan una dinámica de trabajo al interior de cada objetivo_x000D_
*Productos del SG: Informe ejecutivo, informe de gestión e informe para audiencia pública de rendición de cuentas a la ciudadanía, informe PDI- primer trimestre del 2015. Actividad cumplida_x000D_
Soporte: Indicador nivel de implementación y http://appserver.utp.edu.co/pdi/pdi.jsf_x000D_
Soporte general: SEGUIMIENTO PLAN DE TRABAJO_x000D_
_x000D_
_x000D_
</t>
  </si>
  <si>
    <t xml:space="preserve">Corte 31 de diciembre de 2015_x000D_
_x000D_
Seguimiento nivel de componentes y actividades: _x000D_
_x000D_
?	Gerencia para gestión y evaluación del Plan: Se realizó seguimiento al PDI con corte al 31 de diciembre de 2015, último seguimiento programado para el periodo._x000D_
_x000D_
Soportes: Cuadro de control corte diciembre y presentación Comité 18/12/2015_x000D_
_x000D_
?	Alineación del Plan de desarrollo Institucional con los retos estratégicos de la nueva administración: Actividad finalizada periodo anterior. _x000D_
_x000D_
?	Coordinación Audiencia de Rendición de cuentas públicas: actividad finalizada en el mes de mayo de 2015, con un cumplimiento del 100%._x000D_
_x000D_
?	Secretaria Técnica Comité de Estrategias: A corte 31 de diciembre de 2015, se realizaron 14 sesiones del Comité Coordinador Integral de Gestión Estrategias, en el cual se cerró con la presentación de avances PDI cuarto triste, seguimiento a las decisiones de acción, resultados plan de trabajo Comité._x000D_
_x000D_
Soportes: Presentación Comité 18/12/2015_x000D_
_x000D_
•	Alianzas Estratégicas: De las 21 alianzas existentes a la fecha se encuentra pendiente de reportar seguimiento “Parquesoft”, se identificó una alianza finalizada “CHEC- Central Hidroeléctrica de Caldas”, y una alianza inactiva “Convenio Interinstitucional entre la Universidad Tecnológica de Pereira y el Instituto Técnico Superior”, la cual se espera reactivar en la vigencia 2016, teniendo un total de 19 alianzas Activas._x000D_
_x000D_
En el seguimiento realizado a las alianzas existentes se logró identificar una nueva alianza CIBSE, con lo anterior a corte 30 de noviembre de 2015 se cuentan con 20 alianzas activas.  _x000D_
_x000D_
Así mismo las alianzas acaban de salir de un seguimiento realizado a corte de noviembre la cual arrojo que hay 20 alianzas activas, el siguiente seguimiento se realizara en el mes de enero corte final de la vigencia_x000D_
_x000D_
En cuanto a los espacios de deliberación pública se está trabajando en la actualización del inventario de los 65 espacios de deliberación públicos para lo cual quedaron 74 espacios, ver resultados en el plan de acción. _x000D_
_x000D_
Avance sobre la meta 115.49%, el indicador sobrepaso la meta dado que se tenía la expectativa de que el 50% de los espacios de deliberación pública aportaran al PDI, y de acuerdo al resultado de seguimiento corte noviembre se identificaron nueve (9) espacios más donde participa la UTP,  de los cuales todos aportan al PDI.  Es importante aclarar que no hubo una mala planificación de la meta sino que se superó una expectativa de cumplimiento._x000D_
_x000D_
Y para finalizar en el proceso de difusión interna del proyecto Sociedad en Movimiento en el mes de noviembre y diciembre se logró difundir a 353 personas al interior de la UTP, entre, docentes, administrativos y estudiantes, contando con un acumulado para la vigencia de 812._x000D_
Soportes: ficha del proyecto Aprestamiento institucional y matriz de difusión noviembre y diciembre_x000D_
_x000D_
?	Monitoreo Mapa de Riesgos del Contexto Estratégico: actividad finalizada en el periodo anterior.  _x000D_
_x000D_
?	Actualización y seguimiento PACTO: Se realizó seguimiento al PACTO con corte 31 de diciembre de 2015_x000D_
_x000D_
Soportes: Seguimiento Pacto y soportes  _x000D_
</t>
  </si>
  <si>
    <t xml:space="preserve">CORTE  31 DE DICIEMBRE DE 2015_x000D_
_x000D_
Se realizó seguimiento al PDI con corte al 31 de diciembre de 2015, último seguimiento programado para el periodo._x000D_
_x000D_
Soportes: Cuadro de control corte diciembre y presentación Comité 18/12/2015_x000D_
_x000D_
</t>
  </si>
  <si>
    <t xml:space="preserve">Corte 31 de diciembre de 2015_x000D_
_x000D_
De las 21 alianzas existentes a la fecha se encuentra pendiente de reportar seguimiento “Parquesoft”, se identificó una alianza finalizada “CHEC- Central Hidroeléctrica de Caldas”, y una alianza inactiva “Convenio Interinstitucional entre la Universidad Tecnológica de Pereira y el Instituto Técnico Superior”, la cual se espera reactivar en la vigencia 2016, teniendo un total de 19 alianzas Activas._x000D_
_x000D_
En el seguimiento realizado a las alianzas existentes se logró identificar una nueva alianza CIBSE, con lo anterior a corte 30 de noviembre de 2015 se cuentan con 20 alianzas activas.  _x000D_
_x000D_
Así mismo las alianzas acaban de salir de un seguimiento realizado a corte de noviembre la cual arrojo que hay 20 alianzas activas, el siguiente seguimiento se realizara en el mes de enero corte final de la vigencia_x000D_
_x000D_
En cuanto a los espacios de deliberación pública se está trabajando en la actualización del inventario de los 65 espacios de deliberación públicos para lo cual quedaron 74 espacios, ver resultados en el plan de acción. _x000D_
_x000D_
Avance sobre la meta 115.49%, el indicador sobrepaso la meta dado que se tenía la expectativa de que el 50% de los espacios de deliberación pública aportaran al PDI, y de acuerdo al resultado de seguimiento corte noviembre se identificaron nueve (9) espacios más donde participa la UTP,  de los cuales todos aportan al PDI.  Es importante aclarar que no hubo una mala planificación de la meta sino que se superó una expectativa de cumplimiento._x000D_
_x000D_
Y para finalizar en el proceso de difusión interna del proyecto Sociedad en Movimiento en el mes de noviembre y diciembre se logró difundir a 353 personas al interior de la UTP, entre, docentes, administrativos y estudiantes, contando con un acumulado para la vigencia de 812._x000D_
_x000D_
Soportes: ficha del proyecto Aprestamiento institucional y matriz de difusión noviembre y diciembre_x000D_
</t>
  </si>
  <si>
    <t>CORTE  31 DE DICIEMBRE DE 2015:_x000D_
_x000D_
Actividad finalizada en el periodo anterior.</t>
  </si>
  <si>
    <t xml:space="preserve">CORTE 31 de diciembre de 2015_x000D_
_x000D_
NOTA: Este plan operativo ya se cumplio. _x000D_
</t>
  </si>
  <si>
    <t xml:space="preserve">Reporte  31 de diciembre de 2015_x000D_
_x000D_
Se realizó seguimiento al PACTO con corte 31 de diciembre de 2015_x000D_
_x000D_
Soportes: Seguimiento Pacto y soportes  _x000D_
_x000D_
</t>
  </si>
  <si>
    <t xml:space="preserve">REPORTE DE AVANCE  31 de diciembre de 2015._x000D_
_x000D_
Actividad finalizada reporte anterior. _x000D_
</t>
  </si>
  <si>
    <t xml:space="preserve">CORTE  31 DE DICIEMBRE DE 2015_x000D_
_x000D_
A corte 31 de diciembre de 2015, se realizaron 14 sesiones del Comité Coordinador Integral de Gestión Estrategias, en el cual se cerró con la presentación de avances PDI cuarto triste, seguimiento a las decisiones de acción, resultados plan de trabajo Comité._x000D_
_x000D_
Soportes: Presentación Comité 18/12/2015_x000D_
_x000D_
</t>
  </si>
  <si>
    <t>Favor actualizar a corte 30 de diciembre</t>
  </si>
  <si>
    <t>Favor subir soporte a corte 30 de diciembre</t>
  </si>
  <si>
    <t>Favor relacionar la ruta de los soportes en el reporte cualitativo</t>
  </si>
  <si>
    <t xml:space="preserve">Favor actualizar soporte </t>
  </si>
  <si>
    <t>Ok. Sn embargo favor revisar la suma total que quedó sobrepasado al 181.51%</t>
  </si>
  <si>
    <t>Favor actualizar nombre del soporte a 30 de diciembre</t>
  </si>
  <si>
    <t>Favor actualizar soporte</t>
  </si>
  <si>
    <t>Favor actualizar soportes</t>
  </si>
  <si>
    <t>Favor relacionar la ruta de ubicación del soporte en el reporte cualitativo</t>
  </si>
  <si>
    <t>En el indicador cuantitativo aparece un cumplimiento de 125 y en el soporte se refleja un cumplimiento de 123. Favor ajustar según corresponda.</t>
  </si>
  <si>
    <t>Al ser un reporte final de cumplimiento, es necesario resumir los principales resultados, no colocar "Sin cambios hasta la última fecha", tal como está reportado actualmente.</t>
  </si>
  <si>
    <t>Favor subir o relacionar los soportes consolidados a corte 30 de diciembre</t>
  </si>
  <si>
    <t>Favor subir o relacionar la ruta de los soportes 4 y 5 en caso que sean muy pesados</t>
  </si>
  <si>
    <t xml:space="preserve">Favor subir los soportes de los tres proyectos </t>
  </si>
  <si>
    <t>Faltaría sólo el soporte 16</t>
  </si>
  <si>
    <t>Favor revisar el cumplimiento de los siguientes planes operativos en caso que haya que realizar las justificaciones respectivas por cumplimiento inferior al 80%:
- Número de publicaciones en medios digitales, escritos, de televisión y programas de contenido institucional en la emisora y otros medios
Igualmente se solicita actualizar todos los reportes cualitativos, indicadores y soportes con corte 30 de diciembre de 2015 como aspecto fundamental para el cierre del PDI durante la vigencia 2015.</t>
  </si>
  <si>
    <t>Se solicita actualizar todos los reportes cualitativos, indicadores y soportes con corte 30 de diciembre de 2015 como aspecto fundamental para el cierre del PDI durante la vigencia 2015.</t>
  </si>
  <si>
    <t>Favor revisar el cumplimiento de los siguientes planes operativos en caso que haya que realizar las justificaciones respectivas por cumplimiento inferior al 80%:
- Cumplimiento del plan de acción anual con seguimiento en los Comités Directivos
- Reeditores formados desde la UTP
Igualmente se solicita actualizar todos los reportes cualitativos, indicadores y soportes con corte 30 de diciembre de 2015 del proyecto sociedad en movimiento, como aspecto fundamental para el cierre del PDI durante la vigencia 2015.</t>
  </si>
  <si>
    <t xml:space="preserve">REPORTE A NIVEL DE OBJETIVO_x000D_
_x000D_
DICIEMBRE 30 DE 2015_x000D_
_x000D_
OBJETIVO INSTITUCIONAL: Cobertura con calidad de la Oferta Educativa_x000D_
_x000D_
La Vicerrectoría Académica en cumplimiento del plan de acción estratégico para avanzar en el logro del Objetivo institucional:  Cobertura con Calidad de la Oferta Educativa y como resultado de la coordinación de las principales actividades que constituyen la funcionalidad académica, continúa impulsando las políticas institucionales y articulando los esfuerzos desde cada uno de los  proyectos que lo conforman; a continuación se exponen los resultados obtenidos al 30 de Noviembre de 2015 en cada uno de los indicadores propuestos para éste objetivo:_x000D_
_x000D_
1. ABSORCIÓN DE LA EDUCACIÓN MEDIA_x000D_
Éste indicador reporta un avance del 31.51%, correspondiente a un nivel de cumplimiento del 105.74% de la meta propuesta para la vigencia de 29,8%. Para su cálculo se tomó del total de 2109 estudiantes de matriculados por primera vez en la Universidad Tecnológica de Pereira en el Primer semestre del año 2015 y 1699 en en segundo período, sobre 12.087 estudiantes graduados en educación media a nivel departamental en el año 2014 (Valor estimado con base en información proporcionada por el Ministerio de Educación Nacional).  Dentro de las estrategias implementadas para el avance en éste indicador se encuentran charlas dictadas a estudiantes de educación media de colegios de la región. En cuanto a una línea dada por la Universidad para la articulación entre la educación media y la superior, en la actualidad se encuentra en ejecución el proyecto PAI, en el marco del cual se diagnostica al estudiante a su ingreso a la Universidad y generan estrategias que propenden por su permanencia y egreso exitoso._x000D_
_x000D_
_x000D_
2. ESTUDIANTES GRADUADOS POR COHORTE_x000D_
El indicador muestra a la fecha un nivel de cumplimiento de 26.3%, correspondiente al 87.67% de la meta propuesta para la presente vigencia, que se ubica en 30%, este valor se obtiene realizando la medición de los programas académicos de pregrado, analizando el comportamiento de las cohortes desde el primer semestre de  2003._x000D_
De acuerdo al Sistema para la Prevención de la Deserción en Educación Superior (SPADIES), se tienen los siguientes valores para la deserción por cohorte en el período de grado más dos años:_x000D_
Nivel de formación_x000D_
Técnica Profesional	68.31%_x000D_
Tecnológica	62.14%_x000D_
Con el fin de garantizar la permanencia y egreso exitoso de los estudiantes de la institución, se vienen implementando las siguientes estrategias:_x000D_
1. Aplicación de pruebas clasificatorias de inicio: buscan caracterizar al estudiante a su entrada a la Institución._x000D_
2. Semestre de créditos reducidos: busca fortalecer las competencias de entrada del estudiante, de tal forma, que pueda afrontar de manera exitosa su proceso de formación._x000D_
3. Programa de Acompañamiento Integral (PAI): Una estrategia liderada por la Vicerrectoría de Responsabilidad Social y Bienestar Universitario y la Vicerrectoría académica, ofrece a los estudiantes acompañamiento en cuatro ejes fundamentales: académico, biopsicosocial, económico y normativo._x000D_
_x000D_
3. PROGRAMAS ACREDITADOS DE ALTA CALIDAD _x000D_
3.1 PREGRADO_x000D_
Se tienen actualmente 14 programas acreditados en alta calidad por el Consejo Nacional de Acreditación y 3 que han recibido concepto de pares favorable; de un total de 27 acreditables, lo cual ubica el indicador en un nivel de cumplimiento del 62.96%, valor que representa avance del 82.95% propuesto como meta para el presente período de medición, la cual es 75%; a la fecha, cuentan con acreditación los siguientes programas:_x000D_
3.2 POSGRADO_x000D_
El indicador se encuentra en 25%, correspondiente a un nivel de cumplimiento del 125% de la meta propuesta, se tienen a la fecha dos programas de posgrado acreditados (Maestría en Literatura, Maestría en Ingeniería Eléctrica y Maestría en Administración Económica y Financiera)_x000D_
_x000D_
_x000D_
•	 los siguientes programas que están en el proceso:_x000D_
?	Ingeniería Física_x000D_
?	Licenciatura en Filosofía_x000D_
?	Licenciatura en Comunicación e Informática Educativa_x000D_
?	Maestría en Lingüística_x000D_
?	Técnico en Turismo Sostenible_x000D_
?	Maestría en Educación_x000D_
?	Maestría en Enseñanza de la Matemática_x000D_
_x000D_
•	 Programas en proceso de elaboración del informe final, razón por la cual no se han realizado reuniones este mes:_x000D_
_x000D_
?	Licenciatura en Etnoeducación y Desarrollo Comunitario_x000D_
?	Maestría en Sistemas Automáticos de Producción_x000D_
Los siguientes programas se encuentran en etapa de recolección de información: _x000D_
?	Tecnología en Atención Prehospitalaria_x000D_
?	Ingeniería Electrónica_x000D_
_x000D_
•	Se recibe visita de pares académicos para el programa de Química Industrial los días 26 y 27 de noviembre._x000D_
•	Se confirma visita de pares académicos al programa de Maestría en Comunicación Educativa para los días 20, 21 y 22 de enero._x000D_
•	Se realiza revisión de todos los indicadores de la bitácora para diagnóstico inicial de ubicación con la oficina de planeación y gestión de la calidad._x000D_
•	Se inicia revisión y ajuste a la propuesta de nueva bitácora con redacción previa de las posibles respuestas y análisis por indicador, fuentes de información y estructura, con el asesor externo contratado por la vicerrectoría y el Ingeniero Elkin López. _x000D_
_x000D_
PROGRAMAS ACREDITADOS_x000D_
Licenciatura en Filosofía_x000D_
Tecnología Eléctrica_x000D_
Administración del Medio Ambiente_x000D_
Ingeniería Física_x000D_
Ingeniería Mecánica_x000D_
Tecnología Química_x000D_
Licenciatura en Música_x000D_
Licenciatura en Comunicación e Informática Educativa_x000D_
Licenciatura en Español y Literatura_x000D_
Ingeniería Industrial_x000D_
Medicina_x000D_
Administración Industrial_x000D_
Licenciatura en Artes Visuales_x000D_
Tecnología Mecánica_x000D_
_x000D_
_x000D_
Maestría en Literatura_x000D_
Maestría en Ingeniería Eléctrica_x000D_
Maestría en Administración Económica y Financiera_x000D_
_x000D_
Los siguientes programas de posgrado se encuentran en proceso de elaboración del informe final:_x000D_
?	Doctorado en Educación  _x000D_
?	Maestría en Administración del Desarrollo Humano y Organizacional _x000D_
Los siguientes programas se encuentran en etapa de recolección de información: _x000D_
?	Maestría en Enseñanza de la Matemática _x000D_
?	Maestría en Lingüística_x000D_
_x000D_
4. ABSORCIÓN DE LA EDUCACIÓN SUPERIOR_x000D_
El indicador se ubicó en 26.26%,  lo cual corresponde a un avance del 138.21% de la meta planteada de 19.30%, el indicador se calculó tomando el total de 693 estudiantes matriculados por primera vez en cursos de posgrado en el año 2015; sobre el número de graduados en pregrado en Risaralda que fue de 2639 (valor estimado)._x000D_
Las estrategias para el avance de éste indicador están dadas por la promoción que cada uno de los programas de posgrado efectúa de éstos (publicidad en medios impresos y digitales, charlas a empresas y otras universidades del país). En la actualidad no existe una política Institucional para la articulación entre la educación superior y la posgraduada, no obstante, la investigación para identificar las necesidades más relevantes de la región (Plan Operativo que se encuentra en curso actualmente) resulta un insumo relevante para la oferta de programas de posgrado pertinentes a la demanda actual, se recomienda establecer estrategias institucionales para la vinculación de estudiantes de posgrado a la Universidad._x000D_
</t>
  </si>
  <si>
    <t xml:space="preserve">REPORTE A NIVEL DE COMPONENTES_x000D_
_x000D_
EDUCABILIDAD_x000D_
_x000D_
Corte Diciembre 31 de 2015_x000D_
_x000D_
_x000D_
COMPONENTE: Educabilidad_x000D_
_x000D_
1. Estudiantes con calificación en evaluaciones de calidad de la educación superior por encima de la media nacional_x000D_
_x000D_
El indicador se ubica en un nivel de cumplimiento de 125.89%, alcanzado con 76,79% de los estudiantes que presentaron la prueba SABER PRO en el año 2014 y estuvieron por encima de la media nacional, que se ubicò en 10,10. _x000D_
7345 estudiantes de la Universidad Tecnològica de Pereira presentaron la prueba, de estos, 5640 estuvieron por encima de la media nacional._x000D_
Estrategias como el semestre de créditos reducidos se encuentran encaminadas a fomentar la permanencia y el egreso exitoso de los estudiantes, garantizando siempre la calidad del proceso de formaciòn._x000D_
_x000D_
_x000D_
 2. Estudiantes con reconocimiento "Estudiante Distinguido"_x000D_
_x000D_
El indicador muestra a la fecha un avance del 26.6%, correspondiente al 110.83% de la meta propuesta para la vigencia 2015, a la fecha de han graduado 2532 estudiantes, de los cuales 653 han obtenido el reconocimiento de estudiante distinguido._x000D_
_x000D_
_x000D_
3. Ocupación del egresado graduado en su perfil profesional_x000D_
_x000D_
Se tiene una avance de 89%, valor que corresponde a un nivel de cumplimiento de 108.54% de la meta propuesta de 82% para el presente año._x000D_
_x000D_
1758 egresados trabajando y 1564 vinculados de acuerdo a su su perfil profesional, de 39 programas encuestados._x000D_
_x000D_
 Para el cálculo del indicador se tiene en cuenta la población de 1, 3 y quinto año de egreso. Se excluye  la  población de momento de grado, porque apenas inicia su vinculación al mercado laboral._x000D_
_x000D_
Se puede observar que se ha incrementado el número de egresados identificados y contactados, programas tales como "pasa la antorcha" han sido de gran aporte a éste proceso; la automatización de los diversos procesos de obtención de información de egresados (uso de software) es otras de las herramientas que facilitan establecer el contacto Universidad - Egresado, siguiendo un lineamiento institucional; de igual forma, la Asociación de Egresados ha jugado un papel fundamental, ya que mediante el ofrecimiento de servicios de capacitación a egresados ha atrído a ésta población, logrando así su vinculación a la Universidad._x000D_
_x000D_
En soporte adjunto se muestra la respuesta que dan los egresados encuestados a  dos (2) preguntas claves que dan respuesta al Indicador:  _x000D_
_x000D_
* ¿En la actualidad, en qué actividad ocupa la mayor parte de su tiempo?     _x000D_
* ¿Qué tan relacionadas están las actividades que realiza en su empresa con la carrera que estudió?        _x000D_
_x000D_
_x000D_
4. Nivel de satisfacción de empleadores con los egresados graduados_x000D_
_x000D_
Se realizó la aplicación de 110 encuestas a empleadores, las cuales arrojaron un nivel de satisfacción de 92%, valor que supera ampliamente la meta planteada de 80%._x000D_
_x000D_
La encuesta realiza tres preguntas a los empleadores:_x000D_
a. ¿En qué grado los egresados del programa han impactado positivamente el entorno que le rodea, contribuyendo a su desarrollo? _x000D_
b. Califique de 1 a 5 la calidad del desempeño del egresado _x000D_
c. Calificación competencias generales_x000D_
_x000D_
_x000D_
Es un dato que fluctúa de acuerdo a la cobertura de seguimiento a empleadores, por tanto la meta es mantener los estándares de satisfacción ampliando el espacio muestral de indagación y fortaleciendo las estrategias de seguimiento y refinación de instrumentos, cabe aclarar que el seguimiento anterior contó con una participación de 198 empleadores._x000D_
</t>
  </si>
  <si>
    <t xml:space="preserve">El proyecto Gestión Financiera cuenta con el siguiente plan operativo: NUEVAS LINEAS DE FINANCIAMIENTO, OPTIMIZACIÓN DE INGRESOS, Y RACIONALIZACIÓN DEL USO DE LOS RECURSOS, los cuales presentan los siguientes avances a 31 de Diciembre._x000D_
_x000D_
NUEVAS LINEAS DE FINANCIAMIENTO_x000D_
Avance Cuantitativo: 85%_x000D_
_x000D_
Avance Cualitativo: Avance que corresponde al proyecto “Consecución de recursos nuevos a través de la comisión SUE”, en donde se han realizado las siguientes actividades: _x000D_
- Se realizó la presentación del Informe "Otras variables que impactan el financiamiento en las universidades” a los Vicerrectores de las 33 universidades del SUE._x000D_
- Se envió un oficio a la Ministra de Educación Superior, solicitando la compensación a las universidades de los recursos correspondientes al diferencial salarial entre los años 2012 al 2015._x000D_
- Se hizo una entrega preliminar del informe sobre la situación financiera de las Universidades a la Viceministra de Educación Superior. _x000D_
- El pasado 27 de noviembre, se presentó en el Consejo Nacional de Rectores con la presencia de la Viceministra de Educación Nacional y de los Vicerrectores Administrativos de las 33 universidades del SUE, el documento de financiación de la educación pública en Colombia._x000D_
- En el mes de Octubre, se llevó a cabo el IV encuentro de gestión universitario del SUE, en donde participaron los rectores de las 33 universidades del SUE y universidades privadas a través de ASCUN._x000D_
_x000D_
OPTIMIZACIÓN DE INGRESOS_x000D_
Avance Cuantitativo: 82%_x000D_
_x000D_
Avance Cualitativo: Avance que corresponde a los proyectos:_x000D_
_x000D_
“Certificación de educación continuada”: Desde Admisiones, Registro y Control se consolido el inventario de la información correspondiente a los cursos de extensión con el ánimo de mejorar las condiciones de conservación, archivo y recuperación de certificaciones en educación continuada, de igual forma, se han adelantado reuniones con el personal de Gestión de Servicios Informáticos y Comunicaciones con el fin de establecer el costo de dicha conservación y el Director de Admisiones, Registro y Control proyectó la propuesta de acuerdo por medio del cual se reglamentan los cursos de extensión" para su revisión y análisis._x000D_
_x000D_
"Desafectación de los recursos de destinación específica de concurrencia para el pago del pasivo pensional": Se presentó ante la Subdirectora de  Pensiones la Dra. Natalia Angélica Guevara y el Dr. Oscar Alejandro Velásquez Cuervo el documento análisis pasivo pensional y se dio a conocer las observaciones realizadas por la UTP a la Minuta contrato de concurrencia durante el 2014._x000D_
_x000D_
_x000D_
RACIONALIZACIÓN DEL USO DE LOS RECURSOS_x000D_
Avance Cuantitativo: 91%_x000D_
_x000D_
Avance Cualitativo: Avance que corresponde a los siguientes proyectos:_x000D_
_x000D_
"Licitaciones para Bienes y Suministros en Línea": Se está coordinando la revisión de los prototipos del software que permitirá visualizar el proceso de audiencia, además de establecer lo que necesita adquirir la Universidad para poner en marcha el proyecto de Licitaciones en Línea y se está en la espera de conocer la disposición que se tiene de un DEMO de la plataforma Webex. De igual manera, en reunión con la Oficina Jurídica se estableció el procedimiento y  se acordaron los pasos a seguir en una licitación en línea y se realizó el día 30 de noviembre un simulacro en donde se involucró a todos las partes que intervienen en una Audiencia de Licitación para validar la propuesta de Licitaciones en Línea._x000D_
_x000D_
"Eliminación de sellos y control electrónico de autenticidad de certificados": Se realizaron ajustes al certificado de estudios eliminando el sello seco y colocando una nota en el mismo que indica que por la ley antitramites el certificado es válido sin la necesidad del sello, de otra parte, se realiza la capacitación a los funcionarios y usuarios sobre este cambio y se define el indicador de racionalización el cual será medido una vez se termine la vigencia 2015.  _x000D_
_x000D_
"Tercerización de los servicios para crédito educativo en pregrado y posgrado": Se seleccionó al FASUT y el día 21 de Julio del presente año, se celebró el contrato entre la Universidad Tecnológica de Pereira y el Fondo de Empleados para la Asistencia Social de la Universidad Tecnológica de Pereira (FASUT) para administrar el programa de crédito de matrícula financiada._x000D_
_x000D_
"Políticas de ejecución presupuestal": Se finalizó la redacción de la propuesta de resolución por medio de la cual se adoptan políticas y prácticas presupuestales, donde quedaron identificadas todas aquellas actividades que se realizan desde presupuesto y que no cuentan con un soporte legal para su ejecución._x000D_
_x000D_
</t>
  </si>
  <si>
    <t xml:space="preserve"> REPORTE  DICIEMBRE_x000D_
_x000D_
1.Porcentaje de graduados con información actualizada acorde con las variables de interés institucional_x000D_
Se tiene un seguimiento de 11.335  egresados bajo la metodología establecida por el Observatorio de egresados y una ampliación de la base de datos de 15.973 contactos con egresados para la principal población objetivo comprendida entre (2000 – 2014). _x000D_
_x000D_
Respecto al Observatorio de Seguimiento y Vinculación del Egresados se ha tenido un avance del 41 % frente al cumplimiento de su meta (30%) de seguimiento para este año. El indicador corresponde a “Graduados con información actualizada acorde con las variables de interés institucional”. (Ver protocolo AIE31)_x000D_
_x000D_
2. Impacto de la estrategia de gestión del conocimiento sobre la comunidad Universitaria_x000D_
_x000D_
Línea Actualización Académica: Con un total de 1640 beneficiarios a la fecha, de los cuales  473 son egresados, 966 estudiantes y 201 personas externas; sobrepasando la meta de este año en un 109,3%._x000D_
_x000D_
Se realizó asesoría  a  programas académicos, en procesos de autoevaluación: Maestría en enseñanza de la matemática y se entregó información para autoevaluación para el programa de Ingeniería en Mecatrónica._x000D_
_x000D_
 Se  complementaron  informes  ejecutivos de seguimiento a egresados de  8 programas de pregrado académicos, que revelan la opinión de los egresados frente a de seguimiento a egresados y análisis de  Información personal y familiar, Competencias, Plan de vida, Responsabilidad social, Situación laboral, Aspectos generales de las actividades laborales de los egresados, Emprendimiento, Satisfacción con los recursos ofrecidos por la Institución. Dicha información para toma de decisiones._x000D_
_x000D_
Así mismo se realizaron 27 informes de educación continuada para programas de pregrado_x000D_
</t>
  </si>
  <si>
    <t xml:space="preserve">REPORTE A NIVEL DE PROYECTO DICIEMBRE 30 DE 2015_x000D_
_x000D_
A diciembre 30 de 2015, el proyecto Autoevaluación y Mejoramiento Continuo realizó:_x000D_
_x000D_
1.	Se llevaron a cabo reuniones con los siguientes programas que están en el proceso:_x000D_
_x000D_
•	Ingeniería Física_x000D_
•	Licenciatura en Filosofía_x000D_
•	Maestría en Lingüística_x000D_
•	Técnico en Turismo Sostenible_x000D_
•	Maestría en Educación_x000D_
•	Maestría en Enseñanza de la Matemática_x000D_
•	Tecnología en Atención Pre hospitalaria_x000D_
•	Ciencias en Deporte y Recreación_x000D_
_x000D_
_x000D_
Los siguientes programas se encuentran en proceso de elaboración del informe final, razón por la cual no se han realizado reuniones este mes:_x000D_
_x000D_
•	Maestria en Sistemas Automáticos de Producción_x000D_
_x000D_
Los siguientes programas se encuentran en etapa de recolección de información: _x000D_
_x000D_
•	Tecnología Eléctrica_x000D_
•	Ingeniería Electrónica_x000D_
  _x000D_
_x000D_
2.	Se cambia la visita de pares académicos al programa de Maestría en Comunicación Educativa para el año 2016._x000D_
_x000D_
3.	Se realiza revisión de indicadores del documento de registro calificado para diagnóstico inicial de ubicación con la oficina de planeación._x000D_
_x000D_
4.	Se continúa revisión y ajuste a la propuesta de nueva bitácora con redacción previa de las posibles respuestas y análisis por indicador, fuentes de información y estructura, con el asesor externo contratado por la vicerrectoría y el Ingeniero Elkin Lopez. _x000D_
_x000D_
_x000D_
5.	El porcentaje de avance en el plan operativo a noviembre 30   es de 70.63%. _x000D_
_x000D_
Para el Plan Operativo de Acreditación Institucional con corte al 31 de Diciembre de 2015 se logró un avance del 99.8%  del plan operativo propuesto._x000D_
Los avances del plan operativo se resumen de acuerdo a las siguientes actividades por cada etapa, así:_x000D_
_x000D_
Etapa 1. Diseño y ajustes al sistema de seguimiento de los planes de mejoramiento_x000D_
•	Se socializaron y se presentaron los nuevos lineamientos del CNA para la Acreditación Institucional. Se estableció un análisis comparativo frente a la versión anterior, permitiendo establecer la necesidad de actualizar el Plan de Mejoramiento Institucional a los nuevos lineamientos, para garantizar el seguimiento y la actualización del Plan de Mejoramiento Institucional y la sostenibilidad de la acreditación institucional. _x000D_
•	Se trabajó en la ruta de integración de los Planes de Mejoramiento de los programas -  Planes de Coherencia – y la actualización de la Acreditación institucional a los lineamientos  2015, buscando establecer a partir de los indicadores del PDI, los parámetros que se establecen en las características y factores de las guías del CNA según los nuevos lineamientos. _x000D_
•	Se definió el tamaño de la muestra de la población a encuestar y se trabajó la socialización previa de lo que representa la acreditación institucional. _x000D_
_x000D_
 Etapa 2. Ajustes a las etapas de la autoevaluación institucional_x000D_
•	Se ha trabajado en la actualización de la plataforma SIA con la División de Sistemas, ajustando las etapas que apoyan el proceso. _x000D_
•	Se ha continuado con el trabajo de la actualización de la matriz de bitácora de programas conjuntamente con Viceacadémica y con el área de AIE para establecer la información que se debe proporcionar desde cada fuente._x000D_
•	Se realizó un ajuste estructural al proceso de autoevaluación institucional que establece solo la ponderación para las características y los factores, dejando la ponderación de los aspectos por fuera de la etapa. _x000D_
•	Se trabajó desde el aprestamiento de los objetivos para soportar el proceso de autoevaluación. Se ha definido que el proceso de autoevaluación ponderará y calificará solo características y factores._x000D_
•	Se está ejecutando el plan comunicacional y el proceso de recolección de información. Dentro del proceso de autoevaluación institucional, y el proceso de actualización del Plan de Mejoramiento Institucional, se tiene establecido que los indicadores a nivel de componente y de proyectos, se constituyen en los principales insumos para la autoevaluación institucional. Se emitieron los conceptos técnicos de los ajustes a los diferentes objetivos, revisando la coherencia de los indicadores con relación a los nuevos lineamientos de acreditación institucional del CNA._x000D_
•	Se trabajó el Plan Comunicacional y se finalizó el ajuste a la etapa de recolección de información desde los objetivos institucionales.  Se ha finalizado el ajuste al PDI, donde se estableció la coherencia de los lineamientos de Acreditación Institucional con respecto a los indicadores establecidos en los proyecto y en los objetivos del mismo._x000D_
_x000D_
Etapa 3. Seguimiento a las oportunidades de mejora._x000D_
•	Se emitió concepto Técnico del informe de Maestría en Instrumentación Física,  de la Maestría en Investigación Operativa y Estadística y de la Maestría en Administración y Desarrollo Humano, igualmente se emitió concepto técnico de la Licenciatura en Matemáticas y Física, así como el de Ingeniería Eléctrica, Tecnología Industrial, Química Industrial. Se entregó concepto Técnico del Doctorado en Educación. De aquí se trabajó en la integración de los Planes de Mejoramiento de los programas, con el plan de mejoramiento Institucional._x000D_
•	Se acompañó a los programas para garantizar que las facultades incorporen las actividades establecidas en los Planes de Mejoramiento de Programas, a través de la elaboración de los Conceptos Técnicos de los Planes de Coherencia con las facultades, para articularlos al Plan de Mejoramiento Institucional. _x000D_
•	Se tiene el informe del primer semestre del año 2015 de seguimiento al Plan de Mejoramiento Institucional. Se tiene el informe trimestral de septiembre de 2015, de seguimiento al Plan de mejoramiento institucional _x000D_
_x000D_
Etapa 4. Actualización a la Autoevaluación institucional (indicadores o etapas del proceso)_x000D_
•	Se trabajó la bitácora institucional, matriz que articula al nivel de detalle los indicadores del PDI y los aspectos a evaluar de los nuevos lineamientos del CNA, con el objeto de garantizar la articulación completa de los objetivos institucionales con los factores, características y aspectos de los nuevos lineamientos. Se tiene la bitácora para la acreditación institucional, producto del análisis de la relación de los indicadores del PDI y de la guía de Autoevaluación con fines de Acreditación 2015.  _x000D_
•	Se trabajó con los objetivos institucionales, buscando incorporar los principales indicadores de monitoreo, para su posterior seguimiento, dentro de los ejercicios de autoevaluación, en la etapa de Recolección de la Información, análisis y calificación, derivados de los lineamientos de Acreditación del CNA 2015._x000D_
•	Se emitieron los conceptos técnicos de los ajustes a los objetivos institucionales buscando incorporar los principales indicadores de monitoreo para su posterior seguimiento. Se preparó a nivel institucional a los objetivos en la etapa de Recolección de la Información para que a partir de los propios indicadores, se les dé respuesta a los factores, características y aspectos que se mencionan en la guía del CNA 2015._x000D_
•	Se finalizó la ruta de ajuste del PDI, para los proyectos institucionales y sus componentes. Los indicadores propuestos por los diferentes objetivos se ajustaron a los lineamientos de Acreditación Institucional, de acuerdo a los Conceptos Técnicos Emitidos. _x000D_
_x000D_
Etapa 5. Estrategia de socialización avances y resultados de la acreditación institucional._x000D_
•	Se ajustó el modelo metodológico y el plan de trabajo para la realización de un nuevo proceso de autoevaluación institucional, de acuerdo a los nuevos lineamientos de acreditación, con el fin de actualizar el Plan de Mejoramiento Institucional, basados inicialmente en el ajuste de indicadores a la cadena de logro del Plan de Desarrollo Institucional._x000D_
•	Se inició la socialización de los nuevos lineamientos de acreditación institucional 2015, ante las directivas académicas y ante </t>
  </si>
  <si>
    <t xml:space="preserve">REPORTE A NIVEL DE PROYECTO_x000D_
_x000D_
_x000D_
COBERTURA_x000D_
_x000D_
Articulación de la Educación Superior con la Educación Media_x000D_
_x000D_
Reporte a 31 Diciembre de 2015_x000D_
_x000D_
Se cumplió con el 91,5 % del plan de trabajo establecido para el 2015. Se cumplieron con todas las actividades propuestas en éste plan de trabajo, con excepción de la última actividad sobre el trabajo que se planeaba realizar con las instituciones de educación media, por lo tanto ésta última deja un importante precedente dado que se convierte en la base para iniciar un trabajo importante con las instituciones de educación media, estrategia en la cual trabajará la Vicerrectoría Académica articulada con las diferentes facultades y el Observatorio Institucional._x000D_
_x000D_
_x000D_
Reporte a 30 de Noviembre 2015_x000D_
_x000D_
Se cumplió con el 91,5 % del plan de trabajo establecido para el 2015. Se cumplieron con todas las actividades propuestas en éste plan de trabajo, con excepción de la última actividad sobre el trabajo que se planeaba realizar con las instituciones de educación media, por lo tanto ésta última deja un importante precedente dado que se convierte en la base para iniciar un trabajo importante con las instituciones de educación media, estrategia en la cual trabajará la Vicerrectoría Académica articulada con las diferentes facultades y el Observatorio Institucional._x000D_
_x000D_
Reporte a 31 de Octubre de 2015_x000D_
_x000D_
Dando cumplimiento al plan de trabajo establecido, se han realizado las siguientes actividades a la fecha:_x000D_
En el mes de octubre, se realizaron las reuniones de semestre de créditos reducidos con todos los directores de los programas los cuales se acogen a la medida de éste semestre._x000D_
El objetivo de las reuniones era realizar un seguimiento al proceso y así mismo definir las asignaturas que se ofrecerán como cursos intersemestrales a fin de año, en éste caso se revisará cuáles serán las asignaturas que se orientarán para la nivelación de los estudiantes que se encuentran cursando el semestre de créditos reducidos y así mismo revisar en que condición se encuentran los estudiantes que ya pasaron a segundo semestre y cuál será la nivelación para ellos ya que se les debe garantizar una nivelación correspondiente al primer semestre de su plan de estudios._x000D_
También se realizó una reunión con los integrantes del Observatorio Institucional y la funcionaria de la Vicerrectoría de Responsabilidad Social, en la cual se definieron algunas actividades para llevar a cabo las pruebas de salida para los estudiantes que se encuentran en semestre de créditos reducidos y las pruebas clasificatorias las cuales se llevarán a cabo en el mes de enero de 2016._x000D_
En reunión celebrada el 16 de octubre de 2015, se llevó a cabo una reunión con todos los integrantes del Observatorio Institucional y se revisaron aspectos tales como: La realización de las fichas de procesos y procedimientos, esto con el fin de definir las funciones de cada integrante del grupo de trabajo y así mismo generar la trazabilidad del proceso, se debe tener claridad sobre esto dado que hasta ahora sería una propuesta de procedimientos los cuales deber ser avalados por la oficina de calidad de la universidad y así mismo pueda reflejarse en un futuro en el mapa de procesos institucional. Se realizó un  trabajo importante en torno a las pruebas clasificatorias, como la validación y aprobación de las mismas tanto para matemáticas (éstas revisadas por el docente Robin Mario Escobar coordinador de la asignatura que rige el semestre de créditos reducidos – matemáticas 1ª y 1b) como para las de comprensión de lectura (Facultad de Educación). La idea es alinear el contenido de éstas pruebas con los lineamientos curriculares del Ministerio de Educación y las bases de las pruebas saber._x000D_
_x000D_
Reporte a 30 de Septiembre de 2015_x000D_
_x000D_
Dando cumplimiento al plan de trabajo establecido, se han realizado las siguientes actividades a la fecha:_x000D_
En el mes de Septiembre se realizó un plan de trabajo el cual consta de reuniones con los directores de programa, éstas se realizarán con el objetivo de revisar los siguientes temas: _x000D_
_x000D_
1.	Revisar las proyecciones correspondientes al semestre de créditos reducidos y los intersemestrales que se van a ofrecer en el segundo periodo 2015-2._x000D_
2.	Proceso de Cursos Intersemestrales con División de Sistemas. (Sólo se abrirán los cursos gratuitos para los estudiantes en semestre de créditos reducidos y cursos a todo costo, se debe hacer difusión de éstos). Además revisar cómo va a ser la matrícula, para que lo estudiantes que no se matriculen en un tiempo estimado, puedan liberar los cupos de las asignaturas. Fecha segundo semestre (Acuerdo No 16 C.A.): Inscripción del 7 al 9 de diciembre de 2015; Pagos: Hasta el 11 de Diciembre de 2015; Inicio de clases: del 14 de diciembre de 2015 al 08 de enero de 2016; Cancelación: del 14 al 28 de diciembre de 2015; Digitación de Notas: Hasta el 10 de enero de 2016._x000D_
3.	Reuniones con Directores de programa para revisar la experiencia del semestre pasado y mejorar la del periodo actual (Créditos Reducidos – Intersemestrales – Matrícula)._x000D_
_x000D_
La idea es consolidar toda la información obtenida en las reuniones y así mismo pueda ser retroalimentada con el Vicerrector Académico y con el comité conformado para la toma de decisiones del semestre de créditos reducidos._x000D_
Está pendiente la reunión con la oficina de Admisiones, Registro y Control Académico para revisar el proceso de matrícula para los estudiantes tanto de primer semestre como los que ingresan a segundo de acuerdo a su rendimiento académico en semestre de créditos reducidos. (Como sistematizar la matrícula de los estudiantes que ingresan a segundo semestre) y así mismo definir el llamado hasta donde se van a realizar las pruebas a los estudiantes que ingresan por primera vez a la universidad (Resolución para definir el llamado)._x000D_
_x000D_
Reporte a 31 de Agosto de 2015_x000D_
_x000D_
Se presentó a la Vicerrectoría Académica el informe de resultados del semestre de créditos reducidos y el informe de pruebas clasificatorias 2015-2, teniendo en cuenta los siguientes aspectos:_x000D_
_x000D_
Balance del semestre de créditos reducidos: en donde se presentaron los resultados obtenidos por los estudiantes clasificados en semestre de créditos reducidos, con base en su desempeño académico en las asignaturas cursadas. Balance pruebas de entrada vs  pruebas de salida: permitiendo conocer el impacto del semestre de créditos reducidos, se aplicó a los estudiantes que ingresaron a esta modalidad un test de salida que mide su desempeño en la asignatura prioritaria definida._x000D_
_x000D_
_x000D_
Reporte a 31 de Julio de 2015_x000D_
_x000D_
A la fecha, se reporta un avance del 65.60%._x000D_
_x000D_
Junto con el observatorio institucional se realizó un informe sobre el semestre de créditos reducidos, allí se observa como iniciaron los estudiantes en las competencias de matemáticas y comprensión de lectura y como fue el avance a nivel general, revisando el comportamiento académico de cada uno de ellos. Se realizó un comparativo del semestre 1 de 2013 respecto al semestre 1 de 2015, analizando el rendimiento académico, tanto de un semestre normal contra un semestre con créditos reducidos._x000D_
_x000D_
Se llevaron a cabo las pruebas clasificatorias para los estudiantes que ingresan a primer semestre periodo 2015 – 2. Ésta semana se llevaron a cabo diferentes actividades para los estudiantes tanto académicas como de adaptación a la vida universitaria. Las pruebas clasificatorias que presentaron los estudiantes fueron: matemáticas, comprensión de lectura e inglés. Los estudiantes que queden clasificados en semestre de créditos reducidos serán matriculados ésta semana por los directores de programa y los estudiantes que pasan a segundo semestre, también serán matriculados por los directores de programa dado que ellos son los que saben cómo van a nivelar a sus estudiantes de acuerdo </t>
  </si>
  <si>
    <t xml:space="preserve">El Plan Operativo Universidad que Promueve la Salud, define indicadores correspondientes a dos líneas de acción: Atención en Salud y  urgencias que tuvo un avance acumulado a Diciembre 30 de 2015 de 132.26% en relación con  la meta de 4000 y Promoción de la Salud 85.52% de avance en relación con la meta de 10000._x000D_
Aunque cada una de estas dos líneas, tiene su propia dinámica, ellas constituyen un sistema que contribuye de manera importante al Acompañamiento Integral para la permanencia de la comunidad estudiantil y para el bienestar de la comunidad universitaria._x000D_
_x000D_
Claramente se observa que el indicador de atención rebasa la meta en un 32,26%, esto tiene su origen en varios factores: el primero de ellos es que se realizaron 3085 consultas relacionadas con el hábito saludable de la actividad física, también se atendieron 1060 consultas en enfermería para asesoría y educación y atención de urgencias, esto último se incrementó con el incremento de enfermedades virales en la comunidad universitaria._x000D_
_x000D_
ATENCIÓN_x000D_
Se avanzó en la dotación de consultorio médico y enfermería para cumplimiento de estándares del proceso de habilitación, quedando pendientes divisiones para los consultorios. Se informó por parte de la División de Sistemas sobre el inicio de la construcción del software a partir del 2016. Se realizó el seguimiento al mapa de riesgos del MECI identificando un importante avance en actualización de la habilitación del servicio de salud._x000D_
_x000D_
PROMOCIÓN DE LA SALUD_x000D_
Se continuó remitiendo estudiantes para atención por el PAI. Se dio continuidad a las estrategias de promoción y prevención en Salud Sexual y Salud Reproductiva y Club de la Salud, así como en el abordaje de la Gestión del Riesgo Estudiantil. El programa BOCAS SANAS EN LA UTP continuó con sus campañas de sensibilización teniendo en cuenta que la salud bucal es “Un estado de los tejidos de la boca y de las estructuras relacionadas que contribuyen al bienestar físico, mental, social, permitiendo al individuo hablar, comer y socializar sin obstáculos por el dolor, incomodidad o vergüenza”. Por otra parte se apoyó el proceso de revisión para construcción de un nuevo reglamento estudiantil, abordando en el grupo de trabajo los temas relativos a la salud de los estudiantes como incapacidades, vacunas, participación en actividades de bienestar, aseguramiento en salud, riesgo para la seguridad de los estudiantes (psicopatía, acoso sexual y bullying) entre otros._x000D_
</t>
  </si>
  <si>
    <t xml:space="preserve">31 de Diciembre de 2015 _x000D_
_x000D_
PROYECTO: Convocatorias internas y externas_x000D_
_x000D_
*Reconocimiento de Grupos e Investigadores por Colciencias: Se ha cumplido con el 100% del plan de acción establecido para el Reconocimiento de Grupos e Investigadores por Colciencias, el cual está definido por las siguientes actividades:_x000D_
_x000D_
1. Capacitaciones en Cvlac y Gruplac por parte de la Vicerrectoría de Investigaciones, Innovación y Extensión, en este punto se llevó a cabo la socialización del tema por parte del director de Colciencias el Doctor Oscar Gualdrón el 28 de octubre del año en curso (Ver Listado de Asistencia)_x000D_
2. Establecimiento del procedimiento interno para reconocimiento de grupos de investigación que no participaron en la convocatoria 693 de Colciencias._x000D_
_x000D_
De la segunda actividad se ha realizado:_x000D_
- Definición Procedimiento de Solicitud para Aval Institucional del Grupo de Investigación Registrado en Colciencias sin Aval Institucional y Adscrito a la Vicerrectoría de Investigaciones, Innovación y Extensión_x000D_
http://www.utp.edu.co/vicerrectoria/investigaciones/noticias/tramite-de-solicitud-para-aval-institucional.html_x000D_
- Se recibieron 22 carpetas de grupos de investigación. _x000D_
_x000D_
*Fomento a la actividad investigativa de estudiantes de pregrado: A la fecha se han realizado las siguientes actividades:_x000D_
1. Se realizó programas de formación dirigido a los estudiantes de los semilleros de investigación en el segundo semestre del 2015._x000D_
2. Se cuenta con una propuesta de reglamentación interna de Semilleros de Investigación de la UTP_x000D_
3. Se llevó a cabo el Encuentro Departamental de Semilleros de Investigación._x000D_
4. Se llevó a cabo el  Encuentro Regional de Semillero de Investigación. _x000D_
5. Se han realizado cinco reuniones del Nodo Risaralda. _x000D_
Teniendo en cuenta lo anterior, se calcula un porcentaje de avance del 97%._x000D_
_x000D_
*Convocatorias internas y externas para la financiación de proyectos: A la fecha se han realizado las siguientes actividades concernientes al Plan Operativo: Convocatorias Internas y Externas para la financiación de proyectos:_x000D_
1. Se publicaron cinco convocatorias: 1. Financiación de Proyectos de Investigación 2. Financiación de Trabajos de Grado de Maestría y Doctorado 3. Financiación para la publicación de libros resultados de investigación y libros de texto. 5. Convocatoria para financiar proyectos de extensión solidaria y cultural. _x000D_
2. Se ha brindado asesoría a los docentes y/o estudiantes para la   presentación de proyectos ante convocatorias de fuentes de financiación internas y/o externas._x000D_
3.  Se ha revisado la apertura de convocatorias publicadas por Colciencias y otras entidades externas y consultar la publicación de resultados _x000D_
4. Se brindó información y se realizó acompañamiento para la presentación de jóvenes investigadores._x000D_
Teniendo en cuenta lo anterior, se puede concluir un grado de avance del 89.64%_x000D_
_x000D_
NOTA: Los soportes del proyecto se encuentran en el archivo de la Coordinación de Proyectos de la Vicerrectoría de Investigaciones, Innovación y Extensión. _x000D_
_x000D_
_x000D_
</t>
  </si>
  <si>
    <t xml:space="preserve">31 de Diciembre de 2015 _x000D_
_x000D_
PROYECTO UNIVERSIDAD EMPRESA ESTADO Y SOCIEDAD CIVIL_x000D_
_x000D_
1.	Gestión y comercialización de productos y servicios tecnológicos  y sociales: Para la vigencia 2015, hasta la fecha se cuenta con las siguientes actividades de gestión y comercialización:_x000D_
_x000D_
* EDUCACIÓN CONTINUA O NO FORMAL: 230  actividades desarrolladas cumpliendo en un 247.31% la meta establecida._x000D_
* ASESORÍAS Y CONSULTORIAS: 54  actividades desarrolladas cumpliendo en un 135% la meta establecida. _x000D_
* SERVICIOS DE LABORATORIOS: 273 servicios presentados por los laboratorios cumpliendo en un 126.97% la meta establecida. _x000D_
_x000D_
2.	Programa de emprendedores y empresas de base tecnológica:  Plan de Acción en Emprendimiento: A la fecha se tiene un nivel de cumplimiento del 93% en el plan de acción en emprendimiento:_x000D_
_x000D_
* Se logró participar en el I Work Shop realizado el 25 de Septiembre en la ciudad de Medellín, con 4 funcionarios de la UTP._x000D_
* Participación de 2 funcionarios de Vicerrectoría de Investigaciones, 1 funcionario de secretaria general y 1 funcionario de financiera en Work Shopping en Tecnnova Medellín_x000D_
* Ya se elaboró la Propuesta de reglamentación para creación de Empresas derivadas de la Investigación, por parte del asesor Pablo Julio Hernández, quien se la entregó a la Directora del CIDT, la cual la revisará con el Rector, para sus ajustes y firmas_x000D_
* Se realizó Inventario de Grupos de Investigación y Proyectos, participando en el tema de Spin Off en el CIDT_x000D_
_x000D_
3.	Programa de apoyo a prácticas empresariales: Este plan operativo realiza el seguimiento del número de Estudiantes de diferentes programas académicos vinculados con las empresas mediante la modalidad de práctica: No de estudiantes vinculados a prácticas universitarias.  _x000D_
_x000D_
A la fecha se cuenta con:   _x000D_
_x000D_
* Estudiantes Vinculados en Práctica Conducente a Trabajo de Grado: 1264_x000D_
* Estudiantes Vinculados en Práctica No Conducente a Trabajo de Grado: 617_x000D_
_x000D_
En total se cuenta con 1881 estudiantes vinculados, es decir la meta se ha cumplido en un 144.7% de la meta establecida de 1300  estudiantes.  _x000D_
_x000D_
4.	Articulación de actores internos y externos de Universidad Empresa Estado y Sociedad Civil: Hasta la fecha se ha cumplido en un 93% el plan de acción propuesto:_x000D_
_x000D_
* Socialización del Programa Exenciones tributarias a la comunidad de investigadores_x000D_
* Se identificaron empresas interesadas en continuar con el proceso y se diseñó la convocatoria interna para conformar un banco de proyectos susceptibles de ser presentados a la convocatoria de beneficios tributarios_x000D_
* Se contactaron los grupos de investigación con empresarios que definitivamente mostraron su interés en participar. Desde la Vice IIE se asesoró a  2 empresas en profundizar sobre la convocatoria_x000D_
* Se presentaron 3 propuestas a la convocatoria de beneficios tributarios_x000D_
* Se construyeron los sistemas de ensilaje y empacado automático_x000D_
* Se validaron técnicamente los sistemas de ensilaje y empacado automático_x000D_
* Propuesta de comercialización construida_x000D_
* Ejecución técnica y financiera del Proyecto Innpulsa "Transferencia Tecnológica"_x000D_
* Con respecto al Grupo de Investigación de Proceso de Manufactura y Áloe Vera, se participó en la Feria Agroindustrial y se conversó directamente con el Secretario de Desarrollo Agropecuario del Municipio de Pereira, quien ratificó el interés de una reunión, la cual no se realizó por un viaje fuera del país de dicho funcionario. Debido a cambios de la administración pública se decide aplazar las gestiones para el próximo año con la nueva administración. Y en cuanto al Grupo de Farmacogenética, debido al cambio de administración pública, no se ha podido avanzar en el proceso._x000D_
_x000D_
5.	Entidades vinculadas al desarrollo de la extensión: A la fecha se cuenta con 320 entidades vinculadas al desarrollo de la extensión, logrando un nivel de cumplimiento del 213.34%_x000D_
</t>
  </si>
  <si>
    <t xml:space="preserve">31 de Diciembre de 2015_x000D_
_x000D_
_x000D_
POLÍTICAS DE FOMENTO DE INVESTIGACIÓN, INNOVACIÓN Y EXTENSIÓN_x000D_
_x000D_
1. Política Editorial: A la fecha se ha obtenido un porcentaje de cumplimiento del 90%, teniendo en cuenta que se ha logrado lo siguiente: _x000D_
_x000D_
*Se suministró información sobre el proceso editorial, sobre los resultados de la convocatoria 2015 y sobre los lineamientos para diagramación a 174 personas. _x000D_
*13 Libros terminados: Técnicas Heurísticas, Rociado térmico, Museo Tecmit,  Algebra Lineal, Introducción al dibujo mecánico con AutoCAD (digital),  Montaigne ética en diálogos modernos, Enseñar Filosofía, On line monitoring,  Discusiones Filosóficas, Re significación de los conceptos, Efectos cuánticos, Civismo y Educación, Apropiación social del conocimiento._x000D_
*La revista Estudios Históricos y la Revista Letra Anexa  ya están constituidas como nuevas revistas institucionales_x000D_
*se han realizado 5 reuniones del Comité Editorial_x000D_
*Despacho de libros acumulado desde feb. 1048 unidades _x000D_
*Número de libros vendidos desde Febrero a Noviembre  699 unidades _x000D_
*Se participó en la feria de libro en Bogotá y en la Feria Internacional de Guadalajara_x000D_
_x000D_
2. Políticas de Extensión: Hasta la fecha  se ha cumplido en un 100% el plan de acción establecido, ya que se cuenta con la propuesta del acuerdo de extensión, el cual será socializado el próximo 16 de diciembre con seis de los decanos de la Universidad._x000D_
_x000D_
3. Programas de Formación: Actualmente se cuenta con:_x000D_
*985 Estudiantes vinculados a los Semilleros de Investigación_x000D_
* 630 Estudiantes capacitados a través de los talleres de prácticas universitarias._x000D_
*671 Personas capacitadas en el uso de bases de datos científicas. _x000D_
* 1661 estudiantes beneficiados programa ONDAS_x000D_
Para un  total de 3947 estudiantes en formación, logrando un nivel de cumplimiento del 109.64% de la meta establecida en 3600._x000D_
_x000D_
4. Política de propiedad intelectual: El plan de acción de propiedad intelectual se encuentra en desarrollo y se reporta un avance del 97.1%, cabe destacar que los soportes se encuentran en los informes presentados por el Asesor en Propiedad Intelectual Pablo Julio Hernández Martínez._x000D_
_x000D_
5. Política de Innovación: El plan de acción de la política de innovación tiene un nivel de cumplimiento del 80%, donde se han realizado las siguientes actividades:_x000D_
_x000D_
*Se remitió la propuesta para la celebración del convenio entre la UTP y la SIC. _x000D_
*Dos funcionarias de la Vicerrectoría han participado en dos jornadas de capacitación en la SIC en la ciudad de Bogotá_x000D_
* El convenio ya se encuentra firmado por las partes (SIC - UTP)_x000D_
* Se ha llevado a cabo la Socialización de la Estrategia de Vigilancia Tecnológica e Inteligencia Competitiva, el Taller para el manejo de bases de datos gratuitas, propiedad intelectual, etc. _x000D_
* Se está llevando a cabo la capacitación de tres funcionarios de la Vicerrectoría de Investigaciones, Innovación y Extensión en temas de vigilancia tecnológica e inteligencia competitiva. _x000D_
* Se encuentra en construcción tres estudios de vigilancia tecnológica en diferentes fases. _x000D_
* Se cuenta con un horario de atención para brindar asesorías en el tema_x000D_
* Se ha adelantado un procedimiento sobre el tema de vigilancia tecnológica, el cual está en construcción._x000D_
_x000D_
6. Trabajos presentando en red: Actualmente se han presentado 33  propuestas por parte de los  grupos de investigación de la Universidad Tecnológica de Pereira en red a convocatorias externas (instituciones, universidades, empresas), obteniendo un nivel de cumplimiento de  183.34% de la meta establecida en 18 propuestas. _x000D_
_x000D_
7. Política de Investigaciones: Se cuenta con la propuesta definitiva del acuerdo de investigaciones recomendada por el Comité Central de Investigaciones, la cual fue remitida a la Secretaria General para su revisión y realimentación. Dicha propuesta ha sido socializada en el Comité Directivo, para ser presentada en el Consejo Académico y Superior. Por lo anterior, se ha cumplido en un 100% la meta establecida. _x000D_
_x000D_
Por otra parte, se destaca que ya se cuenta con un primer borrador de la resolución que reglamentará el acuerdo de investigaciones, la cual se encuentra en revisión por parte de los miembros del comité central de investigaciones._x000D_
_x000D_
8. Política de Prácticas Empresariales: Se ha reportado un nivel de avance del 82% del Plan de Acción establecido para la Política de Prácticas._x000D_
</t>
  </si>
  <si>
    <t>REPORTE CON CORTE A 31 DE DICIEMBRE DE 2015_x000D_
No se reportan cambios en el avance del 119.05% representado en 123 docentes de planta y transitorios, 122 de ellos en cursos de inglés y francés, correspondientes a los niveles A1, A2, B1 y B2, según la clasificación del marco común europeo y 3 docentes en inmersión._x000D_
_x000D_
REPORTE CON CORTE A 30 DE NOVIEMBRE DE 2015_x000D_
Se evidencia un avance del 119.05% representado en 123 docentes de planta y transitorios, 122 de ellos en cursos de inglés y francés, correspondientes a los niveles A1, A2, B1 y B2, según la clasificación del marco común europeo y 3 docentes en inmersión._x000D_
_x000D_
REPORTE CON CORTE A 31 DE OCTUBRE DE 2015_x000D_
No se reportan cambios en el avance del 68.57% representado en 72 docentes de planta y transitorios, 69 de ellos en cursos de inglés y francés, correspondientes a los niveles A1, A2, B1 y B2, según la clasificación del marco común europeo y 3 docentes en inmersión._x000D_
_x000D_
REPORTE CON CORTE A 30 DE SEPTIEMBRE DE 2015_x000D_
No se reportan cambios en el avance del 68.57% representado en 72 docentes de planta y transitorios, 69 de ellos en cursos de inglés y francés, correspondientes a los niveles A1, A2, B1 y B2, según la clasificación del marco común europeo y 3 docentes en inmersión._x000D_
_x000D_
REPORTE CON CORTE A 31 DE AGOSTO DE 2015_x000D_
Con un avance del 68.57% representado en 72 docentes de planta y transitorios, 69 de ellos en cursos de inglés y francés, correspondientes a los niveles A1, A2, B1 y B2, según la clasificación del marco común europeo y 3 docentes en inmersión._x000D_
_x000D_
REPORTE CON CORTE A 31 DE JULIO DE 2015_x000D_
No se reportan cambios en el avance del 60% representado en 63 docentes de planta y transitorios, 60 de ellos en cursos de inglés y francés, correspondientes a los niveles A1, A2, B1 y B2, según la clasificación del marco común europeo y 3 docentes en inmersión._x000D_
_x000D_
REPORTE CON CORTE A 31 DE MAYO DE 2015_x000D_
No se reportan cambios en el avance del 60% representado en 63 docentes de planta y transitorios, 60 de ellos en cursos de inglés y francés, correspondientes a los niveles A1, A2, B1 y B2, según la clasificación del marco común europeo y 3 docentes en inmersión._x000D_
_x000D_
REPORTE CON CORTE A 31 DE MAYO DE 2015_x000D_
Se evidencia un avance del 60% representado en 63 docentes de planta y transitorios, 60 de ellos en cursos de inglés y francés, correspondientes a los niveles A1, A2, B1 y B2, según la clasificación del marco común europeo y 3 docentes en inmersión._x000D_
_x000D_
REPORTE CON CORTE A 30 DE ABRIL DE 2015_x000D_
No se reportan cambios en el avance del 53,33% reportado en el corte anterior. Este 53.33% representado en 56 docentes de planta y transitorios en cursos de inglés y francés, se inicia el primer ciclo de formación en segunda lengua, cursos 1,5,7,11 y 15, correspondientes a los niveles A1, A2 y B1, según la clasificación del marco común europeo._x000D_
_x000D_
REPORTE CON CORTE A 31 DE MARZO DE 2015_x000D_
Con un avance del 53,33% representado en 56 docentes de planta y transitorios en cursos de inglés y francés, se inicia el primer ciclo de formación en segunda lengua, cursos 1,5,7,11 y 15, correspondientes a los niveles A1, A2 y B1, según la clasificación del marco común europeo._x000D_
_x000D_
REPORTE CON CORTE A 28 DE FEBRERO DE 2015_x000D_
Con un avance del 52.38% representado en 55 docentes de planta y transitorios en cursos de inglés y francés, se inicia el primer ciclo de formación en segunda lengua, cursos 1,5,7,11 y 15, correspondientes a los niveles A1, A2 y B1, según la clasificación del marco común europeo.</t>
  </si>
  <si>
    <t xml:space="preserve">Corte Diciembre de 2015_x000D_
_x000D_
El balance general es: _x000D_
•	Alcance y resultados más relevantes en el año_x000D_
A la fecha se cuenta con el avance presentado en reportes del 2014 con 4 políticas públicas aprobadas (acumuladas). _x000D_
En cuanto al avance en otras gestiones:_x000D_
En cuanto a los proyectos, a la fecha se cuenta con el avance presentado en reportes pasados, con cuatro proyectos aprobados. En cuanto al avance en las gestiones: _x000D_
Se firmó el convenio de fase IV del circulo virtuoso y se dio inicio a la ejecución del mismo con el proceso de contratación interna, El dia 13 de Noviembre se realizo en el Hotel Movich la entrega de resultados del circulo virtuoso.._x000D_
-Presentación de la Política Publica de Bilinguismo desde la Comisión regional de Competitividad  al señor Gobernador, pero no se evidencio voluntad desde el ejecutivo para su aprobación._x000D_
-Se ejecuta convenio para adelantar el desarrollo de las políticas públicas por parte de la Universidad Católica de Pereira y la Alcaldía de Pereira._x000D_
-Se realizó desde el ORMET y Sociedad en movimiento un  foro Departamental de Empleo  el día 10  de septiembre como insumo para la Política Pública._x000D_
-Se realizo desde su eje la clausura del Diplomado Escuela de Liderazgo por la Paz Cohorte III el  dia 21 de septiembre._x000D_
-Foro el 10 de junio y firma del Pacto el 23 de junio._x000D_
-Se identifico como aliado estratégico del comité directivo a empresarios por la educación con quienes se han realizado acercamientos y se aprobó en el comité directivo del mes de agosto._x000D_
El personal de apoyo informa que el proyecto de  control Social a la asamblea culmino con éxito en el mes de noviembre._x000D_
El día 10 de diciembre del 2015 en el evento de cierre de sociedad en movimiento se firmaron Tres (3) nuevos acuerdos con Integra, Asentur y Asociacion de J.A.C San juaquin_x000D_
_x000D_
_x000D_
 _x000D_
_x000D_
Como acumulado se tienen 42430 personas difundidas directamente. _x000D_
_x000D_
Visitas acumuladas la página web y blog: Visitas en medios virtuales 193.880,  Facebook (página) 4.421 y Twitter  2.470. Matriz de análisis del envío   de los  boletines virtuales No. 75 y 76.  Base de datos consolidada general y segmentada (55.700) contactos con emails y 15.100 contactos con datos completos. Durante el periodo se elaboró y envió 1 nuevo boletín de la Sociedad en Movimiento (llegando al número 76 acumulado). Se continua la consulta ciudadana sobre las prioridades del desarrollo en Risaralda, que ya supera los 4.160 vistazos._x000D_
._x000D_
._x000D_
_x000D_
_x000D_
</t>
  </si>
  <si>
    <t>Diciembre de 2015:_x000D_
_x000D_
1.	Se realizó la visita a la oficina de Planeación, con el responsable del proceso de Egresados para finalizar el autodiagnóstico programado para el actual período. Teniendo en cuenta que es necesario realizar una nueva visita a la División de Personal y reprogramar la cita con la División Financiera, se construyó un informe parcial con la información recopilada en los procesos Diagnosticados._x000D_
En esta actividad se tuvo un avance del 5,31% en la meta pactada. Cumpliendo durante el período 2015 con el 77,51% del total propuesto (80%), tal como se encuentra definido en el Plan Operativo de 2015 (Se adjunta documento)._x000D_
_x000D_
2.	Sensibilización a la comunidad universitaria sobre la educación virtual en la U.T.P._x000D_
En el mes de Diciembre se enviaron 15.351 mensajes a los estudiantes matriculados en los diferentes programas académicos de la Universidad ofreciendo las Asignaturas Semipresenciales que podían matricular para el período 2016-1 (se adjunta documento “Informe Actividades de Sensibilización”). _x000D_
Por otro lado, se envió el Boletín Conexión del mes de Diciembre, a la comunidad Univirtual, con 3 notas: un mensaje de navidad y dos mensajes de reconocimiento de nuestro equipo, estas actividades han permitido un reconocimiento de Univirtual y de la metodología e-learning en la institución._x000D_
A través de las redes sociales se realizaron publicaciones cortas, resúmenes de notas, frase célebre cada día, promoción de oferta académica mediada por el posicionamiento de Univirtual. En el mes de Diciembre de 2015, se publicaron más de 34 notas en Facebook, se acumularon más de 500 contactos vinculados en LinkedIn, y en Twitter se cuenta con 2.380 seguidores (se adjunta documento “Informe Actividades de Sensibilización”). _x000D_
En esta actividad se tuvo un avance mensual del 5,79% de la meta pactada._x000D_
_x000D_
3.	Viabilidad de programas de pregrado y posgrado virtuales._x000D_
Con relación a la Viabilidad de programas de pregrado y posgrado virtuales, se construyó un documento final sobre la especialización en Gestión Ambiental Local y se socializaron los estudios realizados ante las directivas de la universidad; esta propuesta es aceptada y financiada por la facultad de Ciencias Ambientales._x000D_
En esta actividad se tuvo un avance mensual del 8,0% cumpliendo totalmente con la meta pactada para el año 2015 (40%).</t>
  </si>
  <si>
    <t xml:space="preserve">A diciembre 30 de 2015, el proyecto Autoevaluación y Mejoramiento Continuo realizó:_x000D_
_x000D_
1.	Se llevaron a cabo reuniones con los siguientes programas que están en el proceso:_x000D_
_x000D_
•	Ingeniería Física_x000D_
•	Licenciatura en Filosofía_x000D_
•	Maestría en Lingüística_x000D_
•	Técnico en Turismo Sostenible_x000D_
•	Maestría en Educación_x000D_
•	Maestría en Enseñanza de la Matemática_x000D_
•	Tecnología en Atención Pre hospitalaria_x000D_
•	Ciencias en Deporte y Recreación_x000D_
_x000D_
_x000D_
Los siguientes programas se encuentran en proceso de elaboración del informe final, razón por la cual no se han realizado reuniones este mes:_x000D_
_x000D_
•	Maestria en Sistemas Automáticos de Producción_x000D_
_x000D_
Los siguientes programas se encuentran en etapa de recolección de información: _x000D_
_x000D_
•	Tecnología Eléctrica_x000D_
•	Ingeniería Electrónica_x000D_
  _x000D_
_x000D_
2.	Se cambia la visita de pares académicos al programa de Maestría en Comunicación Educativa para el año 2016._x000D_
_x000D_
3.	Se realiza revisión de indicadores del documento de registro calificado para diagnóstico inicial de ubicación con la oficina de planeación._x000D_
_x000D_
4.	Se continúa revisión y ajuste a la propuesta de nueva bitácora con redacción previa de las posibles respuestas y análisis por indicador, fuentes de información y estructura, con el asesor externo contratado por la vicerrectoría y el Ingeniero Elkin Lopez. _x000D_
_x000D_
_x000D_
5.	El porcentaje de avance en el plan operativo a noviembre 30   es de 70.63%. _x000D_
_x000D_
Reporte  Noviembre 30 de 2015_x000D_
_x000D_
A noviembre 30 de 2015, el proyecto Autoevaluación y Mejoramiento Continuo realizó:_x000D_
_x000D_
_x000D_
1.	Se llevaron a cabo reuniones con los siguientes programas que están en el proceso:_x000D_
_x000D_
•	Ingeniería Física_x000D_
•	Licenciatura en Filosofía_x000D_
•	Licenciatura en Comunicación e Informática Educativa_x000D_
•	Maestría en Lingüística_x000D_
•	Técnico en Turismo Sostenible_x000D_
•	Maestría en Educación_x000D_
•	Maestría en Enseñanza de la Matemática_x000D_
_x000D_
_x000D_
Los siguientes programas se encuentran en proceso de elaboración del informe final, razón por la cual no se han realizado reuniones este mes:_x000D_
_x000D_
•	Licenciatura en Etnoeducación y Desarrollo Comunitario_x000D_
•	Maestria en Sistemas Automáticos de Producción_x000D_
_x000D_
Los siguientes programas se encuentran en etapa de recolección de información: _x000D_
_x000D_
•	Tecnología en Atención Prehospitalaria_x000D_
•	Ingeniería Electrónica_x000D_
  _x000D_
   _x000D_
2.	Se recibe visita de pares académicos para el programa de Química Industrial los días 26 y 27 de noviembre._x000D_
_x000D_
3.	Se confirma visita de pares académicos al programa de Maestría en Comunicación Educativa para los días 20, 21 y 22 de enero._x000D_
_x000D_
4.	Se realiza revisión de todos los indicadores de la bitácora para diagnóstico inicial de ubicación con la oficina de planeación y gestión de la calidad._x000D_
_x000D_
5.	Se inicia revisión y ajuste a la propuesta de nueva bitácora con redacción previa de las posibles respuestas y análisis por indicador, fuentes de información y estructura, con el asesor externo contratado por la vicerrectoría y el Ingeniero Elkin Lopez. _x000D_
_x000D_
6.	Se consolido el reporte de avance de seguimiento y actualización a planes de mejoramiento de programas de pre y posgrado._x000D_
_x000D_
7.	El porcentaje de avance en el plan operativo a noviembre 30   es de 69.35%. _x000D_
_x000D_
A octubre 30 de 2015, el proyecto Autoevaluación y Mejoramiento Continuo realizó:_x000D_
_x000D_
_x000D_
1.	Se llevaron a cabo reuniones con los siguientes programas que están en el proceso:_x000D_
_x000D_
•	Ingeniería Física_x000D_
•	Licenciatura en Etnoeducación y Desarrollo Comunitario_x000D_
•	Licenciatura en Filosofía_x000D_
•	Licenciatura en Comunicación e Informatica Educativa_x000D_
•	Maestría en Lingüística_x000D_
•	Técnico en Turismo Sostenible_x000D_
•	Maestría en Educación_x000D_
_x000D_
_x000D_
Los siguientes programas se encuentran en proceso de elaboración del informe final, razón por la cual no se han realizado reuniones este mes:_x000D_
_x000D_
•	Maestria en Sistemas Automáticos de Producción_x000D_
_x000D_
Los siguientes programas se encuentran en etapa de recolección de información: _x000D_
_x000D_
•	Tecnología en Atención Prehospitalaria_x000D_
•	Maestría en Enseñanza de la Matemática _x000D_
•	Ingeniería Electrónica_x000D_
  _x000D_
   _x000D_
2.	Se recibe resolución No. 16193 del 30 de septiembre donde se  renueva la acreditación del programa de Tecnología Mecánica por cuatro años._x000D_
_x000D_
3.	Se recibe informe final de la Maestría en Administración del Desarrollo Humano, se envía concepto técnico a través de memorando 02-121-1031 del 26 de octubre para los respectivos ajustes._x000D_
_x000D_
4.	Se recibe informe final del Doctorado en Ciencias de la Educación, se solicita a través de memorando 02-121-989 del 14 de octubre concepto técnico de planeación._x000D_
_x000D_
5.	Se recibe visita de pares académicos para el programa de Maestría en Investigación Operativa y Estadística los días 19, 20 y 21 de octubre._x000D_
_x000D_
6.	Se confirma visita de pares académicos al programa de Química Industrial para los días 26 y 27 de noviembre._x000D_
_x000D_
7.	Se realiza reunión liderada por el Vicerrector Académico con el programa de Tecnología Industrial para establecer acciones concretas que permitan avanzar en el plan de mejoramiento propuesto, el objetivo es presentarse a solicitud de renovación de acreditación el próximo año una vez el programa supere las observaciones pendientes._x000D_
_x000D_
8.	Se continúa trabajo de actualización al modelo y metodología de autoevaluación de programas de pre y posgrado de la universidad con el apoyo de un asesor externo contratado por la vicerrectoría y el Ingeniero Elkin Lopez. _x000D_
_x000D_
Se inicia prueba piloto con el programa de Maestría en Estética y Creación de la plantilla para solicitud de Registro Calificado y prueba piloto de las encuestas con el programa de Licenciatura en Comunicación e Informática Educativa._x000D_
_x000D_
9.	Se está construyendo cronograma para seguimiento y actualización de los planes de mejoramiento de programas académicos._x000D_
_x000D_
_x000D_
10.	El porcentaje de avance en el plan operativo a octubre 30   es de 67.68%. _x000D_
_x000D_
A septiembre 30 de 2015, el proyecto Autoevaluación y Mejoramiento Continuo realizó:_x000D_
_x000D_
1.	Se llevaron a cabo reuniones con los siguientes programas que están en el proceso:_x000D_
_x000D_
•	Ingeniería Física_x000D_
•	Licenciatura en Etnoeducación y Desarrollo Comunitario_x000D_
•	Licenciatura en Filosofía_x000D_
•	Licenciatura en Comunicación e Informatica Educativa_x000D_
•	Tecnología en Atención Prehospitalaria_x000D_
•	Maestría en Instrumentación Física_x000D_
_x000D_
Los siguientes programas se encuentran en proceso de elaboración del informe final, razón por la cual no se han realizado reuniones este mes:_x000D_
_x000D_
•	Doctorado en Educación  _x000D_
•	Maestria en Sistemas Automáticos de Producción_x000D_
•	Maestría en Administración del Desarrollo Humano y Organizacional _x000D_
_x000D_
Los siguientes programas se encuentran en etapa de recolección de información: _x000D_
_x000D_
•	Maestría en Enseñanza de la Matemática _x000D_
•	Maestría en Lingüística_x000D_
•	Ingeniería Electrónica_x000D_
_x000D_
Los siguientes programas han expresado necesitar más tiempo para iniciar el proceso:_x000D_
_x000D_
•	Técnico en Turismo Sostenible_x000D_
•	Maestría en Ecotecnología _x000D_
    _x000D_
    El programa de Mecatrónica envía memorando número 02-_x000D_
2642-200 donde solicita posponer el proceso de   autoevaluación con fines de acreditación, considerando que realizará una reforma académica y de títulos._x000D_
_x000D_
El programa de Ciencias del Deporte y la Recreación decide parar el proceso para actualizar su PEP._x000D_
_x000D_
_x000D_
2.	Se radica informe final del programa Química Industrial a través de la plataforma SACES CNA el 18 de septiembre de 2015._x000D_
_x000D_
3.	Se actualizan los cuadros maestros del programa de Ingeniería Eléctrica para la respectiva presentación a los pares._x000D_
_x000D_
4.	El programa de Maestría en Instrumentación Física presenta ante el comité autoevaluador  el informe final ajustado de acuerdo a las recomendaciones y el análisis realizado con el par interno, con base en este trabajo se replantea la calificación asignada inicialmente._x000D_
_x000D_
5.	Se envía al CNA el informe final del   programa de  Maestría en Comunicación Educativa a través de oficio 01-121-111 del 18 de septiembre de 2015._x000D_
_x000D_
6.	Se recibe visita de pares académicos para el programa de Licenciatura en Matemáticas y Física los días 3 y 4 de septiembre._x000D_
_x000D_
7.	Se recibe visita de pares académicos para el programa de Ingeniería Eléctrica los días 29 y 30 de septiembre._x000D_
_x000D_
8.	Se confirma visita de pares académicos para la Maestría en Investigación Operativa y Estadística para los días 19, 20 y 21 de octubre._x000D_
_x000D_
9.	Se continúa trabajo de actualización al modelo y metodología de autoevaluación de programas de pre y posgrado de la universidad con el apoyo de un asesor externo contratado por la vicerrectoría y el Ingeniero Elkin Lopez. _x000D_
_x000D_
Se encuentra en revisión la propuesta de la plantilla para solicitud de Registro Calificado y renovación del mismo y las encuestas nuevas de acuerdo a los indicadores anteriormente aprobados._x000D_
_x000D_
10.	Se está construyendo cronograma para seguimiento y actualización de los planes de mejoramiento de programas académicos._x000D_
_x000D_
11.	El porcentaje de avance en el plan operativo a septiembre 30   es de 62.10%. _x000D_
_x000D_
A agosto 30 de 2015, el proyecto Autoevaluación y Mejoramiento Continuo realizó:_x000D_
1.	Se llevaron a cabo reuniones con los siguientes programas que están en el proceso:_x000D_
_x000D_
•	Ingeniería Física_x000D_
•	Mecatrónica_x000D_
•	Licenciatura en Etnoeducación y Desarrollo Comunitario_x000D_
•	Ciencias del Deporte y la Recreación_x000D_
•	Ingeniería de Sistemas y Computación_x000D_
•	Licenciatura en Filosofía_x000D_
•	Licenciatura en Comunicación e Informatica Educativa_x000D_
•	Maestria en Sistemas Automáticos de Producción_x000D_
_x000D_
Los siguientes programas se encuentran en proceso de elaboración del informe final, razón por la cual no se han realizado reuniones este mes:_x000D_
_x000D_
•	Doctorado en Educación  _x000D_
•	Maestría en Administración del Desarrollo Humano y Organizacional _x000D_
_x000D_
Los siguientes programas se encuentran en etapa de recolección de información: _x000D_
_x000D_
•	Maestría en Enseñanza de la Matemática _x000D_
•	Maestría en Lingüística_x000D_
•	Ingeniería Electrónica_x000D_
•	Tecnología en Atención Prehospitalaria_x000D_
_x000D_
Los siguientes programas han expresado necesitar más tiempo para iniciar el proceso:_x000D_
_x000D_
•	Técnico en Turismo Sostenible_x000D_
•	Maestría en Ecotecnología _x000D_
_x000D_
2.	El viernes 21 de agosto se presenta ante el comité central de currículo y evaluación el informe final de los programas de Química Industrial y Tecnología Industrial, se aprueba la presentación ante el CNA del programa de Química Industrial._x000D_
_x000D_
3.	Se radica la información de condiciones iniciales del programa Química Industrial, se espera aprobación de esta parte para poder grabar el informe de autoevaluación._x000D_
_x000D_
4.	Se actualizan los cuadros maestros del programas de Ingeniería de Sistemas y Computación y del programa de Licenciatura en Matemáticas y Física._x000D_
_x000D_
5.	Se elaboran los cuadros maestros para el programa de Química Industrial._x000D_
_x000D_
_x000D_
6.	El programa de Maestría en Ingeniería Física informa que ya terminó de ajustar el informe final para ser expuesto ante el comité autoevaluador y posteriormente replantear la calificación asignada inicialmente, se está planteando la fecha para este ejercicio._x000D_
7.	La Maestria en Sistemas Automáticos de Producción elaboró su plan de mejoramiento y está construyendo el informe final._x000D_
_x000D_
8.	El  programa de  Maestría en Comunicación Educativa presentó ante el Comité Central de Posgrados el informe final, se aprueba su presentación ante el CNA._x000D_
_x000D_
9.	Se recibe visita de pares académicos para el programa de Ingeniería de Sistemas los días 19 y 20 de agosto._x000D_
_x000D_
10.	Se confirma visita de pares académicos para los programas de Licenciatura en Matemáticas y Física e Ingeniería Eléctrica, para el primero los días 3 y 4 de septiembre y para el segundo los días 29 y 30 de septiembre._x000D_
_x000D_
11.	Se continúa trabajo de actualización al modelo y metodología de autoevaluación de programas de pre y posgrado de la universidad con el apoyo de un asesor externo contratado por la vicerrectoría y el Ingeniero Elkin Lopez. Este mes las reuniones son suspendidas ya que se recibe visita de pares para un programa  y se prepara visita de pares para dos programas más._x000D_
_x000D_
12.	Se está construyendo cronograma para seguimiento y actualización de los planes de mejoramiento de programas académicos._x000D_
_x000D_
_x000D_
13.	El porcentaje de avance en el plan operativo a agosto 30 es de 55.69%. _x000D_
_x000D_
A julio 30 de 2015, el proyecto Autoevaluación y Mejoramiento Continuo realizó:_x000D_
_x000D_
_x000D_
1.	Se llevaron a cabo reuniones con los siguientes programas que están en el proceso:_x000D_
_x000D_
•	Ingeniería Física_x000D_
•	Licenciatura en Etnoeducación y Desarrollo Comunitario_x000D_
•	Ciencias del Deporte_x000D_
•	Tecnología en Atención Prehospitalaria_x000D_
•	Licenciatura en Filosofía_x000D_
•	Licenciatura en Comunicación Educativa_x000D_
•	Maestria en Sistemas Automaticos de Producción_x000D_
_x000D_
Los siguientes programas se encuentran en proceso de elaboración del informe final, razón por la cual no se han realizado reuniones este mes:_x000D_
_x000D_
•	Doctorado en Educación  _x000D_
•	Maestría en Administración del Desarrollo Humano y Organizacional _x000D_
•	Química Industrial_x000D_
•	Tecnología Industrial_x000D_
•	Maestria en Comunicación Educativa_x000D_
_x000D_
Los siguientes programas se encuentran en etapa de recolección de información: _x000D_
_x000D_
•	Maestría en Enseñanza de la Matemática _x000D_
•	Maestría en Lingüística_x000D_
•	Ingeniería Electrónica_x000D_
•	Mecatrónica_x000D_
_x000D_
Los siguientes programas han expresado necesitar más tiempo para iniciar el proceso:_x000D_
_x000D_
•	Técnico en Turismo Sostenible_x000D_
•	Maestría en Ecotecnología _x000D_
_x000D_
_x000D_
2.	El programa de Maestría en Ingeniería Física se encuentra ajustando el informe final para ser expuesto ante el comité autoevaluador y posteriormente replantear la calificación asignada inicialmente._x000D_
3.	La Maestria en Sistemas Automaticos de Produccion acaba la etapa de calificacion e inicia la elaboracion de su plan de mejoramiento._x000D_
_x000D_
4.	Se confirma visita de pares académicos para los programas de Ingeniería Eléctrica e  Ingeniería de Sistemas, para el primero los días 19 y 20 de agosto y para el segundo los días 24 25 de septiembre_x000D_
_x000D_
5.	Se continúa trabajo de actualización al modelo y metodología de autoevaluación de programas de pre y posgrado de la universidad con el apoyo de un asesor externo contratado por la vicerrectoría, se integra al trabajo el Ingeniero Elkin Lopez._x000D_
_x000D_
6.	Se hicieron reuniones de actualización y seguimiento a los planes de mejoramiento de los siguientes programas: _x000D_
_x000D_
•	Ingeniería Mecánica_x000D_
•	Especialización en Logística Empresarial_x000D_
•	Administración Ambiental_x000D_
_x000D_
_x000D_
7.	El porcentaje de avance en el plan operativo a junio 30 es de 49.03%. _x000D_
_x000D_
A junio 30 de 2015, el proyecto Autoevaluación y Mejoramiento Continuo realizó:_x000D_
_x000D_
_x000D_
1.	Se llevaron a cabo reuniones con los siguientes programas que están en el proceso:_x000D_
_x000D_
•	Ingeniería Física_x000D_
•	Licenciatura en Etnoeducación y Desarrollo Comunitario_x000D_
•	Ciencias del Deporte_x000D_
•	Tecnología en Atención Prehospitalaria_x000D_
•	Licenciatura en Filosofía_x000D_
•	Licenciatura en Comunicación Educativa_x000D_
•	Tecnología Eléctrica_x000D_
_x000D_
Los siguientes programas se encuentran en proceso de elaboración del informe final, razón por la cual no se han realizado reuniones este mes:_x000D_
_x000D_
•	Doctorado en Educación  _x000D_
•	Maestría en Administración del Desarrollo Humano y Organizacional _x000D_
•	Química Industrial_x000D_
•	Tecnología Industrial_x000D_
_x000D_
Los siguientes programas se encuentran en etapa de recolección de información: _x000D_
_x000D_
•	Maestría en Enseñanza de la Matemática _x000D_
•	Maestría en Lingüística_x000D_
•	Ingeniería Electrónica_x000D_
•	Mecatrónica_x000D_
_x000D_
Los siguientes programas han expresado necesitar más tiempo para iniciar el proceso:_x000D_
_x000D_
•	Técnico en Turismo Sostenible_x000D_
•	Maestría en Ecotecnología _x000D_
_x000D_
_x000D_
2.	Se realizan reuniones con el Ingeniero Elkin López y el director de la Maestria en Instrumentación Física como un ejercicio de par interno al programa por recomendación del comité central de posgrados para revisión y ajuste al informe del proceso de autoevaluación._x000D_
_x000D_
3.	Se recibe nombramiento de pares académicos para los programas de Ingeniería Eléctrica e  Ingeniería de Sistemas, se establece comunicación con ellos para acordar fecha de visita las cuales están proyectadas para el mes de agosto una vez regresen los estudiantes de vacaciones._x000D_
_x000D_
4.	Se envía concepto técnico al informe de autoevaluación del  programa de  Maestría en Comunicación Educativa, junio 19._x000D_
_x000D_
5.	Se recibe del CNA comunicación confirmando por parte de ellos la recepción del informe de la Maestría en Investigación Operativa y Estadística para solicitud de Acreditación._x000D_
_x000D_
6.	Se continúa trabajo de actualización al modelo y metodología de autoevaluación de programas de pre y posgrado de la universidad con el apoyo de un asesor externo contratado por la vicerrectoría, se realiza taller práctico con los directores de programa y decanos el 11 de junio._x000D_
_x000D_
7.	Se hicieron reuniones de actualización y seguimiento a los planes de mejoramiento de los siguientes programas: _x000D_
_x000D_
•	Ingeniería Mecánica_x000D_
•	Especialización en Logística Empresarial_x000D_
•	Administración Ambiental_x000D_
_x000D_
_x000D_
8.	El porcentaje de avance en el plan operativo a junio 30 es de 40.71%. _x000D_
_x000D_
_x000D_
A mayo 30 de 2015, el proyecto Autoevaluación y Mejoramiento Continuo realizó:_x000D_
_x000D_
_x000D_
1.	Se llevaron a cabo reuniones con los siguientes programas que están en el proceso:_x000D_
_x000D_
•	Tecnología Industrial_x000D_
•	Ingeniería Física_x000D_
•	Licenciatura en Etnoeducación y Desarrollo Comunitario_x000D_
•	Tecnología Eléctrica_x000D_
•	Mecatrónica_x000D_
•	Ingeniería Electrónica_x000D_
•	Ciencias del Deporte_x000D_
_x000D_
_x000D_
Los siguientes programas se encuentran en proceso de elaboración del informe final, razón por la cual no se han realizado reuniones este mes:_x000D_
_x000D_
•	Doctorado en Educación  _x000D_
•	Maestría en Administración del Desarrollo Humano y Organizacional _x000D_
•	Química Industrial_x000D_
_x000D_
Los siguientes programas se encuentran en etapa de recolección de información: _x000D_
_x000D_
•	Maestría en Enseñanza de la Matemática _x000D_
•	Maestría en Lingüística_x000D_
•	Maestría en Educación_x000D_
_x000D_
Teniendo en cuenta que este mes se inició asesoría externa al modelo de autoevaluación con el fin de agilizar el proceso, los siguientes programas no han tenido reunión ya que se continuara con ellos cuando el modelo este ajustado para el mes de junio:_x000D_
_x000D_
•	Licenciatura en Filosofía_x000D_
•	Tecnología en Atención Prehospitalaria _x000D_
•	Técnico en Turismo Sostenible_x000D_
•	Licenciatura en Comunicación Educativa_x000D_
•	Maestría en Ecotecnología _x000D_
_x000D_
_x000D_
2.	El 6 de mayo se presenta ante el Comité central de posgrados los informes de la Maestria en Instrumentación Física y Maestria en Investigación Operativa y Estadística para su correspondiente concepto._x000D_
_x000D_
3.	Se envía al CNA informe final de la Maestría en Investigación Operativa y Estadística para solicitud de Acreditación, a través de oficio número 01-121-59 del 22 de mayo de 2015._x000D_
_x000D_
4.	Se recibe resolución No. 05440 del 24 de abril de 2015, donde se otorga acreditación por 4 años al programa de Maestria en Administración Económica y Financiera._x000D_
_x000D_
5.	Se recibe informe final de la Maestría en Comunicación Educativa y se solicita concepto técnico a la oficina de Planeación a través de memorando 02-121-360 del 27 de mayo de 2015._x000D_
_x000D_
6.	Se continúa trabajo de actualización al modelo y metodología de autoevaluación de programas de pre y posgrado de la universidad con el apoyo de un asesor externo contratado por la vicerrectoría._x000D_
_x000D_
7.	Se revisan y finalizan los cuadros maestros de los 3 programas radicados en el SACES, Ingeniería Eléctrica, Ingeniería de Sistemas y Computación y Licenciatura en Matemáticas y Física._x000D_
_x000D_
8.	Se hicieron reuniones de actualización y seguimiento a los planes de mejoramiento de los siguientes programas: _x000D_
_x000D_
•	Licenciatura en Filosofía_x000D_
•	Tecnología Eléctrica _x000D_
•	Licenciatura en Comunicación e Informática Educativa_x000D_
_x000D_
_x000D_
9.	El porcentaje de avance en el plan operativo a mayo 30 es de 32.93%. _x000D_
_x000D_
A abril 30 de 2015, el proyecto Autoevaluación y Mejoramiento Continuo realizó:_x000D_
_x000D_
_x000D_
1.	Se llevaron a cabo reuniones con los siguientes programas que están en el proceso:_x000D_
_x000D_
•	Tecnología Industrial_x000D_
•	Ingeniería Física_x000D_
•	Ingeniería de Sistemas_x000D_
•	Licenciatura en Etnoeducación y Desarrollo Comunitario_x000D_
•	Licenciatura en Comunicación e Informática Educativa_x000D_
•	Química Industrial_x000D_
•	Maestría en Lingüística_x000D_
•	Maestría en Educación_x000D_
_x000D_
_x000D_
Los siguientes programas se encuentran en proceso de elaboración del informe final, razón por la cual no se han realizado reuniones este mes:_x000D_
_x000D_
•	Doctorado en Educación  _x000D_
•	Maestría en Administración del Desarrollo Humano y Organizacional _x000D_
•	Maestría en Comunicación Educativa_x000D_
_x000D_
Los siguientes programas se encuentran en etapa de recolección de información: _x000D_
_x000D_
•	Ingeniería Electrónica_x000D_
•	Maestría en Sistemas Automáticos de Producción_x000D_
•	Mecatrónica_x000D_
•	Maestría en Enseñanza de la Matemática _x000D_
_x000D_
Se hace seguimiento del proceso y acuerdo de próxima reunión con los demás programas que están en proceso o que van a iniciar, los cuales son:_x000D_
_x000D_
•	Licenciatura en Filosofía_x000D_
•	Tecnología Eléctrica_x000D_
•	Tecnología en Atención Prehospitalaria _x000D_
•	Técnico en Turismo Sostenible_x000D_
•	Ciencias del Deporte y la Recreación_x000D_
_x000D_
Por petición de la directora del programa de Maestria en Educacion se incluye en el plan de trabajo de este ano el proceso de autoevaluación que inicia este mes._x000D_
_x000D_
2.	Se hace revisión conjunta con los programas de Maestría en Investigación Operativa y Estadística y Maestría en instrumentación Física del concepto técnico de planeación con el fin de realizar los ajustes necesarios para ser presentados los respectivos informes al comité central de posgrados. _x000D_
_x000D_
3.	Se envía respuesta comentarios del rector del programa de Licenciatura en Pedagogía Infantil._x000D_
_x000D_
4.	Se inicia trabajo de actualización al modelo y metodología de autoevaluación de programas de pre y posgrado de la universidad con el apoyo de un asesor externo contratado por la vicerrectoría._x000D_
_x000D_
5.	Se radica a través del SACES CNA el informe de autoevaluación del programa de Ingeniería de Sistemas y Computación  con el fin de obtener renovación de su acreditación._x000D_
_x000D_
6.	Se hicieron reuniones de actualización y seguimiento a los planes de mejoramiento de los siguientes programas: _x000D_
_x000D_
•	Licenciatura en Filosofía_x000D_
•	Tecnología Eléctrica _x000D_
•	Licenciatura en Comunicación e Informática Educativa_x000D_
_x000D_
_x000D_
7.	El porcentaje de avance en el plan operativo a abril 30 es de 25.81%. _x000D_
_x000D_
A marzo 30 de 2015, el proyecto Autoevaluación y Mejoramiento Continuo realizó:_x000D_
_x000D_
_x000D_
1.	Se llevaron a cabo reuniones con los siguientes programas que están en el proceso:_x000D_
_x000D_
•	Tecnología Industrial_x000D_
•	Ingeniería Eléctronica_x000D_
•	Ingeniería de Sistemas_x000D_
•	Licenciatura en Filosofía_x000D_
•	Tecnología Eléctrica_x000D_
•	Doctorado en Educación  _x000D_
•	Ingeniería Física_x000D_
•	Tecnología en Atención Prehospitalaria _x000D_
•	Maestría en Comunicación Educativa_x000D_
•	Técnico en Turismo Sostenible_x000D_
•	Ciencias del Deporte y la Recreación_x000D_
•	Maestría en Ingeniería de Sístemas_x000D_
•	Licenciatura en Etnoeducación y Desarrollo Comunitario_x000D_
•	Licenciatura en Comunicación e Informática Educativa_x000D_
_x000D_
Se hace seguimiento del proceso y acuerdo de próxima reunión con los demás programas que están en proceso o que van a iniciar, los cuales son:_x000D_
_x000D_
•	Maestría en Sistemas Automáticos de Producción_x000D_
•	Mecatrónica_x000D_
•	Maestría en Administración del Desarrollo Humano y Organizacional _x000D_
•	Maestría en Enseñanza de la Matemática _x000D_
_x000D_
_x000D_
2.	Se recibe concepto técnico del informe de los programas de Ingeniería Eléctrica y Licenciatura en Matemáticas y Física._x000D_
_x000D_
3.	Se presenta ante el Comité Central de Currículo y Evaluación los informes de los programas de Ingeniería Eléctrica, Ingeniería de Sistemas y Licenciatura en Matemáticas y Física._x000D_
_x000D_
4.	Se continúa trabajando con el área de Administración de la Información Estratégica de la Oficina de Planeación en la creación de reportes para cuadros maestros e indicadores puntuales para los procesos de autoevaluación._x000D_
_x000D_
_x000D_
_x000D_
5.	Se radica a través del SACES CNA el informe de autoevaluación de los programas de Ingeniería Eléctrica y Licenciatura en Matemáticas y Física con el fin de obtener renovación de sus respectivas acreditaciones._x000D_
_x000D_
6.	Se hicieron reuniones de actualización y seguimiento a los planes de mejoramiento de los siguientes programas: _x000D_
_x000D_
•	Licenciatura en Filosofía_x000D_
•	Licenciatura en Comunicación e Informática Educativa_x000D_
                    Tecnología Eléctrica _x000D_
_x000D_
7.	El porcentaje de avance en el plan operativo a marzo 30 es de 19.01%. _x000D_
_x000D_
8.	Se anexan las actas correspondientes a las reuniones realizadas el presente mes._x000D_
_x000D_
_x000D_
A febrero 28 de 2015, el proyecto Autoevaluación y Mejoramiento Continuo realizó:_x000D_
_x000D_
_x000D_
1.	Se llevaron a cabo reuniones con los siguientes programas que están en el proceso:_x000D_
_x000D_
•	Maestría en Ecotecnología_x000D_
•	Tecnología Industrial_x000D_
•	Ingeniería de Sistemas_x000D_
•	Química Industrial_x000D_
•	Licenciatura en Matemáticas y Física_x000D_
•	Licenciatura en Filosofía_x000D_
•	Tecnología Eléctrica_x000D_
_x000D_
Se hace seguimiento del proceso y acuerdo de próxima reunión con los demás programas que están en proceso o que van a iniciar, los cuales son:_x000D_
_x000D_
•	Maestría en Sistemas Automáticos de Producción_x000D_
•	Doctorado en Educación  _x000D_
•	Mecatrónica_x000D_
•	Maestría en Administración del Desarrollo Humano y Organizacional _x000D_
•	Ingeniería Física_x000D_
•	Maestría en Enseñanza de la Matemática _x000D_
•	Ingeniería Eléctrica_x000D_
•	Tecnología en Atención Prehospitalaria _x000D_
•	Licenciatura en Comunicación e Informática Educativa_x000D_
•	Maestría en Comunicación Educativa_x000D_
_x000D_
_x000D_
2.	Se recibe concepto técnico del informe del programa de Maestría en Instrumentación Física, se envía al programa para los respectivos ajustes y su posterior presentación ante el comité central de posgrados._x000D_
_x000D_
3.	Se recibe informe final por parte del programa de Maestría en Investigación Operativa y Estadística y se envía a la oficina de planeación solicitando concepto técnico._x000D_
_x000D_
4.	Se realizan dos reuniones con la división de sistemas para continuar con el ajuste al aplicativo SIA_x000D_
_x000D_
5.	Se solicita a la oficina de planeación, área de administración de la información estratégica, se sistematicen los cuadros maestros solicitados por el CNA a cada uno de los programas que finalizan proceso, se inicia proceso de análisis de la información y acuerdo entre las partes involucradas, división de sistemas, vicerrectoría académica y oficina de planeación_x000D_
_x000D_
6.	Se sigue trabajando en la caracterización de los indicadores de evaluación con la oficina de planeación con el fin de determinar cuales se incluirán en el boletín estadístico y cuales se documentaran directamente por el programa._x000D_
_x000D_
7.	Se envía al CNA respuesta comentarios del rector de los programas Tecnología Mecánica y Licenciatura en Lengua Inglesa, oficios 02-121-18 y 02-121-22 respectivamente._x000D_
_x000D_
8.	Se hicieron reuniones de actualización y seguimiento a los planes de mejoramiento de los siguientes programas: _x000D_
_x000D_
•	Licenciatura en Pedagogía Infantil_x000D_
•	Licenciatura en Música_x000D_
•	Ingeniería Mecánica_x000D_
•	Ingeniería Eléctrica _x000D_
•	Especialización en Logística _x000D_
_x000D_
9.	El porcentaje de avance en el plan operativo a febrero 28 es de 7.26%. _x000D_
_x000D_
10.	Se anexan las actas correspondientes a las reuniones realizadas el presente mes._x000D_
</t>
  </si>
  <si>
    <t xml:space="preserve">Reporte a 31 Diciembre de 2015_x000D_
_x000D_
Se cumplió con el 91,5 % del plan de trabajo establecido para el 2015. Se cumplieron con todas las actividades propuestas en éste plan de trabajo, con excepción de la última actividad sobre el trabajo que se planeaba realizar con las instituciones de educación media, por lo tanto ésta última deja un importante precedente dado que se convierte en la base para iniciar un trabajo importante con las instituciones de educación media, estrategia en la cual trabajará la Vicerrectoría Académica articulada con las diferentes facultades y el Observatorio Institucional._x000D_
_x000D_
Reporte a 30 de Noviembre 2015_x000D_
_x000D_
Se cumplió con el 91,5 % del plan de trabajo establecido para el 2015. Se cumplieron con todas las actividades propuestas en éste plan de trabajo, con excepción de la última actividad sobre el trabajo que se planeaba realizar con las instituciones de educación media, por lo tanto ésta última deja un importante precedente dado que se convierte en la base para iniciar un trabajo importante con las instituciones de educación media, estrategia en la cual trabajará la Vicerrectoría Académica articulada con las diferentes facultades y el Observatorio Institucional._x000D_
_x000D_
Reporte a 31 de Octubre de 2015_x000D_
_x000D_
Dando cumplimiento al plan de trabajo establecido, se han realizado las siguientes actividades a la fecha:_x000D_
En el mes de octubre, se realizaron las reuniones de semestre de créditos reducidos con todos los directores de los programas los cuales se acogen a la medida de éste semestre._x000D_
El objetivo de las reuniones era realizar un seguimiento al proceso y así mismo definir las asignaturas que se ofrecerán como cursos intersemestrales a fin de año, en éste caso se revisará cuáles serán las asignaturas que se orientarán para la nivelación de los estudiantes que se encuentran cursando el semestre de créditos reducidos y así mismo revisar en que condición se encuentran los estudiantes que ya pasaron a segundo semestre y cuál será la nivelación para ellos ya que se les debe garantizar una nivelación correspondiente al primer semestre de su plan de estudios._x000D_
También se realizó una reunión con los integrantes del Observatorio Institucional y la funcionaria de la Vicerrectoría de Responsabilidad Social, en la cual se definieron algunas actividades para llevar a cabo las pruebas de salida para los estudiantes que se encuentran en semestre de créditos reducidos y las pruebas clasificatorias las cuales se llevarán a cabo en el mes de enero de 2016._x000D_
En reunión celebrada el 16 de octubre de 2015, se llevó a cabo una reunión con todos los integrantes del Observatorio Institucional y se revisaron aspectos tales como: La realización de las fichas de procesos y procedimientos, esto con el fin de definir las funciones de cada integrante del grupo de trabajo y así mismo generar la trazabilidad del proceso, se debe tener claridad sobre esto dado que hasta ahora sería una propuesta de procedimientos los cuales deber ser avalados por la oficina de calidad de la universidad y así mismo pueda reflejarse en un futuro en el mapa de procesos institucional. Se realizó un  trabajo importante en torno a las pruebas clasificatorias, como la validación y aprobación de las mismas tanto para matemáticas (éstas revisadas por el docente Robin Mario Escobar coordinador de la asignatura que rige el semestre de créditos reducidos – matemáticas 1ª y 1b) como para las de comprensión de lectura (Facultad de Educación). La idea es alinear el contenido de éstas pruebas con los lineamientos curriculares del Ministerio de Educación y las bases de las pruebas saber._x000D_
_x000D_
_x000D_
Reporte a 30 de Septiembre de 2015_x000D_
_x000D_
Dando cumplimiento al plan de trabajo establecido, se han realizado las siguientes actividades a la fecha:_x000D_
En el mes de Septiembre se realizó un plan de trabajo el cual consta de reuniones con los directores de programa, éstas se realizarán con el objetivo de revisar los siguientes temas: _x000D_
1.	Definir  y ajustar las asignaturas que verán los estudiantes una vez queden en semestre de créditos reducidos (Reuniones con directores de programa, una vez se haya realizado el listado de las asignaturas, estas deberán ser enviadas a la División de Sistemas para que puedan ser parametrizadas)._x000D_
2.	Revisar las proyecciones correspondientes al semestre de créditos reducidos y los intersemestrales que se van a ofrecer en el segundo periodo 2015-2._x000D_
3.	Proceso de Cursos Intersemestrales con División de Sistemas. (Sólo se abrirán los cursos gratuitos para los estudiantes en semestre de créditos reducidos y cursos a todo costo, se debe hacer difusión de éstos). Además revisar cómo va a ser la matrícula, para que lo estudiantes que no se matriculen en un tiempo estimado, puedan liberar los cupos de las asignaturas. Fecha segundo semestre (Acuerdo No 16 C.A.): Inscripción del 7 al 9 de diciembre de 2015; Pagos: Hasta el 11 de Diciembre de 2015; Inicio de clases: del 14 de diciembre de 2015 al 08 de enero de 2016; Cancelación: del 14 al 28 de diciembre de 2015; Digitación de Notas: Hasta el 10 de enero de 2016._x000D_
4.	Reuniones con Directores de programa para revisar la experiencia del semestre pasado y mejorar la del periodo actual (Créditos Reducidos – Intersemestrales – Matrícula)._x000D_
La idea es consolidar toda la información obtenida en las reuniones y así mismo pueda ser retroalimentada con el Vicerrector Académico y con el comité conformado para la toma de decisiones del semestre de créditos reducidos._x000D_
Está pendiente la reunión con la oficina de Admisiones, Registro y Control Académico para revisar el proceso de matrícula para los estudiantes tanto de primer semestre como los que ingresan a segundo de acuerdo a su rendimiento académico en semestre de créditos reducidos. (Como sistematizar la matrícula de los estudiantes que ingresan a segundo semestre) y así mismo definir el llamado hasta donde se van a realizar las pruebas a los estudiantes que ingresan por primera vez a la universidad (Resolución para definir el llamado)._x000D_
_x000D_
Reporte a 31 de Agosto de 2015_x000D_
_x000D_
Se presentó a la Vicerrectoría Académica el informe de resultados del semestre de créditos reducidos y el informe de pruebas clasificatorias 2015-2, teniendo en cuenta los siguientes aspectos:_x000D_
_x000D_
-	Balance del semestre de créditos reducidos: en donde se presentaron los resultados obtenidos por los estudiantes clasificados en semestre de créditos reducidos, con base en su desempeño académico en las asignaturas cursadas._x000D_
_x000D_
-	Balance pruebas de entrada vs  pruebas de salida: permitiendo conocer el impacto del semestre de créditos reducidos, se aplicó a los estudiantes que ingresaron a esta modalidad un test de salida que mide su desempeño en la asignatura prioritaria definida._x000D_
_x000D_
Además se realizó, una presentación teniendo en cuenta lo anterior para ser presentado ante el consejo académico. (Se entregó el informe de pruebas 2015-2 a cada decano)_x000D_
Se está realizando los ajustes correspondientes a los indicadores del Plan de Desarrollo Institucional relacionados con el proyecto Gestión Académica Estudiantil, los cuales son:_x000D_
-	Deserción Intersemestral: Este cálculo lo está realizando el Observatorio Institucional con asesoría de la Vicerrectoría Académica y la oficina de planeación, para realizar los ajustes correspondientes al protocolo con el cual se determinan los criterios para el cálculo._x000D_
-	Tasa de aprobación estudiantes primer semestre y tasa de aprobación estudiantes semestre de créditos reducidos._x000D_
Se llevarán a cabo las reuniones correspondientes con los directores de programa para revisar las nivelaciones que se ajustarán para los estudiantes que se encuentran clasificados en semestre de créditos reducidos, los cuales necesitan un panorama muy claro sobre su desarrollo académico y plan de estudios._x000D_
Se realizó una revisión de los planes operativos incluidos en el componente Gestión para el ingreso articulado, el cual debe reflejar todo lo relacionado con los estudiantes de la media y el ingreso de estos a la universidad, como la articulación de la educación superior con la educación media y los perfiles de ingreso de los estudiantes que ingresan por primera vez a la universidad_x000D_
_x000D_
Reporte a 31 de Julio de 2015_x000D_
_x000D_
Junto con el observatorio institucional se realizó un informe sobre el semestre de créditos reducidos, allí se observa como iniciaron los estudiantes en las competencias de matemáticas y comprensión de lectura y como fue el avance a nivel general, revisando el comportamiento académico de cada uno de ellos. Se realizó un comparativo del semestre 1 de 2013 respecto al semestre 1 de 2015, analizando el rendimiento académico, tanto de un semestre normal contra un semestre con créditos reducidos._x000D_
_x000D_
Se llevaron a cabo las pruebas clasificatorias para los estudiantes que ingresan a primer semestre periodo 2015 – 2. Ésta semana se llevaron a cabo diferentes actividades para los estudiantes tanto académicas como de adaptación a la vida universitaria. Las pruebas clasificatorias que presentaron los estudiantes fueron: matemáticas, comprensión de lectura e inglés. Los estudiantes que queden clasificados en semestre de créditos reducidos serán matriculados ésta semana por los directores de programa y los estudiantes que pasan a segundo semestre, también serán matriculados por los directores de programa dado que ellos son los que saben cómo van a nivelar a sus estudiantes de acuerdo a las proyecciones realizadas al inicio de año 2015._x000D_
_x000D_
Se consolidó el segundo informe académico de los estudiantes beneficiarios del programa “Ser Pilo Paga”, allí se evidencia el reporte académico de cada uno de los estudiantes que pertenecen a éste programa del Ministerio de Educación. Faltan 5 programas académicos por reportar, se espera que en el transcurso de ésta semana el reporte general quede completo._x000D_
_x000D_
Se realizó una presentación sobre créditos reducidos a los estudiantes que participaron de la semana de pruebas clasificatorias y adaptación a la vida universitaria, ésta intervención se realizó en el espacio destinado para la presentación del programa académico. La presentación consistía en contarles a los estudiantes de que se trata el semestre de créditos reducidos aprovechando que en esa misma semana presentaron las pruebas las cuales los van a clasificar en éste semestre, también se proyectó un video en donde se les explica el paso a paso del ingreso a la universidad y sobre matrícula académica, en caso de quedar en semestre de créditos reducidos, también se explica el acuerdo 41 el cual rige éste semestre. En la primera semana de inicio de semestre se realizará esta presentación a los estudiantes de algunos programas de jornada especial a los cuales no se les pudo socializar el proceso del semestre de créditos reducidos, ésta sesión se realizará bajo la coordinación del director de jornada especial, el Profesor Waldo Lizcano._x000D_
_x000D_
Reporte a 30 de Junio de 2015_x000D_
_x000D_
Continúa el proceso de la semana de pruebas clasificatorias, se terminó la programación para cada uno de los programas académicos y se enviaron los memorando respectivos a los directores de programa y decanos para informarlos sobre las actividades que de ellos dependen._x000D_
_x000D_
Se realiza una actualización de asignaturas que se orientarán en primer semestre de créditos reducidos para informarles a los estudiantes sobre como quedará su matrícula académica en primer semestre si no apruebas los exámenes clasifica torios._x000D_
_x000D_
_x000D_
Reporte a 30 de Mayo de 2015_x000D_
_x000D_
En el transcurso del mes de Junio, se realizó el seguimiento a los cursos intersemestrales los cuales fueron programados desde el mes de mayo, y los cuales iniciaron el 17 de junio, éstos cursos intersemestrales están orientados a 3 poblaciones: los cursos intersemestrales para los estudiantes en semestre de fundamentación, los cuales fueron programados con anterioridad con el objetivo de nivelar a éstos estudiantes en poco tiempo. Se matricularon automáticamente por el sistema; los cursos intersemestrales con tarifa diferencial. Éstos intersemestrales se orientan con el fin de que los docentes transitorios a 11 meses puedan completar su horas de docencia directa durante éste periodo y así mismo se pueda brindar una facilidad de pago a los estudiantes que deseen ver éstos cursos; los últimos cursos intersemestrales son los orientados a todo costo y depende solamente de la oferta de los programas académicos. _x000D_
_x000D_
Se está realizando la consolidación del segundo informe académico de los estudiantes beneficiarios del programa “Ser Pilo Paga”, los programas académicos tienen plazo para enviar los informes hasta el 26 de Junio, para poder realizar un informe ejecutivo sobre las condiciones de estos estudiantes y así mismo evaluar el comportamiento académico de los estudiantes durante éste primer periodo._x000D_
_x000D_
A la fecha, se está realizado la programación de las pruebas clasificatorias para el segundo semestre de 2015. Estas pruebas se llevarán a cabo desde el día 13 de Julio hasta el 17 de junio, se realizarán diferentes actividades para ésta semana además de las pruebas tales como, la inducción que realizará la directora del ILEX, también la inducción que se realizará por parte del departamento de matemáticas, las presentaciones de los programas académicos, y las actividades propuestas por la Vicerrectoría de Responsabilidad Social, los cuales junto con la Vicerrectoría Académica, estarán a cargo de la parte logística y del desarrollo de este importante evento académico._x000D_
_x000D_
_x000D_
Se realizarán una serie de reuniones con el Observatorio Institucional con el objetivo de determinar cómo se van a desarrollar las pruebas clasificatorias, teniendo en cuenta las necesidades de los programas académicos, y decidir, de acuerdo a los lineamientos de la Vicerrectoría Académica, cual va a ser el plan de trabajo para el resto del año._x000D_
_x000D_
_x000D_
_x000D_
Reporte a 30 de Abril de 2015_x000D_
_x000D_
Se realizaron algunos ajustes a las actividades contenidas en el plan operativo con el objetivo de tener más coherencia con el plan de desarrollo institucional y los indicadores que posiblemente se puedan impactar con los resultados del mismo. Se tiene hasta el momento un avance del 30%._x000D_
_x000D_
Se ha adelantado la programación para la aplicación de pruebas de salida, las cuales consisten en aplicar las pruebas de matemáticas y comprensión lectora a los estudiantes que ingresaron al primer semestre de 2015. El objetivo de aplicar éstas pruebas es medir el impacto que ha generado el semestre de fundamentación en los estudiantes s, se medirán solo los programas académicos que se clasificaron bajo éstas dos competencias._x000D_
_x000D_
En los meses de marzo y abril, se han realizado diferentes reuniones, con los funcionarios del observatorio institucional, la decana de la facultad de Ciencias de la Educación, El director del departamento de matemáticas y la directora del departamento de humanidades, con el objetivo de revisar las actividades propuestas relacionadas con el desarrollo del semestre de fundamentación, y así mismo el fortalecimiento de la propuesta del semestre de nivelación, propuesta que se ha estado trabajando desde el observatorio institucional, avalado por el Ministerio de Educación Nacional. En el mes de mayo, se realizará una reunión de seguimiento del proceso, y así mismo se evaluará la posibilidad de realizar un curso de capacitación para los docentes que están orientando asignaturas en el semestre de fundamentación, debido a que la idea central de éste proceso es saber cómo llegar al estudiante recién ingresado a la universidad y cuál es la metodología que se implementará para llevar a cabo éstos cursos, para ello está pendiente una reunión con la  decana de la facultad de Ciencias de la Educación, la directora del departamento de humanidades y la funcionaria de la vicerrectoría académica encargada de la capacitación docente de la universidad._x000D_
_x000D_
_x000D_
Reporte a 31 de Marzo de 2015_x000D_
_x000D_
Se está construyendo, junto con el Observatorio Institucional, una propuesta con el fin de presentarla ante los rectores de los colegios de donde mas provienen estudiantes a la Universidad Tecnológica de Pereira, con el objetivo de mostrarles los resultados de las pruebas de ingreso de los estudiantes de primer semestre y contextualizarlos sobre las competencias con las llegan los estudiantes de las instituciones de educación media, y así mismo poder interactuar con ellos, llevando una formación mas apropiada para fortalecer éstas competencias y así mismo pueda reflejarse en el ingreso a la educación superior, aumentando la cobertura y evitando la deserción._x000D_
_x000D_
Realización de planes operativos “Articulación de la Educación Superior con la Educación Media” y _x000D_
“Observatorio Institucional”, para el cumplimiento de ambos planes operativos, se realizó una revisión de las actividades que se pueden realizar tanto desde la Vicerrectoría Académica y el Observatorio Institucional con el fin de articularlas y darle cumplimiento a las mismas._x000D_
_x000D_
Se realizó una reunión con la Oficina de Planeación, Observatorio Institucional y la Vicerrectoría Académica con el fin de revisar cuales son los indicadores que se van a impactar desde los diferentes planes operativos que se realizan desde las diferentes dependencias, por el momento los planes operativos se encuentran en proceso de revisión por parte de los funcionarios involucrados en el proceso._x000D_
_x000D_
_x000D_
_x000D_
Reporte a 28 de Febrero de 2015_x000D_
_x000D_
Dando cumplimiento al plan de trabajo establecido, se han realizado las siguientes actividades a la fecha:_x000D_
Estudiantes Primer Semestre 2015:_x000D_
_x000D_
Para el mes en curso se han realizado las siguientes actividades:_x000D_
•	Solicitud de reportes a División de Sistemas para realizar una revisión de los listados de los estudiantes de 10 semestres de todos los programas académicos que a la fecha no han presentado trabajo de grado, les falta algunas asignaturas por cursar o deben niveles de inglés._x000D_
_x000D_
•	Entrega de informe de la semana de pruebas clasificatorias, desde el observatorio institucional y la vicerrectoría académica._x000D_
•	Realización de la presentación correspondiente a los estudiantes clasificados._x000D_
•	Informe estudiantes becados por el programa “Ser Pilo Paga”_x000D_
•	Seguimiento a los estudiantes en los trámites del desembolso de los subsidios para la manutención, beneficiarios del programa “ Ser Pilo Paga”_x000D_
•	Acta de Reunión, se fija fecha de entrega de informe de pruebas clasificatorias, con la Docente Patricia Carvajal, para realizar la revisión correspondiente._x000D_
•	Presentación del estado del Bilingüismo de la Universidad Tecnológica de Pereira, tanto de docentes como de los estudiantes._x000D_
•	Creación de Estrategia de Seguimiento a los estudiantes beneficiados con el proceso “Ser Pilo Paga”, se envía memorando número 02-121-107 del 24 de febrero de 2015, con el fin de socializarla con los decanos de la universidad, quienes son lo que van a realizar el seguimiento y van a rendir informe sobre el mismo a la Vicerrectoría Académica._x000D_
•	Consolidación de información enviada desde la Secretaría de Educación Departamental, para la creación de estrategias orientadas al fortalecimiento de competencias genéricas de los estudiantes de instituciones de educación media._x000D_
•	Se fija Fecha de Reunión con los decanos y con los directores de programa, vicerrectoría de responsabilidad social e ILEX, para la socialización de resultados de las pruebas aplicadas a los estudiantes que ingresaron a primer semestre de 2015. _x000D_
•	Procedimiento inicial para revisión, semana de pruebas segundo semestre 2015._x000D_
Desarrollo del Proceso_x000D_
_x000D_
La semana de presentación de pruebas se divide en las siguientes etapas:_x000D_
_x000D_
Planeación del Proceso: información correspondiente a la identificación de programas los cuales intervienen en el proceso, y diseño de pruebas clasificatorias y de diagnóstico para aplicar a los estudiantes del primer semestre de 2015, así mismo se lleva a cabo la programación y seguimiento de las mismas. Para la planeación del proceso de pruebas clasificatorias, se diseña un procedimiento el cual ayudará a identificar las actividades macro que rigen el desarrollo del proceso._x000D_
_x000D_
</t>
  </si>
  <si>
    <t>31 de Diciembre 2015_x000D_
_x000D_
A la fecha se han realizado las siguientes actividades:_x000D_
_x000D_
1. Se realizó programas de formación dirigido a los estudiantes de los semilleros de investigación en el segundo semestre del 2015._x000D_
2. Se cuenta con una propuesta de reglamentación interna de Semilleros de Investigación de la UTP_x000D_
3. Se llevo a cabo el Encuentro Departamental de Semilleros de Investigación._x000D_
4. Se llevo a cabo el  Encuentro Regional de Semillero de Investigación. _x000D_
5. Se han realizado cinco reuniones del Nodo Risaralda. _x000D_
_x000D_
Teniendo en cuenta lo anterior, se calcula un porcentaje de avance del 97%.</t>
  </si>
  <si>
    <t xml:space="preserve">31 de Diciembre de 2015_x000D_
_x000D_
A la fecha se han realizado las siguientes actividades concernientes al Plan Operativo: Convocatorias Internas y Externas para la financiación de proyectos:_x000D_
_x000D_
1. Se publicaron cinco convocatorias: 1. Financiación de Proyectos de Investigación 2. Financiación de Trabajos de Grado de Maestría y Doctorado 3. Financiación para la publicación de libros resultados de investigación  y libros de texto. 5. Convocatoria para financiar proyectos de extensión solidaria y cultural. _x000D_
2. Se ha brindado asesoría  a los docentes y/o  estudiantes para la   presentación de proyectos ante convocatorias de  fuentes de financiación internas y/o  externas._x000D_
3.  Se ha  revisado la apertura de convocatorias publicadas por Colciencias y otras entidades externas  y consultar  la  publicación de resultados _x000D_
4. Se brindo  información y se realizó acompañamiento para la presentación de jóvenes investigadores._x000D_
_x000D_
Teniendo en cuenta lo anterior, se puede concluir un grado de avance del 89.64%_x000D_
_x000D_
_x000D_
</t>
  </si>
  <si>
    <t xml:space="preserve">31 de Diciembre de 2015_x000D_
_x000D_
Se ha cumplido con el 100% del plan de acción establecido para el Reconocimiento de Grupos e Investigadores por Colciencias, el cual esta definido por las siguientes actividades:_x000D_
_x000D_
1. Capacitaciones en Cvlac y Gruplac por parte de la Vicerrectoría de Investigaciones, Innovación y Extensión, en este punto se llevo a cabo la socialización del tema por parte del director de Colciencias el Doctor Oscar Gualdrón el 28 de Octubre del año en curso (Ver Listado de Asistencia)_x000D_
2. Establecimiento del procedimiento interno para reconocimiento de grupos de investigación que no participaron en la convocatoria 693 de Colciencias._x000D_
_x000D_
De la segunda actividad se ha adelantado:_x000D_
_x000D_
1. Definición Procedimiento de Solicitud para Aval Institucional del Grupo de Investigación Registrado en Colciencias sin Aval Institucional y Adscrito a la Vicerrectoría de Investigaciones, Innovación y Extensión_x000D_
http://www.utp.edu.co/vicerrectoria/investigaciones/noticias/tramite-de-solicitud-para-aval-institucional.html_x000D_
_x000D_
2. Se recibieron 22 carpetas de grupos de investigación. _x000D_
_x000D_
_x000D_
</t>
  </si>
  <si>
    <t xml:space="preserve">31 de Diciembre de 2015_x000D_
_x000D_
Para la vigencia 2015, hasta la fecha se cuenta con las siguientes actividades de gestión y comercialización:_x000D_
_x000D_
EDUCACIÓN CONTINUA O NO FORMAL: 230  actividades desarrolladas cumpliendo en un 247.31% la meta establecida._x000D_
ASESORÍAS Y CONSULTORIAS: 54  actividades desarrolladas cumpliendo en un 135% la meta establecida. _x000D_
SERVICIOS DE LABORATORIOS: 273 servicios presentados por los laboratorios cumpliendo en un 126.97% la meta establecida. _x000D_
_x000D_
_x000D_
</t>
  </si>
  <si>
    <t>31 de Diciembre de 2015 _x000D_
_x000D_
Plan de Acción en Emprendimiento: A la fecha se tiene un nivel de cumplimiento del 93% en el plan de acción en emprendimiento:_x000D_
_x000D_
1. Se logró participar en el I Work Shop realizado el 25 de Septiembre en la cuidad de Medellín, con 4 funcionarios de la UTP._x000D_
2. Participación de 2 funcionarios de Vicerrectoría de Investigaciones, 1 funcionario de secretaria general y 1 funcionario de financiera en Work Shopping en Tecnnova Medellín_x000D_
3. Ya se elaboró la Propuesta de reglamentación para creación de Empresas derivadas de la Investigación, por parte del asesor Pablo Julio Hernández, quien se la entegó a la Directora del CIDT, la cual la revisará con el Rector, para sus ajustes y firmas_x000D_
4. Se realizó Inventario de Grupos de Investigacion y Proyectos, participando en el tema de Spin Off en el CIDT</t>
  </si>
  <si>
    <t xml:space="preserve">31 de Diciembre de 2015  _x000D_
_x000D_
Este plan operativo realiza el seguimiento del número de Estudiantes de diferentes programas académicos vinculados con las empresas mediante la modalidad de práctica: No de estudiantes vinculados a prácticas universitarias.  _x000D_
_x000D_
A la fecha se cuenta con:   _x000D_
_x000D_
- Estudiantes Vinculados en Práctica Conducente a Trabajo de Grado: 1264_x000D_
- Estudiantes Vinculados en Práctica No Conducente a Trabajo de Grado: 617_x000D_
_x000D_
En total se cuenta con 1881 estudiantes vinculados, es decir la meta se ha cumplido en un 144.7% de la meta establecida de 1300  estudiantes.  _x000D_
</t>
  </si>
  <si>
    <t xml:space="preserve">31 de Diciembre de 2015 _x000D_
_x000D_
Hasta la fecha se ha cumplido en un 93% el plan de acción propuesto:_x000D_
_x000D_
1. Socialización del Programa Exenciones tributarias a la comunidad de investigadores_x000D_
2. Se identificaron empresas interesadas en continuar con el proceso y se diseño la convocatoria interna para conformar un banco de proyectos suseptibles de ser presentados a la convocatoria de beneficios tributarios_x000D_
3. Se contactaron los grupos de investigación con empresarios que definitivamente mostraron su interes en participar. Desde la Vice IIE se asesoró a  2 empresas en profundizar sobre la convocatoria_x000D_
4. Se presentaron 3 propuestas a la convocatoria de beneficios tributarios_x000D_
5. Se contruyeron los sistemas de ensilaje y empacado automático_x000D_
6. Se validaron técnicamente los sistemas de ensilaje y empacado automático_x000D_
7. Propuesta de comercialización construída_x000D_
8. Ejecución técnica y financiera del Proyecto Innpulsa "Transferencia Tecnológica"_x000D_
9. Con respecto al Grupo de Investigación de Proceso de Manufactura y Áloe Vera, se participó en la Feria Agroindustrial y se conversó directamente con el Secretario de Desarrollo Agropecuario del Municipio de Pereira, quien ratificó el interés de una reunión, la cual no se realizó por un viaje fuera del país de dicho funcionario. Debido a cambios de la administración pública se decide aplazar las gestiones para el próximo año con la nueva administración.Y en cuanto al Grupo de Farmacogenética, debido al cambio de administración pública, no se ha podido avanzar en el proceso._x000D_
</t>
  </si>
  <si>
    <t xml:space="preserve">31 de Diciembre de 2015 _x000D_
_x000D_
A la fecha se cuenta con 320 entidades vinculadas al desarrollo de la extensión, logrando un nivel de cumplimiento del 213.34%_x000D_
_x000D_
_x000D_
_x000D_
_x000D_
_x000D_
_x000D_
</t>
  </si>
  <si>
    <t xml:space="preserve">31 de Diciembre de 2015 _x000D_
_x000D_
A la fecha se ha obtenido un porcentaje de cumplimiento del 90%, teniendo en cuenta que se ha logrado lo siguiente: _x000D_
_x000D_
_x000D_
"Se suministró información sobre el proceso editorial, sobre los resultados de la convocatoria 2015 y sobre los lineamiento para diagramación a 174 personas _x000D_
_x000D_
*13 Libros terminados: Técnicas Heurísticas, Rociado térmico, Museo Tecmit,  Algebra Lineal, Introducción al dibujo mecánico con AutoCAD (digital),  Montaigne ética en diálogos modernos, Enseñar Filosofía, On line monitoring,  Discusiones Filosóficas, Re significación de los conceptos, Efectos cuánticos, Civismo y Educación, Apropiación social del conocimiento._x000D_
_x000D_
*La revista Estudios Históricos y la Revista Letra Anexa  ya están constituidas como nuevas revistas institucionales_x000D_
se han realizado 5 reuniones del Comité Editorial_x000D_
_x000D_
*Despacho de libros acumulado desde feb. 1048 unidades _x000D_
_x000D_
*Número de libros vendidos desde Febrero a Noviembre  699 unidades _x000D_
_x000D_
*Se participó en la feria de libro en Bogotá y en la Fería Internacional de Guadalajara_x000D_
_x000D_
_x000D_
</t>
  </si>
  <si>
    <t xml:space="preserve">31 de Diciembre de 2015 _x000D_
_x000D_
Hasta la fecha  se ha cumplido en un 100% el plan de acción establecido, ya que se cuenta con la propuesta del acuerdo de extensión, el cual será socializado el próximo 16 de diciembre con seis de los decanos de la Universidad. _x000D_
</t>
  </si>
  <si>
    <t xml:space="preserve">Reporte 31 de Diciembre de 2015 _x000D_
_x000D_
Actualmente se cuenta con:_x000D_
_x000D_
*985 Estudiantes vinculados a los Semilleros de Investigación_x000D_
* 630 Estudiantes capacitados a través de los talleres de prácticas universitarias._x000D_
*671 Personas capacitadas en el uso de bases de datos científicas. _x000D_
* 1661 estudiantes beneficiados programa ONDAS_x000D_
_x000D_
Para un  total de 3947 estudiantes en formación, logrando un nivel de cumplimiento del 109.64% de la meta establecida en 3600._x000D_
_x000D_
</t>
  </si>
  <si>
    <t xml:space="preserve">31 de Diciembre de 2015 _x000D_
_x000D_
El plan de acción de la política de innovación tiene un nivel de cumplimiento del 80%, donde se han realizado las siguientes actividades:_x000D_
_x000D_
*Se remitió la propuesta para la celebración del convenio_x000D_
*Las dos funcionarias de la Vicerrectoría han participado en dos jornadas de capacitación en la ciudad de Bogotá_x000D_
* El convenio ya se encuentra firmado por las partes (SIC - UTP)_x000D_
* Se ha llevado a cabo la Socialización de la Estrategia de Vigilancia Tecnológica e Inteligencia Competitiva, el Taller para el manejo de bases de datos gratuitas, propiedad intelectual, etc. _x000D_
* Se esta llevando a cabo la capacitación de tres funcionarios de la Vicerrectoría de Investigaciones, Innovación y Extensión_x000D_
* Se encuentra en construcción tres estudios de vigilancia tecnológica en diferentes fases. _x000D_
* Se cuenta con un horario de atención para brindar asesorías en el tema_x000D_
* Se ha adelantado un procedimiento sobre el tema de vigilancia tecnológica, el cual esta en construcción. _x000D_
</t>
  </si>
  <si>
    <t xml:space="preserve">31 de Diciembre de 2015 _x000D_
_x000D_
Actualmente se han presentado 33  propuestas por parte de los  grupos de investigación de la Universidad Tecnológica de Pereira en red a convocatorias externas (instituciones, universidades, empresas), obteniendo un nivel de cumplimiento de  183.34% de la meta establecida en 18 propuestas. _x000D_
_x000D_
</t>
  </si>
  <si>
    <t xml:space="preserve">31 de Diciembre de 2015_x000D_
_x000D_
Se cuenta con la propuesta definitiva del acuerdo de investigaciones recomendada por el Comité Central de Investigaciones, la cual fue remitida a la Secretaria General para su revisión y realimentación. Dicha propuesta ha sido socializada en el Comité Directivo, para ser presentada en el Consejo Académico y Superior. Por lo anterior, se ha cumplido en un 100% la meta establecida. _x000D_
_x000D_
Por otra parte, se destaca que ya se cuenta con un primer borrador de la resolución que reglamentará el acuerdo de investigaciones, la cual se encuentra en revisión por parte de los miembros del comité central de investigaciones. _x000D_
_x000D_
</t>
  </si>
  <si>
    <t>31 de Diciembre de 2015_x000D_
_x000D_
Se ha reportado un nivel de avance del 82% del Plan de Acción establecido para la Política de Prácticas.</t>
  </si>
  <si>
    <t>31 de diciembre de 2015._x000D_
A través del año 2015, se realizaron distintos encuentros con las Facultades, a fin de sensibilizarlas en torno a los procesos de internacionalización, dentro de los cuales se destacan los siguientes: el realizado con los estudiantes y docentes de la Facultad de Ingeniería Mecánica en octubre; varios llevados a cabo con el Decano de Ciencias Ambientales y algunos de sus profesores, para revisar los avances de la internacionalización de la Facultad; los llevados a cabo con los Decanos de las carreras de Ingeniería Industrial e Ingeniería Mecánica, hacia la profundización de los procesos de internacionalización de las mismas; otros con funcionarios de grupos de investigación de las Facultades de Ciencias Ambientales (Producción más Limpia) y de Tecnologías (Unidad de Desarrollo Agroindustrial), a fin de sensibilizarlos sobre la importancia de contar con miradas de expertos y pares internacionales para nutrir los programas académicos relacionados (especialización y maestría) y para la búsqueda de cooperación internacional._x000D_
También se organizaron talleres con expertos sobre cooperación internacional como el llevado a cabo en julio y sobre la internacionalización de la investigación, así como una jornada - taller de sensibilización sobre la internacionalización en casa a cargo del experto holandés Jos Beelen, donde participaron docentes de las Facultades de Tecnología, Ingeniería Mecánica, Ingeniería Industrial, Ingenierías, Ciencias Básicas, Bellas Artes y Humanidades, Ciencias de la Salud, Ciencias Ambientales._x000D_
Los soportes  se fueron subiendo a través del año y se encuentran debidamente registrados. Además los correos soportes se pueden encontrar en el correo de la Dirección de Relaciones Internacionales._x000D_
_x000D_
30 de noviembre._x000D_
Durante este mes, se realizaron varios encuentros con el Decano de Ciencias Ambientales y algunos profesores, a fin de revisar los avances del proceso de internacionalización de la Facultad. Además se apoyó con la preparación de documentos en inglés, a la misión a Alemania por parte del Decano de Ciencias Ambientales y del Vicerrector Académico._x000D_
También se realizó una exposición sobre los procesos de internacionalización a los estudiantes y docentes de la Facultad de Ingeniería Mecánica, a fin de sensibilizar a esta comunidad en estos temas.  _x000D_
_x000D_
31 de octubre. _x000D_
Durante este mes se realizó una actividad muy intensa en coordinación con los Decanos de las carreras de Ingeniería Industrial e Ingeniería Mecánica, hacia la profundización de los procesos de internacionalización de las mismas. Se realizó una misión a Francia liderada por el Sr. Rector donde se pudieron visualizar nuevas oportunidades para intercambios y pasantías de estudiantes y docentes, temas que se están analizando en los programas. _x000D_
_x000D_
30 de septiembre._x000D_
Como complemento a reuniones anteriores, se realizaron otros encuentros con funcionarios de grupos de investigación de las Facultades de Ciencias Ambientales (Producción más Limpia) y de Tecnologías (Unidad de Desarrollo Agroindustrial), a fin de sensibilizarlos sobre la importancia de contar con miradas de expertos y pares internacionales para nutrir los programas académicos relacionados (especialización y maestría) y para la búsqueda de cooperación internacional._x000D_
_x000D_
31 de agosto._x000D_
Como estrategias para la internacionalización en casa, se realizó una reunión en coordinación con la Vicerrectoría de Investigaciones Innovación y Extensión a fin de compartir la experiencia del Prof. Ing. Mauricio Álvarez en su participación en el programa de Écos Nord (Embajada de Francia y Colciencias). Esta cooperación tiene impacto en la investigación y en los currículos de posgrado de la Facultad de Ingeniería. Asi mismo se compartieron algunas posibilidades de movilidad académica._x000D_
_x000D_
En lo relacionado con la Facultad de Tecnologías, se realizó reunión una reunión con Pablo Peláez, Lina María Suarez Guzmán y Gloria edith Guerrero, a fin de compartir información sobre la cooperación internacional con Europa y en el objetivo de definir una estrategia para incentivar la cooperación para el área de investigación en Agroindustria. EL fin de la cooperación es que tenga impacto en la investigación y en los procesos formativos de pregrado y posgrado. _x000D_
_x000D_
31 de julio._x000D_
Durante el mes de julio y como complemento al seminario del mes pasado sobre la internacionalización de la investigación, se llevó a cabo otro seminario-taller donde la experta Kelly Henao coordinadoradora de la red Colombus para América Latina, expuso los diferentes retos con sus oportunidades planteados en el programa europeo HORIZON 2020. A esta sesión de trabajo asistieron investigadores de la mayor parte de las facultades y se pudieron identificar temas donde la UTP puede agregar valor a las propuestas que los socios de la Unión Europea planteen._x000D_
_x000D_
30 de junio._x000D_
Durante el mes de junio se realizó un seminario sobre internacionalización de la investigación girando especialmente en torno a la cooperación internacional con la Unión Europea. A este asistieron representantes de las Facultades de Tecnología, Ciencias Ambientales, Vicerrectorías Académica y de Investigación Innovación y Extensión y se compartieron experiencias exitosas por parte de entidades como la CARDER y RENATA. Se anexa acta y lista de asistentes.   _x000D_
_x000D_
31 de mayo._x000D_
Durante el mes de mayo no se realizó actividad concreta dirigida especialmente a esta sensibilización, sin embargo en reuniones con los Decanos de las Facultades de Ingeniería Mecánica, de Ingenierías y de Ingeniería Industrial, sostenidas en algunas ocasiones la Directora de Relaciones Internacionales plantea la necesidad de motivar a los estudiantes a prepararse académicamente y en formación de segunda lengua para que puedan aprovechar en el corto y mediano plazo las oportunidades internacionales que pueda ofrecer la UTP u otras instituciones. Así mismo en esas charlas se recalca a los docentes la importancia de fortalecer las relaciones con socios internacionales para promover la movilidad acdémica que a la postre resulta en comparación y benchmarking de programas académicos y mejoramiento de la calidad de los mismos.   _x000D_
_x000D_
30 de abril._x000D_
Durante el 30 de abril, se desarrolló una jornada - taller de sensibilización sobre la internacionalización en casa a cargo del experto holandés Jos Beelen. Participaron docentes de las Facultades de Tecnología, Ingeniería Mecánica, Ingeniería Industrial, Ingenierías, Ciencias Básicas, Bellas Artes y Humanidades, Ciencias de la Salud, Ciencias Ambientales. Esto quiere decir que programas de 8 de las 9 facultades participaron con el propósito de compartir sus dudas, experiencias, y además de divulgar al interior de sus facultades la información recibida. Se anexa lista de asistencia como soporte. _x000D_
_x000D_
31 de Marzo de 2015._x000D_
En el marco del propósito de internacionalización, se tiene prevista una charla con un experto internacional que realizará un taller en internacionalización del currículo dirigido a decanos y directores de programa de la UTP. Se espera poder contar con su presencia para el 30 de abril de los corrientes._x000D_
_x000D_
28 de Febrero de 2015._x000D_
Relaciones Internacionales estaba a la espera de la confirmación de planes operativos y metas con el fin de proceder con la definición de la estrategia para iniciar esta sensibilización a programas y ojalá hacerla en coordinación con la Vicerrectoría Académica.</t>
  </si>
  <si>
    <t xml:space="preserve"> PERÍODO REPORTE:  Enero 18 a diciembre 31 de 2015_x000D_
_x000D_
2. CONTEXTO. Con el objetivo de vincularse estructuralmente a la sociedad se plantea la conformación de un sistema interno de la universidad en el cual sus facultades, docentes y dependencias participen de las diferentes iniciativas que se consolidan como políticas públicas regionales. _x000D_
                                                                                                   _x000D_
El proyecto Sistema Universitario para la Gestión consolidación y gestión de políticas públicas se   mide a través del indicador: Número de Facultades y/o dependencias de la UTP que participan en procesos de construcción y/o actualización de políticas públicas regionales_x000D_
_x000D_
El total de la meta para el 2015 fue de 6 facultades y/o dependencias  que que participan en procesos de construcción y/o actualización de políticas públicas regionales. _x000D_
_x000D_
3. RESULTADOS OBTENIDOS. _x000D_
_x000D_
 Para el 2015 la meta fue de 6 facultades y/o dependencias de la UTP que participaron en procesos de construcción y/o actualización de políticas públicas regionales.  Se tuvo una articulación de 6 dependencias con las que se trabajó este proceso, equivalente a un 100%:_x000D_
_x000D_
A continuación se describen los procesos:_x000D_
_x000D_
1. Instituto de Investigaciones Ambientales: Se adelantaron procesos conjuntos asociados a la política pública Bosque Modelo_x000D_
_x000D_
2. Con la Facultad de Bellas Artes y Humanidades en el Diplomado Escuela de Liderazgo por la Paz en todo lo asociado al proceso de negociación de La Habana, justicia transicional, Ley de Víctimas y restitución de tierras._x000D_
_x000D_
3. Oficina de Planeación: Formulación Política pública de Género del Quindío_x000D_
_x000D_
4. Escuela de Tecnologías, Facultad de Ingeniería Industrial. Acuerdo Regional de Cadena Productiva de Cafés Especiales_x000D_
_x000D_
5. Observatorio de Drogas del Eje Cafetero, para la difusión de procesos asociados a la temática. Acuerdo de Drogas de la Habana y lineamientos para la construcción de una política pública_x000D_
_x000D_
6. Programa de Medicina Veterinaria. Socialización avances documento de política pública Ley contra el maltrato animal que fue sancionada por el Presidente de la República en el mes de diciembre. _x000D_
_x000D_
Información detallada se encuentra en el Edificio Administrativo de la UTP Oficina A 320, computador Área Desarrollo Regional.    _x000D_
</t>
  </si>
  <si>
    <t>Se tiene establecido llegar a por lo menos 10.000 personas nuevas difundidas en el 2015_x000D_
_x000D_
Durante el periodo del mes de Diciembre se reportan difusiones de la _x000D_
 Secretaría técnica: 175 personas  ESAP: 210 personas Unisarc 148 Cooperativa: 311 EAFIT: 12 _x000D_
Para un total en Diciembre de  personas. Al momento 42430 difundidas</t>
  </si>
  <si>
    <t xml:space="preserve">El día 10 de diciembre del 2015 en el evento de cierre de sociedad en movimiento se firmaron Tres (3) nuevos acuerdos con Integra, Asentur y Asociacion de J.A.C San juaquin_x000D_
_x000D_
_x000D_
Es de resaltar acercamiento con la Universidad del Quindio el 28 de julio para explorar firma de memorando y difusión en otros departamentos y reunión con ORMET para buscar la firma de un memorando de cooperación _x000D_
</t>
  </si>
  <si>
    <t>CORTE 30 DE DICIEMBRE DE 2015._x000D_
Por parte de un profesional se inicio con la difusión al interior de la UTP con un total de 353 personas difundidas para el mes de Noviembre._x000D_
Se elaboró el texto para las pruebas   de lecto escritura que se le hace a los estudiantes al inicio del semestre, la cual fue enviada a la doctora Patricia Carvajal, quien ya envió correo las observaciones para ajustar el texto. y nos encontramos en construcción del texto y las preguntas. Con esto llegaríamos  a 2000 estudiantes anuales aproximadamente, Ademas se contrato personal de apoyo para la difusion de sociedad en movimiento dentro de la UTP_x000D_
_x000D_
_x000D_
NOTA 1: EL INDICADOR DE REEDITORES SE DIO INICIO EL DÍA 22 DE JULIO CON EL TALLER EN LA RED DE NODOS DE LA UTP</t>
  </si>
  <si>
    <t xml:space="preserve">En el proceso de apoyo al Observatorio Ambiental de Risaralda de la Facultad de Ciencias Ambientales, se consolidó una matriz con la información de los trabajos de grado del Programa de Administración Ambiental desde el año 2009 hasta el 2014, como insumo para el Atlas del Observatorio Ambiental. _x000D_
_x000D_
Se realizaron los diseños de una huerta piramidal y otra utilizando llantas recicladas, que serán implementadas en el edificio 13 de la UTP. Se contó con el apoyo de la división de servicios para la construcción de la pirámides en madera, así mismo con la Facultad de Bellas Artes, quienes a través de la vinculación de dos estudiantes se encargarán de la decoración de las llantas para la implementación de la Huerta, dando cumplimiento a la propuesta de montaje de una huerta demostrativa._x000D_
_x000D_
Se realizaron en total 9 mercados agroecológicos en la Plaza Cívica Ciudad Victoria con muy buenos resultados, se contó con la participación de 35 productores en cada uno de ellos, logrando consolidar este espacio en la ciudad dirigido a los consumidores que buscan alternativas de alimentos saludables.  Cabe mencionar que la meta de esta actividad se cumplió en el mes de julio, sin embargo, se decidió dar continuidad a la coordinación y acompañamiento a los mercados reconociendo los buenos resultados y los impactos positivos que estos representan para la comunidad. _x000D_
_x000D_
Para la Consolidación y ejecución de la agenda académica en agroecología se planearon y ejecutaron 3 Talleres dirigido a productores agroecológicos en los siguientes temas: mercadeo y servicio, manipulación de alimentos y transformación de productos, así mismo se realizó el II Encuentro de Custodios de Semillas del Eje Cafetero, con la participación de 40 custodios. _x000D_
_x000D_
Se apoyaron diferentes actividades encaminadas a la conformación y fortalecimiento de la red de custodios de semillas, para ello se elaboró un directorio completo de los custodios, se diseñaron y elaboraron libretas de utilidad para que los miembros de la red registren el intercambio y siembra de semillas. Se apoyó la realización del encuentro de custodios de semillas, en el cual se elaboró el Plan de trabajo de la red._x000D_
Como apoyo a la consolidación de la casa de Semillas de la Universidad Tecnológica de Pereira Taapay Mikuy, se acompañó el proceso de diseño y construcción de la nueva Huerta agroecológica, así mismo se complementó la información de las semillas que se conservan en la UTP._x000D_
_x000D_
Dentro de las actividades de apoyo al desarrollo del Sistema Participativo de Garantías Risaralda -SPG-, se apoyó la logística del curso de fortalecimiento en agroecología para SPG Risaralda, además se acompañaron las visitas de verificación a diferentes fincas de productores del departamento, para lo cual se presentaron los informes de propuesta de certificación o recertificación de acuerdo a cada caso. Así mismo se realizaron las propuestas de ajustes a los formatos para realizar la verificación._x000D_
_x000D_
</t>
  </si>
  <si>
    <t xml:space="preserve">En el proceso de apoyo de la Secretaria Técnica de la Alianza CARDER –UTP, se realizaron las labores de apoyo para el inicio y ejecución de los seis proyectos desarrollados en el marco del Convenio 642 de 2014 entre la CARDER y la UTP. Así mismo se realizaron las gestiones de apoyo al Ordenador del Gasto, frente al seguimiento de los presupuesto de cada proyecto. Los 6 proyectos finalizaron su ejecución técnica y presupuestal. Así mismo se llevaron a cabo las reuniones de los Comités Estratégicos y Directivos de acuerdo a lo estipulado en el Convenio Marco entre las dos entidades._x000D_
_x000D_
Dentro de la meta de apoyar 5 procesos de gestión ambiental a nivel externo, se acompañaron 5 iniciativas de gestión ambiental en la ciudad que se mencionan a continuación:_x000D_
•	Participación y apoyo en el Comité Técnico Interinstitucional de Educación Ambiental -CIEAR-  _x000D_
•	Participación y apoyo en el Comité Municipal de Educación Ambiental -COMEDA-._x000D_
•	Participación de la Feria de Reciclaje organizada por el Colectivo Ambiental "Reciclar es Conservar"._x000D_
•	Se participó de la celebración de la Feria de la alimentación, realizada en el marco del día mundial de la alimentación organizado por Centro de Innovación y Conocimiento en Gestión Ambiental y Seguridad Alimentaria – CENISAN._x000D_
•	Se apoyó la realización de la actividad de Recolección de Residuos peligrosos y de aparatos eléctricos y electrónicos organizado por la ANDI._x000D_
_x000D_
En el proceso de apoyo para facilitar la integración de los semilleros de investigación en áreas ambientales se elaboró un documento denominado Diagnóstico de los semilleros de investigación de la Facultad de Ciencias Ambientales, así mismo se llevaron a cabo dos Cursos dirigidos a los estudiantes de la Facultad de Ciencias Ambientales y a los grupos de investigación uno sobre Metodología de la Investigación y base de datos y búsqueda de información. _x000D_
_x000D_
En el mes de mayo se realizó la Feria de Sostenibilidad y Desarrollo en la Universidad Tecnológica de Pereira, donde el Centro de Gestión Ambiental participó como organizador del evento, estando a cargo de temas logísticos y de la realización de la muestra de productores agroecológicos y artesanales del evento._x000D_
Como parte del proceso de implementación de iniciativas de gestión ambiental en Instituciones Educativas, fueron implementadas 2 iniciativas en los Centros de Desarrollo Infantil de Tokio y Otún, logrando desarrollar en ambas instituciones, un diagnóstico de la gestión ambiental a partir del cual se revisaron los avances en términos de gestión ambiental, además fue posible establecer con el CDI de Tokio un plan de trabajo para encaminar acciones ambientales con los niños y padres de familia. Así mismo se realizó una salida pedagógica con los docentes del CDI Tokio al Campus UTP, además de la realización en los dos centros una jornada de sensibilización ambiental denominada: Minirecicloton con participación de los docentes, niños y padres de familia. Se está realizando la redacción del documento diagnostico final, el cual se entregará a los CDI´s._x000D_
</t>
  </si>
  <si>
    <t xml:space="preserve">Para el mes de diciembre se tiene un avance de 119 participaciones, contribuyendo a un cumplimiento final acumulado hasta la fecha 31 de diciembre del año 2015 de 95.94% (9.594) con relación a la meta proyectada de 10.000 participaciones._x000D_
_x000D_
5 reuniones facilitadas por medio del Comité de RS de la ANDI_x000D_
Temas:_x000D_
1.	Contextualización y conceptualización RS-Pacto Global. Realizado el día 18 de febrero._x000D_
2.	¿Qué es el Pacto Global? Conexión vía streaming Bogotá. Realizado el día 20 de febrero._x000D_
3.	Informes de sostenibilidad. Realizado en Abril. (CREO - ANDI)_x000D_
4.	Agenda Pacto Global Internacional-Nacional y Plataformas. Realizado el día 27 de mayo._x000D_
5.	Agenda Nodo Eje Cafetero. Realizado el día 3 de junio._x000D_
Propósito:_x000D_
Articulación interinstitucional ANDI, UTP, Zona Franca Internacional Pereira, para la movilización del nodo eje cafetero, los propósitos y principios del Pacto Global y los ODS._x000D_
Durante los meses de mayo y junio_x000D_
•	Se envió oficialmente la base de datos del Pacto Global Eje Cafetero a la sede en la ciudad de Bogotá. _x000D_
•	Se ha hecho contacto directo con las personas encargadas de liderar el proceso al interior de las empresas adheridas al PG en el Eje Cafetero._x000D_
•	Se dio inició a una convocatoria directa a organizaciones no adheridas._x000D_
La UTP realizó actualización de las bases de datos de las organizaciones del Eje Cafetero adheridas al Pacto Global. Así como la de otras bases de datos de organizaciones que aún no están adheridas al Pacto Global._x000D_
_x000D_
FORTALECIMIENTO DE LAS ESTRATEGIAS EN LA TRANSFERENCIA DEL CONOCIMIENTO_x000D_
La ANDI y la UTP han realizado convocatoria preinscripción y confirmación mediante el envío de correos electrónicos, llamadas, entrevistas personalizadas._x000D_
20 participantes aproximadamente_x000D_
(PG – ANDI)_x000D_
Taller Introductorio al GRI. Realizado el día 13 de mayo en el Auditorio ANDI Pereira. _x000D_
39 participantes_x000D_
(PG – ANDI)_x000D_
Taller Elaboración Informes de Sostenibilidad bajo la metodología GRI 4 – COP. 4 de junio Auditorio MOVICH._x000D_
29 participantes_x000D_
(PG y otras organizaciones no adheridas al PG)_x000D_
Taller Bienvenidos al Pacto Global. 4 de junio en el Centro de Visitantes Jardín Botánico, Universidad Tecnológica de Pereira. _x000D_
20 participantes_x000D_
(Organizaciones adscritas al PG, empresas de Caldas – Quindío y Risaralda)._x000D_
2 sesiones taller Anticorrupción. Instalaciones UTP. Conferencista   delegada de la ONU para anticorrupción en Colombia. Realizado el día 30 de septiembre._x000D_
_x000D_
FORTALECIMIENTO DE LAS ESTRATEGIAS EN LA TRANSFERENCIA DEL CONOCIMIENTO_x000D_
CONVENIOS VIGENTES 2015:_x000D_
13 Convenios con empresas de Risaralda Programa Becas Talento_x000D_
(Fundación Bolívar – Davivienda, Pentagrama – Fundación Volar – Jardín S.A – Ingenio Risaralda – RG distribuciones S.A. – Telemark In Spanin – ABB – Alcaldía de Alcalá – Fundación Gloria Restrepo de Mejía – Cooperativa FAVI UTP – Audifarma)_x000D_
Objetivo del programa: El programa de Becas Talento obedece a una estrategia de la Universidad Tecnológica de Pereira a través de la Vicerrectoría de Responsabilidad Social y Bienestar Universitario, dentro del marco de la política social de la Institución, como una alternativa que permita la participación activa de las empresas en el desarrollo de la región y del país apostándole al crecimiento del talento humano joven. _x000D_
La propuesta ofrece a las empresas una alianza estratégica de beneficio mutuo donde al apadrinar a estudiantes talentos, la región podrá contar con un capital humano altamente calificado que impulsará el crecimiento y la competitividad. Así como otros beneficios asociados a la RS._x000D_
Beneficiados: 95 estudiantes de diferentes programas académicos, quienes realizan como proceso de corresponsabilidad el Diplomado en Gestión de la Responsabilidad Social de las Organizaciones. Diplomado del cual pueden participar también las empresas._x000D_
_x000D_
FORTALECIMIENTO DE LAS ESTRATEGIAS EN LA TRANSFERENCIA DEL CONOCIMIENTO_x000D_
Cierre programa Risaralda Profesional_x000D_
Participaron 12 entes territoriales (Alcaldías de Risaralda)_x000D_
Gobernación de Risaralda_x000D_
ATRANSEC_x000D_
ICETEX_x000D_
Objetivo del programa: es un programa que enmarcado en el concepto de Responsabilidad Social y que bajo los principios de Inclusión Social e Igualdad de Oportunidades brinda a los jóvenes con mejores ICFES de SISBEN 1 y 2 de 12 municipios del Departamento, la oportunidad de estudiar una carrera universitaria, alcanzar una mejor calidad de vida y desarrollar proyectos de impacto en cada municipio que contribuyan al desarrollo regional a través de generación de empleo y de nuevas oportunidades de crecimiento. _x000D_
Beneficiados: 225 jóvenes de los municipios más apartados del departamento adscritos a diferentes programas de la institución. Como proceso de corresponsabilidad realizan formación el liderazgo social para el desarrollo del territorio y presentan proyectos de impacto social al municipio desde el campo específico de conocimiento._x000D_
_x000D_
CONVENIOS VIGENTES 2015:_x000D_
Bono de transporte_x000D_
AUDIFARMA_x000D_
Objetivo del programa: Construir sinergia interinstitucional para generar acceso a la educación superior desde la movilidad y propiciar escenarios de sostenibilidad académica para el egreso exitoso._x000D_
Beneficiados: 593 estudiantes de diferentes programas académicos. En corresponsabilidad realizan formación en cátedra de responsabilidad social, ética y universidad._x000D_
Durante el año 2015 se acompañó a la empresa AUDIFARMA, desde la capacitación y la asesoría para la producción del informe de sostenibilidad que fue publicado durante el mes de octubre en la plataforma internacional del Pacto Global. _x000D_
Actualmente 1 funcionario se encuentra realizando el diplomado en RSO._x000D_
FIRMA DE CONVENIOS RECIENTES II SEM. 2015:_x000D_
CONFAMILIAR RISARALDA – LA TARDE_x000D_
Objeto: aunar esfuerzos para desarrollar, difundir, promover y respaldar programas, proyectos de ciudad y de Región, en áreas comunes a las instituciones, de acuerdo con su objeto social y propósitos misionales; propiciando la sostenibilidad y el mejoramiento de las condiciones sociales y económicas de la sociedad risaraldense._x000D_
GIEPSA S.A._x000D_
Objeto: aunar esfuerzos para adelantar acciones conjuntas en temas de interés recíproco entre las partes, desde la formación, la investigación, la asistencia técnica y la transferencia de conocimiento en temas técnicos, económicos, administrativos, sociales y ambientales, en un marco de cooperación basado en la responsabilidad social para el fortalecimiento de las condiciones de calidad de vida de comunidades en condiciones de vulnerabilidad asociadas a los proyectos que adelanta FERTILIZANTES DEL SUR._x000D_
PERSONERÍA DE PEREIRA_x000D_
Objeto: Desarrollo de proyectos de investigación, innovación, extensión y posibles transferencias de conocimiento y tecnológicas de los resultados obtenidos, delimitado en las siguientes líneas, 1) Labor investigativa en temas de derechos humanos 2) Diseño y Transferencia de software para el manejo de tutelas y atención 3) Prácticas académicas 4) Producción documental 5) Diseño y elaboración de objetos de aprendizaje y procesos de animación sociocultural para la promoción de los derechos humanos. _x000D_
TINAMUS S.A._x000D_
Objeto: Sumar capacidades para la transferencia de conocimiento en temas relacionados con la responsabilidad social._x000D_
_x000D_
TALLERES Y CONFERENCIAS ORIENTADAS POR EMPRESARIOS Y ORGANIZACIONES  A  LOS ESTUDIANTES ADSCRITOS A LA ESTRATEGÍA FORMARSE – CRESEU 2015:_x000D_
OBJETIVO FORMARSE - CRESEU_x000D_
Generar acciones que contribuyan al fortalecimiento de la formación de la responsabilidad social, la ética, la estética y la política, así como potenciar las capacidades de la comunidad universitaria orientadas a la integración entre la universidad, el estado, la empresa y la sociedad para la construcción sustentable del territorio como horizonte común._x000D_
Responsable:_x000D_
Apuesta de Ciudad Sociedad en movimiento_x000D_
Secretaría Técnico Leandro Jaramillo Rivera_x000D_
TEMAS: _x000D_
Caso exitoso círculo virtuoso._x000D_
N° ASISTENTES: 15 estudiantes, en dos sesiones del diplomado BT._x000D_
Responsable:_x000D_
Corporación Vigía Cívica Pereira_x000D_
Dr. James Fonseca_x000D_
TEMAS: _x000D_
Gasto público y control fiscal_x000D_
N° ASISTENTES: 38 estudiantes diplomado BT y cátedra RS._x000D_
TEMAS: _x000D_
Participación ciudadana_x000D_
N° ASISTENTES: 169 estudiantes diplomado BT y cátedra RS._x000D_
TEMAS: _x000D_
Participación ciudadana_x000D_
N° ASISTENTES: 169 estudiantes diplomado BT y cátedra._x000D_
TEMAS: _x000D_
Ética y cultura ciudadana._x000D_
N° ASISTENTES: 240 estudiantes diplomado BT y cátedra._x000D_
TALLERES Y CONFERENCIAS ORIENTADAS POR EMPRESARIOS Y ORGANIZACIONES  A  LOS ESTUDIANTES ADSCRITOS A LA ESTRATEGÍA FORMARSE – CRESEU 2015:_x000D_
Responsable:_x000D_
Señor. Alfredo Hoyos Mazuera_x000D_
FRISBY_x000D_
Lina María Álvarez_x000D_
TEMAS: _x000D_
Conversatorio responsabilidad social empresarial._x000D_
N° ASISTENTES: 103 estudiantes, en dos sesiones del diplomado BT._x000D_
Responsable:_x000D_
SU EJE_x000D_
Secretaría Técnico_x000D_
Oscar Arango_x000D_
TEMAS: _x000D_
Caso exitoso región responsable._x000D_
N° ASISTENTES: 15 estudiantes, en dos sesiones del diplomado BT._x000D_
FORMACIÓN CÁTEDRA CRESEU Y BECAS TALENTO año 2015:_x000D_
9594 participaciones_x000D_
Estudiantes vinculados a los programas de servicio social estudiantil y becas talento_x000D_
 237 talleres enfocados en temas de Responsabilidad Social._x000D_
_x000D_
Se acompañó la MISSHH bajo el encargo de la Secretaría Técnica_x000D_
_x000D_
_x000D_
_x000D_
</t>
  </si>
  <si>
    <t xml:space="preserve">Reporte con corte a 31 diciembre de 2015_x000D_
_x000D_
Se realizaron 44806 participaciones en las diferentes actividades deportivas, lo que significa un avance de 99.57% respecto a la meta de 45.000 participaciones._x000D_
_x000D_
Para el avance de estos resultados trabajó en el proceso de formación deportiva en actividades Competitivo – Representativo Deporte Formativo, Entrenamientos, Festival Deportivo Y Recreativo, y Torneos Internos._x000D_
_x000D_
AREA DE FORMACION DEPORTIVA_x000D_
_x000D_
?	Desarrollo normal del deporte académico formativo I y II para más de 1500 estudiantes tanto en el primer como 2º semestre académico de 2015._x000D_
?	Participación en los eventos deportivos y recreativos zonales y nacionales de ASCUNDEPORTES PARA FUNCIONARIOS,  obteniendo logros significativos (se llegó al pódium)._x000D_
?	Participación en el evento de interconectes  de Pereira 2015, obteniendo el primer puesto_x000D_
?	Participación en los xv juegos  Deportivos nacionales de SINTRAUNICOL, en Tunja; obteniendo maravillosos logros (se lograron primeros puestos en el pódium)._x000D_
?	Se aportó el  apoyo y la información requerida para la ubicación y construcción de nuevos escenarios deportivos para la comunidad universitaria y de Pereira._x000D_
?	Se participó en los XXIV Juegos Universitarios Nacionales de ASCUNDEPORTES, Bogotá 2015 (obteniendo muchos pódium  en diferentes disciplinas deportivas), lo que se traduce en el otorgamiento de 40  de Becas para los estudiantes deportistas que obtuvieron preseas en los juegos y clasificación a eventos mundiales en Europa,  Centroamérica  y juegos Universitarios suramericanos para el año 2016._x000D_
?	A nivel internacional otra vez la UTP en representación de Colombia, en cabeza de John Alexander Jiménez García  y Camilo Quiroga Mendoza, obtuvieron la presea de Bronce en los I BEACH GAMES en Aracaju Brasil 2015 en la disciplina de Voleibol Arena._x000D_
?	participación en sintraunicol Tunja 2015, se clasifico cuarto  puesto a nivel nacional,  con 7 disciplinas en pódium._x000D_
?	Se realizaron los  torneos intra murales en:  Ajedrez, Atletismo, Baloncesto, karate, Futbol, Futbol sala, Tenis , Tenis de mesa y Voleibol_x000D_
</t>
  </si>
  <si>
    <t>_x000D_
Con corte al mes de diciembre de 2015 se logró un cumplimiento del 81.82% a través de 1800 publicaciones de carácter institucional. El número aumento significativamente en el mes de diciembre por cuanto no se habían reportado los publicaciones de carácter externo._x000D_
_x000D_
_x000D_
_x000D_
_x000D_
Al mes de mayo se cuenta con 462 publicaciones del informativo institucional Campus InForma el cual es enviado  a diferentes públicos, inscrito en la base de datos: Campus InForma Interno: estudiantes, administrativos y profesores), Campus InForma Externo, Campus InForma Egresado y Campus InForma Prensa._x000D_
_x000D_
Se realizaron cubrimientos de notas, comités de planificación, cubrimientos especiales; transmisiones de eventos institucionales y de la música local a través de la Emisora. _x000D_
_x000D_
Se realizaron 152 productos audiovisuales._x000D_
_x000D_
Se publico el periódico Institucional Udiversidad, se realizó cubrimiento especial por todos los medios de la semana de Europa en Pereira._x000D_
_x000D_
En el mes de abril, en cuanto a número de actividades desarrolladas para el fortalecimiento institucional, se realizaron 37 actividades entre las cuales se encuentra: conversatorios, dialogos, Visita señora Embajadora de la Unión Europea, apoyo logistico para actividades de la Vicerrectoria e instituicionales._x000D_
_x000D_
_x000D_
durante el mes de mayo, en cuanto a número de actividades desarrolladas para el fortalecimiento institucional, se realizaron 42 actividades entre las cuales se encuentra: conversatorios, dialogos, semana de Europa en Pereira, apoyo logistico para actividades de la Vicerrectoria e instituicionales._x000D_
_x000D_
Al mes de Marzo se cuenta con 340 publicaciones del informativo institucional Campus InForma el cual es enviado  a diferentes públicos, inscrito en la base de datos: Campus InForma Interno: estudiantes, administrativos y profesores), Campus InForma Externo, Campus InForma Egresado y Campus InForma Prensa._x000D_
_x000D_
Se realizaron cubrimientos de notas, comités de planificación, cubrimientos especiales; transmisiones de eventos institucionales y de la música local a través de la Emisora. _x000D_
_x000D_
Para el mes de junio se realizaron cubrimientos de notas, se redactaron notas para ser ingresadas en el aplicativo del boletín electrónico Campus InForma. se realizaron comités de planificación. Para destacar el cubrimiento del de los Conciertos por la Paz "El Mesías", realizados el 4 y 11 de junio. Dando como resultado productos audiovisuales y noticias escrita. Se realizó todo el apoyo en la parte logística y se gestionó con medios de comunicación externos para la promoción de los Conciertos, logrando así el objetivo planteado. _x000D_
_x000D_
Al mes de diciembre desde el Área Audiovisual, se  logró realizar un total de 116 productos audiovisuales (entre un 20 y 30% más con respecto al año anterior). Para este año el área audiovisual apoyó además con registros fotográficos a eventos y diferentes actividades académicas y culturales con un total de 107 registros y reportajes gráficos._x000D_
_x000D_
A diciembre se logró sacar 3 ediciones del periódico Institucional Udiversidad y un especial sobre el bingo pro Orquesta Sinfónica UTP, para un total de 4 productos impresos._x000D_
_x000D_
Se realizaron cubrimientos de eventos de importancia para la Institución tales como: Visita del Ministerio de Ambiente y Desarrollo Sostenible, diálogos con Facultades entre muchos otros._x000D_
_x000D_
Desde la Ofcina de Gestión de la Comunicación y la Promoción Institucional se logró fortalecer la relación con los medios de comunicaciónes reginales logrando actualizar la base de datos, tener un contacto permanente y así visibilizar el quehacer de la institución teniendo registro de ellos en los diferentes medios escritos.</t>
  </si>
  <si>
    <t>Al 31 de Diciembre e se tiene un avance del 82% correspondiente a los proyectos:"Certificación de educación continuada" y  "Desafectación de los recursos de destinación especifica de concurrencia para el pago del pasivo pensional", los avances en las tareas se pueden consultar en el plan operativo Optimización de Ingresos.</t>
  </si>
  <si>
    <t>Al 31 de Diciembre se tiene un avance del 85% correspondiente a los proyectos:"Consecución de recursos nuevos a través de la comisión SUE", los avances en las tareas se pueden consultar en el plan operativo Nuevas líneas de financiamiento.</t>
  </si>
  <si>
    <t>Al 31 de Diciembre se tiene un avance del 91% correspondiente a los proyectos:_x000D_
Licitaciones para Bienes y Suministros en Línea, Eliminación de sellos y control electrónico de autenticidad de certificados, Tercerización de los servicios para crédito educativo en pregrado y posgrado, Políticas de ejecución presupuestal,  los avances en las tareas se pueden consultar en el plan operativo Racionalización del uso de los recursos</t>
  </si>
  <si>
    <t>Se realizó seguimiento al presupuesto de los proyectos institucionales de alianzas esratégicas, desarrollo físico y sostenibilidad ambiental y educabilidad (observatorio del egresado). A corte 31 de dicembre, se presentó el siguiente cumplimiento en la ejecución:_x000D_
_x000D_
Alianzas Estratégicas: 96.14%_x000D_
Educabilidad (Observatorio del egresado): 92.37%_x000D_
Desarrollo Físico y Sostenibilidad Ambiental: 93.96%_x000D_
_x000D_
Ya se dio por finalizado el proceso de acompañamiento a la oficina de Planeación en la presentación y ajustes a los requerimientos presupuestales de funcionamiento e inversión (proyectos PDI) a cargo de la oficina de planeación. las soliciutes se encuentran en el aplicativo financiero.</t>
  </si>
  <si>
    <t>Facultad de Ciencias Básicas, Facultad de Mecánica: Son las facultades que ya tienen realizados sus planes de gestión en un 100%; Para finalizar se está trabajando en el ajuste de las matrices de los planes con los nuevos ajustes realizados al PDI. _x000D_
Facultad de Ingeniería Industrial _x000D_
Plan de gestión realizado_x000D_
Facultad de Tecnologías_x000D_
Plan de gestión realizado y enviado al decano en diciembre_x000D_
Facultad de Ingenierías_x000D_
Se presentó propuesta para la construcción del plan de gestión, sin embargo no se ha recibido un espacio por parte de la decanatura para iniciar su revisión._x000D_
Facultad de Bellas Artes y Ciencias de la Salud _x000D_
Se incluyeron a los planes de gestión, las actividades de sus planes de mejoramiento como se había pactado anteriormente, (acta 17), igualmente el equipo de Planeación con el ánimo de poder realizar el cierre final de dichos planes, acordó realizar una jornada de trabajo donde se busca revisar los resultados que se tienen, estructurar los objetivos que estén pendientes por desarrollar y posteriormente enviar a los decanos para que validen con sus responsables._x000D_
Ciencias Educación_x000D_
Plan de gestión realizado y entregado en el mes de diciembre para revisión del decano_x000D_
Facultad de Ciencias Ambientales_x000D_
Se acordó por parte del equipo de trabajo de la oficina de Planeación, realizar una reunión con el decano con el fin de revisar los resultados de la ejecución del plan de gestión ya realizado por ellos y los parámetros y tiempo a iniciar el trabajo para la construcción del nuevo plan._x000D_
_x000D_
Se tomó la decisión de no iniciar seguimiento durante el 2015, dicho seguimiento se hará mediante prueba piloto en el año 2016 y en el marco de seguimiento a  los planes de mejoramiento. Sin embargo se deja desde el área la propuesta inicial de modelo de seguimiento a los planes de gestión</t>
  </si>
  <si>
    <t xml:space="preserve">Se acompañó la formulación técnico económica del proyecto "Implementación de Líneas de Acción de la Ruita Competitiva Iniciativa Novitas" en el marco de la convocatoria de INNPULSA Colombia (CER 007), _x000D_
Igualmente se compañó en la elaboración metodológica dell taller de actualización del CIDT con actores en donde se trabajó participativamnte la matriz DOFA._x000D_
_x000D_
Se acompañó y se facilitó metodológicamente el taller de actualización del marco filosófico y estratégico de FEDEGUADUA, organización nacional en la cual la UTP forma parte. Este taller se facilitó en el marco de la asamblea nacional de asociados._x000D_
_x000D_
Se acompañó al CIDT en la facilitación del taller de fortalecimiento de la comunicación interna del centro, taller realizado el pasado miércoles 14 de abril en el piso 2 salón 2 del CIDT. Se acompañó este proceso desde la construcción metodológica, el proceso de facilitación y las orientaciones al responsable para la sistematización de los resultados_x000D_
_x000D_
Se acompañó metodológicamente a la UTP en el desarrollo del taller regional para la postulación de un proyecto en materia de cafés especiales del Paisaje Cultural Cafetero el día viernes 30 de octubre de 2015 con la perticipación de instituciones y universidades del eje cafetero._x000D_
_x000D_
Se acompañó la consolidación del convenio de cooperación entre Comfamiliar - UTP y se realizó la presentación de los avances del convenio ante el CSU. Actualmente se viene estructurando la presentación para el evento de la firma del acto protocolario_x000D_
_x000D_
Se acompañó metodológicamente el proceso de revisión del direccionamiento estratégico de Incubar Eje Cafetero. Se realizaron dos talleres en donde se revisó: misión, visión, objetivos estratégicos con mecanismos y resultados esperados. Igualmente se acompañó la presentación del proceso ante la asamblea de Incubar_x000D_
_x000D_
Se acompañó metodológicamente en la construcción del perfil del proyecto de la Unidad de Desarrollo Agroindustrial. Ya se tiene un documento de perfil de proyecto en MML y se presentó ante la jefatura de planeación. Se realizó retroalimentación al documento y a la presentación realizada por el equipo de agroindustria_x000D_
</t>
  </si>
  <si>
    <t>Se realizaron tres ejercicios de monitoreo de fuentes de financiacióndurante el año: marzo, julio - agosto y noviembredichos informes eran enviados a las redes de trabajo del PDI y se publicaron por campus informa. Igualmente como resultado de los tres monitoreos en el año se construyó el documento de monitoreo de vigilancia del contexto en el tema de fuentes de financiación. En este documento se integró lo desarrollado desde la Oficina de Relaciones Internacionales en el tema de búsqueda de fuentes de cooperación internacional</t>
  </si>
  <si>
    <t>REPORTE A NIVEL DE COMPONENTES_x000D_
_x000D_
_x000D_
EDUCATIVIDAD_x000D_
_x000D_
Corte Diciembre 31 de 2015_x000D_
_x000D_
_x000D_
1. FORMACIÒN POSGRADUADA_x000D_
_x000D_
    1.1 DOCTORADO_x000D_
_x000D_
Se tiene a la fecha un avance del 23.67%, correspondiente a un nivel de cumplimiento de 169.07% con respecto a la meta propuesta de 14% para la presente vigencia, representado por 107 doctores, entre un total de 452 docentes (planta y transitorios, que son aquellos que reciben apoyo econòmico por parte de la instituciòn para su formaciòn posgraduada), adicionalmente, se tienen 89 docentes en proceso de  formaciòn y 10 catedràticos titulados como doctores._x000D_
_x000D_
    1.2 MAESTRÌA_x000D_
_x000D_
Se tiene a la fecha un avance del 58.63%, correspondiente a un nivel de cumplimiento de 112.75% con respecto a la meta propuesta de 52% para la presente vigencia, representado por 153 docentes de planta, y 112 transitorios, entre un total de 452 docentes (planta y transitorios, que son aquellos que reciben apoyo econòmico por parte de la instituciòn para su formaciòn posgraduada), adicionalmente, se tienen 51 docentes en formaciòn, y 257 catedràticos titulados como magister._x000D_
_x000D_
_x000D_
2. FORMACIÒN PERMANENTE_x000D_
_x000D_
Se tiene a la fecha un avance del 64.6%, correspondiente a un nivel de cumplimiento de 115.34% con respecto a la meta propuesta de 56% para la presente vigencia, este valor se da por 140 docentes que en la actualidad se encuentran adelantando sus estudios de formación, ya sea en nivel de maestría o doctorado, adicionalmente, se tienen 152 docentes que han recibido diversos cursos de actualización disciplinar._x000D_
_x000D_
3. FORMACIÒN EN PEDAGOGÌA_x000D_
_x000D_
_x000D_
Se tiene a la fecha un avance del 64.60%, correspondiente a un nivel de cumplimiento de 116.80% con respecto a la meta propuesta de 55.50% para la presente vigencia, corresponde a 292 docentes formados de un total de 452._x000D_
_x000D_
4. FORMACIÒN TIC_x000D_
_x000D_
    4.1 NIVEL BÀSICO: e tiene un avance de 53.01%, correpondiente a un nivel de cumplimiento de 129.29% con respecto a la meta propuesta para la presente vigencia, este avance se da por la participación de 317 docentes en Objetivos Virtuales de Aprendizaje._x000D_
_x000D_
    4.2 NIVEL PROFUNDIZACIÒN: se tiene un avance de 22.69%, correpondiente a un nivel de cumplimiento de 141.81% con respecto a la meta propuesta para la presente vigencia, este avance se da por la participación de 103 docentes en los cursos: "Entre pares" y "Estrategias didácticas para la educación mediada por TIC", ambos ofrecidos por Univirtual._x000D_
_x000D_
_x000D_
_x000D_
_x000D_
_x000D_
5. FORMACIÒN EN SEGUNDA LENGUA_x000D_
_x000D_
Se tiene a la fecha un avance del 45.8%, correspondiente a un nivel de cumplimiento de 157.93%con respecto a la meta propuesta de 29% para la presente vigencia, una de las estrategias màs exitosas que se han adelantado desde la Vicerrectorìa acadèmica para fortalecer el bilinguismo docente, son los cursos ofrecidos por el Centro Colombo Americano, que dieron inicio en el año 2011, y a la fecha, aùn operan, garantizando asì continuidad a la poblaciòn docente de la instituciòn. A la fecha, 207 docentes se han beneficiado de esta oferta de formaciòn. Además se destinaron recursos para dar inicio a la formación docente en francés, oferta que se da desde la Alianza Francesa y en la cual se tienen 9 docentes en curso 1._x000D_
_x000D_
_x000D_
_x000D_
6. FORMACIÒN EN ADMINISTRACIÒN EDUCATIVA_x000D_
_x000D_
Se tiene un avance de 48.82%, correspondiente a un nivel de cumplimiento de 162.73% de la meta propuesta para la presente vigencia, que se ubica en 30%, a la fecha, se han formado 287 funcionarios administrativos y 86 docentes, de un total de 764.</t>
  </si>
  <si>
    <t xml:space="preserve">REPORTE A NIVEL DE COMPONENTE_x000D_
_x000D_
ENSEÑABILIDAD_x000D_
_x000D_
Corte Diciembre 31 de 2015_x000D_
_x000D_
_x000D_
1. Nivel de satisfacción de los  egresados con el programa:_x000D_
_x000D_
Se realizó el estudio con 2530 profesionales:_x000D_
_x000D_
1440 de Momento de Grado, 648 de Primer año de Egreso, 313 de Tercer año de Egreso,129 de Quinto año de Egreso._x000D_
El  porcentaje  mostrado es el resultado ponderado de tres (3) preguntas claves :_x000D_
_x000D_
 - ¿Qué tan útiles han sido en su trabajo los conocimientos, habilidades y destrezas aprendidas en su carrera?  (Ponderación 33%)                                                                      _x000D_
_x000D_
 -Califique de 1 a 5 la calidad de la formación que imparte el programa sobre sus estudiantes.  (Ponderación 33%)                                                                                                                                                                                                                                        _x000D_
-¿Recomendaría a un bachiller seleccionar el programa que estudió en esta Institución?  (Ponderación 34%)            _x000D_
_x000D_
La aplicaciòn de dicho instrumento arrojò como resultado un nivel de satisfacciòn de 90%, alcanzando el 105,88% de la meta propuesta._x000D_
_x000D_
A pesar de que el resultado de la vigencia supera la meta propuesta, la estrategia continua siendo intensificada, en cuanto a vinculación y seguimiento de egresados, de igual forma, es importante tener en cuenta su percepción e integrarlos a procesos tan importantes como el de Reforma Curricular._x000D_
_x000D_
2. Nivel de satisfacción de los  empleadores con el programa: _x000D_
_x000D_
El seguimiento a Empleadores se realizó con corte a Noviembre de 2014,  para esta fecha se diligenciaron  110 encuestas, las cuales se  utilizaron para calcular el valor de este indicador, el cual se ubicó en 91%, alcanzando un cumplimiento de 121.33% de la meta propuesta de 75% para la presente vigencia._x000D_
_x000D_
El instrumento busca dar respuesta a las siguientes preguntas:_x000D_
 a. La formación que imparten los programas académicos debe ser relevante académicamente y_x000D_
debe responder a necesidades locales, regionales, nacionales e internacionales.¿En su opinión el programa evaluado cumple con esas características?._x000D_
b. ¿En qué grado el programa académico, ha impactado positivamente el desarrollo de la región?._x000D_
c. ¿De acuerdo a su experiencia, el perfil profesional y ocupacional de los egresados, corresponde al perfil profesional ofrecido por su programa de formación?_x000D_
d. Califique la calidad de la formación que imparten los programas sobre sus estudiantes._x000D_
_x000D_
Es importante revisar la batería de indicadores de percepción, ya que están presentando algunas dificultades en aspectos como: fuente de información, periodicidad y objetividad._x000D_
_x000D_
3. Nivel de satisfacción de los estudiantes con los profesores:_x000D_
_x000D_
Se tiene un nivel de satisfacción de 44.75, correspondiente a un cumplimiento del 99.94% de la meta propuesta de 45%  para la presente vigencia. Para calcular el indicador, se evaluaron 235 docentes de planta de la Institución, el Comité Interno de Asignación y Reconocimiento de Puntaje (CIARP) realizó la validación y tabulación suministrada por las facultades._x000D_
_x000D_
El Plan Integral de Desarrollo Docente (PIDD) juega un papel fundamental para el incremento de la satisfacción de los estudiantes con los profesores, ya que capacita a éstos últimos en temas como Pedagogía, Tecnologías de Información y Telecomunicaciones, Segunda Lengua y Administración Educativa; todos orientados a cualificar al personal docente para garantizar un excelente proceso de enseñanza - aprendizaje._x000D_
_x000D_
4. Nivel de satisfacción de los Estudiantes con el Programa:_x000D_
_x000D_
Se tiene a la fecha un nivel de satisfacción de 93.48% correspondiente a un nivel de cumplimiento del  133.54% de la meta propuesta de 70% para la presente vigencia, obtenido mediante la aplicación de instrumento a 1.715 estudiantes de los siguientes programas:_x000D_
_x000D_
* Licenciatura en Pedagogía Infantil_x000D_
* Licenciatura en Matemáticas y Física_x000D_
* Tecnología Mecánica_x000D_
* Licenciatura en Lengua Inglesa_x000D_
* Medicina_x000D_
* Ciencias del Deporte y la Recreación_x000D_
* Ingeniería Industrial_x000D_
* Tecnología Química_x000D_
_x000D_
_x000D_
El instrumento aplicado consiste en una encuesta cualitativa en la cual se da respuesta a las preguntas:_x000D_
* ¿Con respecto a los profesores al servicio del programa, la calidad académica es?_x000D_
* ¿Cómo considera la calidad del currículo del programa?_x000D_
* ¿Cuál es su grado de satisfacción con el programa académico que cursa?_x000D_
_x000D_
La respuesta a esta pregunta se encuentra estratificada en escala de cuatro valores: alto grado, Mediano grado, Bajo grado, No sabe._x000D_
_x000D_
Los procesos de acreditación de programas son la principal estrategia para incrementar el nivel de satisfacción de los estudiantes con el programa, ya que éste espacio genera discusiones al interior del programa en pro de mejorar sus condiciones y las de sus estudiantes. Se espera durante el año 2015 ampliar la base de estudiantes encuestados, mediante la aplicación del instrumento a otros programas en proceso de autoevaluación con fines de acreditación._x000D_
_x000D_
_x000D_
_x000D_
</t>
  </si>
  <si>
    <t xml:space="preserve">REPORTE A NIVEL DE COMPONENTE_x000D_
_x000D_
COBERTURA_x000D_
_x000D_
_x000D_
Corte Diciembre de 2015_x000D_
_x000D_
_x000D_
1. Estudiantes en cada nivel (Pregrado)_x000D_
_x000D_
Este indicador presenta en el período actual de medición un avance de 91.79%, lo cual significa un cumplimiento del 99.77% de la meta propuesta de 92% para la vigencia 2015, El valor corresponde a la relación de 16.376 estudiantes matriculados en pregrado durante el año 2015, y el total de estudiantes matriculados en la Institución en ese mismo período, que es 17.840_x000D_
_x000D_
Como estrategia para incrementar este indicador, se encuentra la publicidad efectuada a los programas ofrecidos en la Universidad en medios como la emisora institucional, el portal web de la institución, y medios impresos (brochures con información  sobre fechas y requisitos de ingreso)._x000D_
_x000D_
Adicionalmente, se cuentan las actividades desarrolladas por cada Facultad con el fin de dar a conocer sus programas en estudiantes de Educación media de la Región; el documento Integración del sistemas Educativo, el cual se encuentra en construcción, pretende generar una orientación institucional para el diseño de éste tipo de actividades._x000D_
_x000D_
2. Programas en cada nivel (Pregrado)_x000D_
_x000D_
Éste indicador presenta en el período actual de medición un avance de 36.90% cual significa un cumplimiento del 73.58% de la meta propuesta de 50% para la vigencia 2015, El valor corresponde a la relación entre 31 programas de pregrado y 84 programas contenidos en la oferta total de la Universidad._x000D_
La Institución da línea para propuestas de nuevos programas mediante el documento "Guía Metodológica para el diseño y rediseño de programas académicos de la Universidad Tecnológica de Pereira - Lineamientos generales", mediante el cual se enuncian pautas fundamentales y procesos a seguir para la formulación de nuevos programas académicos._x000D_
Adicionalmente, la investigación para identificar las necesidades más relevantes de la región - Plan operativo en proceso - proporcionará información fundamental sobre tendencias y necesidades de Educación e Investigación en el entorno regional._x000D_
_x000D_
3. PLANTA DOCENTE: _x000D_
_x000D_
301 docentes planta,  152 Transitorio, 136.61 docentes de cátedra equivalentes a tiempo completo y 23.05 de cátedra por sobrecarga, que equivalen a los siguientes porcentajes:_x000D_
_x000D_
* Planta: 301 Docentes Equivalentes a Tiempo Completo, que representan el 49.13% del total._x000D_
* Transitorio:152 Docentes Equivalentes a Tiempo Completo, que representan el 24.81% del total._x000D_
* Catedrático: 136.61 Docentes Equivalentes a Tiempo Completo, que representan el 22.30% del total sobre una base de medición de 20 horas._x000D_
* Sobrecarga: 23.05 Docentes Equivalentes a Tiempo Completo, que representa 3.76% del total sobre una base de medición de 20 horas._x000D_
_x000D_
En cuanto a las categorías docentes, la Institución incentiva y regula el ascenso de los docentes en éstas mediante el estatuto docente, en el cual están contempladas las diversas categorías y los requisitos para estar vinculado a cada una de ellas, el objetivo principal es motivar a la comunidad docente a participar en los procesos de escalafonamiento, ya que mediante éstos se garantiza que los profesores cumplan con los requisitos mínimos exigidos en cada categoría (tales como la formación pedagógica, la producción académica, entre otras)_x000D_
_x000D_
Por otro lado, existen dos proyectos que apuntan hacia la identificación del perfil docente, en primer lugar, Reforma curricular, mediante el cual se busca identificar las necesidades de personal docente de cada programa, tanto en número como en competencias; y en segundo lugar, la investigación para identificar las necesidades más relevantes de la región, Plan operativo cuyos resultados se orientan hacia el establecimiento de requerimientos de educación e investigación, jugando el perfil y necesidad de docentes un papel fundamental en ambos._x000D_
_x000D_
_x000D_
4. Estudiantes en cada nivel (Posgrado)_x000D_
_x000D_
Este indicador presenta en el período actual de medición un avance de 8.21%, lo cual significa un cumplimiento del 102.63% de la meta propuesta de 8% para la vigencia 2015, El valor corresponde a la relación entre 1464 estudiantes matriculados en programas de posgrado durante el año 2015 y el total de estudiantes matriculados en la Institución en ese mismo período, que es 17.840._x000D_
_x000D_
En la actualidad, la Institución no cuenta con una orientación para establecer vínculo con estudiantes potenciales de posgrado, y los logros obtenidos son fruto de la gestión llevada a cabo por cada uno de los programas, tales como charlas en otras universidades a nivel regional y nacional, y publicidad (en la página web de la Universidad, Medios impresos). Es prioritario revisar durante la vigencia 2015 las estrategias institucionales que están dando para informar al publico potencial sobre la oferta institucional en posgrados._x000D_
_x000D_
5. Programas en cada nivel (Posgrado)_x000D_
_x000D_
Este indicador presenta en el período actual de medición un avance de 63.1%, lo cual significa un cumplimiento del 126.2% de la meta propuesta de 50% para la vigencia 2015. El valor corresponde a la relación entre 53 programas de posgrado y 84 programas contenidos en la oferta total de la Universidad._x000D_
_x000D_
Al igual que para los programas de Pregrado, la Institución da línea para propuestas de nuevos programas mediante el documento "Guía Metodológica para el diseño y rediseño de programas académicos de la Universidad Tecnológica de Pereira - Lineamientos generales", mediante el cual se enuncian pautas fundamentales y procesos a seguir para la formulación de nuevos programas académicos._x000D_
_x000D_
6. Oferta de Programas_x000D_
_x000D_
Este indicador presenta en el período actual de medición un avance de 88.42%, lo cual significa un cumplimiento del 101.63% de la meta propuesta de 87% para la vigencia 2015. El valor proporcionado corresponde a:_x000D_
_x000D_
PREGRADO: 32 programas, de los cuales se ofrecen 31_x000D_
POSGRADO: 63 programas, de los cuales se ofrecen 53_x000D_
_x000D_
7.  Inversión (estudiantes por equipo de cómputo)_x000D_
_x000D_
Se tiene a la fecha, 12.88 estudiantes por equipo de còmputo ( relación entre 15.920 estudiantes matriculados en programas de pregrado y 1.236 equipos de cómputo disponibles) valor que corresponde a un nivel de cumplimiento del 99.08% de la meta propuesta del 13%, se cuenta con 2911 equipos de còmputo en la Instituciòn, distribuidos de la siguiente forma:_x000D_
_x000D_
Total equipos: 2.911_x000D_
Equipos Administrativos: 525_x000D_
Equipos Estudiantes: 1.236_x000D_
Equipos Docentes: 1.150_x000D_
_x000D_
8. Inversión (Estudiantes por profesor en docencia directa)_x000D_
_x000D_
Este indicador presenta en el período actual de medición un avance de 31.20, lo cual significa un cumplimiento del 120% de la meta propuesta de 26% para la vigencia 2014. El valor corresponde a:_x000D_
_x000D_
609.97 Docentes equivalentes en tiempo completo_x000D_
2        Docentes en sabático_x000D_
8         Docentes en comisión de estudios_x000D_
3.63  Docentes equivalentes con disminución de docencia directa_x000D_
17613  Estudiantes matriculados en pregrado._x000D_
_x000D_
</t>
  </si>
  <si>
    <t xml:space="preserve">Reporte Diciembre 2015._x000D_
_x000D_
Administración de la Información Estratégica._x000D_
_x000D_
Los soportes de todos los proyectos se encuentran en los archivos cargados en el reporte a nivel de Componente. TM AIE “mes correspondiente”.XLSX PESTAÑAS: IND.1 IND.2 IND.8._x000D_
_x000D_
1. Nivel de toma de decisiones soportadas en el uso de la información a nivel estratégico. _x000D_
_x000D_
Meta: 80%_x000D_
Avance a la fecha: 83.33%_x000D_
Porcentaje de cumplimiento a la fecha:100%_x000D_
_x000D_
Durante los meses de enero y febrero se llevó a cabo desde el grupo de análisis la priorización de los temas de vigilancia para este año, y se ha venido acompañando al área de Planeación académica en la consolidación de la articulación entre el PDI y los nuevos lineamiento de acreditación institucional, con el fin de retroalimentar los dos procesos y articular indicadores que den respuesta a la acreditación de forma más adecuada desde el PDI, el ejercicio está pendiente de validación._x000D_
_x000D_
Por otra parte, se presentó ante el comité directivo en conjunto con la división de sistemas una propuesta para mejorar la eficiencia en la distribución de aulas de clase, la cual fue bien recibida, se sugirieron ajustes con el fin de presentarla ante consejo académico, actualmente la división de sistemas está actualizando una simulación para alimentar la presentación._x000D_
_x000D_
Adicionalmente se soportó a la vicerrectoría académica en la capacitación de directores de programa en el uso del Sistema de Información Estratégico._x000D_
_x000D_
Se apoyó a la alta dirección con información para visitas del DNP, MEN y FINDETER._x000D_
_x000D_
Durante el mes de marzo se adelantó en la estrategia de inteligencia institucional, y se han venido desarrollando reportes de análisis para el objetivo de cobertura._x000D_
_x000D_
Por otra parte, ya se puso a disposición de la comunidad universitaria el nuevo portal de estadísticas e indicadores, el cual está soportado sobre la plataforma BI Publisher y que permitirá un mayor involucramiento con la información instuticional. Ver sitio: http://planea.utp.edu.co/estadisticas-e-indicadores/estadisticas-e-indicadores.html_x000D_
_x000D_
En alianza con la vicerrectoría académica se realizaron dos sesiones de capacitación a los directores académicos con el fin de capacitarlos en los diferentes sistemas de información pertinentes (internos y externos) con el fin de que se tome decisiones con base en información y se fortalezcan los procesos de autoevaluación._x000D_
_x000D_
Se apoyó a la rectoría en la elaboración del PLAN DE FOMENTO A LA CALIDAD solicitado por el MEN, el cual contiene las apuestas de recursos en temas de Infraestructura física y tecnológica, investigaciones, nueva oferta académica y regionalización. Este plan hace parte de la estrategia de focalización de recursos CREE que serán entregados por el MEN a la IES._x000D_
_x000D_
Por otra parte, se viene trabajando con la Unidad de Gestión de Tecnologías Informáticas y Sistemas de Información en una propuesta de Política para el uso de la información en la UTP, se presentó ante comité directivo y se encuentra pendiente la elaboración de documento borrador._x000D_
_x000D_
_x000D_
2. Nivel de actualización de la información a nivel estratégico y táctico._x000D_
_x000D_
Meta: 85%_x000D_
Avance a la fecha: 98.11%_x000D_
Porcentaje de cumplimiento a la fecha: 100%_x000D_
_x000D_
Este indicador es un metadato conformado por los siguientes componentes:_x000D_
_x000D_
23%	Listado de informes y reportes a entregar en la vigencia (93.75%)._x000D_
18%	Informes del Sistema de Vigilancia (100%)._x000D_
23%	Reporte Indicadores PDI (98.02%)._x000D_
18%	Informes seguimiento tablero de mando (100%)._x000D_
18%	Hallazgos encontrados en la información que se reporta a entes de control (100%*). _x000D_
_x000D_
Se recibió auditoria en el mes de diciembre, no hubo inconvenientes._x000D_
_x000D_
Se han respondido los requerimientos oficiales en los tiempos establecidos, no se levantan alertas frente al tema._x000D_
_x000D_
_x000D_
3. Nivel de Implementación de la Política Institucional del Egresado._x000D_
_x000D_
Meta: 80%_x000D_
Avance a la fecha: 93.33%_x000D_
Porcentaje de cumplimiento a la fecha: 100%_x000D_
_x000D_
_x000D_
Este indicador se encuentra definido por los siguientes componentes:_x000D_
_x000D_
ACADEMIA: _x000D_
(Ponderador 10%): - Programas académicos sensibilizados y capacitados sobre el Observatorio de Egresados_x000D_
(Ponderador 10%): - Grupos o Semilleros de Investigación o Tesistas trabajando articuladamente con el OSVE._x000D_
_x000D_
Actualmente se han capacitado 8 programas académicos:_x000D_
1.	Artes visuales_x000D_
2.	Tecnología atención prehospitalaria_x000D_
3.	Administración Ambiental_x000D_
4.	Licenciatura en Etnoeducación y Desarrollo_x000D_
5.	Ingeniería Mecatrónica_x000D_
6.	Ciencias del Deporte y la recreación_x000D_
7.	Tecnología Eléctrica _x000D_
8.	Ingeniería Física_x000D_
_x000D_
ACTUALIZACIÓN PROFESIONAL (Ponderador 25%): Impacto de la estrategia de gestión del conocimiento universitaria (beneficiarios)._x000D_
_x000D_
Actualmente se tiene un alcance de 1.523 participantes en la estrategia de actualización profesional con el acompañamiento de los programas académicos._x000D_
_x000D_
PARTICIPACIÓN COMUNIDAD (Ponderador 15%): Número de egresados aportando en las líneas del programa pasa la antorcha._x000D_
_x000D_
Actualmente 8 egresados han donado tiempo en la estrategia de actualización profesional._x000D_
_x000D_
SEGUIMIENTO CONTINUO (Ponderador 20%) Porcentaje de graduados con información actualizada, acorde con las variables de interés institucional_x000D_
_x000D_
Contamos con un seguimiento de egresados del 41% teniendo en cuenta a la población objetivo._x000D_
_x000D_
COMPONENTE SOPORTE (Ponderador 20%): Porcentaje de módulos del Sistema de Información de Egresados desarrollados_x000D_
_x000D_
Se cuenta actualmente con 2 sistemas de los 5 proyectados: Sistema de encuestas y Curriculum Vitae, de igual manera se contrató un ingeniero para realizar mejoras al sistema de encuestas._x000D_
_x000D_
Por otra parte, se vienen trabajando con la ASEUTP en talleres al interior de la Universidad para elaborar el Plan de Acción de la Política de Egresados (2015 – 2016) y una ruta de actualización de la Política._x000D_
</t>
  </si>
  <si>
    <t>REPORTE A 31 DE OCTUBRE DE 2015_x000D_
_x000D_
AMBIENTES VIRTUALES DE APRENDIZAJE_x000D_
1. Se continuó avanzando con el proceso de autodiagnóstico de los 8 procesos certificados seleccionados: Durante el mes de Octubre se visitaron los siguientes procesos: División Financiera y Vicerrectoría de Responsabilidad Social y Bienestar Universitario. En esta actividad se tuvo un avance del 4,00% en la meta pactada, tal como se encuentra definido en el Plan Operativo de 2015._x000D_
2. Sensibilización a la comunidad universitaria sobre la educación virtual en la U.T.P: Dentro del proceso de Formación Continua para Docentes UTP - FOCO, liderado por la Vicerrectoría Académica y dirigido a docentes con algún tipo de vinculación con la universidad (catedráticos, planta y transitorios), durante el mes de Octubre se continuó con el desarrollo de la fase denominada Entre Pares Pedagogía para la Educación Superior. En este espacio se contó con la participación de 61 docentes (se adjunta relación de inscritos). Para fomentar la participación de los docentes al proceso FOCO, se enviaron 2.556 mensajes a los Docentes registrados en la UTP (se adjunta documento “Informe Actividades de Sensibilización”). _x000D_
Univirtual hace un proceso de sensibilización y capacitación a toda la comunidad Universitaria, enfocados en aspectos académicos y profesionales; para esto, se enviaron mensajes de donde se recomendaron 5 tips para construir una hoja de vida exitosa, los cuales se publicaron en la página web de Univirtual, se compartió a través del Boletín  y se comunicó a través de las Redes Sociales._x000D_
Las redes sociales continúan siendo un medio de difusión de los procesos e-learning desarrollados por la Universidad Tecnológica a través de Univirtual. Por esto, en el mes de Octubre de 2015, se publicaron más de 49 notas en Facebook, se acumularon más de 500 contactos vinculados en LinkedIn, y en Twitter se cuenta con 2.324 seguidores (se adjunta documento “Informe Actividades de Sensibilización”). _x000D_
En esta actividad se tuvo un avance mensual del 1,34% de la meta pactada._x000D_
3. Viabilidad de programas de pregrado y posgrado virtuales: Con relación a la Viabilidad de programas de pregrado y posgrado virtuales, se realizó reunión con el Director de Posgrados, el director del programa de Ciencias Ambientales, el director del programa de Turismo Sostenible y el director del departamento de Educación Ambiental, en la cual se designó un coordinador para la creación de la Especialización en Gestión Ambiental Local y la construcción del 20% de los créditos para iniciar la construcción del 20% de los créditos para solicitar el Registro Calificado. La fecha tentativa para el envío del Documento Maestro (Documento Final) de solicitud de Registro Calificado al Ministerio es el mes de Junio de 2016. En esta actividad se tuvo un avance mensual del 13,6% de la meta pactada._x000D_
_x000D_
OBSERVATORIO INSTITUCIONAL_x000D_
Se evidenció una ejecución del plan de trabajo del 90%. El Observatorio Institucional realizó las entregas del contrato del año 2015 entre el mes de diciembre de 2015 y enero de 2016._x000D_
_x000D_
PROGRAMA DE ACOMPAÑAMIENTO ACADÉMICO_x000D_
Se tiene a la fecha un avance de 87.7%, correspondiente al 100.76% de la meta propuesta para la presente vigencia, que se ubica en el 87%, este resultado se justifica en la ejecución de las siguientes actividades:_x000D_
1. Elaboración de listado de estudiantes acompañados durante la vigencia 2015: se consolidaron los listados proporcionados por las direcciones de programa y departamento, obteniéndose un total de 3900 acompañamientos durante el segundo semestre académico de 2015_x000D_
2. Identificación de necesidades de apoyo académico en diferentes programas: como resultado, se logró la contratación de monitores para los programas de Ingeniería Mecánica, Tecnología Química y Departamento de Matemáticas._x000D_
4. Recolección mensual de listados de asistencia a monitorias, y sistematización de estos (adjunto), Esta actividad se está adelantando con el fin de identificar la demanda de las diferentes asignaturas ofrecidas._x000D_
5. Estructuración del proyecto de consultorios académicos: se tiene una versión preliminar de la propuesta, a la espera de presentación y aprobación por la alta dirección.</t>
  </si>
  <si>
    <t xml:space="preserve">Reporte Diciembre 2015._x000D_
_x000D_
Los soportes de todos los proyectos se encuentran en el reporte de Componente. TM AIE (MES CORRESPONDIENTE).XLSX _x000D_
_x000D_
1. Cultura y Uso de la Información:_x000D_
_x000D_
- Visitas a los sitios web de la Oficina de Planeación:_x000D_
Meta:  3.000_x000D_
Avance a la fecha:  4.204_x000D_
Porcentaje de cumplimiento a la fecha: 100%_x000D_
_x000D_
Hasta el mes de Noviembre se han presentado 4.414 sesiones promedio en las páginas monitoreadas, con una mayor representación de visitas de la página de Control Social, PDI y la Página de Planeación._x000D_
_x000D_
Descargas de los Boletines Estadísticos:_x000D_
Meta:  1.500_x000D_
Avance a la fecha:  7.796_x000D_
Porcentaje de cumplimiento a la fecha: 100%_x000D_
_x000D_
Se debe replantear la meta, esto se debe a los cambios en la plataforma, dado que se migró el sistema de boletines._x000D_
_x000D_
- Difusión de Información de Control Social_x000D_
_x000D_
Para este año se tenía estimado la elaboración de 5 boletines informativos, los cuales se construirán con el acompañamiento del área GPI y los Objetivos institucionales que se determinen._x000D_
_x000D_
A la fecha de cierre se publicaron 6 boletines tanto en el blog de control social, como en el aplicativo de resultados del PDI._x000D_
_x000D_
2. Sistema de información y gestión articulado al sistema transaccional de la Universidad:_x000D_
_x000D_
- Nivel de parametrización del sistema de información estratégico:_x000D_
Meta:  100%_x000D_
Avance a la fecha:  97.99 %_x000D_
Porcentaje de cumplimiento a la fecha: 97.99%_x000D_
_x000D_
Se presenta un avance de 97.32% a 97.99% con la actualización del protocolo de bilingüismo estudiantes del objetivo de internacionalización._x000D_
_x000D_
- Nivel de apropiación de los parámetros del sistema de información estratégico_x000D_
Meta:  90%_x000D_
Avance a la fecha:  68.73%_x000D_
Porcentaje de cumplimiento a la fecha: 76.93%_x000D_
_x000D_
La medición está representada en el nivel de calidad de información a nivel de proyectos, la cual está en promedio en 76.93%. El bajo nivel de cumplimiento se da debido a que las redes de trabajo no están reportando en los tiempos establecidos. _x000D_
_x000D_
_x000D_
- Nivel de Satisfacción del usuario de los tres niveles de gestión._x000D_
_x000D_
Meta:  90%_x000D_
Avance a la fecha:  100%_x000D_
Porcentaje de cumplimiento a la fecha: 100%_x000D_
_x000D_
El indicador fue calculado por la Oficina de Gestión de la Calidad._x000D_
_x000D_
3. Accesibilidad y disponibilidad de información oportuna para soportar la toma de decisiones: Tiempos de respuesta a los requerimientos de información estratégica_x000D_
_x000D_
Meta:  100%_x000D_
Resultado a la fecha:  88.80%_x000D_
Porcentaje de cumplimiento a la fecha: 88.80%_x000D_
_x000D_
Se han atendido un total de 59 solicitudes, de las cuales 9 fueron externas y 50 internas. Según la metodología de medición se ha tenido una eficacia en la respuesta del 88.80%._x000D_
_x000D_
4. Implementación de la Política de Egresados_x000D_
_x000D_
4.1.Porcentaje de graduados con información actualizada acorde con las variables de interés institucional_x000D_
Se tiene un seguimiento de 11.335  egresados bajo la metodología establecida por el Observatorio de egresados y una ampliación de la base de datos de 15.973 contactos con egresados para la principal población objetivo comprendida entre (2000 – 2014). _x000D_
_x000D_
Respecto al Observatorio de Seguimiento y Vinculación del Egresados se ha tenido un avance del 41 % frente al cumplimiento de su meta (30%) de seguimiento para este año. El indicador corresponde a “Graduados con información actualizada acorde con las variables de interés institucional”. (Ver protocolo AIE31)_x000D_
_x000D_
4.2. Impacto de la estrategia de gestión del conocimiento sobre la comunidad Universitaria_x000D_
_x000D_
Línea Actualización Académica: Con un total de 1640 beneficiarios a la fecha, de los cuales  473 son egresados, 966 estudiantes y 201 personas externas; sobrepasando la meta de este año en un 109,3%._x000D_
_x000D_
Se realizó asesoría  a  programas académicos, en procesos de autoevaluación: Maestría en enseñanza de la matemática y se entregó información para autoevaluación para el programa de Ingeniería en Mecatrónica._x000D_
 Se  complementaron  informes  ejecutivos de seguimiento a egresados de  8 programas de pregrado académicos, que revelan la opinión de los egresados frente a de seguimiento a egresados y análisis de  Información personal y familiar, Competencias, Plan de vida, Responsabilidad social, Situación laboral, Aspectos generales de las actividades laborales de los egresados, Emprendimiento, Satisfacción con los recursos ofrecidos por la Institución. Dicha información para toma de decisiones._x000D_
_x000D_
Así mismo se realizaron 27 informes de educación continuada para programas de pregrado_x000D_
_x000D_
4.3. Cumplimiento de las Actividades impulsadas desde el Plan Operativo_x000D_
_x000D_
El cumplimiento del Plan Operativo a la fecha de corte es del 76.12%, se reporta un retraso en el componente de soporte, dado que por motivos ajenos a la gobernabilidad de la Oficina no se ha podido avanzar en el desarrollo del sistema de Información.                                                                                                                                            _x000D_
</t>
  </si>
  <si>
    <t>Reporte al 31 de Diciembre de 2015_x000D_
_x000D_
Se evidenció una ejecución del plan de trabajo del 92%. El Observatorio Institucional realizó las entregas del contrato del año 2015 entre el mes de diciembre de 2015 y enero de 2016._x000D_
_x000D_
Reporte a 30 de Noviembre de 2015_x000D_
_x000D_
Se reporta un avance en la ejecución del plan de trabajo del 90%._x000D_
_x000D_
Se realizaron unos primeros análisis de los indicadores que fueron presentados ante directores académicos y decanos. Se tienen presentaciones e informe resumen de estos procesos de socialización de resultados los cuales hicieron parte de la entrega oficial realizada por el OI a planeación el día 14 de diciembre del 2015. Se prepararon informes de resultados de estudiantes evaluados en competencias los cuales fueron compartidos con los directores._x000D_
_x000D_
En el plan de trabajo del OI y el contrato de labores de la dependencia se formuló la lista de ampliaciones informáticas para las herramientas y los ajustes a nivel de migración a base de datos en Oracle que se requería por parte de la División de Sistemas para garantizar la mejor comunicación de las herramientas con el SI institucional._x000D_
_x000D_
Se realizaron visitas a las direcciones de programa para promover el uso de la información por parte de estas dependencias, donde además se discutieron aspectos relativos a la gobernabilidad real que estas dependencias tenía de sus propias problemáticas académicas. El balance general fue consigando en informe de promoción del uso de información que hizo parte de la entrega oficial del día 14 de Diciembre del 2015. A efectos de facilitar el acceso a la información producto de las mediciones realizadas por el OI a los directores de programa, se hizo montaje de reportes en BI-PUBLISHER y se enviaron informes físicos. Se habilitaron enlaces para el ingreso a la plataforma de pruebas, y se programaron ajustes al mode de acceso a las aplicaciones que hacen parte de los alcances de las aplicaciones migradas._x000D_
_x000D_
_x000D_
_x000D_
Reporte a 30 de Septiembre de 2015_x000D_
_x000D_
Se realizará una comunicación oficial sobre pruebas de salida a estudiantes de primer semestre, para exponerles la importancia de éstas pruebas para determinar el impacto de las mismas._x000D_
Se realizará una resolución para definir el llamado hasta donde se realizarán las pruebas de ingreso (segundo llamado)._x000D_
Actividades Adicionales del OI_x000D_
•	Generación de bases de datos de pruebas SAT y SOP con base en la aplicación de instrumentos de valoración de riesgos en el marco de la semana de pruebas clasificatorias (pendiente agendar capacitaciones específicas a funcionarios PAI y entrega de reportes en Excel). Por ahora las herramientas permiten accesar a la información desde interfaces WEB._x000D_
_x000D_
•	Entrega de contraseñas de acceso a la información a funcionarios PAI, funcionaria Yolima Rodríguez, y Jefe del departamento de Matemáticas para la visualización de reportes de resultados, y orientación en la interpretación de las cifras._x000D_
•	Preparación de video demos preliminares de la información que debe ser procesada desde la unidad de Gestión de Tecnologías Informáticas y Sistemas de Información para fortalecer acciones estratégicas para la gestión académica._x000D_
•	Reunión realizada con la oficina de planeación para definir plantilla para el reporte de deserción por cohortes, así como asignaciones de responsabilidades en cuanto a generación de indicadores de permanencia estudiantil y egreso exitoso, los cuales quedan a cargo del Observatorio Institucional_x000D_
•	Preparación del documento borrador de modelo conceptual del Observatorio Institucibonal UTP._x000D_
•	Realización de primeras versiones de manuales de procesos y procedimientos del Observatorio Institucional._x000D_
•	Generación de un borrador de manual de funciones para el Observatorio Institucional._x000D_
•	Generación de material físico ilustrativo de las funciones macro del Observatorio Institucional (Carteleras con direccionamiento general del OI)_x000D_
•	Diseñar un modelo de funcionamiento del Observatorio Institucional_x000D_
•	Realizar una lista de requerimientos informáticos que mencionen las ampliaciones necesarias  (en el alcance y la funcionalidad) que deben realizarse sobre el conjunto de pruebas para medir competencias y perfiles de ingreso._x000D_
•	Generación de un listado de requerimientos de mejoras para los aplicativos que servirá de base para que la UTP decida si asumirá eventuales adecuaciones futuras de las herramientas una vez surtida la etapa de integración._x000D_
_x000D_
Como soporte de la realización de estas actividades se adjunta carpeta comprimida con gran variedad de archivos, bases de datos, actas digitalizadas que constituyen evidencia de lo realizado._x000D_
_x000D_
_x000D_
Reporte a 31 de Agosto de 2015_x000D_
_x000D_
Se reportan los siguientes esfuerzos complementarios que abarcan la serie de tareas realizadas al interior de las actividades para los cuales se reportaron porcentajes de avance en el plan operativo:_x000D_
_x000D_
•	Generación de estadísticas preliminares sobre níveles de aprobación de asignaturas prioritarias, y estado de rendimiento académico según modalidades de semestre y/o asignaturas cursadas._x000D_
_x000D_
•	Socialización de los resultados del semestre de nivelación ante el Sr. Vicerrector para su difusión en consejo académico._x000D_
_x000D_
Preparación de proyecto y anteproyecto de la investigación encaminada a la sistematización de la experiencia del semestre de nivelación._x000D_
•	Realización de unas primeras entrevistas con Funcionarios que han participado en la implantación del semestre de nivelación UTP en sus diferentes etapas._x000D_
Reporte a 31 de Julio de 2015_x000D_
_x000D_
Se reportan los siguientes esfuerzos complementarios que abarcan la serie de tareas realizadas al interior de las actividades para los cuales se reportaron porcentajes de avance diferentes al 0% en el formato de plan operativo:_x000D_
_x000D_
•	Reuniones con Vicerrectoría de Bienestar, funcionaria Yolima Rodríguez, para definir aspectos logísticos de la semana de pruebas._x000D_
•	Conversaciones con la dirección del departamento de Matemáticas y con la decanatura de ciencias de la educación para la definición de criterios clasificatorios._x000D_
•	Preparación de boletín informativo para estudiantes en el que se da claridad de la normativa institucional que regula la clasificación a semestre de créditos reducidos._x000D_
•	Capacitación de funcionarios PAI y monitores en aspectos claves para la coordinación de la semana de pruebas._x000D_
•	Remisión de listados de estudiantes que presentan pruebas en formato adecuado para control de asistencia en sala._x000D_
•	Carga de datos de estudiantes a evaluar en la plataforma, y demás parametrizaciones de las herramientas._x000D_
•	Soporte logístico y Tecnológico in situ durante la semana de pruebas._x000D_
•	Generación de reportes de notas clasificatorias, y remisión a Víctor Jiménez para generación de horarios._x000D_
•	Adecuación de la plataforma tecnológica para alertar al estudiante su desempeño en la prueba de acuerdo con los criterios clasificatorios definidos por la facultad de ciencias de la educación y el departamento de matemáticas._x000D_
•	Realización de reuniones preliminares con Gestión de Tecnologías Informáticas y Sistemas de Información para presentación de estructura de base de datos y características generales de las herramientas que administra el OI._x000D_
•	Recolección de los primeros requerimientos de la oficina de Gestión de Tecnologías Informáticas y Sistemas de Información en lo que respecta a parametrización de herramientas usando tablas del SI institucional y detalles sobre la autenticación usando LDAP (Quedan pendientes detalles técnicos y de procedimiento)_x000D_
•	Realización de pruebas de competencias en Lectura y Matemáticas cerrando primer semestre del 2015 (2015-1) para establecer el grado de progreso de los estudiantes en apropiación de competencias según modalidad de semestre y/o asignatura cursada._x000D_
•	Realización de una encuesta de opinión a estudiantes de primer semestre, cerrando el periodo académico 2015-1, para establecer aspectos relativos a la práctica docente, a las condiciones de los estudiantes, y a las percepciones respecto a las pruebas de competencias con el fin de explicar hermenéuticamente las cifras de pruebas de salida._x000D_
_x000D_
Reporte a 30 de Junio de 2015_x000D_
_x000D_
Tareas adelantadas del OI_x000D_
 _x000D_
1.       Dentro del objetivo “Diseñar un modelo de funcionamiento del Observatorio Institucional” se realizó, entre otras actividades; crear fichas de procesos y procedimientos, crear manuales de funciones, hasta el momento se tiene un avance importante en la actividad el cual se reporta en formato de plan operativo anexo. Se anexan también los documentos de soporte de la actividad: Fichas de Procesos y Procedimientos OI v ficha de MANUALES DE FUNCIONES OI, para finalizar estas tareas, faltan algunos detalles de contenido y de forma y someter los documentos a revisión del coordinador del proyecto._x000D_
_x000D_
2.       Dentro del objetivo “Realizar una lista de requerimientos informáticos que mencionen las ampliaciones necesarias  (en el alcance y la funcionalidad) que deben realizarse sobre el conjunto de pruebas para medir competencias y perfiles de ingreso. Se realizaron las siguientes actividades:_x000D_
_x000D_
2.1. Identificar las variables y los indicadores que se derivan de la medición de las competencias y perfiles de ingreso, en relación con el alcance y la funcionalidad de los aplicativos._x000D_
2.2. Revisar si en cada uno de los reportes generados por las herramientas se aprovecha todo el potencial informativo de las mismas para la intervención en aras de evitar la deserción estudiantil._x000D_
2.3. Proponer las modificaciones necesarias en términos de la comparación entre la medición y los reportes._x000D_
_x000D_
Estas ya se realizaron, como producto se entregó un documento (anexo: A.3.3 Modificaciones propuestas), para dar por cumplido este objetivo, se debe verificar que las  modificaciones implantadas cumplan con los requerimientos planteados. Nuevamente el documento queda en revisión del Coordinador General._x000D_
_x000D_
_x000D_
Reporte a 30 de Mayo de 2015_x000D_
_x000D_
A la fecha, se está realizado la programación de las pruebas clasificatorias para el segundo semestre de 2015. Estas pruebas se llevarán a cabo desde el día 13 de Julio hasta el 17 de junio, se realizarán diferentes actividades para ésta semana además de las pruebas tales como, la inducción que realizará la directora del ILEX, también la inducción que se realizará por parte del departamento de matemáticas, las presentaciones de los programas académicos, y las actividades propuestas por la Vicerrectoría de Responsabilidad Social, los cuales junto con la Vicerrectoría Académica, estarán a cargo de la parte logística y del desarrollo de este importante evento académico._x000D_
_x000D_
_x000D_
Reporte a 30 de Abril de 2015_x000D_
_x000D_
Avance Observatorio Institucional._x000D_
_x000D_
Objetivo 8: Coordinar la semana de pruebas clasificatorias y pruebas para medir perfiles de ingreso_x000D_
_x000D_
·         Coordinar con la Vicerrectoría Académica el plan de la semana de pruebas considerando: Fechas, Horarios, tipos de prueba por programa, presupuesto disponible, material informativo para los diferentes actores, actos administrativos de soporte._x000D_
_x000D_
·         Acordar con los directores que pruebas requieren aplicar en sus programas académicos a fin de diagnosticar y clasificar según las competencias evidenciadas._x000D_
_x000D_
·         Elaborar el cronograma de la semana según pruebas a aplicar por cada programa tomando en cuenta la inclusión de otras actividades que atiendan el tiempo de fatiga en la calidad de las respuestas por parte de los estudiantes. Procurando que este proceso quede sistematizado para aplicaciones futuras._x000D_
_x000D_
·         Definir plan de medios (correo, emisora, página de internet), definir el cuerpo del texto informativo y folleto explicativo del SN, relevando las consecuencias de no presentarse a pruebas, y qué significan los resultados. Garantizando que los estudiantes se enteren de estos procesos desde la inscripción._x000D_
_x000D_
·         Concertar con los directores de programa la disposición de la información específica de sus programas que sea requerida para la logística de pruebas; - Solicitar que estén dispuestos a resolver desde sus dependencias a las inquietudes que eventualmente puedan presentar los estudiantes nuevos antes, durante y después de la semana de pruebas con respecto al semestre de nivelación.- Convocar a la participación activa en las actividades que la vicerrectoría de Bienestar programe y sea necesario adelantar desde el programa académico para intercalar con los horarios de pruebas._x000D_
_x000D_
·         Solicitar el personal necesario para acompañar el levantamiento de información (trabajadores sociales, psicólogos, monitores de apoyo)._x000D_
_x000D_
·         Garantizar la correcta operación del servidor que aloja los aplicativos para las pruebas y la disposición permanente de ingeniero de apoyo para atender contingencias relacionadas con acceso al servidor (base de datos, actualización de aplicativo)._x000D_
_x000D_
·         Facilitar la información de estudiantes a los encargados de la logística de pruebas para su convocatoria correspondiente así como estar informados y atentos a responder desde la dependencia a las inquietudes que eventualmente puedan presentar los estudiantes nuevos antes, durante y después de la semana de pruebas con respecto al estado en el que puedan quedar, es decir, si van a primer semestre o a semestre de articulación._x000D_
_x000D_
·         Verificar el correcto funcionamiento de los aplicativos que han sistematizado las pruebas tanto de competencias como de levantamiento del riesgo._x000D_
_x000D_
·         Disponer las salas de computo operando adecuadamente y conectadas a la red que aloja los aplicativos para las prueba. –Disponer los monitores de apoyo capacitados para acompañar la aplicación de pruebas en las salas y resolver las inquietudes que puedan presentar los estudiantes._x000D_
_x000D_
·         Monitorear el avance de la semana de pruebas para incorporar los ajustes que sean necesarios e igualmente verificar diariamente que las bases de datos se estén guardando de manera correcta._x000D_
_x000D_
·         Disponer de un espacio formal para socializar los reportes de aplicativos con los docentes que luego tendrán a cargo los diferentes cursos de “nivelación”, de esta manera se logrará un uso óptimo de los resultados en el planeamiento de dichos cursos._x000D_
_x000D_
·         Solicitar a la División de Sistemas una revisión exhaustiva del algoritmo que va a generar los horarios a partir de la clasificación de los nuevos estudiantes a fin de disminuir errores en la asignación de los mismos_x000D_
_x000D_
_x000D_
Reporte a 31 de marzo de 2015_x000D_
_x000D_
Hasta el momento se tiene un avance en la creación del plan operativo "Observatorio Institucional" definiendo las actividades que se van a ejecutar desde el mismo y en articulación con la Vicerrectoría Académica, se espera, tener un avance significativo para el próximo mes._x000D_
_x000D_
_x000D_
Se está construyendo, junto con el Observatorio Institucional, una propuesta con el fin de presentarla ante los rectores de los colegios de donde mas provienen estudiantes a la Universidad Tecnológica de Pereira, con el objetivo de mostrarles los resultados de las pruebas de ingreso de los estudiantes de primer semestre y contextualizarlos sobre las competencias con las llegan los estudiantes de las instituciones de educación media, y así mismo poder interactuar con ellos, llevando una formación mas apropiada para fortalecer éstas competencias y así mismo pueda reflejarse en el ingreso a la educación superior, aumentando la cobertura y evitando la deserción._x000D_
_x000D_
Realización de planes operativos “Articulación de la Educación Superior con la Educación Media” y _x000D_
“Observatorio Institucional”, para el cumplimiento de ambos planes operativos, se realizó una revisión de las actividades que se pueden realizar tanto desde la Vicerrectoría Académica y el Observatorio Institucional con el fin de articularlas y darle cumplimiento a las mismas._x000D_
_x000D_
Se realizó una reunión con la Oficina de Planeación, Observatorio Institucional y la Vicerrectoría Académica con el fin de revisar cuales son los indicadores que se van a impactar desde los diferentes planes operativos que se realizan desde las diferentes dependencias, por el momento los planes operativos se encuentran en proceso de revisión por parte de los funcionarios involucrados en el proceso.</t>
  </si>
  <si>
    <t xml:space="preserve">Reporte Diciembre 2015._x000D_
_x000D_
Los soportes de todos los proyectos se encuentran en el reporte de Componente. TM AIE (MES CORRESPONDIENTE).XLSX_x000D_
_x000D_
Actualmente se ha venido trabajando con la Vic. Académica y la División de Sistemas para generar reportes que ayuden a los programas académicos en la gestión de los mismos, se espera que al culminar con el proceso se puedan conectar dichos reportes a la base de datos con el fin de automatizar el proceso. Ya se tiene un avance de estos reportes, con un insumo de los cuadros maestros para la parte docentes, la cual puede ser consultada en los siguientes enlaces:_x000D_
_x000D_
Insumo Cuadro Institucional:_x000D_
http://reportes.utp.edu.co/xmlpserver/publico/Planeacion/Desarrollo/Boletin_estadistico/Docentes/personal_docente_cuadro_maestro_institucional.xdo_x000D_
_x000D_
Insumo Cuadro por Departamento:_x000D_
http://reportes.utp.edu.co/xmlpserver/publico/Planeacion/Desarrollo/Boletin_estadistico/Docentes/personal_docente_cuadro_maestro.xdo_x000D_
_x000D_
Docentes que apoyan programas académicos:_x000D_
http://reportes.utp.edu.co/xmlpserver/publico/Planeacion/PDI/Docentes_apoyo/Docentes_apoyo.xdo_x000D_
_x000D_
Herramienta Saber Pro:_x000D_
http://reportes.utp.edu.co/xmlpserver/publico/Planeacion/Desarrollo/Saber_pro/saber_pro.xdo_x000D_
_x000D_
_x000D_
Por otra parte, también se viene trabajando en la migración de los boletines para hacerlos más dinámicos en la plataforma de BI Publisher. En el mes de abril se habilitó la plataforma de Estadísticas e Indicadores (http://planea.utp.edu.co/estadisticas-e-indicadores/estadisticas-e-indicadores.html), allí se pueden consultar las estadísticas de la institución bajo la nueva plataforma. Para montar esta información se requirió de un proceso exhaustivo de migración de los soportes para adecuar los boletines al nuevo sistema, que tiene como objetivo mejorar la relación de la comunidad universitaria con la información institucional._x000D_
_x000D_
Durante el mes de Junio se realizó una capacitación con los directivos académicos para socializar el nuevo sistema de información y los sistemas de información externos. Se contó con una participación de 30 personas en este evento._x000D_
_x000D_
En el mes de Julio se asistió desde el proceso a diferentes reuniones de revisión del índice multidimensional de calidad de la educación superior (MIDE), elaborado por el MEN, y a partir de resultados se apoyó al consejo superior en el proceso de difusión de información positiva de la universidad por medio de un inserto que será publicado a través del periodo universitario “Udiversidad”, el cual será distribuido a nivel regional dentro de la prensa._x000D_
_x000D_
Por otra parte, Desde agosto se viene trabajando con la Unidad de Gestión de Tecnologías Informáticas y Sistemas de Información en una propuesta de Política para el uso de la información en la UTP, en el mes de Octubre se presentó a comité directivo y se aprobó la realización de una resolución reglamentaría para el tema, el cual se encuentra en construcción _x000D_
_x000D_
</t>
  </si>
  <si>
    <t xml:space="preserve">Reporte Diciembre 2015._x000D_
_x000D_
Los soportes de todos los proyectos se encuentran en el reporte de Componente. TM AIE (MES CORRESPONDIENTE).XLSX_x000D_
_x000D_
Protocolos: Se ha venido realizando proceso de acompañamiento a los objetivos de cobertura con calidad, desarrollo institucional, e impacto regional, en cuanto los ajustes se surtan y sean aprobados iniciará el proceso de actualización de los protocolos._x000D_
_x000D_
Por otra parte, la Oficina de Planeación presentó una propuesta para ajustar el PDI ante el comité técnico del Plan, por tanto este componente se dinamizará a partir de la aprobación de los ajustes al PDI. Por otra parte, se viene acompañando desde el proceso de AIE a la vic. Académica en la definición de los nuevos indicadores._x000D_
_x000D_
Sitio web: Se actualizaron los responsables de las diferentes áreas de la Oficina. Se habilitó la plataforma de Estadísticas e Indicadores._x000D_
_x000D_
Inteligencia Institucional: Por otra parte, también se viene trabajando en la migración de los reportes para hacerlos más útiles en la plataforma de BI Publisher. Adicionalmente, se construyó un reporte para la vicerrectoría académica para monitorear la matrícula total, este reporte esta articulado con la base de datos de la Universidad._x000D_
_x000D_
Desde la División de Sistemas se dio acceso a una instancia de la Base de Datos para administración autónoma, esto ha permitido avanzar rápidamente en la construcción del boletín estadístico articulado a la nueva herramienta BI._x000D_
_x000D_
En el mes de mayo se gestionó con la división de sistemas un portal dentro de los sistemas de información que manejan usuario y clave de acceso para publicar reportes específicos para directores de programa._x000D_
_x000D_
Adicionalmente, se inició un proceso con la Vic. IIE para mejorar el flujo de información y disminuir la cantidad de solicitudes a esa dependencia, terminado este proceso se continuará con otras dependencias._x000D_
_x000D_
Por otra parte, Desde agosto se viene trabajando con la Unidad de Gestión de Tecnologías Informáticas y Sistemas de Información en una propuesta de Política para el uso de la información en la UTP, en el mes de Octubre se presentó a comité directivo y se aprobó la realización de una resolución reglamentaría para el tema, el cual se encuentra en construcción _x000D_
_x000D_
</t>
  </si>
  <si>
    <t xml:space="preserve">Reporte Diciembre 2015._x000D_
_x000D_
Los soportes de todos los proyectos se encuentran en el reporte de Componente. TM AIE (MES CORRESPONDIENTE).XLSX_x000D_
_x000D_
Durante el año se han finalizado las siguientes actividades:_x000D_
_x000D_
Requerimientos internos:_x000D_
1. Cierre del sistema de gerencia 2014, construcción de los diferentes informes de gestión (ejecutivo, superior y audiencia)._x000D_
2. Apoyo al seguimiento del PDI, se aprestó el sistema para reportes del año 2015._x000D_
_x000D_
Requerimientos externos:_x000D_
- Reporte a Contraloría: Finalizado y enviado._x000D_
- Reporte primer semestre SNIES y SPADIES: Se reportó tanto el primer como el segundo corte del primer semestre. Está pendiente SPADIES._x000D_
- Reporte SUE: Se realizaron las solicitudes pertinentes. Se asistió a la subcomisión técnica del SUE, el SUE corrió el modelo haciendo uso de la información cargada en el SNIES, y según el reporte de rectoría la UTP quedó ubicada en el 5° lugar en el modelo de gestión._x000D_
- Boletín 2015-I: Está terminado._x000D_
- Boletín 2014: Finalizado._x000D_
- Boletín 2015-II: Se están acopiando las variables._x000D_
- SNIES Financiero: Seguimiento al cargue efectivo de la información por parte de la Vic. Administrativa con fecha de envío a 30 de abril._x000D_
_x000D_
En el mes de Agosto fue emitida una nueva resolución del ministerio que derogó la reglamentación anterior del SNIES, ya se informó a los interesados._x000D_
_x000D_
</t>
  </si>
  <si>
    <t xml:space="preserve">4. Implementación de la Política de Egresados_x000D_
_x000D_
 REPORTE  DICIEMBRE_x000D_
_x000D_
1.Porcentaje de graduados con información actualizada acorde con las variables de interés institucional_x000D_
Se tiene un seguimiento de 11.335  egresados bajo la metodología establecida por el Observatorio de egresados y una ampliación de la base de datos de 15.973 contactos con egresados para la principal población objetivo comprendida entre (2000 – 2014). _x000D_
_x000D_
Respecto al Observatorio de Seguimiento y Vinculación del Egresados se ha tenido un avance del 41 % frente al cumplimiento de su meta (30%) de seguimiento para este año. El indicador corresponde a “Graduados con información actualizada acorde con las variables de interés institucional”. (Ver protocolo AIE31)_x000D_
_x000D_
2. Impacto de la estrategia de gestión del conocimiento sobre la comunidad Universitaria_x000D_
_x000D_
Línea Actualización Académica: Con un total de 1640 beneficiarios a la fecha, de los cuales  473 son egresados, 966 estudiantes y 201 personas externas; sobrepasando la meta de este año en un 109,3%._x000D_
_x000D_
Se realizó asesoría  a  programas académicos, en procesos de autoevaluación: Maestría en enseñanza de la matemática y se entregó información para autoevaluación para el programa de Ingeniería en Mecatrónica._x000D_
 Se  complementaron  informes  ejecutivos de seguimiento a egresados de  8 programas de pregrado académicos, que revelan la opinión de los egresados frente a de seguimiento a egresados y análisis de  Información personal y familiar, Competencias, Plan de vida, Responsabilidad social, Situación laboral, Aspectos generales de las actividades laborales de los egresados, Emprendimiento, Satisfacción con los recursos ofrecidos por la Institución. Dicha información para toma de decisiones._x000D_
_x000D_
Así mismo se realizaron 27 informes de educación continuada para programas de pregrado_x000D_
</t>
  </si>
  <si>
    <t xml:space="preserve">Información cualitativa del área._x000D_
_x000D_
Como definitivo en al año 2015 se logró un resultado ponderado de todos los indicadores de componente con un 100,25%._x000D_
_x000D_
Retención de estudiantes que reciben beneficios.  93.38% - 100,41%_x000D_
Comunidad Universitaria involucrada en proyectos de servicio social: 1952 - 97,6%_x000D_
Comunidad Universitaria involucrada en programa de voluntariado: 103%_x000D_
Porcentaje de estudiantes identificados en situación de vulnerabilidad que son atendidos por el área: 90% - 100%._x000D_
_x000D_
_x000D_
_x000D_
El componente de atención integral,  servicio social y voluntariado,  está dirigido a todos los actores internos de la Universidad Tecnológica de Pereira con énfasis en la población estudiantil que  solicita los servicios de la Vicerrectoría y especialmente lo relacionado con los diferentes  beneficios que en  calidad  de apoyos son entregados. Igualmente el desarrollo normativo y de procedimientos vincula a las diferentes instancias  de la universidad en cada una de las decisiones que se toman con ocasión de estos beneficios, su proceso de retribución, administración y formación complementaria a los estudiantes con énfasis en las problemáticas sociales existentes en los cuales la universidad tiene consagrados sus propósitos misionales. Se empieza así a indicar el proceso de promoción social._x000D_
Promoción social._x000D_
Se vienen ateniendo directamente  las necesidades socioeconómicas que enfrentan más de 2500  estudiantes desde una atención integral, y acompañado  de esta manera para lograr condiciones dignas de permanencia y egreso exitoso del estudiantado de la institución, atendiendo a la política social y a la misión institucional. Se evidencian más de 3000 solitudes de apoyos socioeconómicos  anuales por el sistema, lo que a su vez construye una dinámica de credibilidad institucional del bienestar. Se suma también los apoyos psicológicos, económicos y de tipo cultural y familiar que se brindan a la comunidad universitaria, y a su vez  las orientaciones brindadas a más de 3500 estudiantes beneficiados con alianzas o proyectos Estado – Universidad- o Empresa Privada – Universidad, lo que dinamiza una universidad que promueve el bienestar y la responsabilidad social con redes y esfuerzos inter y entre institucionales, generando mayores coberturas a las necesidades identificadas de los estudiantes ._x000D_
Se han tenido en cuenta más de 12 estudiantes en condición de discapacidad, empezando así a promover la política de inclusión en su apartado de discapacidad, y siendo esta la posibilidad para ingresar los grupos especiales al sistema del bienestar universitario.   También se administro  la atención integral y diferencial a grupos poblacionales específicos, donde los apoyos socioeconómicos están orientados de manera preferencial para estudiantes de estrato social 1 y 2, casos especiales de estrato 3; a estudiantes pertenecientes a poblaciones especiales como son negritudes, indígenas, desplazados, reinsertados, estudiantes provenientes de zonas apartadas;  en general estudiantes en condición de vulnerabilidad, identificada y caracterizada en los aspectos específicos de interés, que por sus condiciones socioeconómica requieran de un acompañamiento oportuno de la Universidad para lograr su objetivo de formación y profesionalización en los tiempos establecidos por la academia, permitiendo con nuestro quehacer su permanencia y egreso exitoso a través de una atención diferencial, imparcial y objetiva._x000D_
Se encuentra así que el equipo tiene unas más de 8  rutas institucionales establecidas para la atención y remisión de casos y en diversas funciones y roles según situaciones de los estudiantes y donde la UTP no cuenta con el servicio, pero a su sus vez de remitir para atender y apoyar la situación estudiantil, lo cual posibilitan que tanto la comunidad universitaria como la VRSYBU puedan decantar las problemáticas y darle trámites eficientes. Se juega así un papel preponderante para que el bienestar de la UTP, por el lado de los estudiantes tenga una: Identificación, estudio, análisis, respuesta, seguimiento y evaluación de cada apoyo, como de cada actividad que nutre los procedimientos.   _x000D_
Servicio social y voluntariado. _x000D_
_x000D_
Frente a los indicadores de servicio social y voluntariado se vienen avanzando en diversas actividades que responden al orden de la corresponsabilidad social universitaria._x000D_
_x000D_
Es en el anterior sentido que en el SERVICIO SOCIAL se realizan actividades en el marco de la escuela de liderazgo de responsabilidad social, entre estas: capacitaciones en cátedra de paz, emprendimiento, liderazgo desde los nuevos paradigmas.  Logrando que más de 1000 estudiantes durante todo el año puedan  asumir conceptos y practicas éticas, culturales, sociales y de estilos de vida que están a favor del medio y del campus universitario. Construyéndose así una cultura de debate pacifico, de  argumentación, de dinamización social lúdica y pedagógica a situaciones cotidianas con un  enfoque aporta a cambios de conductas de los ciudadanos y estudiantes de la universidad, promoviendo una universidad corresponsable con sus problemáticas._x000D_
 _x000D_
Por otro lado el Voluntariado, realiza con los estudiantes acciones que facilitan apoyar estrategias emergentes en la universidad como UTP tiene talento o UTEPITOS, en la que se cuenta con las participaciones de los estudiantes en procesos de recolección, divulgación y búsqueda de participantes para ambas actividades. Tanto en la búsqueda de firmas para participar como utepitos en un concurso, y por el lado de utp tiene talento con aportes desde el ámbito artístico, realizando la oferta y estructura de poder apoyar el evento como voluntarios del mismo._x000D_
Para el mes de noviembre los indicadores llegaran al 100 %, puesto que se realizan los cierres del proceso, lo que lleva considerablemente los participantes y participaciones de los estudiantes._x000D_
Logros Generales del servicio social y voluntariado:_x000D_
_x000D_
?	Se cumple con el avance de % de las metas y a su vez se está llegando al cumplimiento del indicador._x000D_
?	Se establecen planeaciones con la participación de los estudiantes_x000D_
?	El PAI se articula de manera exitosa a la lógica preestablecida de la VRSYBU nutriendo nuevas miradas y acciones que benefician a la comunidad universitaria. _x000D_
?	Se cambia el concepto de horas por objetivos, lo que a su vez empodera a los estudiantes de sus procesos de Servicio social, evidenciándose estudiantes más activos y propositivos a la corresponsabilidad social universitaria. _x000D_
?	El discurso varía y el lenguaje es más de SERVICIO y gestión hacia un bienestar lo que hace del Servicio Social un lugar de prácticas ciudadanas  en diversos temas. _x000D_
?	Se tiene todo un proceso y lenguaje interinstitucional muy claro a la hora de acuerdos de las actividades, respetando la institucionalidad._x000D_
?	Se afianza la escuela de liderazgo._x000D_
?	Los estudiantes se cualificaron en las líneas permitiendo tener mayores herramientas teóricas y prácticas de problemáticas cotidianas a la hora de intervenir sus contextos. Desde Interacción, Reconocimiento, Manejo de la comunicación, Etc._x000D_
?	Se tienen más de 10o estudiantes formándose en liderazgo para realizar proceso de replicas _x000D_
?	Cumplimiento en el servicio social de un 90 % de los estudiantes aprobados con los apoyos socioeconómicos._x000D_
_x000D_
_x000D_
Lo que indica la meta, es que como mínimo se desea apoyar al 90% de los estudiantes solicitantes de los apoyos que brinda la Vicerrectoría._x000D_
_x000D_
Tabla 1: Indicador de población estudiantil en situación de vulnerabilidad_x000D_
INDICADOR_x000D_
POBLACIÓN ESTUDIANTIL EN SITUACIÓN DE VULNERABILIDAD_x000D_
APOYADOS	                                                                                                                 574_x000D_
IDENTIFICADOS	                                                                                           </t>
  </si>
  <si>
    <t xml:space="preserve">Para el mes de diciembre de 2015 y como cierre definitivo del año, el indicador Pertinencia de la información para la toma de decisiones, presenta un avance del 100%, lo que respecto a la meta de un 55% corresponde con un cumplimiento de 181.8%. Lo anterior corresponde a que todos los productos presentados por el observatorio social han sido utilizados para la toma de decisiones en la Vicerrectoría de Responsabilidad Social y Bienestar Universitario, impactando en la comunidad universitaria._x000D_
_x000D_
_x000D_
Se destaca que el último reporte numérico en los indicadores fue en el mes de octubre, debido a que el indicador se cumple en porcentaje, por lo que el mismo 100% fue logrado desde esa fecha, por lo que de esa manera, era ilógico ubicar un cumplimiento mayor. _x000D_
_x000D_
INVESTIGACIÓN SOCIAL_x000D_
_x000D_
En los meses de noviembre y diciembre, el observatorio social continúo con el desarrolló de las actividades de apoyo a los análisis de datos y respuesta a solicitudes generales, además se contribuyó significativamente al ANALISIS DEL IMPACTO DE LOS APOYOS SOCIOECONOMICOS realizados entre el observatorio social y el observatorio institucional._x000D_
_x000D_
_x000D_
En el mes de septiembre y las dos primeras semanas de octubre, el observatorio social desarrollo un producto de investigación bastante importante, consiste en el aplicativo para la digitalización de la prueba DIT y la generación de los cálculos correspondientes a los resultados para cada una de las personas que respondan dicha prueba. Éste aplicativo fue el fruto de la consulta de documentación referente a la prueba, el diseño del formulario para el ingreso de la prueba y la elaboración del código de programación en Visual Basic de Excel Office de tal manera que valide las respuestas, consolide los datos y permita el cálculo de los resultados. Este producto será de gran utilidad para el proceso de FORMACIÓN PARA LA RESPONSABILIDAD SOCIAL y la medición de su indicador en el plan de desarrollo institucional para los años 2016 y 2017. Se considera además desde otro punto de vista un producto de investigación que además aportará a la futura investigación sobre el estadio moral de los estudiantes del proceso mencionado y otros grupos de interés. Es también un producto que aporta en la toma de decisiones, teniendo en cuenta que medirá el avance formativo de los estudiantes y permitirá decidir sobre los cambios en las intervenciones a los mismos estudiantes. (ESTA ACTIVIDAD CORRESPONDE EN EL PLAN OPERATIVO DEL OBSERVATORIO SOCIAL AL ITEM NÚMERO 1)._x000D_
_x000D_
_x000D_
MONITOREO SOCIAL_x000D_
_x000D_
En el año 2015, el observatorio social de la Universidad Tecnológica de Pereira tuvo grandes cambios respecto del año 2014, estos se debieron a decisiones por parte de las directivas institucionales, consistentes en que el observatorio social pasaría a ser parte de un observatorio institucional._x000D_
_x000D_
No obstante el observatorio social continua realizando ciertas labores y procesos, a la espera de la ejecución de las decisiones institucionales tomadas, sin embargo se debe tener en cuenta que el número de profesionales dispuestos para el mismo proceso rebajo en un 75% lo que ha generado que la capacidad de generación de resultados por parte del equipo allá rebajado considerablemente._x000D_
_x000D_
_x000D_
Entre los meses de enero y agosto de 2015 se presentan los siguientes productos desde el observatorio social, estos caracterizados entre los productos de monitoreo social puesto que consisten en la consolidación de información para la respuesta a consultas internas o externas sobre temas relacionados con la Vicerrectoría de Responsabilidad Social y Bienestar Universitario y los estudiantes de la Institución.:_x000D_
_x000D_
_x000D_
1.	Desarrollo de tabla con datos sobre la distribución de estudiantes por facultad y diseño parcial de distribución por puntos de atención y profesionales, todo esto para el PAI, además se aportó en la gestión de información y comunicación respecto a la presentación del PAI en las diferentes instancias de la Universidad y se inició el desarrollo del mapa con los puntos de atención para la misma presentación._x000D_
_x000D_
2.	Consolidación y ordenamiento de los reportes e información relacionados con los estudiantes de la Universidad apoyados con el programa jóvenes en acción del DPS: este trabajo dio como resultado la aclaración de asuntos pendientes con estudiantes y el orden de la información generada desde el inicio del convenio entre la Universidad y el DPS._x000D_
_x000D_
3.	Consolidación de resultados de bonos de apoyo (BA-BT-MS) para estudiantes antiguos en el 2015-1: de acuerdo a lo enviado por las trabajadoras sociales, este documento se utilizó además para la asignación de apoyos y publicación de resultados._x000D_
_x000D_
4.	Respuesta a PQR de estudiante CRISTIAN ADOLFO VARGAS CARDOZO sobre los apoyos del DPS y los reportes que ha presentado la Universidad con sus datos: esta además fue enviada a la profesional del DPS para que apoyaran en la resolución del problema del estudiante, pues esta solución no dependía de la Universidad._x000D_
_x000D_
5.	Apoyo en cruce de datos para el programa Ser Pilo Paga: verificando los estudiantes matriculados en la Universidad contra la lista de apoyados por el programa._x000D_
_x000D_
6.	Consolidación de resultados de bonos de apoyo (BA-BT-MS) para estudiantes antiguos, en los casos extemporáneos y revisiones para el 2015-1: de acuerdo a lo enviado por las trabajadoras sociales, este documento se utilizó además para la asignación de apoyos y publicación de resultados.  Además se consolidaron y se publicaron los resultados de estudiantes de primer semestre._x000D_
_x000D_
7.	Consolidación y envío de reporte DPS – Ser pilo paga_x000D_
Se consolidó y se hizo entrega del reporte 1 de 2015-1 de los estudiantes que son beneficiarios del programa “Ser pilo paga”, este para ser remitido al Departamento de Prosperidad Social en su programa Jóvenes en Acción. El reporte fue elaborado de acuerdo a la guía de entrega del DPS expedida en marzo de 2015, versión 1.6._x000D_
_x000D_
8.	Procesamiento y consolidación de información referente a los estudiantes solicitantes en el 2014-2 que presentaron inconsistencias de información en la misma solicitud._x000D_
_x000D_
9.	Consolidación de datos de apoyos socioeconomicos (BONO DE ALIMENTACIÓN, BONO DE TRANSPORTE y MONITORIA SOCIAL)  desde el 2012 al 2014, incluyendo número de apoyados, estudiantes matriculados en dichas vigencias y el número de solicitantes de dichos apoyos. Esta información fue gestionada para la CONTRALORIA GENERAL DE LA REPUBLICA._x000D_
_x000D_
10.	Consolidación y envío de información en respuesta a memorando de la facultad de ingeniería industrial._x000D_
_x000D_
11.	Consolidación y envío de información referente a las atenciones de la Vicerrectoría para los eventos “dialogo con facultades” entre las directivas de la Universidad y las siguientes facultades o programas académicos (cada facultad se atendió de manera independiente y se generó un producto para cada una de ellas):_x000D_
_x000D_
Facultad de tecnologías._x000D_
Ingeniería Mecánica._x000D_
Ciencias ambientales._x000D_
Medicina Veterinaria y Zootecnia_x000D_
Medicina._x000D_
_x000D_
12.	Gestión y consolidación de información solicitada por la auditoría de Bureau Veritas._x000D_
_x000D_
13. Consolidación de base de datos de estudiantes apoyados por el programa TODOS A LA UNIVERSIDAD, desde que el programa inició hasta el semestre 2015-1._x000D_
_x000D_
14. Consolidación de información referente a las atenciones con apoyos socioeconomicos desde el año 2012 hasta el 2015-1._x000D_
_x000D_
15. Consolidación de información de las atenciones en cada una de las áreas de la VRSBU desde el año 2012 hasta el 2014._x000D_
_x000D_
</t>
  </si>
  <si>
    <t xml:space="preserve">Reporte final Enero 26 de 2016_x000D_
_x000D_
El ILEX envía a cada facultad y dirección de programa el listado con la distribución de estudiantes por curso para el respectivo seguimiento y control_x000D_
_x000D_
Durante el año 2015 se enviaron los dos reportes (uno por semestre) con la información actualizada, dando cumplimiento a la meta de dos reportes_x000D_
</t>
  </si>
  <si>
    <t xml:space="preserve">Reporte final corte Enero 26 de 2016_x000D_
_x000D_
-Durante la vigencia 2015 se construyó el modelo de formación blending-learning con apoyo de la plataforma My Oxford English (MOE). El diseño curricular fue desarrollado en un 100% (el documento soporte se encuentra en físico en las ofc del ILEX bajo custodia por parte de la Coordinación del Instituto)_x000D_
_x000D_
-Inicio de grupo Piloto de formación en inglés Blended-Learning. _x000D_
-50 docentes UTP inician el proceso_x000D_
-Fecha del proceso: Sept. 21 – Enero 29 de 2016 _x000D_
_x000D_
FECHA DE FINALIZACION EXTENDIDA_x000D_
</t>
  </si>
  <si>
    <t xml:space="preserve">En cuanto al indicador, percepción del usuario de la atención recibida, para el mes de diciembre y como definitivo para el año 2015, se presenta un resultado de 72,9%, lo que promediado con los resultados anteriores da en total un avance de 85,76%._x000D_
A continuación se presenta un informe cualitativo más completo del proceso de promoción social._x000D_
Promoción social._x000D_
_x000D_
Se vienen ateniendo directamente  las necesidades socioeconómicas que enfrentan más de 2500  estudiantes desde una atención integral, y acompañado  de esta manera para lograr condiciones dignas de permanencia y egreso exitoso del estudiantado de la institución, atendiendo a la política social y a la misión institucional. Se evidencian más de 3000 solitudes de apoyos socioeconómicos  anuales por el sistema, lo que a su vez construye una dinámica de credibilidad institucional del bienestar. Se suma también los apoyos psicológicos, económicos y de tipo cultural y familiar que se brindan a la comunidad universitaria, y a su vez  las orientaciones brindadas a más de 3500 estudiantes beneficiados con alianzas o proyectos Estado – Universidad- o Empresa Privada – Universidad, lo que dinamiza una universidad que promueve el bienestar y la responsabilidad social con redes y esfuerzos inter y entre institucionales, generando mayores coberturas a las necesidades identificadas de los estudiantes ._x000D_
Se han tenido en cuenta más de 12 estudiantes en condición de discapacidad, empezando así a promover la política de inclusión en su apartado de discapacidad, y siendo esta la posibilidad para ingresar los grupos especiales al sistema del bienestar universitario.   También se administro  la atención integral y diferencial a grupos poblacionales específicos, donde los apoyos socioeconómicos están orientados de manera preferencial para estudiantes de estrato social 1 y 2, casos especiales de estrato 3; a estudiantes pertenecientes a poblaciones especiales como son negritudes, indígenas, desplazados, reinsertados, estudiantes provenientes de zonas apartadas;  en general estudiantes en condición de vulnerabilidad, identificada y caracterizada en los aspectos específicos de interés, que por sus condiciones socioeconómica requieran de un acompañamiento oportuno de la Universidad para lograr su objetivo de formación y profesionalización en los tiempos establecidos por la academia, permitiendo con nuestro quehacer su permanencia y egreso exitoso a través de una atención diferencial, imparcial y objetiva._x000D_
Se encuentra así que el equipo tiene unas más de 8  rutas institucionales establecidas para la atención y remisión de casos y en diversas funciones y roles según situaciones de los estudiantes y donde la UTP no cuenta con el servicio, pero a su sus vez de remitir para atender y apoyar la situación estudiantil, lo cual posibilitan que tanto la comunidad universitaria como la VRSYBU puedan decantar las problemáticas y darle trámites eficientes. Se juega así un papel preponderante para que el bienestar de la UTP, por el lado de los estudiantes tenga una: Identificación, estudio, análisis, respuesta, seguimiento y evaluación de cada apoyo, como de cada actividad que nutre los procedimientos.   _x000D_
Para el mes de Junio se muestra un porcentaje de cumplimiento del 84.29%, de estudiantes en situación de vulnerabilidad socio económica identificados por parte de las trabajadoras sociales y apoyados desde la Vicerrectoría de Responsabilidad Social, este valor comparado con la meta proyectada para la vigencia 2015 del  90%, presenta un cumplimiento del 93.65%._x000D_
Aun no se reporta el avance respecto a este indicador para el presente semestre teniendo en cuenta que no se tiene un corte definitivo para el mismo periodo, teniendo en cuenta que se están entregando algunos apoyos, por lo cual esperamos para el próximo y último corte hacer el reporte cuantitativo en definitiva._x000D_
Lo que indica la meta, es que como mínimo se espera apoyar al 90% de los estudiantes solicitantes de los apoyos que brinda la Vicerrectoría._x000D_
Tabla 1: Indicador de población estudiantil en situación de vulnerabilidad_x000D_
                                                                            INDICADOR_x000D_
                                   POBLACIÓN ESTUDIANTIL EN SITUACIÓN DE VULNERABILIDAD_x000D_
APOYADOS	                                                                                                                  574_x000D_
IDENTIFICADOS	                                                                                                          681_x000D_
PORCENTAJE DE ESTUDIANTES IDENTIFICADOS EN SITUACIÓN DE VULNERABILIDAD	84.3%_x000D_
_x000D_
</t>
  </si>
  <si>
    <t xml:space="preserve">Servicio social y voluntariado. _x000D_
_x000D_
Para el plan operativo de servicio social se logró un cumplimiento del 97,6% con un total de 1952 estudiantes atendidos. Esto para el término del año 2015, cumpliendo cabalmente con la meta estipulada. Igualmente para el indicador de voluntariado alcanzando un cumplimiento de 103%._x000D_
_x000D_
Frente a los indicadores de servicio social y voluntariado se avanzo en diversas actividades que responden al orden de la corresponsabilidad social universitaria._x000D_
_x000D_
Es en el anterior sentido que en el SERVICIO SOCIAL se realizan actividades en el marco de la escuela de liderazgo de responsabilidad social, entre estas: capacitaciones en cátedra de paz, emprendimiento, liderazgo desde los nuevos paradigmas.  Logrando que más de 1000 estudiantes durante todo el año puedan  asumir conceptos y practicas éticas, culturales, sociales y de estilos de vida que están a favor del medio y del campus universitario. Construyéndose así una cultura de debate pacifico, de  argumentación, de dinamización social lúdica y pedagógica a situaciones cotidianas con un  enfoque aporta a cambios de conductas de los ciudadanos y estudiantes de la universidad, promoviendo una universidad corresponsable con sus problemáticas._x000D_
 _x000D_
Por otro lado el Voluntariado, realiza con los estudiantes acciones que facilitan apoyar estrategias emergentes en la universidad como UTP tiene talento o UTEPITOS, en la que se cuenta con las participaciones de los estudiantes en procesos de recolección, divulgación y búsqueda de participantes para ambas actividades. Tanto en la búsqueda de firmas para participar como utepitos en un concurso, y por el lado de utp tiene talento con aportes desde el ámbito artístico, realizando la oferta y estructura de poder apoyar el evento como voluntarios del mismo._x000D_
Para el mes de noviembre los indicadores llegaran al 100 %, puesto que se realizan los cierres del proceso, lo que lleva considerablemente los participantes y participaciones de los estudiantes._x000D_
Logros Generales del servicio social y voluntariado:_x000D_
_x000D_
?	Se cumple con el avance de % de las metas y a su vez se está llegando al cumplimiento del indicador._x000D_
?	Se establecen planeaciones con la participación de los estudiantes_x000D_
?	El PAI se articula de manera exitosa a la lógica preestablecida de la VRSYBU nutriendo nuevas miradas y acciones que benefician a la comunidad universitaria. _x000D_
?	Se cambia el concepto de horas por objetivos, lo que a su vez empodera a los estudiantes de sus procesos de Servicio social, evidenciándose estudiantes más activos y propositivos a la corresponsabilidad social universitaria. _x000D_
?	El discurso varía y el lenguaje es más de SERVICIO y gestión hacia un bienestar lo que hace del Servicio Social un lugar de prácticas ciudadanas  en diversos temas. _x000D_
?	Se tiene todo un proceso y lenguaje interinstitucional muy claro a la hora de acuerdos de las actividades, respetando la institucionalidad._x000D_
?	Se afianza la escuela de liderazgo._x000D_
?	Los estudiantes se cualificaron en las líneas permitiendo tener mayores herramientas teóricas y prácticas de problemáticas cotidianas a la hora de intervenir sus contextos. Desde Interacción, Reconocimiento, Manejo de la comunicación, Etc._x000D_
?	Se tienen más de 10o estudiantes formándose en liderazgo para realizar proceso de replicas _x000D_
?	Cumplimiento en el servicio social de un 90 % de los estudiantes aprobados con los apoyos socioeconómicos._x000D_
_x000D_
</t>
  </si>
  <si>
    <t>En lo referente al proceso de vinculación familiar, se logró un cumplimiento para el año 2015de 81.43% con un avance de 570 atenciones a padres de familia, a través de diversas actividades. Principalmente la bienvenida e inducción de padres de familia, sin embargo, se realizó también atención en las oficinas de la Vicerrectoría de Responsabilidad Social y Bienestar Universitario, principalmente por parte de la profesional MARTHA LUCIA VILLABONA._x000D_
_x000D_
_x000D_
_x000D_
Se han realizado al 30 de abril dos actividades en las cuales se ha brindando información y formación a los padres de familia en diferentes temáticas._x000D_
_x000D_
El día viernes 31 de Julio se realizo el acto de bienvenida de los padres de familia de los estudiantes nuevos, donde se les brindo la información necesaria de la Universidad, se hizo una presentación cultural con los grupos representativos de la UTP, el señor rector se dirigió a ellos, y así mismo un profesional del área de la psicología les hizo una charla de como enfrentar nuevos retos de crianza con  los nuevos jóvenes universitarios en total asistieron 200 padres de familia</t>
  </si>
  <si>
    <t xml:space="preserve">Para el mes de diciembre de 2015 y como cierre definitivo del año, el indicador MONITOREO SOCIAL, presenta un avance del 100%._x000D_
_x000D_
_x000D_
Se destaca que el último reporte numérico en los indicadores fue en el mes de octubre, debido a que el indicador se cumple en porcentaje, por lo que el mismo 100% fue logrado desde esa fecha, por lo que de esa manera, era ilógico ubicar un cumplimiento mayor. _x000D_
_x000D_
_x000D_
MONITOREO SOCIAL_x000D_
_x000D_
En los meses de noviembre y diciembre, el observatorio social continúo con el desarrolló de las actividades de apoyo a los análisis de datos y respuesta a solicitudes generales, además se contribuyó significativamente al ANALISIS DEL IMPACTO DE LOS APOYOS SOCIOECONOMICOS realizados entre el observatorio social y el observatorio institucional. Esto aportando tando al indicador de Investigación social como al de Monitoreo Social, sin embargo los indicadores no se podían aumentar más en cumplimiento por cuanto ya se había logrado el 100%_x000D_
_x000D_
_x000D_
_x000D_
_x000D_
En el año 2015, el observatorio social de la Universidad Tecnológica de Pereira tuvo grandes cambios respecto del año 2014, estos se debieron a decisiones por parte de las directivas institucionales, consistentes en que el observatorio social pasaría a ser parte de un observatorio institucional._x000D_
_x000D_
No obstante el observatorio social continua realizando ciertas labores y procesos, a la espera de la ejecución de las decisiones institucionales tomadas, sin embargo se debe tener en cuenta que el número de profesionales dispuestos para el mismo proceso rebajo en un 75% lo que ha generado que la capacidad de generación de resultados por parte del equipo allá rebajado considerablemente._x000D_
_x000D_
_x000D_
Entre los meses de enero y agosto de 2015 se presentan los siguientes productos desde el observatorio social, estos caracterizados entre los productos de monitoreo social puesto que consisten en la consolidación de información para la respuesta a consultas internas o externas sobre temas relacionados con la Vicerrectoría de Responsabilidad Social y Bienestar Universitario y los estudiantes de la Institución.:_x000D_
_x000D_
_x000D_
1.	Desarrollo de tabla con datos sobre la distribución de estudiantes por facultad y diseño parcial de distribución por puntos de atención y profesionales, todo esto para el PAI, además se aportó en la gestión de información y comunicación respecto a la presentación del PAI en las diferentes instancias de la Universidad y se inició el desarrollo del mapa con los puntos de atención para la misma presentación._x000D_
_x000D_
2.	Consolidación y ordenamiento de los reportes e información relacionados con los estudiantes de la Universidad apoyados con el programa jóvenes en acción del DPS: este trabajo dio como resultado la aclaración de asuntos pendientes con estudiantes y el orden de la información generada desde el inicio del convenio entre la Universidad y el DPS._x000D_
_x000D_
3.	Consolidación de resultados de bonos de apoyo (BA-BT-MS) para estudiantes antiguos en el 2015-1: de acuerdo a lo enviado por las trabajadoras sociales, este documento se utilizó además para la asignación de apoyos y publicación de resultados._x000D_
_x000D_
4.	Respuesta a PQR de estudiante CRISTIAN ADOLFO VARGAS CARDOZO sobre los apoyos del DPS y los reportes que ha presentado la Universidad con sus datos: esta además fue enviada a la profesional del DPS para que apoyaran en la resolución del problema del estudiante, pues esta solución no dependía de la Universidad._x000D_
_x000D_
5.	Apoyo en cruce de datos para el programa Ser Pilo Paga: verificando los estudiantes matriculados en la Universidad contra la lista de apoyados por el programa._x000D_
_x000D_
6.	Consolidación de resultados de bonos de apoyo (BA-BT-MS) para estudiantes antiguos, en los casos extemporáneos y revisiones para el 2015-1: de acuerdo a lo enviado por las trabajadoras sociales, este documento se utilizó además para la asignación de apoyos y publicación de resultados.  Además se consolidaron y se publicaron los resultados de estudiantes de primer semestre._x000D_
_x000D_
7.	Consolidación y envío de reporte DPS – Ser pilo paga_x000D_
Se consolidó y se hizo entrega del reporte 1 de 2015-1 de los estudiantes que son beneficiarios del programa “Ser pilo paga”, este para ser remitido al Departamento de Prosperidad Social en su programa Jóvenes en Acción. El reporte fue elaborado de acuerdo a la guía de entrega del DPS expedida en marzo de 2015, versión 1.6._x000D_
_x000D_
8.	Procesamiento y consolidación de información referente a los estudiantes solicitantes en el 2014-2 que presentaron inconsistencias de información en la misma solicitud._x000D_
_x000D_
9.	Consolidación de datos de apoyos socioeconomicos (BONO DE ALIMENTACIÓN, BONO DE TRANSPORTE y MONITORIA SOCIAL)  desde el 2012 al 2014, incluyendo número de apoyados, estudiantes matriculados en dichas vigencias y el número de solicitantes de dichos apoyos. Esta información fue gestionada para la CONTRALORIA GENERAL DE LA REPUBLICA._x000D_
_x000D_
10.	Consolidación y envío de información en respuesta a memorando de la facultad de ingeniería industrial._x000D_
_x000D_
11.	Consolidación y envío de información referente a las atenciones de la Vicerrectoría para los eventos “dialogo con facultades” entre las directivas de la Universidad y las siguientes facultades o programas académicos (cada facultad se atendió de manera independiente y se generó un producto para cada una de ellas):_x000D_
_x000D_
Facultad de tecnologías._x000D_
Ingeniería Mecánica._x000D_
Ciencias ambientales._x000D_
Medicina Veterinaria y Zootecnia_x000D_
Medicina._x000D_
_x000D_
12.	Gestión y consolidación de información solicitada por la auditoría de Bureau Veritas._x000D_
_x000D_
13. Consolidación de base de datos de estudiantes apoyados por el programa TODOS A LA UNIVERSIDAD, desde que el programa inició hasta el semestre 2015-1._x000D_
_x000D_
14. Consolidación de información referente a las atenciones con apoyos socioeconomicos desde el año 2012 hasta el 2015-1._x000D_
_x000D_
15. Consolidación de información de las atenciones en cada una de las áreas de la VRSBU desde el año 2012 hasta el 2014._x000D_
</t>
  </si>
  <si>
    <t xml:space="preserve">Para el mes de diciembre de 2015 y como cierre definitivo del año, el indicador INVESTIGACIÓN SOCIAL, presenta un avance del 100%._x000D_
_x000D_
_x000D_
Se destaca que el último reporte numérico en los indicadores fue en el mes de octubre, debido a que el indicador se cumple en porcentaje, por lo que el mismo 100% fue logrado desde esa fecha, por lo que de esa manera, era ilógico ubicar un cumplimiento mayor. _x000D_
_x000D_
INVESTIGACIÓN SOCIAL_x000D_
_x000D_
En los meses de noviembre y diciembre, el observatorio social continúo con el desarrolló de las actividades de apoyo a los análisis de datos y respuesta a solicitudes generales, además se contribuyó significativamente al ANALISIS DEL IMPACTO DE LOS APOYOS SOCIOECONOMICOS realizados entre el observatorio social y el observatorio institucional._x000D_
_x000D_
_x000D_
En el mes de septiembre y las dos primeras semanas de octubre, el observatorio social desarrollo un producto de investigación bastante importante, consiste en el aplicativo para la digitalización de la prueba DIT y la generación de los cálculos correspondientes a los resultados para cada una de las personas que respondan dicha prueba. Éste aplicativo fue el fruto de la consulta de documentación referente a la prueba, el diseño del formulario para el ingreso de la prueba y la elaboración del código de programación en Visual Basic de Excel Office de tal manera que valide las respuestas, consolide los datos y permita el cálculo de los resultados. Este producto será de gran utilidad para el proceso de FORMACIÓN PARA LA RESPONSABILIDAD SOCIAL y la medición de su indicador en el plan de desarrollo institucional para los años 2016 y 2017. Se considera además desde otro punto de vista un producto de investigación que además aportará a la futura investigación sobre el estadio moral de los estudiantes del proceso mencionado y otros grupos de interés. Es también un producto que aporta en la toma de decisiones, teniendo en cuenta que medirá el avance formativo de los estudiantes y permitirá decidir sobre los cambios en las intervenciones a los mismos estudiantes._x000D_
_x000D_
_x000D_
En el año 2015, el observatorio social de la Universidad Tecnológica de Pereira tuvo grandes cambios respecto del año 2014, estos se debieron a decisiones por parte de las directivas institucionales, consistentes en que el observatorio social pasaría a ser parte de un observatorio institucional._x000D_
No obstante el observatorio social continua realizando ciertas labores y procesos, a la espera de la ejecución de las decisiones institucionales tomadas, sin embargo se debe tener en cuenta que el número de profesionales dispuestos para el mismo proceso rebajo en un 75% lo que ha generado que la capacidad de generación de resultados por parte del equipo allá rebajado considerablemente._x000D_
Es así como el proceso de investigación social ha presentado dificultades para el desarrollo, puesto que este requiere generalmente del levantamiento de información, la digitalización y análisis de la misma, precisando de un tiempo adecuado para esto._x000D_
</t>
  </si>
  <si>
    <t xml:space="preserve">El Componente Universidad que Promueve la Salud, define indicadores correspondientes a  Promoción de la Salud con 86.51% de avance en relación con la meta de 16000 con corte a Diciembre  31 de 2015 a continuación se presenta informe cualitativo: _x000D_
_x000D_
Durante el mes de Diciembre de 2015, (fecha de corte diciembre 31 de 2015): se realizó reunión con empresarios y líderes del departamento buscando organización para realizar las gestiones que hagan posible la construcción de un Centro de Desarrollo Infantil denominado CASITA UTEPITOS al interior de la UTP para favorecer a estudiantes madres y padres de familia, reduciendo sus riesgos de deserción académica, se realizó además campaña informativa sobre ZICA, VIH y Salud Oral para la comunidad universitaria._x000D_
_x000D_
_x000D_
 </t>
  </si>
  <si>
    <t xml:space="preserve">RESUMEN PROYECTO A 31 DICIEMBRE DEL 2015_x000D_
_x000D_
El componente de formación integral, es un estilo educativo que pretende no sólo instruir a los estudiantes con los saberes específicos de las  ciencias  sino, también, ofrecerles los elementos necesarios para que crezcan como personas buscando desarrollar todas sus características, condiciones y potencialidades. Además se encarga de medir la participación de la comunidad universitaria en actividades de formación en  responsabilidad social, ambiental y programas de ética, formación en desarrollo humano, deportiva y uso del tiempo libre, de expresión artística y cultural._x000D_
_x000D_
Para la base de la comunidad universitaria se tienen 17990 participantes entre estudiantes de pregrado jornada normal, docentes (planta, transitorios y catedráticos) y administrativos (planta, transitorio y administradora de nomina). _x000D_
_x000D_
Este componente presenta un cumplimiento al mes de diciembre del 2015 del 87.5% de la meta propuesta, que equivale a 9443 participantes. La meta propuesta para el 2015  es del 60% de la comunidad universitaria, es decir 10794 participantes._x000D_
_x000D_
HAY QUE TENER PRESENTE QUE ADICIONAL A LA COMUNIDAD UNIVERSITARIA BASE, SE ATENDIERON 1387 EXTERNOS, 229 EGRESADOS Y 5 JUBILADOS. QUE SUMARÍAN UN 15% ADICIONAL, LO CUAL SERÍA SUMANDO A LA COMUNIDAD ATENDIDA 11064 PERSONAS. Y DARÍA UN 102% DE LA META PROPUESTA, PORQUE NUESTRO PAPEL COMO UNIVERSIDAD ES BENEFACTOR DE LA HUMANIDAD Y ESTAMOS CONTRIBUYENDO EN CALIDAD DE VIDA A LA COMUNIDAD EN GENERAL._x000D_
 _x000D_
El área de formación para la vida en el 2015 realizo fundamentales acciones que se traducen en una mejora de la calidad de vida y por ende de grandes logros para la comunidad universitaria y por ende para la Institución de Educación superior._x000D_
En ese orden de ideas se construyó colectivamente el mapa de riesgos y se le hizo las acciones de mejoramiento y se da el seguimiento respectivo para el área de formación para la vida. _x000D_
En referencia a los mejores logros que ameritan reseñarse, es prudente  decir:_x000D_
_x000D_
_x000D_
FORMACION CON RESPONSABILIDAD SOCIAL UNIVERSITAIRA._x000D_
?	Se cumplió con toda la orientación de la catedra de Responsabilidad social a través de la modalidad presencial como virtual._x000D_
?	Se realizó el seguimiento a los procesos de derechos humanos que son responsabilidad de la mesa de derechos humanos de la UTP_x000D_
?	Se incursiona en el apoyo a la construcción de procesos de investigación en derechos humanos de la personería._x000D_
?	Se participa de los procesos de apoyo a los estudiantes becados en los diferentes programa que posee la UTP (becas talento, jóvenes en acción Y ser pilo paga)_x000D_
?	Se participa activamente en la construcción de convenio con FERTILIZABNTES DEL SUR SAS (GIEPSA SAS)_x000D_
?	_x000D_
FORMACION EN DESARROLLO HUMANO_x000D_
?	Se presenta borrador de política de inclusión siendo vital la experiencia con el apoyo y seguimiento a las personas en condición de discapacidad, las personas sordas, invidentes y de aprendizajes lentos._x000D_
?	Acompañamiento al proceso de jóvenes para jóvenes_x000D_
?	Acompañamiento al programa de equidad de genero_x000D_
?	Desarrollo de los talleres de adaptación para la vida y de símbolos institucionales_x000D_
?	Desarrollo de cursos de lenguaje de señas_x000D_
?	Logros con estudiantes en condición de discapacidad graduados con tesis sobre salientes y laureadas_x000D_
?	Conformación de un equipo de futbol sala de personas sordas_x000D_
?	Mantenimiento y crecimiento del número de personas apoyadas con intérpretes para personas sordas_x000D_
FORMACIÓN CULTURAL_x000D_
_x000D_
?	Desarrollo de investigación del bailes autóctono del campesino de la región_x000D_
?	Presentación de investigación del baile del campesino de la región llevado a coreografía dancística y ganador de evento zonal y nacional en ASCUNCULTURA_x000D_
?	Apoyo a los grupos culturales de la institución: danzas, teatro,  canción orquesta, tuna._x000D_
?	Consolidación del presupuesto que permitió la vinculación de tres monitores para el proceso de formación cultural_x000D_
?	La consolidación del presupuesto para el desarrollo de los cursos libres._x000D_
?	Participación de  la UTP a través de esta Vicerrectoría de Responsabilidad Social y Bienestar Universitario área de Formación para la vida, en los entes de  orden artístico cultural del Departamento y del municipio._x000D_
?	Apoyos permanentes a las actividades académicas, recreativas e investigativas de la institución con los equipos de sonido y otras logísticas._x000D_
?	Desarrollo de talleres de símbolos institucionales._x000D_
_x000D_
AREA DE FORMACION DEPORTIVA_x000D_
_x000D_
?	Desarrollo normal del deporte académico formativo I y II para más de 1500 estudiantes tanto en el primer como 2º semestre académico de 2015._x000D_
?	Participación en los eventos deportivos y recreativos zonales y nacionales de ASCUNDEPORTES PARA FUNCIONARIOS,  obteniendo logros significativos (se llegó al pódium)._x000D_
?	Participación en el evento de interconectes  de Pereira 2015, obteniendo el primer puesto_x000D_
?	Participación en los xv juegos  Deportivos nacionales de SINTRAUNICOL, en Tunja; obteniendo maravillosos logros (se lograron primeros puestos en el pódium)._x000D_
?	Se aportó el  apoyo y la información requerida para la ubicación y construcción de nuevos escenarios deportivos para la comunidad universitaria y de Pereira._x000D_
?	Se participó en los XXIV Juegos Universitarios Nacionales de ASCUNDEPORTES, Bogotá 2015 (obteniendo muchos pódium  en diferentes disciplinas deportivas), lo que se traduce en el otorgamiento de 40  de Becas para los estudiantes deportistas que obtuvieron preseas en los juegos y clasificación a eventos mundiales en Europa,  Centroamérica  y juegos Universitarios suramericanos para el año 2016._x000D_
?	A nivel internacional otra vez la UTP en representación de Colombia, en cabeza de John Alexander Jiménez García  y Camilo Quiroga Mendoza, obtuvieron la presea de Bronce en los I BEACH GAMES en Aracaju Brasil 2015 en la disciplina de Voleibol Arena._x000D_
?	participación en sintraunicol Tunja 2015, se clasifico cuarto  puesto a nivel nacional,  con 7 disciplinas en pódium._x000D_
?	Se realizaron los  torneos intra murales en:  Ajedrez, Atletismo, Baloncesto, karate, Futbol, Futbol sala, Tenis , Tenis de mesa y Voleibol_x000D_
</t>
  </si>
  <si>
    <t xml:space="preserve">_x000D_
Con corte definitivo a final de 2015 el área de DESARROLLO HUMANO, el cual hace parte de FORMACIÓN INTEGRAL alcanzó a contar con 18637 para un cumplimiento de 124,26%. Si bien este número es demasiado elevado, se sustenta por la el trabajo mancomunado con el área PAI (programa de acompañamiento integral) el cuál comenzo a funcionar desde enero de 2015 y que causó altisimo impacto, no solo en el número de atenciones sino en los resultados obtenidos. También se destacan las siguientes actividades:_x000D_
_x000D_
        Acompañamiento integral a la comunidad en situación de discapacidad de la UTP_x000D_
_x000D_
-          Formación en Lengua de Señas Colombiana a la comunidad universitaria_x000D_
_x000D_
-          Apoyar los procesos de Internazionalización de la Oficina de Relaciones Internacionales_x000D_
_x000D_
-          Realizar los procesos de egreso Exitoso de la comunidad estudiantil en temas de relevancia como La entrevista, el cambio de rol, preparación de hoja de vida  y entrenamiento en pruebas psicológicas y psicotécnicas._x000D_
_x000D_
-          Proceso de Orientación Vocacional_x000D_
_x000D_
-          Talleres de Estrategias, Estilos y Procedimientos de Aprendizaje_x000D_
_x000D_
-          Fomentar el Sentido de Pertenencia de la comunidad universitaria por medio del Taller de Símbolos y Valores Institucionales_x000D_
_x000D_
-          Talleres de Comprensión de Lectura_x000D_
_x000D_
-          Taller de Autoconocimiento Personal _x000D_
_x000D_
_x000D_
_x000D_
En el mes de Octubre continuamos con las actividades que fomentan y fortalecen la formación Integral y el Desarrollo Humano de la Comunidad universitaria de la UTP, _x000D_
_x000D_
- Acompañamiento a la oficina de Relaciones Internacionales en el proceso de 12 estudiantes que aplicaron a intercambio, mediante la aplicación de pruebas, entrevista, elaboración de informe y comité de selección._x000D_
_x000D_
- Se realizo el acompañamiento de egreso exitoso al programa de Ciencias del Deporte y Recreación mediante la orientación de los siguientes Talleres, Imagen Personal (2 horas), _x000D_
Cambio de Rol y Hoja de Vida (2 horas), Entrenamiento en Pruebas (2 Horas), Entrevista (2 Horas), Símbolos y Valores Institucionales (1 Hora), Formarse (2 Horas)_x000D_
_x000D_
- Continua la formación en Lengua de señas con los cuatro grupos de los diferentes niveles I, II, IIi y IV_x000D_
_x000D_
- Se oriento a tres grupos el Taller de Métodos y Técnicas de Estudio _x000D_
_x000D_
_x000D_
- Se brindo la orientación del acompañamiento integral a la comunidad en situación de discapacidad al colegio Villa Santana_x000D_
_x000D_
- Se brindo la asesoría y orientación vocacional  a los estudiantes en situación discapacidad que se inscribieron a la UTP (6 estudiantes)_x000D_
_x000D_
- Se realizo el levantamiento de los procedimientos de la inclusión de la comunidad (Afro, room, indigenas etc)_x000D_
_x000D_
</t>
  </si>
  <si>
    <t xml:space="preserve">El Plan Operativo Universidad que Promueve la Salud, define indicadores correspondientes a dos líneas de acción: Atención en Salud y  urgencias que tuvo un avance acumulado a Diciembre 31 de 2015 de 132.26% en relación con  la meta de 4000 y Promoción de la Salud 85.52% de avance en relación con la meta de 10000._x000D_
Aunque cada una de estas dos líneas, tiene su propia dinámica, ellas constituyen un sistema que contribuye de manera importante al Acompañamiento Integral para la permanencia de la comunidad estudiantil y para el bienestar de la comunidad universitaria._x000D_
Claramente se observa que el indicador de atención rebasa la meta en un 32,26%, esto tiene su origen en varios factores: el primero de ellos es que se realizaron 3085 consultas relacionadas con el hábito saludable de la actividad física, también se atendieron 1060 consultas en enfermería para asesoría y educación y atención de urgencias, esto último se incrementó con el incremento de enfermedades virales en la comunidad universitaria._x000D_
_x000D_
ATENCIÓN_x000D_
Se avanzó en la dotación de consultorio médico y enfermería para cumplimiento de estándares del proceso de habilitación, quedando pendientes divisiones para los consultorios. Se informó por parte de la División de Sistemas sobre el inicio de la construcción del software a partir del 2016. Se realizó el seguimiento al mapa de riesgos del MECI identificando un importante avance en actualización de la habilitación del servicio de salud._x000D_
_x000D_
PROMOCIÓN DE LA SALUD_x000D_
Se continuó remitiendo estudiantes para atención por el PAI. Se dio continuidad a las estrategias de promoción y prevención en Salud Sexual y Salud Reproductiva y Club de la Salud, así como en el abordaje de la Gestión del Riesgo Estudiantil. El programa BOCAS SANAS EN LA UTP continuó con sus campañas de sensibilización teniendo en cuenta que la salud bucal es “Un estado de los tejidos de la boca y de las estructuras relacionadas que contribuyen al bienestar físico, mental, social, permitiendo al individuo hablar, comer y socializar sin obstáculos por el dolor, incomodidad o vergüenza”. Por otra parte se apoyó el proceso de revisión para construcción de un nuevo reglamento estudiantil, abordando en el grupo de trabajo los temas relativos a la salud de los estudiantes como incapacidades, vacunas, participación en actividades de bienestar, aseguramiento en salud, riesgo para la seguridad de los estudiantes (psicopatía, acoso sexual y bullying) entre otros._x000D_
_x000D_
</t>
  </si>
  <si>
    <t xml:space="preserve">Cierre diciembre de 2015: en cuanto al avance de numero de eventos para el fortalecimiento de la responsabilidad social se cuenta con 56 actividades que representa un cumplimiento del 93,33%. En cuanto alianzas y convenios se cuenta y se cierra la vigencia con 24 que corresponde al 92,31%, debido a que se afianzaron las alianzas y convenios existentes.  _x000D_
_x000D_
_x000D_
Octubre de 2015: A la fecha, no se cuenta con nuevas alianzas y convenios, debido a que se mantienen los programas en el tiempo; caso Risaralda Profesional, Becas Talento, entre otros; los demás ya han sido reportados._x000D_
_x000D_
Septiembre de 2015: A la fecha, no se cuenta con una nueva alianza y convenio._x000D_
_x000D_
Agosto de 2015 : Se reporta con ingresos en tramite: Convenio PAE - providencia y Convenio Alcaldía de Alcala_x000D_
 _x000D_
Julio de 2015:  A la fecha, no se cuenta con una nueva alianza y convenio._x000D_
_x000D_
Junio de 2015: No se cuenta con una nueva alianza y convenio, por otra parte ya se encuentra aprobado el proyecto relacionado con: Diplomado en Responsabilidad Social Organizacional, el cual se proyecta tenga inicio en el segundo semestre de 2015_x000D_
_x000D_
Mayo de 2015: Para el mes de mayo no se cuenta con una nueva alianza y convenio, se están fortaleciendo las actuales y se proyecta realizar visitas ante los ministerio para gestión de recursos relacionados con el deporte, promoción de la salud y comunicaciones institucional._x000D_
_x000D_
Abril de 2015: se cuenta con un contrato interadministrativo entre la Alcaldia de Pereira y la Universidad: Programa Todos a la Universidad,cuyo objetivo es: garantizar el cupo en los programas academicos de educación superior requeridos por la entidad municipal para hasta 600 estudiantes...._x000D_
_x000D_
Con este nuevo contrato se tiene con corte a abril de 2015: 20 alianzas y convenios firmados._x000D_
_x000D_
Marzo de 2015: se cuenta con 19 alianzas y convenios, distribuidas de la siguiente manera: _x000D_
Se mantienen en el tiempo son _x000D_
ABB_x000D_
NESTLÉ_x000D_
AUDIFARMA  _x000D_
 DR GEOVANNY MESA_x000D_
COATS CADENA_x000D_
INGENIO RISARALDA_x000D_
MAGNETRÓN _x000D_
PENTAGRAMA_x000D_
RG DISTRIBUCIONES_x000D_
TELEMARK IN SPANIN_x000D_
RISARALDA PROFESIONAL_x000D_
ASEMTUR  _x000D_
ATRANSEC_x000D_
JARDIN S.A.S_x000D_
DEPARTAMENTO PARA LA PROSPERIDAD SOCIAL_x000D_
FUNDACION BOLIVAR DAVIVIENDA_x000D_
NUCLEO CONSTRUCTORA S.A.S_x000D_
FUNDACIÓN VOLAR_x000D_
_x000D_
Nueva: FUNDACION GLORIA MEJIA RESTREPO (se adjunta acuerdo de voluntades interinstitucional)_x000D_
</t>
  </si>
  <si>
    <t xml:space="preserve">Se acompañó el proceso de cierre definitivo de los proyectos institucionales a corte 30 de diciembre de 2015. Como resultado de este acompañamiento se estructuró este avance dentro del informe de gestión ejecutivo 2015 y el cual se encuentra en el siguiente link: http://www.utp.edu.co/pdi/InformeGestion/Informe%20Gesti%C3%B3n%202015%20(Ejecutivo).pdf _x000D_
_x000D_
Como conclusión se brindó un proceso de seguimiento mensual y de acompañamiento a las redes de trabajo del PDI, lo cual conllevó a un cumplimiento de metas en un nivel satisfactorio._x000D_
_x000D_
_x000D_
</t>
  </si>
  <si>
    <t xml:space="preserve">1.	OBJETIVO BIENESTAR INSTITUCIONAL_x000D_
_x000D_
_x000D_
_x000D_
El objetivo de bienestar institucional contribuye al mejoramiento de la calidad de vida en contextos universitarios con responsabilidad social, a través de cinco componentes estratégicos y sus respectivos indicadores por medio de los cuales se realiza la medición y seguimiento periódico del cumplimiento y la gestión del objetivo. _x000D_
_x000D_
_x000D_
Para la vigencia 2015 se tiene establecida una meta del 76% ante la cual se logró definitivamente en el año 2015  un avance 97.06% lo que corresponde a un porcentaje respecto a la meta de 127.71%._x000D_
_x000D_
Todos los componentes cumplieron su meta, inclusive superando en algunos casos el 100%._x000D_
_x000D_
2.	FORMACIÓN INTEGRAL_x000D_
_x000D_
El componente de formación integral, es un estilo educativo que pretende no sólo instruir a los estudiantes con los saberes específicos de las  ciencias  sino, también, ofrecerles los elementos necesarios para que crezcan como personas buscando desarrollar todas sus características, condiciones y potencialidades. Además se encarga de medir la participación de la comunidad universitaria en actividades de formación en  responsabilidad social, ambiental y programas de ética, formación en desarrollo humano, deportiva y uso del tiempo libre, de expresión artística y cultural._x000D_
Para la base de la comunidad universitaria se tienen 15181 participantes entre estudiantes de pregrado jornada normal, docentes (planta, transitorios y catedráticos) y administrativos (planta, transitorio y administradora de nomina). _x000D_
Este componente presenta un cumplimiento de 150.93% respecto a su meta. (resultado: 90.56% meta: 60%)_x000D_
_x000D_
3.	ATENCIÓN INTEGRAL Y SERVICIO SOCIAL_x000D_
_x000D_
El componente de atención integral y servicio social,  está dirigido a todos los actores internos de la Universidad Tecnológica de Pereira con énfasis en la población estudiantil que  solicita los servicios de la Vicerrectoría y especialmente lo relacionado con los diferentes  beneficios que en  calidad  de apoyos son entregados. Igualmente el desarrollo normativo y de procedimientos vincula a las diferentes instancias  de la universidad en cada una de las decisiones que se toman con ocasión de estos beneficios, su proceso de retribución, administración y formación complementaria a los estudiantes con énfasis en las problemáticas sociales existentes en los cuales la universidad tiene consagrados sus propósitos misionales. _x000D_
Este componente mide la población universitaria vinculada en servicio social y voluntariado y la retención de estudiantes que reciben beneficios._x000D_
•	Comunidad Universitaria involucrada en proyectos de servicio social _x000D_
Este indicador presenta un resultado de 88.39% respecto a la meta de 2300, equivalente a 2033 participantes en las diferentes actividades de servicio social._x000D_
•	Comunidad Universitaria involucrada en programa de voluntariado: A lo largo del año se reportan 22 participantes en el proceso de consolidación del proyecto de red de voluntariado. (88% respecto a la meta de 25)_x000D_
•	Retención de estudiantes que reciben beneficios _x000D_
Este indicador se mide semestralmente, permite identificar cuantos estudiantes matriculados durante el primer semestre del 2014 beneficiarios de los diferentes apoyos socioeconómicos de la Vicerrectoría (bono de transporte, bono de alimentación, monitoria social, reliquidación de matrícula,  entre otros), continúan con su proceso de formación para el segundo semestre del 2014._x000D_
Para este semestre se reporta un cumplimiento del 95,71%, que corresponde a aquellos estudiantes que recibieron algún beneficio durante el 2014-1 y que continuaron o  matricularon para el 2014-II, dicho resultado comparado con la meta del 93%,  tendría un cumplimiento del 102,91%._x000D_
•	Porcentaje de estudiantes identificados en situación de vulnerabilidad que son atendidos por el área._x000D_
Como resultado final se tiene un porcentaje de avance del 97,09%, de estudiantes  en situación de vulnerabilidad socioeconómica identificados por parte de las trabajadoras sociales y apoyados desde la Vicerrectoría de Responsabilidad Social, este valor comparado con la meta proyectada para la vigencia 2104 del 90%, presenta un cumplimiento del 107,88%._x000D_
_x000D_
4.	UNIVERSIDAD QUE PROMUEVE LA SALUD_x000D_
_x000D_
Consiste en la implementación de estrategias orientadas a la promoción de la Salud Integral en la comunidad universitaria, con el fin de propiciar el desarrollo humano y mejorar la calidad de vida. Desarrolla actividades para construir entornos laborales, sociales, físicos y psicosociales saludables, promueve conocimientos, habilidades y destrezas para el propio cuidado y para la implementación de estilos de vida saludables en la comunidad universitaria, y favorece el acceso a servicios para la salud bio-psico-social._x000D_
_x000D_
El indicador del componente de universidad que promueve la salud, referente a las  participaciones en acciones para la promoción y prevención de salud, presenta un acumulado total de cumplimiento a Diciembre del 99.79% correspondiente  a 15.967 participaciones respecto a la meta de 16.000 participaciones._x000D_
_x000D_
5.	OBSERVATORIO SOCIAL_x000D_
_x000D_
El observatorio Social desarrolla labores de monitoreo, seguimiento, evaluación, investigación y  sistematización de políticas, estrategias, programas, proyectos internos, externos y grupos poblacionales de interés, que conlleve a dar explicación, comprensión y visibilización de las problemáticas sociales a través de instrumentos y herramientas que permitan la construcción de insumos pertinentes  para la toma de decisiones, la focalización e implementación de estrategias._x000D_
Para el mes de Diciembre se presenta un avance del 64% comparado con la meta equivale a un 116,36% de cumplimiento, este se da gracias a que los productos generados al interior del observatorio han contribuido a la toma de decisiones. _x000D_
_x000D_
Consultar el listado de productos en el proyecto de Observatorio Social._x000D_
_x000D_
6.	GESTIÓN ESTRATÉGICA_x000D_
_x000D_
Gestión Estratégica, desde el objetivo de BI, está concebida desde tres enfoques principales: el fortalecimiento de la responsabilidad social, la gestión de la comunicación e Información y la gestión logística, ejes que están construidos desde una visión de acercamiento, gestión y trabajo conjunto entre la Universidad, la empresa y el Estado, la atención, comunicación e información orientada hacia el usuario interno y externo, el fortalecimiento de las comunicaciones, la imagen y posicionamiento institucional en el medio, así como el uso adecuado, direccionado y planeado de los recursos desde una visión administrativa y financiera bajo los lineamientos institucionales y desde una cultura del acompañamiento y trabajo en equipo._x000D_
_x000D_
Tiene como objetivos principales:_x000D_
_x000D_
•	Generar y administrar estrategias de gestión de recursos para el fortalecimiento de la responsabilidad social, la Inclusión, la    permanencia y egreso exitoso._x000D_
_x000D_
•	Fortalecer y mantener una estructura organizacional  funcional, eficaz y efectiva._x000D_
_x000D_
•	Administrar el presupuesto de la Vicerrectoria y  los proyectos especiales que se derivan de la gestión de recursos por medio de las alianzas y/o convenios._x000D_
_x000D_
•	Dar respuesta a las necesidades  de las áreas de la Vicerrectoría y  a nivel institucional._x000D_
_x000D_
•	Trabajar de manera conjunta con la estrategia de integración y estímulos, desarrollo humano; en pro del bienestar y medición del talento humano del proceso._x000D_
_x000D_
Como resultado final, se presentó un avance total del 75.94% equivalente a $ 1.019.853.998, este porcentaje comparado con la meta del 54% tiene un cumplimiento del 140,63%. </t>
  </si>
  <si>
    <t xml:space="preserve">Avance corte 31 de diciembre de 2015_x000D_
_x000D_
Indicador 1: Cumplimiento de Resultados: _x000D_
_x000D_
Los resultados de la gestión de la Oficina de Planeación se visualizan en la medición de un indicador que refleja los logros de cada una de las áreas; de acuerdo con lo anterior, para la vigencia 2015, el indicador cumplimiento de resultados planteó una meta del 93%, alcanzando 97,1% de ejecución._x000D_
_x000D_
ADMINISTRACIÓN DE LA INFORMACIÓN ESTRATÉGICA_x000D_
Representación de la Institución ante el Ministerio de Educación Nacional y el Sistema Universitario Estatal en la discusión del Modelo de Indicadores del Desempeño de la Educación y el Modelo de Gestión del SUE, Consolidación del Plan de Fomento a la Calidad aprobado por el Consejo Superior Universitario en el mes de diciembre de 2015, Acompañamiento en la consolidación de la articulación entre el PDI y los nuevos lineamientos de acreditación institucional, Fortalecimiento de la estrategia de Inteligencia Institucional al interior de la Universidad, Nuevo portal de estadísticas e indicadores, puesto a disposición de la comunidad universitaria, Respuesta a diferentes requerimientos internos, Se elaboraron los siguientes informes en el sistema de vigilancia: Análisis de resultado estudio de Rankings, CNA vs PDI, Pruebas Saber Pro, PDI vs PND y Fuentes de financiación, Seguimiento de egresados del 41% teniendo en cuenta a la población objetivo._x000D_
_x000D_
GERENCIA DEL PLAN DE DESARROLLO INSTITUCIONAL_x000D_
Seguimiento mensual al cumplimiento del PDI, Alineación del Plan de desarrollo Institucional con los retos estratégicos de la nueva administración, Implementación de la Secretaria Técnica Comité de Estrategias, Actualización del inventario de los 65 espacios de deliberación públicos, Seguimiento y Monitoreo al Mapa de Riesgos del Contexto Estratégico, Construcción de un borrador preliminar de la actualización del PACTO en compañía de la Oficina de Control Interno._x000D_
_x000D_
Gestión de Proyectos de Inversión_x000D_
Los avances por objetivo institucional son: _x000D_
o	Desarrollo Institucional: 90.82%_x000D_
o	Cobertura con calidad: 96.69%_x000D_
o	Bienestar Institucional: 94.44%_x000D_
o	Investigaciones, innovación y extensión: 95.46%_x000D_
o	Internacionalización: 99.44%_x000D_
o	Impacto Regional: 97.78%_x000D_
o	Alianzas Estratégicas: 96.49%_x000D_
Seguimiento al presupuesto de los proyectos institucionales de alianzas estratégicas, desarrollo físico y sostenibilidad ambiental y educabilidad (observatorio del egresado). A corte 31 de diciembre, se presentan los siguientes avances en la ejecución:_x000D_
_x000D_
o	Alianzas Estratégicas: 96.14%_x000D_
o	Educabilidad (Observatorio del egresado): 92.37%_x000D_
o	Desarrollo Físico y Sostenibilidad Ambiental: 93.96%_x000D_
_x000D_
ASESORÍA PARA LA PLANEACIÓN ACADÉMICA_x000D_
Presentación de los resultados del Plan de Mejoramiento Institucional, Apoya a la construcción de los Planes de gestión de las facultades, Difusión de los resultados de la Reacreditación Institucional, Emisión de conceptos técnicos a programas académicos, Cumplimiento de las actividades propuestas en el proceso de ajuste al Proyecto Educativo Institucional PEI, relacionadas con la identificación de los hechos de la categoría de Administración y Gestión, Cronograma establecido para el proceso de actualización del Plan de Mejoramiento Institucional, Se avanzó en la ejecución de percepciones frente a la sensibilización y socialización del proceso con la Comunidad Académica. Se consolidó el informe final de los resultados de las encuestas._x000D_
GESTIÓN ESTRATÉGICA DEL CAMPUS_x000D_
El área construida de la universidad corresponde a 71.960,56 m2 y el área ocupada a 31.181,63 m2._x000D_
En el transcurso del año no ha habido aumento de área construida, sin embargo se adelantan los procesos de construcción de las Aulas Alternativas, se adecuo el auditorio de bellas artes, se adjudicó el amueblamiento de ciencias de la salud y el Ed. De química y se llevó a cabo la actualización estructural de la rampa, esto además de la realización de una serie de diseños de futuras obras para el campus._x000D_
Las actividades del Plan de Ordenamiento Territorial del Campus, programadas para la vigencia se cumplieron en un 98% con la terminación de  los diseños de proyectos tales como, piscina, determinación de necesidades para el centro multipropósito, diseño para el espacio público y amueblamiento urbano del campus, viabilidad técnica para el proyecto presentado al MEN para acceder a los recursos de la convocatoria para fortalecimiento de la infraestructura de las universidades, realización de los estudios de vulnerabilidad sísmica del puente de guadua, el diseño del edificio para la UDA, entre otros._x000D_
_x000D_
Indicador 2: Nivel de cumplimiento del Objetivo de Alianzas Estratégicas: El avance general del objetivo en sus tres niveles de gestión es del 94.28%, para lo cual se relacionan los resultados estratégicos del objetivo. _x000D_
_x000D_
•	Indicador 1 Número de alianzas estratégicas activas: De las 21 alianzas existentes a la fecha se encuentra pendiente de reportar seguimiento “Parquesoft”, se identificó una alianza finalizada “CHEC- Central Hidroeléctrica de Caldas”, y una alianza inactiva “Convenio Interinstitucional entre la Universidad Tecnológica de Pereira y el Instituto Técnico Superior”, la cual se espera reactivar en la vigencia 2016, teniendo un total de 19 alianzas Activas._x000D_
En el seguimiento realizado a las alianzas existentes se logró identificar una nueva alianza CIBSE, con lo anterior a corte 31 de diciembre de 2015 se cuentan con 20 alianzas activas.  (Avance 90.91%)._x000D_
•	Indicador 2 Participación de los grupos de interés en las alianzas de la institución: de los 8 grupos de interés identificados 7 de ellos se encuentran participando de las alianzas estratégicas, actualmente no se cuenta con el grupo de egresados participando. _x000D_
_x000D_
•	Indicador 3 Tiempo promedio de formalización de una alianza (Meses): en el mes de julio se suscribió el convenio con Comfamiliar el cual es una posible alianza estratégica, para lo cual se realizará la respectiva caracterización, es importante aclarar que el tiempo promedio de la firma del convenio fue de 7 meses aproximadamente. (Avance del 100%)_x000D_
Soportes Alianzas Estratégicas. _x000D_
_x000D_
Indicador 3: Porcentaje de Presupuesto ejecutado (Oficina de Planeación): con respecto al presupuesto ejecutado de la oficina de planeación con corte diciembre de 2015, tiene un avance del 95.66% (NO INCLUYE EL PRESUPUESTO DE DESARROLLO FISICO), el presupuesto de la oficina se encuentra discriminado de la siguiente forma:_x000D_
_x000D_
Educabilidad: 91.92%_x000D_
Alianzas Estratégicas: 96.71%_x000D_
_x000D_
Indicador 4: Porcentaje de Presupuesto ejecutado (Desarrollo físico): correspondiente al presupuesto ejecutado del proyectos Desarrollo Físico y Sostenibilidad Ambiental teniendo en cuenta que se presenta el avance de los planes operativos de Gestión Estratégica del Campus y Sostenibilidad de la Infraestructura Física con un avance a la fecha del 82.93%. Es importante aclarar que el recurso no fue ejecutado en su totalidad dado que la última semana del mes de diciembre se realizó una adición al presupuesto de recursos CREE por un valor de $ 2.311.417.599, los cuales pasaron a vigencia 2016, para su respectiva ejecución por ser Recursos CREE. _x000D_
</t>
  </si>
  <si>
    <t>1.0. Indicadores del SUE: Desarrollo Institucional</t>
  </si>
  <si>
    <t>IC3 - Área construida para uso misional</t>
  </si>
  <si>
    <t>Trujillo Villamil, John Edwin</t>
  </si>
  <si>
    <t>IC2 - Ingresos financieros proveniente del estado y generados por la Universidad causados en el año</t>
  </si>
  <si>
    <t>IC4 - Gastos en recurso humano no vinculado a la actividad docente</t>
  </si>
  <si>
    <t>Dominguez Salazar, Manuel Fernando</t>
  </si>
  <si>
    <t>Aristizábal Agudelo, Diana Milena</t>
  </si>
  <si>
    <t>2.0 Indicadores del SUE: Cobertura con Calidad</t>
  </si>
  <si>
    <t>IRD5 - Número de estudiantes con resultados B+ en la prueba de comprensión lectora en inglés del SABER PRO</t>
  </si>
  <si>
    <t>IC1 - Número de docentes en tiempos completos equivalentes, incluyendo catedráticos y ocasionales, ponderados por niveles de formación</t>
  </si>
  <si>
    <t>IRD1 - Número de programas académicos de pregrado y posgrado ofrecidos por la institución</t>
  </si>
  <si>
    <t>IRD2 - Número de estudiantes matriculados por primera vez en primer curso en pregrado por metodologías de enseñanza y áreas de conocimiento</t>
  </si>
  <si>
    <t>IRD3 - Número de estudiantes matriculados en los niveles de formación, metodologías de enseñanza y áreas de conocimiento</t>
  </si>
  <si>
    <t>IRD4 - Número total de graduados en los niveles de formación, metodologías de enseñanza y áreas de conocimiento</t>
  </si>
  <si>
    <t>IRB2 - Porcentaje de estudiantes retenidos en el año</t>
  </si>
  <si>
    <t xml:space="preserve">IRB6 - Número de estudiantes que aprueban el 80% de las materias matriculadas </t>
  </si>
  <si>
    <t>IRD6 - Porcentaje de graduados vinculados en el mercado laboral</t>
  </si>
  <si>
    <t>3.0. Indicadores del SUE: Bienestar Institucional</t>
  </si>
  <si>
    <t>IRB1 - Apoyo económico a estudiantes de pregrado y posgrado (millones de pesos)</t>
  </si>
  <si>
    <t>IRB3 - Participantes de la comunidad universitaria en programas de salud</t>
  </si>
  <si>
    <t>IRB4 - Participantes de la comunidad universitaria en programas deportivos</t>
  </si>
  <si>
    <t>IRB5 - Participantes de la comunidad universitaria en programas culturales</t>
  </si>
  <si>
    <t>4.0. Indicadores del SUE: Investigación, Innovación y Extensión</t>
  </si>
  <si>
    <t>IRE3 - Entidades vinculadas formalmente al desarrollo de la extensión</t>
  </si>
  <si>
    <t xml:space="preserve">IRI3 - Número de artículos en revistas indexadas según el índice de Colciencias </t>
  </si>
  <si>
    <t>IRI6 - Número de productos audiovisuales, cinematográficas o fonográficas y obras artísticas</t>
  </si>
  <si>
    <t xml:space="preserve">IRI1 - Numero de grupos de investigación reconocidos y escalafonados por Colciencias </t>
  </si>
  <si>
    <t>IRI2 - Revistas indexadas ponderadas de la institución</t>
  </si>
  <si>
    <t xml:space="preserve">IRI4 - Número de patentes nacionales e internacionales y secretos industriales de la institución </t>
  </si>
  <si>
    <t>IRE1 - Número de estudiantes vinculados en el desarrollo de la función de extensión</t>
  </si>
  <si>
    <t xml:space="preserve">IRE2 - Número de horas ponderadas realizadas en programas de educación continuada al año </t>
  </si>
  <si>
    <t xml:space="preserve">IRE4 - Número de contratos de transferencia de resultados de la propiedad intelectual </t>
  </si>
  <si>
    <t>5.0. Indicadores del SUE: Internacionalización</t>
  </si>
  <si>
    <t>IRD7 - Número de estudiantes de IES colombianas, vinculados a procesos de movilidad internacional promovidos desde la Institución de Educación Superior a la que pertenecen</t>
  </si>
  <si>
    <t xml:space="preserve">IRD8 - Número de estudiantes extranjeros que están vinculados a programas académicos en Instituciones de Educación Superior Colombianas </t>
  </si>
  <si>
    <t>IRI5 - Movilidad de docentes e investigadores de IES colombianas</t>
  </si>
  <si>
    <t>5.1.3. Bilingüismo en Estudiantes</t>
  </si>
  <si>
    <t>ILEX, Instituto</t>
  </si>
  <si>
    <t>5.1.4. Grupos reconocidos por Colciencias en redes internacionales</t>
  </si>
  <si>
    <t>6.3. Direccionamiento estratégico del ámbito de la sociedad y el ambiente</t>
  </si>
  <si>
    <t xml:space="preserve">REPORTE A NIVEL DE COMPONENTES_x000D_
_x000D_
APRENDIBILIDAD_x000D_
_x000D_
_x000D_
Corte Diciembre 31 de 2015_x000D_
_x000D_
_x000D_
1. Retención Estudiantil _x000D_
_x000D_
El indicador se ubica en 88.4%, correspondiente a un nivel de cumplimiento de 98.1% de la meta propuesta, que es de 99.86% para la presente vigencia, este valor se representa por una matrícula total de 16.414 estudiantes al finalizar el primer semestre académico de 2015, de los cuales 1899 no estaban en la institución en el segundo semestre del mismo año, claro está, deduciendo de esta cifra a los estudiantes que obtuvieron su título profesional en este período académico._x000D_
_x000D_
PROGRAMAS CON MENOR TASA DE DESERCIÓN INTERSEMESTRAL:_x000D_
_x000D_
MEDICINA	3.6%_x000D_
ADMINISTRACIÓN DEL TURISMO SOSTENIBLE - CICLO II TECNOLOGÍA EN GESTIÓN DEL TURISMO SOSTENIBLE	6.8%_x000D_
INGENIERÍA INDUSTRIAL	6.8%_x000D_
LICENCIATURA EN COMUNICACIÓN  E INFORMÁTICA EDUCATIVA	7.1%_x000D_
INGENIERÍA ELÉCTRICA	7.2%_x000D_
ADMINISTRACIÓN DEL TURISMO SOSTENIBLE	7.4%_x000D_
_x000D_
_x000D_
PROGRAMAS CON MAYOR TASA DE DESERCIÓN INTERSEMESTRAL:_x000D_
_x000D_
INGENIERÍA ELECTRÓNICA JORNADA ESPECIAL	17.0%_x000D_
ADMINISTRACIÓN INDUSTRIAL	17.6%_x000D_
INGENIERÍA DE SISTEMAS Y COMPUTACIÓN JORNADA ESPECIAL	18.0%_x000D_
LICENCIATURA EN MATEMÁTICAS Y FÍSICA	18.1%_x000D_
TECNOLOGÍA MECÁNICA	18.4%_x000D_
LICENCIATURA EN ETNOEDUCACIÓN Y DESARROLLO COMUNITARIO	18.8%_x000D_
LICENCIATURA EN FILOSOFÍA	20.0%_x000D_
ADMINISTRACIÓN DEL TURISMO SOSTENIBLE - CICLO I TÉCNICA PROFESIONAL EN PROCESOS DEL TURISMO SOSTENIBLE	28.6%_x000D_
_x000D_
_x000D_
2. Promedio ponderado de duración de estudios_x000D_
_x000D_
Este indicador se mide sobre una base de 39, programas con egresados graduados, de cada uno de ellos, se calcula el tiempo promedio de egreso de sus estudiantes (expresado en semestres), y posteriormente se efectúa la relación entre el tiempo de estudio establecido por el Plan de Estudios del Programa y el promedio real de éste, finalmente, se calcula un promedio de duración para todos los programas tenidos en cuenta para la vigencia._x000D_
Por medio del Promedio Ponderado de Duración de Estudios se busca dar cuenta de la efectividad de los programas bajo el criterio de duración de estudios, es decir, el resultado no arroja una proporción de tiempo por encima o por debajo de un estándar sino una medida del logro del programa académico en egresar sus estudiantes en el tiempo estipulado, considerado como “Tiempo Teórico”, de esta forma, un desempeño del 100% significará que la duración real y la teórica son iguales, y uno menor al 100% indica que la duración real excede esta última._x000D_
Para el presente corte de medición, el indicador se ubica en 79.11%, valor que representa un cumplimiento del 95.31% de la meta propuesta, que es de 83%, se puede observar que es un valor significativamente inferior al valor mínimo esperado que es 100%, no obstante, se debe tener en cuenta que los indicadores emitidos por el Ministerio de Educación Nacional, que constituyen una batería significativa para los cálculos realizados, toman como tiempo prudencial de egreso el tiempo de duración del programa académico, más dos años, esto quiere decir que para niveles tecnológicos un indicador de 60% y para niveles profesionales 69,31% se considerarían admisibles, a pesar de tratarse de desempeños bajos._x000D_
_x000D_
Este indicador guarda amplia relación con el indicador “egresados graduados por cohorte”, ya que si un estudiante tarda en egresar un tiempo superior al tiempo establecido por su programa académico más dos años, ya no se puede incluir su egreso en la cohorte, afectando con ello no sólo el promedio ponderado de duración de estudios sino el número de estudiantes graduados por cohorte, es por ello que las estrategias generadas desde el proyecto para la permanencia y el egreso exitoso resultan fundamentales. Si se da una mirada más allá de los indicadores, se encuentran múltiples implicaciones para los estudiantes que tardan en egresar de sus programas académicos, dentro de ellas el gran riesgo de no finalizarlos e iniciar su vida laboral sin un título profesional, es por ello que desde dicho programa se busca generar mecanismos para el acompañamiento de estos jóvenes._x000D_
_x000D_
_x000D_
</t>
  </si>
  <si>
    <t xml:space="preserve">REPORTE DE COMPONENTE A 31 DICIEMBRE DEL 2015_x000D_
_x000D_
El componente de formación integral, es un estilo educativo que pretende no sólo instruir a los estudiantes con los saberes específicos de las  ciencias  sino, también, ofrecerles los elementos necesarios para que crezcan como personas buscando desarrollar todas sus características, condiciones y potencialidades. Además se encarga de medir la participación de la comunidad universitaria en actividades de formación en  responsabilidad social, ambiental y programas de ética, formación en desarrollo humano, deportiva y uso del tiempo libre, de expresión artística y cultural._x000D_
_x000D_
Para la base de la comunidad universitaria se tienen 17990 participantes entre estudiantes de pregrado jornada normal, docentes (planta, transitorios y catedráticos) y administrativos (planta, transitorio y administradora de nomina). _x000D_
_x000D_
Este componente presenta un cumplimiento al mes de diciembre del 2015 del 102.5% de la meta propuesta, lo que equivale a 11064 participantes. La meta propuesta para el 2015  es del 60% de la comunidad universitaria, es decir 10794 participantes. En otras palabras tenemos que el 60% de 17990 es igual a 9443, por lo tanto si el resultado obtenido fue de 11064 participantes, entonces (11064/10794) es igual a 102.5%._x000D_
_x000D_
HAY QUE TENER PRESENTE QUE ADICIONAL A LA COMUNIDAD UNIVERSITARIA BASE, SE ATENDIERON 1387 EXTERNOS, 229 EGRESADOS Y 5 JUBILADOS. QUE SUMARÍAN UN 15% ADICIONAL, LO CUAL SERÍA SUMANDO A LA COMUNIDAD ATENDIDA 11064 PERSONAS. Y DARÍA UN 102% DE LA META PROPUESTA, PORQUE NUESTRO PAPEL COMO UNIVERSIDAD ES BENEFACTOR DE LA HUMANIDAD Y ESTAMOS CONTRIBUYENDO EN CALIDAD DE VIDA A LA COMUNIDAD EN GENERAL._x000D_
 _x000D_
El área de formación para la vida en el 2015 realizo fundamentales acciones que se traducen en una mejora de la calidad de vida y por ende de grandes logros para la comunidad universitaria y por ende para la Institución de Educación superior._x000D_
En ese orden de ideas se construyó colectivamente el mapa de riesgos y se le hizo las acciones de mejoramiento y se da el seguimiento respectivo para el área de formación para la vida. _x000D_
En referencia a los mejores logros que ameritan reseñarse, es prudente  decir:_x000D_
_x000D_
_x000D_
FORMACION CON RESPONSABILIDAD SOCIAL UNIVERSITAIRA._x000D_
?	Se cumplió con toda la orientación de la catedra de Responsabilidad social a través de la modalidad presencial como virtual._x000D_
?	Se realizó el seguimiento a los procesos de derechos humanos que son responsabilidad de la mesa de derechos humanos de la UTP_x000D_
?	Se incursiona en el apoyo a la construcción de procesos de investigación en derechos humanos de la personería._x000D_
?	Se participa de los procesos de apoyo a los estudiantes becados en los diferentes programa que posee la UTP (becas talento, jóvenes en acción Y ser pilo paga)_x000D_
?	Se participa activamente en la construcción de convenio con FERTILIZABNTES DEL SUR SAS (GIEPSA SAS)_x000D_
?	_x000D_
FORMACION EN DESARROLLO HUMANO_x000D_
?	Se presenta borrador de política de inclusión siendo vital la experiencia con el apoyo y seguimiento a las personas en condición de discapacidad, las personas sordas, invidentes y de aprendizajes lentos._x000D_
?	Acompañamiento al proceso de jóvenes para jóvenes_x000D_
?	Acompañamiento al programa de equidad de genero_x000D_
?	Desarrollo de los talleres de adaptación para la vida y de símbolos institucionales_x000D_
?	Desarrollo de cursos de lenguaje de señas_x000D_
?	Logros con estudiantes en condición de discapacidad graduados con tesis sobre salientes y laureadas_x000D_
?	Conformación de un equipo de futbol sala de personas sordas_x000D_
?	Mantenimiento y crecimiento del número de personas apoyadas con intérpretes para personas sordas_x000D_
FORMACIÓN CULTURAL_x000D_
_x000D_
?	Desarrollo de investigación del bailes autóctono del campesino de la región_x000D_
?	Presentación de investigación del baile del campesino de la región llevado a coreografía dancística y ganador de evento zonal y nacional en ASCUNCULTURA_x000D_
?	Apoyo a los grupos culturales de la institución: danzas, teatro,  canción orquesta, tuna._x000D_
?	Consolidación del presupuesto que permitió la vinculación de tres monitores para el proceso de formación cultural_x000D_
?	La consolidación del presupuesto para el desarrollo de los cursos libres._x000D_
?	Participación de  la UTP a través de esta Vicerrectoría de Responsabilidad Social y Bienestar Universitario área de Formación para la vida, en los entes de  orden artístico cultural del Departamento y del municipio._x000D_
?	Apoyos permanentes a las actividades académicas, recreativas e investigativas de la institución con los equipos de sonido y otras logísticas._x000D_
?	Desarrollo de talleres de símbolos institucionales._x000D_
_x000D_
AREA DE FORMACION DEPORTIVA_x000D_
_x000D_
?	Desarrollo normal del deporte académico formativo I y II para más de 1500 estudiantes tanto en el primer como 2º semestre académico de 2015._x000D_
?	Participación en los eventos deportivos y recreativos zonales y nacionales de ASCUNDEPORTES PARA FUNCIONARIOS,  obteniendo logros significativos (se llegó al pódium)._x000D_
?	Participación en el evento de interconectes  de Pereira 2015, obteniendo el primer puesto_x000D_
?	Participación en los xv juegos  Deportivos nacionales de SINTRAUNICOL, en Tunja; obteniendo maravillosos logros (se lograron primeros puestos en el pódium)._x000D_
?	Se aportó el  apoyo y la información requerida para la ubicación y construcción de nuevos escenarios deportivos para la comunidad universitaria y de Pereira._x000D_
?	Se participó en los XXIV Juegos Universitarios Nacionales de ASCUNDEPORTES, Bogotá 2015 (obteniendo muchos pódium  en diferentes disciplinas deportivas), lo que se traduce en el otorgamiento de 40  de Becas para los estudiantes deportistas que obtuvieron preseas en los juegos y clasificación a eventos mundiales en Europa,  Centroamérica  y juegos Universitarios suramericanos para el año 2016._x000D_
?	A nivel internacional otra vez la UTP en representación de Colombia, en cabeza de John Alexander Jiménez García  y Camilo Quiroga Mendoza, obtuvieron la presea de Bronce en los I BEACH GAMES en Aracaju Brasil 2015 en la disciplina de Voleibol Arena._x000D_
?	participación en sintraunicol Tunja 2015, se clasifico cuarto  puesto a nivel nacional,  con 7 disciplinas en pódium._x000D_
?	Se realizaron los  torneos intra murales en:  Ajedrez, Atletismo, Baloncesto, karate, Futbol, Futbol sala, Tenis , Tenis de mesa y Voleibol_x000D_
</t>
  </si>
  <si>
    <t xml:space="preserve">UNIVERSIDAD TECNOLÓGICA DE PEREIRA_x000D_
_x000D_
OFICINA DE PLANEACIÓN – AREA DE PLANEACIÓN ACADÉMICA_x000D_
_x000D_
REPORTE SIGOB -2015_x000D_
_x000D_
REPORTE DE AVANCE – 31 de Diciembre de 2015_x000D_
_x000D_
Para el corte del 31 de Diciembre de 2015  por cada etapa, se tiene el siguiente avance así:_x000D_
Indicadores generales planeación académica_x000D_
_x000D_
A.	Porcentaje de cumplimiento del plan de trabajo para el Sistema de seguimiento a Planes de Mejoramiento - Plan de mejoramiento institucional, Avance 96%_x000D_
_x000D_
•	Se logró la integración de los Lineamientos de Acreditación Institucional en los indicadores asociados a los componentes y proyectos de los objetivos institucionales. Se avanzó en la consolidación de los resultados del plan de Mejoramiento Institucional._x000D_
_x000D_
B.	Porcentaje de cumplimiento del plan de trabajo para el Sistema de seguimiento a Planes de Mejoramiento - Planes de mejoramiento por programas académicos (Sostenibilidad de la acreditación de programas académicos). Avance 91%_x000D_
_x000D_
•	Se entregó concepto del Informe del Doctorado en Educación. Continúa el trabajo de acompañamiento a la formulación de los Planes de Gestión de las facultades. _x000D_
_x000D_
C.	Estudio del contexto educativo (Por acuerdo institucional se trabaja en el acompañamiento a la reformulación del proyecto del PEI), Avance 93%_x000D_
_x000D_
•	Se tienen los elementos de análisis para la identificación de la línea de tiempo de la Universidad Vivida, donde se presentó el trabajo que se adelanta con el comité de actualización del PEI, apoyando los hechos de la Universidad Tecnológica de Pereira, en el componente de Administración y Gestión. _x000D_
</t>
  </si>
  <si>
    <t xml:space="preserve">31 de diciembre de 2015_x000D_
_x000D_
Gestión estratégica del campus:_x000D_
_x000D_
A la fecha presenta un avance del 98% con la terminación de  los diseños de proyectos tales como, piscina , determinación de necesidades para el centro multipropósito, diseño para el espacio público y amueblamiento urbano del campus, viabilidad técnica para el proyecto presentado al MEN para acceder a los recursos de la convocatoria para fortalecimiento de la infraestructura de las universidades, realización de los estudios de vulnerabilidad sísmica del puente de guadua el cual se entregó lo siguiente: la interventoría técnica realizo un informe en cual se solicitan sean ajustados unos datos, los cuales modifican el informe, Se entregó el informe el cual incluye  diagnóstico situación actual, levantamiento topográfico,  estudio fitosanitario de la guadua, estudio de suelos, diagnósticos exploraciones estructurales ferroscan,  estudio de vulnerabilidad sísmica, diseño del reforzamiento estructura, presupuesto de la intervención, programación de la intervención; por lo cual se espera que para el siguiente año se realice la intervención, y se incluyeron dos diseños proyectados para la ejecución, el diseño del edificio para la UDA   y en el cual los contratistas encargados de los diseños del UDA realizaron los contratos de redes complementarias, gases, aires redes eléctricas, se aprobaron los diseños en la curaduría urbana No 2 el diseño arquitectónico esta en 90% se iniciaron las cantidades de obra y especificaciones técnicas, se aprobaron las distribuciones de laboratorios por parte del equipo tenido UDA. , Laboratorio Alternativos: este proceso culmino en su primer etapa de diseño: los cuales se haran unos diseños complementarios debido a la necesidad de laboratorios este proceso se encuentra en un 70%; y los diseños de los puentes de guadua para la UTP, entre otros proyecto de alto impacto para el campus y su planta física._x000D_
_x000D_
Es pertinente aclarar que se incluyeron recursos en algunos CDP´s los cuales el porcentaje de avance._x000D_
_x000D_
• El índice de construcción:_x000D_
_x000D_
Definición:   Área construida/área ocupada por edificaciones _x000D_
Una vez verificadas las áreas construidas de la planta física e incorporadas las nuevas edificaciones, se llega a un índice de construcción de 2,31.   _x000D_
El área construida de la universidad corresponde a 71.960,56 m2   y el área ocupada a 	 31.181,63 m2, _x000D_
En el transcurso del año no ha habido aumento de área construida, sin embargo se adelantan los procesos de construcción de las Aulas Alternativas  y está en proceso de obra civil, ser adecuo el auditorio de bellas artes el cual se instalaran para el mes de febrero del siguiente año 256 sillas con lo cual el espacio queda habilitado para el uso; se adjudicó a la empresa CARVAJAL ESPACIOS S.A.S., los cuatro ítems para el amueblamiento de ciencias de la salud y el Ed. De química por un valor de $592,212,913,oo, con un tiempo de entrega de 20 días calendario” de acuerdo al cronograma se espera que este para entregar a los usuarios para el mes de febrero; La actualización estructural de la rampa está al 100% de la ejecución y ya fue entregada a la sección de mantenimiento de la UTP; las obras de adecuación del edificio de Ciencias de la Salud se encuentran avanzando y reportan un avance del 61% a la fecha._x000D_
Para los diseños de la UDA se realizaron los contratos de redes complementarias, gases, aires redes eléctricas, se aprobaron los diseños en la curaduría urbana No 2 el diseño arquitectónico esta en 90% se iniciaron las cantidades de obra y especificaciones técnicas, se aprobaron las distribuciones de laboratorios por parte del equipo tenido UDA; Se inició el proceso de coordinación con las redes complementarias , se espera tener el paquete compilado en marzo; la Licitación Pública No. 22 de 2015: CONSTRUCCIÓN DE OBRAS DEL CENTRO DE INNOVACIÓN Y DESARROLLO TECNOLOGICO – BLOQUE C CENTRO DE FORMACIÓN POSTGRADUAL, ya se encuentra en su primera etapa contractual y se espera el inicio por parte de la interventoría, contrato N. 5992, contratista Consorcio centro UTP, valor $8.627.342.828; la Licitación pública No. 23 de 2015: CONSTRUCCIÓN DE CANCHAS MULTIPLEX UTP- PRIMERA ETAPA, El día del cierre de la licitación no se presentó ningún proponente por esta razón la licitación se declaró desierta, aplicando el estatuto de contratación en el artículo 41 EXCEPCIONES A LA CONTRATACIÓN se solicitó cotización al ingeniero Rodrigo Cárdenas Garcia el cual presento una oferta para la construcción de las canchas por un valor de $ 1.498.399.859. De la propuesta surgió el contrato 5993 al cual se realizara el acta de inicio una vez se encuentre contratada la interventoría; Avance en ejecución: 0 %; Avance en tiempo: 0 %. INTERVENTORÍA CONSTRUCCIÓN CANCHAS MULTIPLEX UTP - PRIMERA ETAPA, Se realizó invitación a diferentes oferentes para la realización de la interventoría de las canchas para la cual se escogió la propuesta del ingeniero Eduardo Giraldo por un valor de $ 82 millones de pesos. Se envió la propuesta a la oficina jurídica para el cual elaboraron el contrato No. 6005 de 2015. El acta de inicio se firmara en el mes de enero, Avance en ejecución: 0 %; Avance en tiempo: 0 %_x000D_
Se adelantan obras menores en el auditorio de bellas artes._x000D_
_x000D_
• Cobertura de los equipamientos:_x000D_
_x000D_
Se refiere a la capacidad de aulas, laboratorios, salas de cómputo, áreas de uso especializado, cafeterías, oficinas, auditorios y salas múltiples, áreas de servicios, circulaciones y áreas libres en relación con el número de estudiantes de pregrado._x000D_
De acuerdo con la actualización realizada a la fecha, este indicador está en 80,29%_x000D_
_x000D_
</t>
  </si>
  <si>
    <t>Con relación al primer indicador:_x000D_
_x000D_
_x000D_
El nivel de cumplimiento final a nivel de proyectos con corte 30 de diciembre fue del 95.82%. Los avances por objetivo institucional son: _x000D_
_x000D_
Desarrollo Institucional: 90.82%%_x000D_
Cobertura con calidad: 96.69%_x000D_
Bienestar Institucional: 94.44%_x000D_
Investigaciones, innovación y extensión: 95.46%_x000D_
Internacionalización: 99.44%_x000D_
Impacto Regional: 97.78%_x000D_
Alianzas Estratégicas: 96.49%_x000D_
_x000D_
Igualmente y atendiendo a la rendición de la cuenta por parte de la contraloría, se suministró la información solicitada con relación al cumplimiento de metas en el PDI._x000D_
__________________________________________________________x000D_
_x000D_
Frente al segundo indicador_x000D_
_x000D_
Se surtió el proceso de acompañamiento para la definición de metas 2015 y la elaboración del informe final a nivel de proyectos como parte del informe final al Consejo Superior. _x000D_
_x000D_
A nivel de metas 2015, fueron aprobadas en el Comité Técnico del PDI el 3 de marzo, sin embargo se continua en proceso de transición para ajustes a nivel de metas e indicadores en algunos objetivos institucionales (Bienestar, Investigaciones, innovación y Extensión; Cobertura con calidad)_x000D_
_x000D_
A nivel de informe final de resultados 2014 se elaboró el informe final con la respectiva retroalimentación por parte de los funcionarios de enlace. Se viene estructurando desde el área GPI el capítulo de bienestar institucional como parte del informe de gestión de la Audiencia Pública de Rendición de Cuentas a la Ciudadanía_x000D_
_x000D_
Se entregó el cuadro de resultados 2014 de los proyectos a contraloría y se programó una auditoría interna con la Oficina de Control Interno_x000D_
_x000D_
Se realizó seguimiento a los proyectos institucionales con corte 31 de agosto de 2015. Ya se realizó la revisión a la calidad de la información y se envió a las redes de trabajo para realizar ajuste sobre las observaciones realizadas_x000D_
_x000D_
Se realizó seguimiento al presupuesto de los proyectos institucionales de alianzas esratégicas, desarrollo físico y sostenibilidad ambiental y educabilidad (observatorio del egresado). A corte 31 de dicembre, se presentó el siguiente cumplimiento en la ejecución:_x000D_
_x000D_
Alianzas Estratégicas: 96.14%_x000D_
Educabilidad (Observatorio del egresado): 92.37%_x000D_
Desarrollo Físico y Sostenibilidad Ambiental: 93.96%_x000D_
_x000D_
Ya se dio por finalizado el proceso de acompañamiento a la oficina de Planeación en la presentación y ajustes a los requerimientos presupuestales de funcionamiento e inversión (proyectos PDI) a cargo de la oficina de planeación. las soliciutes se encuentran en el aplicativo financiero._x000D_
_x000D_
En el marco del proceso de ajustes al PDI y actualización de los proyectos institucionales, se presentaron los ajustes al Consejo Superior Universitario, los cuales fueron aprobados, dando por finalizado de una manera exitosa el proceso de ajustes al Pln de Desarrollo._x000D_
_x000D_
Ya se levantaron los insumos para el portafolio de proyectos del PDI, y fue codificado el portafolio de proyectos._x000D_
_x000D_
Fue realizado el Curso "Mejores Prácticas para la gerencia de Proyectos, el cual se desarrollará los días 24, 25 y 26 noviembre en el hotel Torreóncon una duración de 24 horas, con una participación efectiva y certificada de 27 personas de 33 que fueron inscritas._x000D_
_x000D_
Igualmente se realizó una charla introductoria sobre la Metodología General Ajustada - MGA en donde participaron funcionarios de la oficina de planeación. Se espera para el año 2016 vincular profesionales de las redes de trabajo del PDI y realizar el componente práctico del mabnejo de la MGA (Aplicativo)_x000D_
_x000D_
Se acompañó el proceso de cierre definitivo de los proyectos institucionales a corte 30 de diciembre de 2015. Como resultado de este acompañamiento se estructuró este avance dentro del informe de gestión ejecutivo 2015 y el cual se encuentra en el siguiente link: http://www.utp.edu.co/pdi/InformeGestion/Informe%20Gesti%C3%B3n%202015%20(Ejecutivo).pdf _x000D_
_x000D_
Como conclusión se brindó un proceso de seguimiento mensual y de acompañamiento a las redes de trabajo del PDI, lo cual conllevó a un cumplimiento de metas en un nivel satisfactorio._x000D_
______________________________________________________________________________x000D_
_x000D_
Con relación al tercer indicador:_x000D_
_x000D_
Facultad de Ciencias Básicas, Facultad de Mecánica: Son las facultades que ya tienen realizados sus planes de gestión en un 100%; Para finalizar se está trabajando en el ajuste de las matrices de los planes con los nuevos ajustes realizados al PDI. _x000D_
_x000D_
Facultad de Ingeniería Industrial _x000D_
Plan de gestión realizado_x000D_
_x000D_
Facultad de Tecnologías_x000D_
Plan de gestión realizado y enviado al decano en diciembre_x000D_
_x000D_
Facultad de Ingenierías_x000D_
Se presentó propuesta para la construcción del plan de gestión, sin embargo no se ha recibido un espacio por parte de la decanatura para iniciar su revisión._x000D_
_x000D_
Facultad de Bellas Artes y Ciencias de la Salud _x000D_
Se incluyeron a los planes de gestión, las actividades de sus planes de mejoramiento como se había pactado anteriormente, (acta 17), igualmente el equipo de Planeación con el ánimo de poder realizar el cierre final de dichos planes, acordó realizar una jornada de trabajo donde se busca revisar los resultados que se tienen, estructurar los objetivos que estén pendientes por desarrollar y posteriormente enviar a los decanos para que validen con sus responsables._x000D_
_x000D_
Ciencias Educación_x000D_
Plan de gestión realizado y entregado en el mes de diciembre para revisión del decano_x000D_
_x000D_
Facultad de Ciencias Ambientales_x000D_
Se acordó por parte del equipo de trabajo de la oficina de Planeación, realizar una reunión con el decano con el fin de revisar los resultados de la ejecución del plan de gestión ya realizado por ellos y los parámetros y tiempo a iniciar el trabajo para la construcción del nuevo plan._x000D_
_x000D_
Se tomó la decisión de no iniciar seguimiento durante el 2015, dicho seguimiento se hará mediante prueba piloto en el año 2016 y en el marco de seguimiento a  los planes de mejoramiento. Sin embargo se deja desde el área la propuesta inicial de modelo de seguimiento a los planes de gestión</t>
  </si>
  <si>
    <t xml:space="preserve">Indicador Nivel de Bilinguismo Administrativo:Es importante recordar este indicador es acumulativo y que corresponde a todos aquellos funcionarios adscritos a las diferentes dependencias administrativas que desde el 2010 hasta el 2015 han venido presentando la prueba Oxford y que se encuentran catalogados como mínimo en nivel de competencia en el idioma ingles B1._x000D_
_x000D_
Avance Cuantitativo: A 31 de Diciembre se tiene un avance del 80%_x000D_
Avance Cualitativo: Desde el 2010 hasta el 2015, 49 funcionarios se encuentran catalogados como mínimo en nivel de competencia en el idioma ingles B1 de acuerdo con los resultados obtenidos en la prueba oxford._x000D_
_x000D_
En el año 2015, Ocho (8) funcionarios administrativos que cumplieron con las políticas establecidas por la Vicerrectoría Administrativa para el Proyecto de Formación de Administrativos en Lengua Inglesa, realizaron el Programa de Inmersión en el exterior en los meses de Junio a Agosto._x000D_
_x000D_
Nota: El listado de los funcionarios reposa en la Vicerrectoría Administrativa y este no se anexa al SIGOB ya que contiene información personal._x000D_
</t>
  </si>
  <si>
    <t>A corte 31 de Diciembre de 2015, el componente desarrollo humano y organizacional -  Mejoramiento de procesos - presenta un avance del 47,87 %, en atención a que el indicador de impacto se logrará una vez se tengan los informes finales.</t>
  </si>
  <si>
    <t xml:space="preserve">Durante 2015 se logró llegar al 69% de avance, correspondiente al 94,1% de la meta para este año. Durante este año se tuvo los siguientes avances._x000D_
_x000D_
El jardin botánico recibió durante este año 21867 visitantes, y logró llegar a 522 especies en conservación en las areas de bosque de la Universidad._x000D_
_x000D_
Asi mismo, con la Carder realizó un proyecto para la implementación de una Ludoteca, la constitución de la Red departamental de Jardínes Botánicos y se concluyó la investigación en Fibras Naturales. Con la Alcaldía de Pereira, se formuló el Plan Maestro de Silvicultura Urbana de Pereira y con la Alacaldía de Cartago el Catastro de los arboles urbanos de ese municipio._x000D_
_x000D_
Se ejecutó un convenio con Aguas y Aguas de Pereira en pro de la gestión de la educación ambiental en la zona de la Cascada Los Frayles, Buenos Aires, Lisbran y El Cedral._x000D_
_x000D_
Se realizaron convenios con la varias instituciones para el abastecimiento de arboles para reforestación, entre las más importentes: Fedegan, Empresa de Energía de Bogotá y Alcaldía de Pereira, quien encargó 5000 arboles para sembrar en los primeros 100 dias de gestión de la nueva administración en 2016._x000D_
_x000D_
Este año se logro también la impresión de una Cartilla sobre la Magnoliaceas (familia botánica con mayor amenaza de extinción en Colombia), financiada por la Botanic Gardens Conservatión Intenational (BGCI), para entregarla a las comunidades instituciones y particulares. En este sentido, el Jardín Botánico contribuyó con la imagen, propuesta y justificación de dos de las nuevas estampillas en Risaralda, dedicadas a nuestra flora y fauna; la especie Magnolia Wolfii fue la seleccionada._x000D_
_x000D_
En el año 2015, en el marco del proceso de medir el Desempeño Ambiental de la institución en términos de cultura ambiental y ambientalización de los currículos, Se continuo  con la actualización de la información sobre la inclusión de la dimensión ambiental en los currículos de los diferentes programas de pregrado y posgrado de la Institución. A la fecha se tiene confirmado dicha inclusión en 19 programas de la UTP, con 70 materias en el tema ambiental._x000D_
_x000D_
Respecto a la meta de recolección de residuos sólidos reciclables, en el año 2015, se recuperaon 28867 k, de los cuales 11,501 kg fueron recuperados por el proeycto UTP Recicla y 17,366 kg por la cooperativa COOPAZFU._x000D_
Con relación a la sensibilización y capacitación de estudiantes, administrativos y docentes frente a la dimensión ambiental en el año 2015 fueron sensibilizados y capacitados 437 administrativos, 230 docentes, 1756 estudiantes y  570 personas externas._x000D_
_x000D_
Todos los soportes de las actividades desarrolladas reposan en los equipos de cómputo del Centro de Gestión Ambiental y el Jardín Botánico.  Así mismo las rutas de cada soporte, se pueden consultar en las matrices de reporte cuantitativo del mes._x000D_
</t>
  </si>
  <si>
    <t xml:space="preserve">Para la vigencia 2015 el Sistema Integral de Calidad realizará una prueba piloto para la medición de la satisfacción de los usuarios, la cual será liderada por esta oficina y servirá para crear la línea base de medición y finalmente definir la estrategia más conveniente para el Sistema, que permita aportar al mejoramiento continuo de cada uno de los servicios ofrecidos. _x000D_
_x000D_
A diciembre 31 de 2015, se realizaron las siguientes actividades:  _x000D_
_x000D_
-	Socialización cambio de metodología_x000D_
-	Acompañamiento a los procesos en la redefinición de su instrumento de medición_x000D_
-	Identificación de nuevos servicios y usuarios_x000D_
-	Formulación de instrumentos de medición por cada proceso y servicio ofrecido_x000D_
- 	Recolección de las bases de datos por cada servicio a evaluar._x000D_
- 	Realizó la medición de la satisfacción de los usuarios._x000D_
- 	Socialización a los procesos administrativos, los resultados de sus servicios evaluados._x000D_
_x000D_
Resultados 2015_x000D_
Tipos de usuarios_x000D_
Estudiantes – 595_x000D_
Docentes – 307_x000D_
Administrativos – 662_x000D_
Egresados – 56_x000D_
Otros – 22_x000D_
_x000D_
Calificación General Obtenida._x000D_
Excelente 41%_x000D_
Bueno 39 %_x000D_
Aceptable 14%_x000D_
Deficiente 6%_x000D_
_x000D_
Conclusiones Generales 2015_x000D_
_x000D_
En la percepción de los usuarios frente a la calidad del servicio es evidente una tendencia a calificar en un intervalo entre el 80% - 85 % de satisfacción._x000D_
Los aspectos comunes a mejorar en los procesos administrativos están relacionados con la atención al usuario y la actitud de los funcionarios._x000D_
Bajo compromiso de los usuarios en el diligenciamiento de los instrumentos de medición._x000D_
_x000D_
Indicador 2015: Se reporta un valor del 80'% de satisfacción correspondiente a los resultados bueno y excelente, en concordancia con el protocolo actual._x000D_
_x000D_
Meta 2016_x000D_
_x000D_
Se espera que durante las mediciones de la vigencia 2016, el valor del % de satisfacción de los usuarios en los diferentes servicios evaluados, aumente para las categorías “Bueno y Excelente” y disminuya en las categorías “Aceptable y Deficiente”._x000D_
_x000D_
Se espera para la vigencia 2016, actualizar el protocolo del indicador y el cálculo del indicador, según la nueva metodología de medición vigente._x000D_
_x000D_
Involucrar la medición de la satisfacción de los usuarios en los procesos académicos._x000D_
_x000D_
</t>
  </si>
  <si>
    <t xml:space="preserve">30 de Noviembre de 2015_x000D_
_x000D_
En el indicador Grupos reconocidos por Colciencias vinculados a redes internacionales a la fecha contamos con 11 grupos reconocidos por Colciencias vinculados a Redes Internacionales de los 16 que se tienen como meta para la presente vigencia, obteniendo un nivel de cumplimiento del 68.75%. Cabe destacar que ha disminuido el valor ya que solo se tienen en cuenta los grupos reconocidos, debido a la solicitud de cambio de forma de medición. _x000D_
</t>
  </si>
  <si>
    <t>REPORTE INDICADORES SUE (2014-I)._x000D_
Fecha de reporte (Agosto de 2014)._x000D_
_x000D_
No hay reporte de avance a la fecha.</t>
  </si>
  <si>
    <t>REPORTE INDICADORES SUE (2014-I)._x000D_
Fecha de reporte (Agosto de 2014)._x000D_
_x000D_
IC1. Número de docentes en tiempos completos equivalentes, incluyendo catedráticos y ocasionales, ponderados por niveles de formación:_x000D_
Para el (2014-I), hay un total de 621,9 docentes equivalentes a tiempo completo; los mismos se encuentran distribuidos según los siguientes tipos de contratación:_x000D_
- Planta: 300,5._x000D_
- Transitorios: 148,0._x000D_
- Catedráticos: 173,4._x000D_
_x000D_
_x000D_
IRB2. Porcentaje de estudiantes retenidos en el año:_x000D_
El porcentaje de retención de estudiantes de pregrado de la Universidad para el (2014-I) es del 88,0%._x000D_
_x000D_
_x000D_
IRB6. Número de estudiantes que aprueban el 80% de las materias matriculadas:_x000D_
Para el (2014-I), 12.237 estudiantes aprobaron el 80% de las materias matriculadas._x000D_
Para el cálculo de este indicador, se multiplica el número de matriculados en el periodo por el porcentaje de aprobación del mismo; estos valores para el (2014-I) son 17.391 y 70,36% respectivamente._x000D_
_x000D_
_x000D_
IRD1. Número de programas académicos de (pregrado) ofrecidos por la institución:_x000D_
42 programas de pregrado ofrecidos durante el (2014-I), distribuidos en los siguientes niveles de formación:_x000D_
- Técnico: 2 programas._x000D_
- Tecnológico: 12 programas._x000D_
- Profesional: 28 programas._x000D_
_x000D_
_x000D_
IRD1. Número de programas académicos de (posgrado) ofrecidos por la institución:_x000D_
48 programas de posgrado ofrecidos durante el (2014-I), distribuidos en los siguientes niveles de formación:_x000D_
- Especialización: 10 programas._x000D_
- Maestría: 33 programas._x000D_
- Doctorado: 5 programas._x000D_
_x000D_
_x000D_
IRD2. Número de estudiantes matriculados por primera vez en primer curso en pregrado por metodologías de enseñanza y áreas de conocimiento:_x000D_
1.892 estudiantes matriculados por primera vez en programas de pregrado para el (2014-I), distribuidos en los siguientes niveles de formación:_x000D_
- Técnico: 101 estudiantes._x000D_
- Tecnológico: 329 estudiantes._x000D_
- Profesional: 1.462 estudiantes._x000D_
_x000D_
_x000D_
IRD3. Número de estudiantes matriculados en los niveles de formación (pregrado) metodologías de enseñanza y áreas de conocimiento:_x000D_
17.391 estudiantes matriculados en programas de pregrado para el (2014-I), distribuidos en los siguientes niveles de formación:_x000D_
- Técnico: 582 estudiantes._x000D_
- Tecnológico: 2.566 estudiantes._x000D_
- Profesional: 14.243 estudiantes._x000D_
_x000D_
_x000D_
IRD3. Número de estudiantes matriculados en los niveles de formación (posgrado) metodologías de enseñanza y áreas de conocimiento:_x000D_
1.102 estudiantes matriculados en programas de posgrado para el (2014-I), distribuidos en los siguientes niveles de formación:_x000D_
- Especialización: 143 estudiantes._x000D_
- Maestría: 913 estudiantes._x000D_
- Doctorado: 46 estudiantes._x000D_
_x000D_
_x000D_
IRD4. Número total de graduados en los niveles de formación (pregrado), metodologías de enseñanza y áreas de conocimiento:_x000D_
1.048 graduados en programas de pregrado para el (2014-I), distribuidos en los siguientes niveles de formación:_x000D_
- Técnico: 60 graduados._x000D_
- Tecnológico: 173 graduados._x000D_
- Profesional: 815 graduados._x000D_
_x000D_
_x000D_
IRD4. Número total de graduados en los niveles de formación (posgrado), metodologías de enseñanza y áreas de conocimiento:_x000D_
139 graduados en programas de posgrado para el (2014-I), distribuidos en los siguientes niveles de formación:_x000D_
- Especialización: 33 graduados._x000D_
- Maestría: 98 graduados._x000D_
- Doctorado: 8 graduado._x000D_
_x000D_
_x000D_
IRD5. Número de estudiantes con resultados B+ en la prueba de comprensión lectora en inglés del SABER PRO:_x000D_
No hay reporte de avance a la fecha._x000D_
_x000D_
_x000D_
IRD6. Porcentaje de graduados vinculados en el mercado laboral:_x000D_
Para la vigencia del año 2012, el indicador de vinculación laboral de los egresados corresponde a 80%, distribuido en los siguientes niveles:_x000D_
- Nivel de formación técnica profesional 52%._x000D_
- Nivel de formación tecnológica 75%._x000D_
- Nivel de formación profesional 80%._x000D_
- Nivel de formación de especialización 79%._x000D_
- Nivel de formación maestría 88%._x000D_
- Nivel de formación doctorado 100%._x000D_
Hay que tener en cuenta que la fuente de información para este indicador es el Observatorio Laboral para la Educación  www.graduadoscolombia.edu.co, para  lo cual a la fecha no existe información referente al (2014-I). Dicho portal tiene información con corte al II Semestre del 2012, en este caso se indican los graduados que para el periodo  2001 al 2012 se encontraron vinculados formalmente al sector productivo para el año 2012.</t>
  </si>
  <si>
    <t>REPORTE INDICADORES SUE (2014-I)._x000D_
Fecha de reporte (Agosto de 2014)._x000D_
_x000D_
IRB3. Participantes de la comunidad universitaria en programas de salud:_x000D_
Para el (2014-I), hubo un total de 3.483 participaciones de la comunidad universitaria en programas de salud preventiva. A partir de la vigencia 2011 cambió el indicador y se tienen en cuenta solamente los programas de tipo preventivo._x000D_
_x000D_
_x000D_
IRB4. Participantes de la comunidad universitaria en programas deportivos:_x000D_
El valor ponderado de este indicador para el (2014-I) es de 1.674 participaciones; lo anterior debido a que el protocolo pondera por un valor de 0,3 a los recreativos, 0,6 a los formativos y de 1 a los competitivos._x000D_
Para el (2014-I), hubo un total de  2.726 participaciones de la comunidad universitaria en programas recreativos y deportivos; discriminadas en los siguientes tipos de programas:_x000D_
- Competitivo: 597._x000D_
- Formativo: 1.460._x000D_
- Recreativo: 669._x000D_
_x000D_
_x000D_
IRB5. Participantes de la comunidad universitaria en programas culturales:_x000D_
El valor ponderado de este indicador es 120 participaciones; lo anterior debido a que el protocolo pondera por un valor de 0,3 a los recreativos, 0,6 a los formativos y de 1 a los representativos. Para el (2014-I) hubo un total de 158 participaciones de la comunidad universitaria en actividades de desarrollo cultural; discriminadas en los siguientes tipos de programas:_x000D_
- Formativo: 94._x000D_
- Representativo: 64.</t>
  </si>
  <si>
    <t>REPORTE INDICADORES SUE (2014-I)._x000D_
Fecha de reporte (Agosto de 2014)._x000D_
_x000D_
IRE1. Número de estudiantes vinculados en el desarrollo de la función de extensión:_x000D_
691 estudiantes vinculados a funciones de extensión para el (2014-I), distribuidos según las siguientes formas de participación:_x000D_
- Como auxiliar, monitor, asistente, becario o profesional en actividades de extensión: (pendiente por acopio de información)._x000D_
- Pasantía como modalidad de trabajo de grado: 44 estudiantes._x000D_
- Participación dentro de prácticas académicas de extensión desarrolladas a través de asignaturas: 647 estudiantes._x000D_
NOTA: a la fecha de corte aún falta información por acopiar, como lo son los monitores en extensión y los estudiantes que aprobaron las asignaturas 100% prácticas de extensión._x000D_
_x000D_
_x000D_
IRE2. Número de horas ponderadas realizadas en programas de educación continuada al año:_x000D_
El valor ponderado de este indicador según el protocolo del SUE es de 501 horas; lo anterior debido a los valores asignados a cada tipo de actividad (Diplomados: 2, Cursos: 1,5 y Seminarios: 1). El dato parcial al (2014-I), corresponde a un total de 294 horas realizadas en programas de educación continuada. Clasificadas en los siguientes tipos de actividad:_x000D_
- Diplomados: 120 horas._x000D_
- Cursos: 174 horas._x000D_
- Seminarios: (No hay información acopiada a la fecha de corte)._x000D_
_x000D_
_x000D_
IRE3. Entidades vinculadas formalmente al desarrollo de la extensión:_x000D_
No hay reporte de avance a la fecha._x000D_
_x000D_
_x000D_
IRE4. Número de contratos de transferencia de resultados de la propiedad intelectual:_x000D_
Para el (2014-I), la institución realizó 2 contratos de transferencia de resultados de la propiedad intelectual. Ambos por medio de la patente "Selección y Propagación In Vitro de Mora de Castilla"._x000D_
_x000D_
_x000D_
IRI1. Número de grupos de investigación reconocidos y escalafonados por Colciencias:_x000D_
74 grupos de investigación reconocidos por Colciencias para el (2014-I), distribuidos según las siguientes categorías:_x000D_
A1: 5._x000D_
A: 4. _x000D_
B: 9._x000D_
C: 23._x000D_
D: 15._x000D_
Sin Clasificar: 18._x000D_
_x000D_
_x000D_
IRI2. Revistas indexadas ponderadas de la institución:_x000D_
2 revistas indexadas (1 tipo B y otra tipo C)._x000D_
El valor ponderado de este indicador para el (2014-I) según el protocolo del SUE es 11 puntos; lo anterior debido al valor dado a las categorías de las revistas (B. 8 puntos y C. 3 puntos)._x000D_
_x000D_
_x000D_
IRI3. Número de artículos en revistas indexadas según el índice de Colciencias:_x000D_
159 artículos en revistas indexadas según el índice de Colciencias para la vigencia (2014-I)._x000D_
_x000D_
_x000D_
IRI4. Número de patentes nacionales e internacionales y secretos industriales de la institución:_x000D_
7 patentes aprobadas para la vigencia (2014-I)._x000D_
Tipo de patente:_x000D_
- 2 patentes de modelo de utilidad._x000D_
- 5 patentes de invención._x000D_
_x000D_
_x000D_
IRI6. Número de productos audiovisuales, cinematográficos o fonográficos y obras artísticas:_x000D_
En cuanto a productos audiovisuales, cinematográficos o fonográficos y obras artísticas, para el (2014-I), hubo en total 5 productos._x000D_
Tipo producto:_x000D_
- Obras artísticas: 2._x000D_
- Producción de audiovisuales, cinematográficas o fonográficas: 3.</t>
  </si>
  <si>
    <t>REPORTE INDICADORES SUE (2014-I)._x000D_
Fecha de reporte (Agosto de 2014)._x000D_
_x000D_
IRD7. Número de estudiantes de IES colombianas, vinculados a procesos de movilidad internacional promovidos desde la Institución de Educación Superior a la que pertenecen:_x000D_
21 estudiantes vinculados a procesos de movilidad internacional promovidos desde la Institución para el (2014-I), distribuidos en las siguientes formas de participación:_x000D_
- Pasantía: 1 estudiante._x000D_
- Semestre académico de intercambio: 20 estudiantes._x000D_
_x000D_
_x000D_
IRD8. Número de estudiantes extranjeros que están vinculados a programas académicos en Instituciones de Educación Superior Colombianas:_x000D_
18 estudiantes extranjeros que estuvieron vinculados a programas académicos de la Institución durante el (2014-I), distribuidos en las siguientes formas de participación:_x000D_
- Pasantía: 7 estudiantes._x000D_
- Rotaciones médicas en el exterior: 1 estudiante._x000D_
- Semestre académico de intercambio: 10 estudiantes._x000D_
_x000D_
_x000D_
IRI5. Movilidad de docentes e investigadores de IES colombianas:_x000D_
71 docentes e investigadores vinculados a procesos de movilidad promovidos desde la Institución para el (2014-I), distribuidos en los siguientes tipos de movilidad:_x000D_
- Curso corto: 18 docentes._x000D_
- Estancia de investigación: 9 docentes._x000D_
- Estudios de posgrado: 1 docente._x000D_
- Profesor visitante: 43 docentes.</t>
  </si>
  <si>
    <t>REPORTE CON CORTE A 31 DE DICIEMBRE DE 2015_x000D_
No se registran avances en el indicador, permanece en 29.79%, correspondientes a 28 docentes formados en B2._x000D_
_x000D_
REPORTE CON CORTE A 30 DE NOVIEMBRE DE 2015_x000D_
Se registra un incremento en el número de docentes formados en segunda lengua y que alcanzaron nivel B2, representado en 28 docentes; sin embargo el indicador baja a 29,79%, dado que el denominador pasa de 44 docentes en formación a 94. Este incremento en la formación se debe a un presupuesto adicional aprobado por la rectoría y la vicerrectoría administrativa con el cual se otorgaron 50 cupos para los docentes de planta y transitorios._x000D_
_x000D_
REPORTE CON CORTE A 30 DE SEPTIEMBRE DE 2015_x000D_
Se mantiene el avance en un 34,09%, representado en 15 docentes que han alcanzado el nivel B2 de formación en segunda lengua. Los docentes restantes se encuentran en otros niveles (A1, A2 y B1)._x000D_
_x000D_
REPORTE CON CORTE A 30 DE JUNIO DE 2015_x000D_
Se mantiene el avance en un 34,09%, representado en 15 docentes que han alcanzado el nivel B2 de formación en segunda lengua. Los docentes restantes se encuentran en otros niveles (A1, A2 y B1)._x000D_
_x000D_
REPORTE CON CORTE A 31 DE MAYO DE 2015_x000D_
Se alcanzo un avance del 34,09%, representado en 15 docentes que han alcanzado el nivel B2 de formación en segunda lengua. Los docentes restantes se encuentran en otros niveles (A1, A2 y B1)._x000D_
_x000D_
REPORTE CON CORTE A 31 DE MARZO DE 2015_x000D_
Se encuentran en formación un grupo de docentes que para finales del primer semestre de 2015 habrán alcanzado el nivel B2 de formación en segunda lengua. Los docentes restantes se encuentran en otros niveles (A1, A2 y B1). Al corte no tenemos docentes que hayan alcanzado el nivel B2._x000D_
_x000D_
REPORTE CON CORTE A 28 DE FEBRERO DE 2015_x000D_
Se encuentran en formación un grupo de docentes que para finales del primer semestre de 2015 habrán alcanzado el nivel B2 de formación en segunda lengua. Los docentes restantes se encuentran en otros niveles (A1, A2 y B1). Al corte no tenemos docentes que hayan alcanzado el nivel B2.</t>
  </si>
  <si>
    <t xml:space="preserve">Reporte final Enero 26 de 2016: _x000D_
_x000D_
•	Total matriculados en la UTP segundo semestre de 2015 (pregrado): 15745_x000D_
•	Total estudiantes presentaron y APROBARON prueba de suficiencia de inglés más aquellos que terminaron todos los cursos y se les aprobó suficiencia: _x000D_
	440 (aprobaron examen en Febrero 2015) +  _x000D_
	399 (aprobaron examen en Mayo de 2015) + _x000D_
	173 (aprobaron examen en Sept. 17 de 2015) +_x000D_
	109 (aprobaron examen en Nov. 17 de 2015) +_x000D_
	424 (finalizaron cursos e hicieron solicitudes en físico en las ofc del ILEX) = 1545_x000D_
_x000D_
(1545 / 15745 ) * 100% = 9,8%_x000D_
Avance sobre la meta: (9,8 / 12) * 100% = 81,7%_x000D_
_x000D_
Soportes: _x000D_
-EX DE SUFICIENCIA - Nov. 17 de 2015 - LENGUA INGLESA.xls_x000D_
-NOTAS FINALES - EXAMEN DE SUFICIENCIA DE INGLÉS - Nov. de 2015.xls_x000D_
-Estadísticas II Notas de suficiencia marzo 4-6.xls_x000D_
-Ex suficiencia mayo 25 de 2015.xls_x000D_
-Ex suficiencia - Septiembre 24 de 2015.xls_x000D_
- total matriculados 2015_2.xlsx_x000D_
-424 (finalizaron cursos): solicitudes en físico almacenadas en las ofc del ILEX_x000D_
-Bilinguismo estudiantes 2015 reporte final.xls_x000D_
_x000D_
_x000D_
_x000D_
_x000D_
_x000D_
_x000D_
_x000D_
_x000D_
///////////////////////////////////////////////////////_x000D_
_x000D_
_x000D_
_x000D_
Nov. 10 de 2015_x000D_
Sin cambios a la fecha: próxima prueba de suficiencia Nov. 17 de 2015_x000D_
_x000D_
_x000D_
////////////_x000D_
_x000D_
Avance a 15 de Octubre de 2015_x000D_
_x000D_
NIVEL DE COMPONENTE (indicador)_x000D_
•	Total matriculados en la UTP segundo semestre de 2015 (pregrado): 15745_x000D_
•	Total estudiantes presentaron y APROBARON prueba de suficiencia de inglés más aquellos que terminaron todos los cursos y se les aprobó suficiencia: _x000D_
-	440 (aprobaron examen en Febrero 2015) +  _x000D_
-	399 (aprobaron examen en Mayo de 2015) + _x000D_
-	173 (aprobaron examen en Sept. 17 de 2015)_x000D_
-	424 (finalizaron cursos e hicieron solicitudes en físico en las ofc del ILEX) = 1436_x000D_
_x000D_
(1436 / 15745 ) * 100% = 9,12%_x000D_
Avance sobre la meta: (9,12 / 12) * 100% = 76%_x000D_
_x000D_
Soportes: _x000D_
-Estadísticas II Notas de suficiencia marzo 4-6.xls_x000D_
-Ex suficiencia mayo 25 de 2015.xls_x000D_
-Ex suficiencia - Septiembre 24 de 2015.xls_x000D_
- total matriculados 2015_2.xlsx_x000D_
-424 (finalizaron cursos): solicitudes en físico almacenadas en las ofc del ILEX_x000D_
_x000D_
_x000D_
_x000D_
_x000D_
////////////////////////////////////////////////////////////////////////////////_x000D_
_x000D_
_x000D_
_x000D_
_x000D_
_x000D_
Avance a Agosto 10 de 2015_x000D_
Sin cambios a la fecha. En proceso de matrículas de inglés para dar inicio al segundo semestre académico de 2015_x000D_
_x000D_
_x000D_
_x000D_
/////////////////////////////////////////////////////////////////////////////////_x000D_
_x000D_
_x000D_
_x000D_
_x000D_
_x000D_
_x000D_
Avance a Julio 2 de 2015_x000D_
_x000D_
•	Total matriculados en la UTP primer semestre de 2015 (pregrado): 16202_x000D_
•	Total estudiantes presentaron y APROBARON prueba de suficiencia de inglés más aquellos que terminaron todos los cursos y se les aprobó suficiencia: 440 (aprobaron examen en Febrero 2015) +  399 (aprobaron examen en Mayo de 2015) + 329 (finalizaron cursos e hicieron solicitudes en físico en las ofc del ILEX) = 1108_x000D_
_x000D_
(1108 / 16202 ) * 100% = 6,8%_x000D_
Avance sobre la meta: (6,8 / 12) * 100% = 57%_x000D_
_x000D_
Soportes: _x000D_
-329 (finalizaron cursos): solicitudes en físico almacenadas en las ofc del ILEX_x000D_
- Ex suficiencia mayo 25 de 2015.xlsx_x000D_
_x000D_
_x000D_
_x000D_
_x000D_
/////////////////////////////////////////////////////////////////////////////////_x000D_
_x000D_
_x000D_
_x000D_
_x000D_
_x000D_
_x000D_
Avance Junio 4 de 2015_x000D_
SIN CAMBIOS A LA FECHA_x000D_
_x000D_
Se aplicó prueba de suficiencia de inglés en mayo 25-2015 y se encuentra en periodo de calificación_x000D_
_x000D_
_x000D_
_x000D_
_x000D_
/////////////////////////////////////////////////////////////////////////////////_x000D_
_x000D_
_x000D_
Avance a Mayo 7 de 2015_x000D_
SIN CAMBIOS A LA FECHA_x000D_
_x000D_
/////////////////////////////////////////////////////////////////////////////////_x000D_
_x000D_
_x000D_
_x000D_
_x000D_
Avance a Abril 6 de 2015_x000D_
SIN CAMBIOS A LA FECHA_x000D_
_x000D_
_x000D_
/////////////////////////////////////////////////////////////////////////////////_x000D_
_x000D_
_x000D_
Avance a 4 de Marzo de 2015_x000D_
_x000D_
•	Total matriculados actualmente en la UTP (pregrado): 16202_x000D_
•	Total estudiantes presentaron y APROBARON prueba de suficiencia de inglés más aquellos que terminaron todos los cursos y se les aprobó suficiencia: 440 (aprobaron examen) +  104 (finalizaron cursos) = 544_x000D_
(544 / 16202 ) * 100% = 3,4%_x000D_
_x000D_
Avance sobre la meta: (3,4 / 12) * 100% = 28%_x000D_
</t>
  </si>
  <si>
    <t>Sostenibilidad de la infraestructura física</t>
  </si>
  <si>
    <t>1.P1.1. Gestión de Sostenibilidad Ambiental</t>
  </si>
  <si>
    <t>Avance en la ejecución del plan operativo (Sostenibilidad de Hardware y Software)</t>
  </si>
  <si>
    <t>Cultura Organizacional</t>
  </si>
  <si>
    <t>Estructura Organizacional</t>
  </si>
  <si>
    <t>Soto Botero, Adriana</t>
  </si>
  <si>
    <t>Mesa Durango, Jenny Marcela</t>
  </si>
  <si>
    <t xml:space="preserve">Durante los meses de abril y mayo de 2015 se envió el primer reporte a todos directores de programa:_x000D_
-Caracterización de estudiantes por programa por facultad_x000D_
-Generación de alertas con base en los umbrales establecidos (número de cursos aprobados según semestre de ubicación)_x000D_
_x000D_
Durante la primera semana del mes de Noviembre de 2015 se envió el segundo reporte a todos directores de programa:_x000D_
-Caracterización de estudiantes por programa por facultad_x000D_
-Generación de alertas con base en los umbrales establecidos (número de cursos aprobados según semestre de ubicación)_x000D_
</t>
  </si>
  <si>
    <t xml:space="preserve">Dic. 2 de 2015 sin cambios_x000D_
_x000D_
Reporte actualizado _x000D_
_x000D_
_x000D_
La Coordinación del ILEX señala que el documento soporte del contenido curricular del proyecto Blended-Learning se encuentra en físico en las ofc del Instituto para su consulta y verificación. _x000D_
_x000D_
El documento se orienta al grupo piloto de docentes UTP que iniciaron su proceso de formación en Sept. 21 de 2015 y finalizarán en Enero 29 de 2016_x000D_
_x000D_
INDICADOR: Definición de la estrategia de blended-learning de formación en inglés para estudiantes. Meta del 100% al fin del año 2015_x000D_
_x000D_
Avance: 100%_x000D_
_x000D_
_x000D_
_x000D_
_x000D_
////////////////////////////////////////////////_x000D_
_x000D_
_x000D_
_x000D_
_x000D_
_x000D_
_x000D_
Nov. 10 de 2015 sin cambios_x000D_
_x000D_
Reporte actualizado a Agosto 18 de 2015_x000D_
_x000D_
_x000D_
La Coordinación del ILEX señala que el documento soporte del contenido curricular del proyecto Blended-Learning se encuentra en físico en las ofc del Instituto para su consulta y verificación. _x000D_
_x000D_
El documento se orienta al grupo piloto de docentes UTP que iniciará la formación con este modelo_x000D_
_x000D_
INDICADOR: Definición de la estrategia de blending-learning de formación en inglés para estudiantes. Meta del 100% al fin del año 2015_x000D_
_x000D_
Avance: 100%_x000D_
_x000D_
_x000D_
_x000D_
////////////////////////////////////////////////_x000D_
_x000D_
_x000D_
_x000D_
_x000D_
Reporte actualizado a Junio 17 de 2015_x000D_
Avance al 25%_x000D_
_x000D_
Soporte: Propuesta UTP-ILEX-MOE V2 sandra - Mayo 13 de 2015.docx_x000D_
_x000D_
_x000D_
_x000D_
_x000D_
/////////////////////_x000D_
La estrategia sugerida y propuesta por el ILEX para la formación en lenguas extranjeras sugiere la implementación de un modelo blended-learning a través de la plataforma My Oxford English, la cual se encuentra en etapa de análisis y pruebas._x000D_
_x000D_
La estrategia se encuentra en su fase inicial de análisis. Se sugerirá el Modelo ADDIE (Análisis – Diseño – Desarrollo – Implementación – Evaluación)_x000D_
_x000D_
Actualmente el ILEX cuenta con 3 cursos en el modelo B-learning bajo el acompañamiento de Univirtual. Se han desarrollado durante los últimos 3 años y son la base piloto para la definición de la estrategia_x000D_
_x000D_
Se estima que para finalizar el año 2015 la estrategia de formación se encuentre preparada en un 100%_x000D_
_x000D_
Estimado de avance a la fecha: 10%_x000D_
</t>
  </si>
  <si>
    <t xml:space="preserve">30 diciembre de 2015_x000D_
_x000D_
El avance de ejecución del plan de ordenamiento de acuerdo con los planes operativos definidos para la vigencia 2015 se encuentra en un 98 % discriminado de la siguiente manera:_x000D_
_x000D_
Gestión estratégica del campus:_x000D_
_x000D_
A la fecha presenta un avance del 98% con la terminación de  los diseños de proyectos tales como, piscina , determinación de necesidades para el centro multipropósito, diseño para el espacio público y amueblamiento urbano del campus, viabilidad técnica para el proyecto presentado al MEN para acceder a los recursos de la convocatoria para fortalecimiento de la infraestructura de las universidades, realización de los estudios de vulnerabilidad sísmica del puente de guadua el cual se entregó lo siguiente: la interventoría técnica realizo un informe en cual se solicitan sean ajustados unos datos, los cuales modifican el informe, Se entregó el informe el cual incluye  diagnóstico situación actual, levantamiento topográfico,  estudio fitosanitario de la guadua, estudio de suelos, diagnósticos exploraciones estructurales ferroscan,  estudio de vulnerabilidad sísmica, diseño del reforzamiento estructura, presupuesto de la intervención, programación de la intervención; por lo cual se espera que para el siguiente año se realice la intervención, y se incluyeron dos diseños proyectados para la ejecución, el diseño del edificio para la UDA   y en el cual los contratistas encargados de los diseños del UDA realizaron los contratos de redes complementarias, gases, aires redes eléctricas, se aprobaron los diseños en la curaduría urbana No 2 el diseño arquitectónico esta en 90% se iniciaron las cantidades de obra y especificaciones técnicas, se aprobaron las distribuciones de laboratorios por parte del equipo tenido UDA. , Laboratorio Alternativos: este proceso culmino en su primer etapa de diseño: los cuales se haran unos diseños complementarios debido a la necesidad de laboratorios este proceso se encuentra en un 70%; y los diseños de los puentes de guadua para la UTP, entre otros proyecto de alto impacto para el campus y su planta física._x000D_
_x000D_
Es pertinente aclarar que se incluyeron recursos en algunos CDP´s los cuales el porcentaje de avance._x000D_
_x000D_
_x000D_
_x000D_
_x000D_
_x000D_
Sostenibilidad de la infraestructura física:_x000D_
_x000D_
Presenta un avance del 82%  donde se adelanta la implementación del amueblamiento en el edificio de ciencias de la salud y en el edificio de química por un valor de $592,212,913,oo, el amueblamiento del auditorio de bellas artes adjudicado a SERIES LTDA está para entrega del amueblamiento para el mes de marzo de 2016, el proyecto de aulas alternativa con un contratista, viene adelantando labores de fundición  de la placa en steeldeck para el primer  módulo y de las vigas de vigas aéreas  para el segundo módulo y el proceso de la guadua viene adelantando procesos al montaje de la estructura; las obras de adecuación del edificio de Ciencias de la Salud se encuentran avanzando en su etapa final; donde esta perfeccionando acabados, la obra se espera que se entregue para toda la comunidad universitaria para el mes de febrero de 2016._x000D_
Para los diseños de la UDA se realizaron los contratos de redes complementarias, gases, aires redes eléctricas, se aprobaron los diseños en la curaduría urbana No 2 el diseño arquitectónico esta en 90% se iniciaron las cantidades de obra y especificaciones técnicas, se aprobaron las distribuciones de laboratorios por parte del equipo tenido UDA; Se inició el proceso de coordinación con las redes complementarias , se espera tener el paquete compilado en marzo; la Licitación Pública No. 22 de 2015: CONSTRUCCIÓN DE OBRAS DEL CENTRO DE INNOVACIÓN Y DESARROLLO TECNOLOGICO – BLOQUE C CENTRO DE FORMACIÓN POSTGRADUAL, ya se encuentra en su primera etapa contractual y se espera el inicio por parte de la interventoría, contrato N. 5992, contratista Consorcio centro UTP, valor $8.627.342.828; la Licitación pública No. 23 de 2015: CONSTRUCCIÓN DE CANCHAS MULTIPLEX UTP- PRIMERA ETAPA, El día del cierre de la licitación no se presentó ningún proponente por esta razón la licitación se declaró desierta, aplicando el estatuto de contratación en el artículo 41 EXCEPCIONES A LA CONTRATACIÓN se solicitó cotización al ingeniero Rodrigo Cárdenas Garcia el cual presento una oferta para la construcción de las canchas por un valor de $ 1.498.399.859. De la propuesta surgió el contrato 5993 al cual se realizara el acta de inicio una vez se encuentre contratada la interventoría; Avance en ejecución: 0 %; Avance en tiempo: 0 %. INTERVENTORÍA CONSTRUCCIÓN CANCHAS MULTIPLEX UTP - PRIMERA ETAPA, Se realizó invitación a diferentes oferentes para la realización de la interventoría de las canchas para la cual se escogió la propuesta del ingeniero Eduardo Giraldo por un valor de $ 82 millones de pesos. Se envió la propuesta a la oficina jurídica para el cual elaboraron el contrato No. 6005 de 2015. El acta de inicio se firmara en el mes de enero, Avance en ejecución: 0 %; Avance en tiempo: 0 %_x000D_
Se adelantan obras menores en el auditorio de bellas artes._x000D_
_x000D_
La actualización estructural de la rampa está al 100% de la ejecución y ya fue entregada a la sección de mantenimiento de la UTP, Las adecuaciones del auditorio en el edificio de Bellas Artes se encuentran terminadas 100%._x000D_
_x000D_
_x000D_
En cuanto a la meta propuesta para la Gestión de Sedes Alternas, se avanzó en un 100 %, _x000D_
Gestiones realizadas por la administración para  el diagnóstico de la utilización de  la infraestructura física del antiguo colegio, el cual se realizó el levantamiento arquitectónico para una correcta optimización, proyección y negociación. _x000D_
</t>
  </si>
  <si>
    <t>REPORTE DE AVANCE – 31 de Diciembre de 2015_x000D_
Para el corte del 31 de Diciembre de 2015  por cada etapa, se tiene el siguiente avance así:_x000D_
_x000D_
Indicadores por componentes del área_x000D_
_x000D_
PA.1. Cumplimiento del plan de trabajo para la sostenibilidad institucional_x000D_
• Se está culminando la presentación de los resultados del Plan de Mejoramiento Institucional, para el informe final del Cumplimiento al Plan de Mejoramiento Institucional del año 2015._x000D_
 _x000D_
  _x000D_
_x000D_
PA.2. Cumplimiento del plan de trabajo para la sostenibilidad en la acreditación de programas académicos_x000D_
• Se apoya la construcción de los Planes de gestión de las facultades, garantizando la incorporación de las actividades propuestas en los Planes de Mejoramiento de los programas en la ruta de trabajo de las facultades. _x000D_
_x000D_
_x000D_
PA.3. Difusión de resultados de la Reacreditación institucional._x000D_
• Se presenta la difusión de los resultados de la Reacreditación Institucional, en marco de las diferentes actividades de la presentación Diagnóstica de los resultados de autoevaluación, recordando el compromiso que a nivel institucional representa el Plan de Mejoramiento Institucional._x000D_
_x000D_
PA.4. Acreditación de programas académicos_x000D_
• Se emitió el concepto técnico del Doctorado en Educación._x000D_
_x000D_
PA.5. Asesoría en el ajuste del Sistema de Información y Autoevaluación SIA._x000D_
• El proyecto se encuentra en validación de la plataforma SIA con la División de Sistemas._x000D_
_x000D_
PA.6. Monitoreo aspectos Institucionales y Contexto educativo._x000D_
• El proceso de ajuste al Proyecto Educativo Institucional PEI, ha cumplido con las actividades propuestas, relacionadas con la identificación de los hechos de la categoría de Administración y Gestión.  _x000D_
_x000D_
PA.7. Coordinación técnica al proceso de Autoevaluación institucional con fines de acreditación._x000D_
• Se tiene un cronograma establecido para el proceso de actualización del Plan de Mejoramiento Institucional. Se avanzó en la ejecución de percepciones frente a la sensibilización y socialización del proceso con  la Comunidad Académica. Se consolidó el informe final de los resultados de las encuestas._x000D_
_x000D_
_x000D_
Los soportes se encuentran a nivel de componente.</t>
  </si>
  <si>
    <t>Se realizó seguimiento de cierre a nivel de proyectos vigencia 2015, ya se envió el reporte de calidad de información, para la realización de ajustes y la elaboración del informe final del PDI el cual queda publicado el 30 de enero en la página Web del plan de Desarrollo Institucional._x000D_
_x000D_
- Se realizó seguimiento presupuestal a los proyectos institucionales de alianzas estratégicas, desarrollo físico y sostenibilidad ambiental y educabilidad (observatorio del egresado). Alto nivel de ejecución y por encima del 90% en concordancia en el nivel de cumplimiento de las metas._x000D_
_x000D_
- Finalizado el proceso de formulación del Anteproyecto de requerimientos presupuestales de funcionamiento y de inversión vigencia 2016._x000D_
_x000D_
- Aprobación del proceso de ajustes al Plan de Desarrollo Institucional 2009 - 2019 y de actualización de proyectos vigencia 2016 - 2017. Proceso finalizado exitosamente. Portafolio de proyectos institucionales realizado, socializado en comité técnico y codificado._x000D_
_x000D_
- Aprestamiento a las redes de trabajo del PDI en calidad del reporte y generación de capacidades mediante la capacitación a las redes de trabajo en el curso taller: "Mejores prácticas para la gerencia de proyectos"._x000D_
_x000D_
- Acompañamiento a diferentes proyectos de interés institucional:  Revisión del marco estratégico de Incubar Eje Cafetero - Proyecto Agroindustria - Marco estratégico Fedeguadua - Proyecto Ruta KPO convocatoria INNPULSA - Apoyo Taller comunicaciones CIDT - Taller Cafes especiales PCC Impacto Regional._x000D_
_x000D_
- Monitoreo y envío de fuentes de financiación en el marco de la estrategia de vigilancia de fuentes del área GPI.</t>
  </si>
  <si>
    <t xml:space="preserve">30 diciembre de 2015_x000D_
_x000D_
El avance de ejecución del plan de ordenamiento de acuerdo con los planes operativos definidos para la vigencia 2015 se encuentra en un 98 % discriminado de la siguiente manera:_x000D_
_x000D_
Gestión estratégica del campus:_x000D_
_x000D_
A la fecha presenta un avance del 98% con la terminación de  los diseños de proyectos tales como, piscina , determinación de necesidades para el centro multipropósito, diseño para el espacio público y amueblamiento urbano del campus, viabilidad técnica para el proyecto presentado al MEN para acceder a los recursos de la convocatoria para fortalecimiento de la infraestructura de las universidades, realización de los estudios de vulnerabilidad sísmica del puente de guadua el cual se entregó lo siguiente: la interventoría técnica realizo un informe en cual se solicitan sean ajustados unos datos, los cuales modifican el informe, Se entregó el informe el cual incluye  diagnóstico situación actual, levantamiento topográfico,  estudio fitosanitario de la guadua, estudio de suelos, diagnósticos exploraciones estructurales ferroscan,  estudio de vulnerabilidad sísmica, diseño del reforzamiento estructura, presupuesto de la intervención, programación de la intervención; por lo cual se espera que para el siguiente año se realice la intervención, y se incluyeron dos diseños proyectados para la ejecución, el diseño del edificio para la UDA   y en el cual los contratistas encargados de los diseños del UDA realizaron los contratos de redes complementarias, gases, aires redes eléctricas, se aprobaron los diseños en la curaduría urbana No 2 el diseño arquitectónico esta en 90% se iniciaron las cantidades de obra y especificaciones técnicas, se aprobaron las distribuciones de laboratorios por parte del equipo tenido UDA. , Laboratorio Alternativos: este proceso culmino en su primer etapa de diseño: los cuales se haran unos diseños complementarios debido a la necesidad de laboratorios este proceso se encuentra en un 70%; y los diseños de los puentes de guadua para la UTP, entre otros proyecto de alto impacto para el campus y su planta física._x000D_
_x000D_
Es pertinente aclarar que se incluyeron recursos en algunos CDP´s los cuales el porcentaje de avance._x000D_
</t>
  </si>
  <si>
    <t xml:space="preserve">31 de diciembre de 2015_x000D_
_x000D_
Estudios de patrimonio para el edificio administrativo, está avanzado en un 100%, se adelanta lo correspondiente al edificio administrativo, sin embargo se debe realizar el mismo estudio para el edificio de eléctrica por lo cual se realizó ampliación de contrato en plazo y se hará contrato posterior y específico para este edificio._x000D_
_x000D_
_x000D_
</t>
  </si>
  <si>
    <t>7.P1.1. Implementación del CI&amp;DT</t>
  </si>
  <si>
    <t>2.P1.1. Pruebas para la identificación de perfiles de ingreso...</t>
  </si>
  <si>
    <t>2.P2.1. Ambientes virtuales de aprendizaje</t>
  </si>
  <si>
    <t>2.P4.1. Acreditación institucional - seguimiento plan de mejoramiento</t>
  </si>
  <si>
    <t>3.P5.1. Comunicaciones, relaciones públicas y protocolo</t>
  </si>
  <si>
    <t>Articulación con la Educación Superior</t>
  </si>
  <si>
    <t>El Objetivo Desarrollo Institucional contempla 1 indicador de impacto llamado EFICIENCIA ADMINISTRATIVA, el cual es un meta-dato que contempla los avances en los componentes: Desarrollo físico y sostenibilidad, Desarrollo informático y comunicaciones, Desarrollo humano y organizacional y Desarrollo financiero, bajo la siguiente fórmula DFS * 23.3% + DIC * 23.3% + DHO * 30% + DF * 23.3%. A 31 de diciembre de 2015 se presentan los siguientes avances:_x000D_
_x000D_
Avance Cuantitativo: 96,43%_x000D_
Avance Cualitativo: A continación se presentan las actividades más representativas de los diferentes componentes:_x000D_
_x000D_
DESARROLLO FISICO Y SOSTENIBILIDAD_x000D_
_x000D_
• Diseños del proyecto construcción de escenarios deportivos en la UTP (Piscinas, gimnasio y cafetería). _x000D_
• Diseños reubicación canchas múltiples._x000D_
• Estudio de patrimonio “Edificio Administrativo”._x000D_
• Estudio de vulnerabilidad sísmica para el puente peatonal en guadua de la universidad tecnológica de Pereira._x000D_
• Diseños de la Unidad de Desarrollo Agroindustrial _x000D_
• Diseños CIDT segunda fase_x000D_
• Construcción de Aulas alternativas_x000D_
• Diseños dos puentes en guadua_x000D_
• Diseño Laboratorios alternativos _x000D_
• Diseño Estructural del edificio de Mecánica _x000D_
• Diseños arquitectónicos y urbanísticos para la implementación de amueblamiento y equipamiento urbano _x000D_
• Adecuación del Auditorio de Bellas Artes _x000D_
• Priorización de mantenimiento en el campus universitario _x000D_
_x000D_
•El jardín botánico recibió durante este año 21.867 visitantes y logró llegar a 522 especies en conservación. _x000D_
• Con la CARDER se realizó un proyecto para la implementación de una Ludoteca, la constitución de la Red departamental de Jardínes Botánicos y se concluyó la investigación en Fibras Naturales._x000D_
• Con la Alcaldía de Pereira, se formuló el Plan Maestro de Silvicultura Urbana de Pereira y con la Alacaldía de Cartago el Catastro de los arboles urbanos de ese municipio. _x000D_
• Se ejecutó un convenio con Aguas y Aguas de Pereira en pro de la gestión de la educación ambiental en la zona de la Cascada Los Frayles, Buenos Aires, Lisbran y El Cedral._x000D_
• Se realizaron convenios con Fedegan, Empresa de Energía de Bogotá y Alcaldía de Pereira para el abastecimiento de arboles_x000D_
 • Se realizó la impresión de la Cartilla sobre la Magnoliaceas (familia botánica con mayor amenaza de extinción en Colombia)_x000D_
• Se recuperaron 28867 k, de los cuales 11,501 kg fueron recuperados por el proyecto UTP Recicla y 17,366 kg por la cooperativa COOPAZFU._x000D_
• Se realizó la jornada Recicloton número 23, logrando sensibilizar a los diferentes estamentos de la UTP, y se realizó la venta de 1.123 kg de material reciclado._x000D_
_x000D_
_x000D_
DESARROLLO INFORMATICO Y COMUNICACIONES_x000D_
_x000D_
• Sistemas de Información en el año 2015, presento avances en los desarrollos de los Software académico, Software Financiero, Software de Personal, Software de egresados, Software de seguimiento Plan de Desarrollo Institucional, Web Institucional y Proyecto de Identidad._x000D_
_x000D_
• Sostenibilidad de Hardware y Software en el año 2015, presento avances correspondientes a las actividades de Administración de la red, Administración de salas, Renovación equipos de Cómputo, Mantenimientos preventivos y correctivos._x000D_
_x000D_
• Sistemas de Comunicación en el año 2015, presento avances en actividades relacionadas con: Administrador de la red, Televisión, Grupo de Investigación y Redes académicas de alta velocidad._x000D_
_x000D_
• Automatización de Espacios Físicos para el año 2015, presentó avances correspondientes a la elaboración del contrato e inicio de obra en los   edificios de Eléctrica e Industrial._x000D_
_x000D_
_x000D_
DESARROLLO HUMANO Y ORGANIZACIONAL_x000D_
_x000D_
• En el año 2015, se llevaron a cabo las siguientes actividades en el proceso de Gestión Humana: _x000D_
- Implementación proceso de evaluación de competencias, finalización de las evaluaciones y consolidación de informes finales._x000D_
- Revisión del acuerdo de carrera (ley 909) y elaboración del Documento Propuesta de Carrera Administrativa._x000D_
- Presentación informe gestión plan de capacitación 2014 al Comité de Capacitación Administrativas y alta dirección y la propuesta del plan de capacitación institucional vigencia 2015._x000D_
- Realización de inducción y Reinducción administrativa._x000D_
- Intervención de los  procesos de acuerdo con los resultados de la medición de clima (Univirtual- Financiera- Académica- Gestión Humana- RSBU- Gestión de documentos)._x000D_
- Medición de la percepción del esfuerzo que hace la institución por mejorar el clima._x000D_
- Construcción de la  propuesta para la intervención de la Cultura Organizacional._x000D_
- Coordinación y seguimiento a la entrega del aplicativo de Evaluación de Competencias y de la realización de la prueba piloto._x000D_
_x000D_
• El Sistema Integral de Calidad en el año 2015, realizó las siguientes actividades:  _x000D_
- Implementó el Nuevo Mapa de Macroprocesos y Direccionamiento del Sistema Integral de Gestión (Alcance, Política de Calidad y Objetivos)_x000D_
- Se realizó la prueba piloto para la medición de la satisfacción de los usuarios, para crear la línea base de medición y finalmente definir la estrategia más conveniente para el Sistema, que permita aportar al mejoramiento continúo de cada uno de los servicios ofrecidos._x000D_
- Se ejecutó el plan de acción OEC (Organismo Evaluador de la Conformidad) - Auditoría Externa Organismo Acreditador._x000D_
- Se llevó a cabo la Operacionalización con el comité técnico OEC._x000D_
- Se implementó primera Fase del sistema de gestión de SST dando cumplimiento al decreto 1072 de 2015._x000D_
- En cuento al Sistema de Gestión de Calidad con el Área Académica se han definido los procedimientos institucionales a partir de los resultados del diagnóstico documental y se  complementó la matriz de alineación de lineamientos de acreditación Vs requisitos norma ISO 9001 y NTC GP 1000._x000D_
_x000D_
DESARROLLO FINANCIERO_x000D_
_x000D_
• Se logró que a través del Decreto de liquidación de presupuesto que la concurrencia del pasivo pensional quedara en 1.500.000.000 acorde a lo establecido en el Decreto 2710 del 26 de Diciembre del 2014, garantizando recursos del pasivo pensionala cargo de la UTP. _x000D_
_x000D_
Adicionalmente se realizaron gestiones ante el Ministerio de Hacienda y Crédito Público solicitando la compensación de recursos por el diferencial Salarial, sin embargo la respuesta fue negativa, de igual forma se realizó monitoreo del trabajo realizado por la Comisión SUE ante el MEN logrando durante la vigencia recursos puntuales como: Votaciones, CREE, Estampilla, Artículo 87._x000D_
_x000D_
• Sostenimiento de los programas de capacitación docente, proyectos de investigación, formación en lengua inglesa y apoyo a estudiantes de escasos recursos._x000D_
_x000D_
• Se realizaron gestiones ante la Dirección General de Regulación Económica de la Seguridad Social del Ministerio de Hacienda para que la Universidad no tenga que firmar el acuerdo de concurrencia para el pago del pasivo pensional. _x000D_
_x000D_
• Se continuó con el programa de matrícula financiada de la Universidad a través del FASUT._x000D_
_x000D_
• Se realizó la presentación ante los Vicerrectores del documento "Otras variables que impactan el financiamiento en las universidades"_x000D_
_x000D_
• Se hizo una entrega preliminar sobre la situación financiera de las Universidades a la Viceministra de Educación Superior_x000D_
_x000D_
• Se presentó en el Consejo Nacional de Rectores con la presencia de la Viceministra de Educación Nacional y de los Vicerrectores Administrativos de las 33 universidades del SUE, el documento de financiación de la educación pública en Colombia._x000D_
_x000D_
•  Con la implementación de la eliminación de sellos y control electrónico de autenticidad de certificados, atendiendo el Artículo 11, Decreto 2150 de 1995 "Ley Antitrámites, se logro expedir a través de la Web 3762 certificados, lo que significa un incremento del 1.299% (2014: 269 certificados solicitados por la web)._x000D_
_x000D_
Por otro lado, se logró que se elaboraran 12.587 certif</t>
  </si>
  <si>
    <t xml:space="preserve">OBJETIVO: Investigaciones, Innovación y Extensión_x000D_
_x000D_
31 de Diciembre de 2015 _x000D_
_x000D_
1. Número de artículos publicados en los índex internacionales: la meta establecida para este año es de 100 artículos registrados en el año 2015 y a la fecha se cuenta con 160  artículos reportados en SCOPUS Base de datos científica de impacto internacional,  por lo que se ha logrado un 160% de cumplimiento de la meta. _x000D_
_x000D_
2. Porcentaje de proyectos de investigación apropiados por la sociedad: La meta para este año es que el 30% de los proyectos concluidos sean apropiados y actualmente contamos con un 17.71%, es decir, de 288  proyectos concluidos en el período comprendido entre el año 2010 y 2014, 51 han sido apropiados por la sociedad, logrando un avance del 59.03%. _x000D_
_x000D_
3. Número de contratos de transferencia de resultados de la propiedad intelectual: La meta establecida para dicho indicador es de dos contratos y a la fecha se ha cumplido en un 100% teniendo en cuenta los ingresos que se han obtenido de la venta de plántulas de mora y de los experimentos de física del grupo de investigación DICOPED. _x000D_
_x000D_
4. Porcentaje libros resultados de investigación que hayan sido comercializados: La meta para este año es que el 10% de los  libros remitidos a los canales de  distribución sean comercializados y  a la fecha se cuenta con el siguiente reporte:_x000D_
_x000D_
1428 Libros despachados_x000D_
342 Libros vendidos resultados de investigación_x000D_
_x000D_
Para un porcentaje de comercialización del 23.9% de libros resultados de investigación,  cumpliendo la meta establecida en un 239%._x000D_
_x000D_
_x000D_
_x000D_
_x000D_
_x000D_
_x000D_
</t>
  </si>
  <si>
    <t>Porcentaje de avance en Proyectos de innovación en KPO</t>
  </si>
  <si>
    <t>Porcentaje de avance en Gestión de la innovación</t>
  </si>
  <si>
    <t>Porcentaje de avance en Banco de Talentos</t>
  </si>
  <si>
    <t>Porcentaje de avance de la Infraestructura para el desarrollo de la innovación en KPO</t>
  </si>
  <si>
    <t xml:space="preserve">31 de Diciembre de 2015 _x000D_
_x000D_
CREACIÓN Y TRANSFORMACIÓN DEL CONOCIMIENTO_x000D_
_x000D_
1. Número de artículos publicados en revistas indexadas:  La meta es 230  artículos año 2015, actualmente la Vicerrectoría cuenta con un reporte de parte del CIARP actualizado donde se registran 166 artículos en revistas indexadas (A1, A2, B y C) en el año 2015,  obteniendo un avance del 72.18%  de la meta establecida._x000D_
_x000D_
_x000D_
2. Número de obras artísticas: La meta establecida es de 5 obras artística en el año 2015 y a la fecha se tiene un reporte del CIARP de 6, obteniendo un avance del 120%_x000D_
_x000D_
_x000D_
3. Número de capítulo de libro resultado de investigación: La meta establecida  para este año es de  20 obras libro o capítulo de libro resultado de investigación en el  año 2015 y a la fecha se tiene un reporte del CIARP de 9, obteniendo un avance del 45%_x000D_
_x000D_
</t>
  </si>
  <si>
    <t xml:space="preserve">31 de Diciembre de 2015_x000D_
_x000D_
1. Número de citaciones de investigadores de la Universidad en revistas indexadas internacionales: La meta es de 200 citaciones para el año 2015 y se cuenta actualmente con 523, logrando un porcentaje de cumplimiento del 261.5%._x000D_
_x000D_
2. Registros de propiedad intelectual: Se cuenta actualmente con 53 registros de propiedad intelectual, cumpliéndose en un 139.47% con la meta establecida de 38 registros._x000D_
_x000D_
Marcas: 5 _x000D_
_x000D_
1. ORGANISMO CERTIFICADOR DE SISTEMAS DE GESTION DE LA CALIDAD UNIVERSIDAD TECNOLOGICA DE PEREIRA OCSGC - UTP_x000D_
2. COLOMBIA CHALLENGE YOUR KNOWLEDGE_x000D_
3. COLOMBIA CHALLENGE YOUR KNOWLEDGE_x000D_
4. qlct_x000D_
5. SERÉ VUELVE A SER TU_x000D_
_x000D_
Patentes: 8_x000D_
_x000D_
1. Dispositivo para Grabar y Estampar._x000D_
2. Proceso de Obtención de Aceite de Gusano de Seda Bombix Mori Linn Híbrido Pílamo 1 en Estado de Crisálida sin degradación por acción Microbiana._x000D_
3. Proceso y obtención de aceite de gusano quinto instar para uso cosmético._x000D_
4. Selección y Propagación In Vitro de Mora de Castilla._x000D_
5. Dispositivo de Sorteo Modular y Autónomo (Balotera)._x000D_
6. Proceso para la Fabricación de Materiales de Construcción a partir de Residuos Celulósicos._x000D_
7. Equipo para medir la madurez de los culmos de Guadua._x000D_
8."Propagación in Vitro de Heliconia Bihai (L) CV. Lobster Salmon y Heliconia Orthotricha CV. Arcoiris_x000D_
ORTHOTRICHA CV. ARCOIRIS_x000D_
_x000D_
Software: 40 (Ver relación anexa)_x000D_
_x000D_
_x000D_
Cabe destacar que dicho indicador es acumulado desde el año 2008 a la fecha._x000D_
_x000D_
_x000D_
_x000D_
_x000D_
_x000D_
_x000D_
_x000D_
_x000D_
_x000D_
_x000D_
_x000D_
_x000D_
_x000D_
</t>
  </si>
  <si>
    <t xml:space="preserve">31 de Diciembre de 2015 _x000D_
_x000D_
No de Proyectos de extensión enfocados en el tema socio-cultural (Incluyen proyectos financiados en la convocatoria interna) año 2015: La meta para el año 2015 son 56 proyectos de este tipo y a la fecha se cuenta con:_x000D_
_x000D_
1. 65 Actividades en temas socio culturales_x000D_
2. 6 Proyectos aprobados en la convocatoria interna de extensión solidaria y cultural._x000D_
_x000D_
En total se cuenta con 71 proyectos para un nivel de cumplimiento del 126.78%._x000D_
_x000D_
</t>
  </si>
  <si>
    <t xml:space="preserve">31 de Diciembre de 2015 _x000D_
_x000D_
DESARROLLO INSTITUCIONAL_x000D_
_x000D_
1. Número de  grupos de investigación reconocidos por Colciencias: En este indicador se hace seguimiento al número de grupos de investigación reconocidos por Colciencias. La meta estimada para el año 2015 es de 72 grupos de investigación y actualmente se ha cumplido en un 100%. _x000D_
_x000D_
2. Número de grupos de investigación reconocidos por Colciencias participando en redes: La meta para el 2015 es de 25 grupos y actualmente se cuenta con 17 vinculados a redes ya sea de carácter nacional o internacional, es decir, se cumplió la meta en un 68%. El cumplimiento de este indicador se vio afectado teniendo en cuenta el cambio en la medición del mismo, ya que solo se contempla las redes de investigación en las cuales participan los grupos reconocidos por Colciencias._x000D_
_x000D_
3. Porcentaje de grupos de investigación reconocidos por Colciencias  vinculados en los programas de maestría y doctorado: La meta para el año 2015 es que el 60% de los grupos reconocidos por Colciencias se encuentren vinculados a estos programas, la cual se ha cumplido en un  120.33%,  ya que actualmente se cuenta con 52 grupos reconocidos vinculados en los programas de maestría y doctorado  de los 72  reconocidos por Colciencias (72.2%)._x000D_
_x000D_
</t>
  </si>
  <si>
    <t xml:space="preserve">REPORTE CON CORTE A 30 DE DICIEMBRE DE 2015_x000D_
_x000D_
• El índice de construcción:_x000D_
_x000D_
Definición:   Área construida/área ocupada por edificaciones _x000D_
Una vez verificadas las áreas construidas de la planta física e incorporadas las nuevas edificaciones, se llega a un índice de construcción de 2,31.   _x000D_
El área construida de la universidad corresponde a 71.960,56 m2   y el área ocupada a 	 31.181,63 m2, _x000D_
En el transcurso del año no ha habido aumento de área construida, sin embargo se adelantan los procesos de construcción de las Aulas Alternativas  y está en proceso de obra civil, ser adecuo el auditorio de bellas artes el cual se instalaran para el mes de febrero del siguiente año 256 sillas con lo cual el espacio queda habilitado para el uso; se adjudicó a la empresa CARVAJAL ESPACIOS S.A.S., los cuatro ítems para el amueblamiento de ciencias de la salud y el Ed. De química por un valor de $592,212,913,oo, con un tiempo de entrega de 20 días calendario” de acuerdo al cronograma se espera que este para entregar a los usuarios para el mes de febrero; La actualización estructural de la rampa está al 100% de la ejecución y ya fue entregada a la sección de mantenimiento de la UTP; las obras de adecuación del edificio de Ciencias de la Salud se encuentran avanzando y reportan un avance del 61% a la fecha._x000D_
_x000D_
Para los diseños de la UDA se realizaron los contratos de redes complementarias, gases, aires redes eléctricas, se aprobaron los diseños en la curaduría urbana No 2 el diseño arquitectónico esta en 90% se iniciaron las cantidades de obra y especificaciones técnicas, se aprobaron las distribuciones de laboratorios por parte del equipo tenido UDA; Se inició el proceso de coordinación con las redes complementarias , se espera tener el paquete compilado en marzo; la Licitación Pública No. 22 de 2015: CONSTRUCCIÓN DE OBRAS DEL CENTRO DE INNOVACIÓN Y DESARROLLO TECNOLOGICO – BLOQUE C CENTRO DE FORMACIÓN POSTGRADUAL, ya se encuentra en su primera etapa contractual y se espera el inicio por parte de la interventoría, contrato N. 5992, contratista Consorcio centro UTP, valor $8.627.342.828; la Licitación pública No. 23 de 2015: CONSTRUCCIÓN DE CANCHAS MULTIPLEX UTP- PRIMERA ETAPA, El día del cierre de la licitación no se presentó ningún proponente por esta razón la licitación se declaró desierta, aplicando el estatuto de contratación en el artículo 41 EXCEPCIONES A LA CONTRATACIÓN se solicitó cotización al ingeniero Rodrigo Cárdenas Garcia el cual presento una oferta para la construcción de las canchas por un valor de $ 1.498.399.859. De la propuesta surgió el contrato 5993 al cual se realizara el acta de inicio una vez se encuentre contratada la interventoría; Avance en ejecución: 0 %; Avance en tiempo: 0 %. INTERVENTORÍA CONSTRUCCIÓN CANCHAS MULTIPLEX UTP - PRIMERA ETAPA, Se realizó invitación a diferentes oferentes para la realización de la interventoría de las canchas para la cual se escogió la propuesta del ingeniero Eduardo Giraldo por un valor de $ 82 millones de pesos. Se envió la propuesta a la oficina jurídica para el cual elaboraron el contrato No. 6005 de 2015. El acta de inicio se firmara en el mes de enero, Avance en ejecución: 0 %; Avance en tiempo: 0 %_x000D_
Se adelantan obras menores en el auditorio de bellas artes._x000D_
_x000D_
• Cobertura de los equipamientos:_x000D_
_x000D_
Se refiere a la capacidad de aulas, laboratorios, salas de cómputo, áreas de uso especializado, cafeterías, oficinas, auditorios y salas múltiples, áreas de servicios, circulaciones y áreas libres en relación con el número de estudiantes de pregrado._x000D_
De acuerdo con la actualización realizada a la fecha, este indicador está en 80,29%_x000D_
_x000D_
• Atención a necesidades externas._x000D_
_x000D_
Este indicador corresponde a las intervenciones que se realizan en las sedes alternas, como lo son el CDV, la Sede de Ciencias Clínica, y el laboratorio de genética médica._x000D_
A la fecha se realizó traslado del laboratorio que fue atendido por la sección de mantenimiento._x000D_
El indicador está en 100%._x000D_
_x000D_
</t>
  </si>
  <si>
    <t xml:space="preserve">El componente Desarrollo Financiero contempla 3 indicadores de impacto que son: OPTIMIZACIÓN DE INGRESOS, NUEVAS LINEAS DE FINANCIAMIENTO Y RACIONALIZACIÓN DEL USO DE LOS RECURSOS, los cuales presentan los siguientes avances a 31 de Diciembre:_x000D_
_x000D_
OPTIMIZACIÓN DE INGRESOS_x000D_
Informe cuantitativo: 100%_x000D_
_x000D_
Se logró cumplir con las metas proyectadas de ingresos propios y Nación permitiendo dar respuesta a los gastos de funcionamiento e inversión y los diferente programas de capacitación docente, proyectos de investigación, formación en lengua inglesa y apoyo a estudiantes de escasos recursos. _x000D_
_x000D_
_x000D_
NUEVAS LINEAS DE FINANCIAMIENTO_x000D_
Informe cuantitativo: 88.79%_x000D_
_x000D_
Se logró que a través del Decreto de liquidación de presupuesto que la concurrencia del pasivo pensional quedara en 1.500.000.000 acorde a lo establecido en el Decreto 2710 del 26 de Diciembre del 2014 garantizando recursos del pasivo pensional a cargo de la UTP._x000D_
_x000D_
Adicionalmente se realizaron gestiones ante el Ministerio de Hacienda y Crédito Público solicitando la compensación de recursos por el diferencial Salarial, sin embargo la respuesta fue negativa, de igual forma se realizó monitoreo del trabajo realizado por la Comisión SUE ante el MEN logrando durante la vigencia recursos puntuales como: Votaciones, CREE, Estampilla, Artículo 87._x000D_
_x000D_
RACIONALIZACIÓN DEL USO DE LOS RECURSOS_x000D_
Informe cuantitativo: 94.52%_x000D_
 _x000D_
Con la implementación de la eliminación de sellos y control electrónico de autenticidad de certificados, atendiendo el Artículo 11, Decreto 2150 de 1995 "Ley Antitrámites, se logro expedir a través de la Web 3762 certificados, lo que significa un incremento del 1.299% (2014: 269 certificados solicitados por la web)._x000D_
_x000D_
Por otro lado, se logró que se elaboraran 12.587 certificados sin el sello seco (2014: 269 certificados sin sello), lo que significa un incremento del 4.579%, permitiendo agilidad en el proceso y que la funcionaria encargada de los certificados contara con tiempo disponible para tener la estadística de certificados al día y colaborar con la atención de usuarios con temas referentes a promoción y divulgación de inscripciones, matricula académica y graduaciones tanto personal como telefónicamente_x000D_
_x000D_
•	Logros 2014: Actualización del procedimiento de cartera en el SGC, mejoras en el aplicativo de PCTG, permitiendo realizar 3.240 facturas a terceros a tiempo tanto de funcionamiento y proyectos especiales creciendo en un 70% con respecto al año 2013, adicionalmente permitir el monitoreo por parte de los ordenadores de aquellas facturas pagadas y pendientes de pago._x000D_
_x000D_
•	Beneficios adquiridos por la UTP por ser miembro de RADAR y RENATA sin costos adicionales tales como: Contar con 170 Mbps de internet y un canal de datos de 100 Mbps adicional para la sede de Ciencias Clínicas en el Hospital San Jorge, Contar con servidores de respaldo con un canal de transmisión de 100 Mbps, Control de todos los servicios de conectividad de la Institución, adicionalmente Servicios de divulgación, difusión y planeación de eventos académicos a través de Renata, entre otros._x000D_
_x000D_
•	Logros 2013: Disminución del gasto de la contratación de monitores la cual había aumentado en un 68% del 2011 al 2012 y con la nueva política se logró disminuir un 26% de la vigencia 2012 al 2013 e Incremento en el uso de los aplicativos como: pagos electrónicos, legalización de contratos, documentación de estudiantes._x000D_
</t>
  </si>
  <si>
    <t>Virtualización Data Center</t>
  </si>
  <si>
    <t>Conectividad</t>
  </si>
  <si>
    <t>Gastos Generales de Funcionamiento y Operación</t>
  </si>
  <si>
    <t>Acceso a Bases de Datos y Publicaciones Especializadas</t>
  </si>
  <si>
    <t>Coordinación II+D</t>
  </si>
  <si>
    <t>Proyectos de Innovación</t>
  </si>
  <si>
    <t>Poner en funcionamiento el aula</t>
  </si>
  <si>
    <t>Personas capacitadas en el Laboratorio de Innovación</t>
  </si>
  <si>
    <t>Personas capacitadas en el proyecto ParqueSapienx</t>
  </si>
  <si>
    <t>Metros cuadrados de Infraestructura física construida dedicados a la Innovación con enfoque KPO</t>
  </si>
  <si>
    <t>Proceso de definición del lote para el proyecto</t>
  </si>
  <si>
    <t>Número de laboratorios dotados tecnológicamente</t>
  </si>
  <si>
    <t xml:space="preserve">No. de sedes dotadas con bienes muebles </t>
  </si>
  <si>
    <t>Misiones</t>
  </si>
  <si>
    <t>Número de grupos de investigación alineados</t>
  </si>
  <si>
    <t>Número de proyectos asesorados</t>
  </si>
  <si>
    <t>Interventoría</t>
  </si>
  <si>
    <t>Sistemas de información implementados</t>
  </si>
  <si>
    <t>Número de instituciones articuladas en su  PEI en emprendimiento y TICs</t>
  </si>
  <si>
    <t>No. de personas vinculadas a la formación en las Universidades</t>
  </si>
  <si>
    <t>Número de facultades alineadas en sus funciones misionales con la estrategia del CI&amp;DT  para el desarrollo del sector KPO</t>
  </si>
  <si>
    <t>Número de  personas caracterizadas en el sistema</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</si>
</sst>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_(* \(#,##0.00\);_(* &quot;-&quot;??_);_(@_)"/>
    <numFmt numFmtId="164" formatCode="0.0%"/>
    <numFmt numFmtId="165" formatCode="dd/mm/yyyy\ hh:mm\ AM/PM"/>
    <numFmt numFmtId="166" formatCode="0.0"/>
    <numFmt numFmtId="167" formatCode="[$-240A]d&quot; de &quot;mmmm&quot; de &quot;yyyy;@"/>
    <numFmt numFmtId="168" formatCode="dd/mm/yyyy;@"/>
  </numFmts>
  <fonts count="48" x14ac:knownFonts="1">
    <font>
      <sz val="11"/>
      <color theme="1"/>
      <name val="Calibri"/>
      <family val="2"/>
      <scheme val="minor"/>
    </font>
    <font>
      <sz val="11"/>
      <color theme="1"/>
      <name val="Calibri"/>
      <family val="2"/>
      <scheme val="minor"/>
    </font>
    <font>
      <b/>
      <sz val="14"/>
      <color theme="1"/>
      <name val="Calibri"/>
      <family val="2"/>
      <scheme val="minor"/>
    </font>
    <font>
      <sz val="10"/>
      <color theme="0"/>
      <name val="Calibri"/>
      <family val="2"/>
      <scheme val="minor"/>
    </font>
    <font>
      <sz val="9"/>
      <color theme="1"/>
      <name val="Calibri"/>
      <family val="2"/>
      <scheme val="minor"/>
    </font>
    <font>
      <sz val="10"/>
      <color theme="1"/>
      <name val="Calibri"/>
      <family val="2"/>
      <scheme val="minor"/>
    </font>
    <font>
      <sz val="11"/>
      <color indexed="8"/>
      <name val="Calibri"/>
      <family val="2"/>
      <scheme val="minor"/>
    </font>
    <font>
      <sz val="11"/>
      <name val="Calibri"/>
      <family val="2"/>
      <scheme val="minor"/>
    </font>
    <font>
      <b/>
      <sz val="11"/>
      <color theme="0"/>
      <name val="Calibri"/>
      <family val="2"/>
      <scheme val="minor"/>
    </font>
    <font>
      <sz val="10"/>
      <name val="Arial"/>
      <family val="2"/>
    </font>
    <font>
      <b/>
      <sz val="11"/>
      <name val="Calibri"/>
      <family val="2"/>
      <scheme val="minor"/>
    </font>
    <font>
      <b/>
      <sz val="14"/>
      <name val="Calibri"/>
      <family val="2"/>
      <scheme val="minor"/>
    </font>
    <font>
      <sz val="12"/>
      <name val="Calibri"/>
      <family val="2"/>
      <scheme val="minor"/>
    </font>
    <font>
      <sz val="12"/>
      <color theme="1"/>
      <name val="Calibri"/>
      <family val="2"/>
      <scheme val="minor"/>
    </font>
    <font>
      <b/>
      <sz val="20"/>
      <name val="Calibri"/>
      <family val="2"/>
      <scheme val="minor"/>
    </font>
    <font>
      <b/>
      <sz val="11"/>
      <color indexed="8"/>
      <name val="Calibri"/>
      <family val="2"/>
      <scheme val="minor"/>
    </font>
    <font>
      <sz val="12"/>
      <color indexed="8"/>
      <name val="Calibri"/>
      <family val="2"/>
      <scheme val="minor"/>
    </font>
    <font>
      <b/>
      <sz val="14"/>
      <color indexed="8"/>
      <name val="Calibri"/>
      <family val="2"/>
      <scheme val="minor"/>
    </font>
    <font>
      <b/>
      <sz val="14"/>
      <color theme="0"/>
      <name val="Calibri"/>
      <family val="2"/>
      <scheme val="minor"/>
    </font>
    <font>
      <b/>
      <sz val="18"/>
      <color theme="0"/>
      <name val="Calibri"/>
      <family val="2"/>
      <scheme val="minor"/>
    </font>
    <font>
      <b/>
      <sz val="20"/>
      <color theme="0"/>
      <name val="Calibri"/>
      <family val="2"/>
      <scheme val="minor"/>
    </font>
    <font>
      <u/>
      <sz val="11"/>
      <color theme="10"/>
      <name val="Calibri"/>
      <family val="2"/>
    </font>
    <font>
      <b/>
      <sz val="16"/>
      <color theme="1"/>
      <name val="Calibri"/>
      <family val="2"/>
      <scheme val="minor"/>
    </font>
    <font>
      <sz val="16"/>
      <color theme="1"/>
      <name val="Calibri"/>
      <family val="2"/>
      <scheme val="minor"/>
    </font>
    <font>
      <b/>
      <sz val="18"/>
      <color theme="1"/>
      <name val="Calibri"/>
      <family val="2"/>
      <scheme val="minor"/>
    </font>
    <font>
      <b/>
      <sz val="12"/>
      <name val="Calibri"/>
      <family val="2"/>
      <scheme val="minor"/>
    </font>
    <font>
      <b/>
      <sz val="24"/>
      <color theme="1"/>
      <name val="Calibri"/>
      <family val="2"/>
      <scheme val="minor"/>
    </font>
    <font>
      <b/>
      <sz val="11"/>
      <color theme="0"/>
      <name val="Calibri"/>
      <family val="2"/>
    </font>
    <font>
      <b/>
      <sz val="18"/>
      <color theme="0"/>
      <name val="Arial"/>
      <family val="2"/>
    </font>
    <font>
      <b/>
      <sz val="12"/>
      <color indexed="8"/>
      <name val="Arial"/>
      <family val="2"/>
    </font>
    <font>
      <b/>
      <sz val="18"/>
      <color theme="0"/>
      <name val="Calibri"/>
      <family val="2"/>
    </font>
    <font>
      <b/>
      <sz val="11"/>
      <color theme="1"/>
      <name val="Calibri"/>
      <family val="2"/>
      <scheme val="minor"/>
    </font>
    <font>
      <b/>
      <sz val="20"/>
      <color theme="1"/>
      <name val="Calibri"/>
      <family val="2"/>
      <scheme val="minor"/>
    </font>
    <font>
      <sz val="20"/>
      <color theme="1"/>
      <name val="Calibri"/>
      <family val="2"/>
      <scheme val="minor"/>
    </font>
    <font>
      <b/>
      <sz val="24"/>
      <color theme="0"/>
      <name val="Calibri"/>
      <family val="2"/>
      <scheme val="minor"/>
    </font>
    <font>
      <b/>
      <sz val="18"/>
      <name val="Calibri"/>
      <family val="2"/>
      <scheme val="minor"/>
    </font>
    <font>
      <b/>
      <sz val="36"/>
      <color theme="1"/>
      <name val="Calibri"/>
      <family val="2"/>
      <scheme val="minor"/>
    </font>
    <font>
      <b/>
      <sz val="48"/>
      <name val="Calibri"/>
      <family val="2"/>
      <scheme val="minor"/>
    </font>
    <font>
      <b/>
      <sz val="14"/>
      <color theme="0"/>
      <name val="Calibri"/>
      <family val="2"/>
    </font>
    <font>
      <b/>
      <sz val="20"/>
      <color theme="1"/>
      <name val="Arial"/>
      <family val="2"/>
    </font>
    <font>
      <sz val="14"/>
      <color theme="1"/>
      <name val="Calibri"/>
      <family val="2"/>
      <scheme val="minor"/>
    </font>
    <font>
      <sz val="18"/>
      <color theme="1"/>
      <name val="Calibri"/>
      <family val="2"/>
      <scheme val="minor"/>
    </font>
    <font>
      <b/>
      <sz val="16"/>
      <color theme="0"/>
      <name val="Calibri"/>
      <family val="2"/>
    </font>
    <font>
      <sz val="11"/>
      <color theme="0"/>
      <name val="Calibri"/>
      <family val="2"/>
      <scheme val="minor"/>
    </font>
    <font>
      <b/>
      <sz val="22"/>
      <color theme="0"/>
      <name val="Calibri"/>
      <family val="2"/>
      <scheme val="minor"/>
    </font>
    <font>
      <b/>
      <sz val="16"/>
      <name val="Calibri"/>
      <family val="2"/>
      <scheme val="minor"/>
    </font>
    <font>
      <b/>
      <sz val="12"/>
      <color theme="0"/>
      <name val="Calibri"/>
      <family val="2"/>
      <scheme val="minor"/>
    </font>
    <font>
      <b/>
      <sz val="12"/>
      <color theme="1"/>
      <name val="Calibri"/>
      <family val="2"/>
      <scheme val="minor"/>
    </font>
  </fonts>
  <fills count="29">
    <fill>
      <patternFill patternType="none"/>
    </fill>
    <fill>
      <patternFill patternType="gray125"/>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rgb="FFFFFF00"/>
        <bgColor indexed="64"/>
      </patternFill>
    </fill>
    <fill>
      <patternFill patternType="solid">
        <fgColor theme="9" tint="0.59999389629810485"/>
        <bgColor indexed="64"/>
      </patternFill>
    </fill>
    <fill>
      <patternFill patternType="solid">
        <fgColor theme="1"/>
        <bgColor indexed="64"/>
      </patternFill>
    </fill>
    <fill>
      <patternFill patternType="solid">
        <fgColor theme="4" tint="0.59999389629810485"/>
        <bgColor indexed="64"/>
      </patternFill>
    </fill>
    <fill>
      <patternFill patternType="solid">
        <fgColor theme="3" tint="-0.249977111117893"/>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theme="1" tint="4.9989318521683403E-2"/>
        <bgColor indexed="64"/>
      </patternFill>
    </fill>
    <fill>
      <patternFill patternType="solid">
        <fgColor rgb="FFC00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5" tint="-0.249977111117893"/>
        <bgColor indexed="64"/>
      </patternFill>
    </fill>
    <fill>
      <patternFill patternType="solid">
        <fgColor theme="8" tint="0.59999389629810485"/>
        <bgColor indexed="64"/>
      </patternFill>
    </fill>
    <fill>
      <patternFill patternType="solid">
        <fgColor theme="7" tint="-0.499984740745262"/>
        <bgColor indexed="64"/>
      </patternFill>
    </fill>
    <fill>
      <patternFill patternType="solid">
        <fgColor theme="8" tint="0.39997558519241921"/>
        <bgColor indexed="64"/>
      </patternFill>
    </fill>
    <fill>
      <patternFill patternType="solid">
        <fgColor theme="5"/>
        <bgColor indexed="64"/>
      </patternFill>
    </fill>
    <fill>
      <patternFill patternType="solid">
        <fgColor rgb="FFFFC000"/>
        <bgColor indexed="64"/>
      </patternFill>
    </fill>
    <fill>
      <patternFill patternType="solid">
        <fgColor rgb="FF92D050"/>
        <bgColor indexed="64"/>
      </patternFill>
    </fill>
    <fill>
      <patternFill patternType="solid">
        <fgColor theme="8" tint="-0.249977111117893"/>
        <bgColor indexed="64"/>
      </patternFill>
    </fill>
    <fill>
      <patternFill patternType="solid">
        <fgColor rgb="FFFF0000"/>
        <bgColor indexed="64"/>
      </patternFill>
    </fill>
    <fill>
      <patternFill patternType="solid">
        <fgColor theme="8" tint="0.79998168889431442"/>
        <bgColor indexed="64"/>
      </patternFill>
    </fill>
    <fill>
      <patternFill patternType="solid">
        <fgColor theme="7" tint="-0.249977111117893"/>
        <bgColor indexed="64"/>
      </patternFill>
    </fill>
  </fills>
  <borders count="78">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theme="0"/>
      </top>
      <bottom style="thin">
        <color theme="0"/>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thin">
        <color indexed="64"/>
      </left>
      <right/>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right/>
      <top style="medium">
        <color indexed="64"/>
      </top>
      <bottom/>
      <diagonal/>
    </border>
    <border>
      <left style="medium">
        <color indexed="64"/>
      </left>
      <right/>
      <top style="medium">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thin">
        <color theme="0"/>
      </top>
      <bottom/>
      <diagonal/>
    </border>
    <border>
      <left style="medium">
        <color indexed="64"/>
      </left>
      <right style="medium">
        <color indexed="64"/>
      </right>
      <top/>
      <bottom style="thin">
        <color theme="0"/>
      </bottom>
      <diagonal/>
    </border>
    <border>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diagonal/>
    </border>
    <border>
      <left style="medium">
        <color indexed="64"/>
      </left>
      <right style="medium">
        <color indexed="64"/>
      </right>
      <top style="thin">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theme="0"/>
      </bottom>
      <diagonal/>
    </border>
    <border>
      <left style="medium">
        <color indexed="64"/>
      </left>
      <right/>
      <top/>
      <bottom style="thin">
        <color theme="0"/>
      </bottom>
      <diagonal/>
    </border>
    <border>
      <left/>
      <right style="medium">
        <color indexed="64"/>
      </right>
      <top/>
      <bottom/>
      <diagonal/>
    </border>
    <border>
      <left/>
      <right style="medium">
        <color indexed="64"/>
      </right>
      <top/>
      <bottom style="medium">
        <color indexed="64"/>
      </bottom>
      <diagonal/>
    </border>
    <border>
      <left style="thin">
        <color indexed="64"/>
      </left>
      <right/>
      <top style="thin">
        <color indexed="64"/>
      </top>
      <bottom/>
      <diagonal/>
    </border>
  </borders>
  <cellStyleXfs count="5">
    <xf numFmtId="0" fontId="0" fillId="0" borderId="0"/>
    <xf numFmtId="9" fontId="1" fillId="0" borderId="0" applyFont="0" applyFill="0" applyBorder="0" applyAlignment="0" applyProtection="0"/>
    <xf numFmtId="43" fontId="1" fillId="0" borderId="0" applyFont="0" applyFill="0" applyBorder="0" applyAlignment="0" applyProtection="0"/>
    <xf numFmtId="0" fontId="9" fillId="0" borderId="0"/>
    <xf numFmtId="0" fontId="21" fillId="0" borderId="0" applyNumberFormat="0" applyFill="0" applyBorder="0" applyAlignment="0" applyProtection="0">
      <alignment vertical="top"/>
      <protection locked="0"/>
    </xf>
  </cellStyleXfs>
  <cellXfs count="1187">
    <xf numFmtId="0" fontId="0" fillId="0" borderId="0" xfId="0"/>
    <xf numFmtId="22" fontId="0" fillId="0" borderId="0" xfId="0" applyNumberFormat="1"/>
    <xf numFmtId="0" fontId="0" fillId="4" borderId="0" xfId="0" applyFill="1" applyBorder="1" applyAlignment="1"/>
    <xf numFmtId="0" fontId="0" fillId="6" borderId="2" xfId="0" applyFill="1" applyBorder="1" applyAlignment="1">
      <alignment horizontal="center" vertical="center"/>
    </xf>
    <xf numFmtId="164" fontId="0" fillId="6" borderId="2" xfId="1" applyNumberFormat="1" applyFont="1" applyFill="1" applyBorder="1" applyAlignment="1">
      <alignment horizontal="center" vertical="center" wrapText="1"/>
    </xf>
    <xf numFmtId="0" fontId="0" fillId="0" borderId="0" xfId="0" applyAlignment="1">
      <alignment vertical="center"/>
    </xf>
    <xf numFmtId="0" fontId="0" fillId="4" borderId="2" xfId="0" applyFill="1" applyBorder="1" applyAlignment="1">
      <alignment horizontal="center" vertical="center"/>
    </xf>
    <xf numFmtId="164" fontId="0" fillId="4" borderId="2" xfId="1" applyNumberFormat="1" applyFont="1" applyFill="1" applyBorder="1" applyAlignment="1">
      <alignment horizontal="center" vertical="center" wrapText="1"/>
    </xf>
    <xf numFmtId="0" fontId="0" fillId="4" borderId="0" xfId="0" applyFill="1" applyBorder="1"/>
    <xf numFmtId="0" fontId="3" fillId="4" borderId="0" xfId="0" applyFont="1" applyFill="1" applyBorder="1" applyAlignment="1">
      <alignment horizontal="left" vertical="top" wrapText="1"/>
    </xf>
    <xf numFmtId="0" fontId="0" fillId="4" borderId="0" xfId="0" applyFill="1" applyBorder="1" applyAlignment="1">
      <alignment horizontal="center"/>
    </xf>
    <xf numFmtId="0" fontId="0" fillId="4" borderId="0" xfId="0" applyFill="1"/>
    <xf numFmtId="0" fontId="0" fillId="4" borderId="0" xfId="0" applyFill="1" applyBorder="1" applyAlignment="1">
      <alignment horizontal="left"/>
    </xf>
    <xf numFmtId="0" fontId="0" fillId="4" borderId="0" xfId="0" applyFill="1" applyAlignment="1">
      <alignment vertical="center"/>
    </xf>
    <xf numFmtId="164" fontId="0" fillId="4" borderId="2" xfId="1" applyNumberFormat="1" applyFont="1" applyFill="1" applyBorder="1" applyAlignment="1">
      <alignment horizontal="center" vertical="center"/>
    </xf>
    <xf numFmtId="0" fontId="0" fillId="4" borderId="0" xfId="0" applyFill="1" applyAlignment="1">
      <alignment horizontal="left"/>
    </xf>
    <xf numFmtId="0" fontId="0" fillId="4" borderId="0" xfId="0" applyFill="1" applyAlignment="1">
      <alignment horizontal="center"/>
    </xf>
    <xf numFmtId="0" fontId="0" fillId="6" borderId="2" xfId="0" applyFill="1" applyBorder="1" applyAlignment="1">
      <alignment horizontal="left" vertical="center" wrapText="1"/>
    </xf>
    <xf numFmtId="0" fontId="0" fillId="4" borderId="2" xfId="0" applyFill="1" applyBorder="1" applyAlignment="1">
      <alignment horizontal="left" vertical="center" wrapText="1"/>
    </xf>
    <xf numFmtId="164" fontId="0" fillId="4" borderId="0" xfId="1" applyNumberFormat="1" applyFont="1" applyFill="1" applyBorder="1" applyAlignment="1">
      <alignment horizontal="center" vertical="center"/>
    </xf>
    <xf numFmtId="164" fontId="0" fillId="4" borderId="0" xfId="1" applyNumberFormat="1" applyFont="1" applyFill="1" applyBorder="1" applyAlignment="1">
      <alignment horizontal="center" vertical="center" wrapText="1"/>
    </xf>
    <xf numFmtId="0" fontId="0" fillId="4" borderId="0" xfId="0" applyFill="1" applyBorder="1" applyAlignment="1">
      <alignment horizontal="left" vertical="center" wrapText="1"/>
    </xf>
    <xf numFmtId="0" fontId="0" fillId="4" borderId="0" xfId="0" applyFill="1" applyBorder="1" applyAlignment="1">
      <alignment vertical="center" wrapText="1"/>
    </xf>
    <xf numFmtId="0" fontId="0" fillId="4" borderId="0" xfId="0" applyFill="1" applyBorder="1" applyAlignment="1">
      <alignment horizontal="center" vertical="center"/>
    </xf>
    <xf numFmtId="0" fontId="0" fillId="0" borderId="0" xfId="0" applyBorder="1"/>
    <xf numFmtId="0" fontId="0" fillId="0" borderId="0" xfId="0" applyBorder="1" applyAlignment="1">
      <alignment horizontal="left"/>
    </xf>
    <xf numFmtId="0" fontId="0" fillId="0" borderId="0" xfId="0" applyBorder="1" applyAlignment="1">
      <alignment horizontal="center"/>
    </xf>
    <xf numFmtId="0" fontId="0" fillId="4" borderId="0" xfId="0" applyFill="1" applyBorder="1" applyAlignment="1">
      <alignment horizontal="left" vertical="top" wrapText="1"/>
    </xf>
    <xf numFmtId="0" fontId="0" fillId="4" borderId="0" xfId="0" applyFill="1" applyAlignment="1"/>
    <xf numFmtId="0" fontId="0" fillId="0" borderId="0" xfId="0" applyBorder="1" applyAlignment="1"/>
    <xf numFmtId="0" fontId="0" fillId="6" borderId="7" xfId="0" applyFill="1" applyBorder="1" applyAlignment="1">
      <alignment horizontal="center" vertical="center"/>
    </xf>
    <xf numFmtId="1" fontId="0" fillId="4" borderId="2" xfId="0" applyNumberFormat="1" applyFill="1" applyBorder="1" applyAlignment="1">
      <alignment horizontal="center" vertical="center"/>
    </xf>
    <xf numFmtId="10" fontId="0" fillId="4" borderId="3" xfId="1" applyNumberFormat="1" applyFont="1" applyFill="1" applyBorder="1" applyAlignment="1">
      <alignment horizontal="center" vertical="center" wrapText="1"/>
    </xf>
    <xf numFmtId="0" fontId="0" fillId="4" borderId="0" xfId="0" applyFill="1" applyBorder="1" applyAlignment="1">
      <alignment horizontal="center"/>
    </xf>
    <xf numFmtId="0" fontId="0" fillId="6" borderId="7" xfId="0" applyFill="1" applyBorder="1" applyAlignment="1">
      <alignment horizontal="left" vertical="center" wrapText="1"/>
    </xf>
    <xf numFmtId="0" fontId="7" fillId="0" borderId="10" xfId="3" applyFont="1" applyBorder="1" applyAlignment="1">
      <alignment horizontal="left" vertical="center" wrapText="1"/>
    </xf>
    <xf numFmtId="0" fontId="7" fillId="0" borderId="2" xfId="3" applyFont="1" applyBorder="1" applyAlignment="1">
      <alignment horizontal="left" vertical="center" wrapText="1"/>
    </xf>
    <xf numFmtId="0" fontId="7" fillId="0" borderId="15" xfId="3" applyFont="1" applyBorder="1" applyAlignment="1">
      <alignment horizontal="left" vertical="center" wrapText="1"/>
    </xf>
    <xf numFmtId="0" fontId="7" fillId="0" borderId="10" xfId="3" applyFont="1" applyBorder="1" applyAlignment="1">
      <alignment vertical="top" wrapText="1"/>
    </xf>
    <xf numFmtId="0" fontId="7" fillId="0" borderId="2" xfId="3" applyFont="1" applyFill="1" applyBorder="1" applyAlignment="1">
      <alignment vertical="top" wrapText="1"/>
    </xf>
    <xf numFmtId="0" fontId="7" fillId="0" borderId="2" xfId="3" applyFont="1" applyBorder="1" applyAlignment="1">
      <alignment vertical="top" wrapText="1"/>
    </xf>
    <xf numFmtId="0" fontId="7" fillId="0" borderId="15" xfId="3" applyFont="1" applyBorder="1" applyAlignment="1">
      <alignment vertical="top" wrapText="1"/>
    </xf>
    <xf numFmtId="0" fontId="7" fillId="0" borderId="10" xfId="3" applyFont="1" applyBorder="1" applyAlignment="1">
      <alignment vertical="center" wrapText="1"/>
    </xf>
    <xf numFmtId="0" fontId="7" fillId="0" borderId="2" xfId="3" applyFont="1" applyBorder="1" applyAlignment="1">
      <alignment vertical="center" wrapText="1"/>
    </xf>
    <xf numFmtId="0" fontId="7" fillId="0" borderId="15" xfId="3" applyFont="1" applyBorder="1" applyAlignment="1">
      <alignment vertical="center" wrapText="1"/>
    </xf>
    <xf numFmtId="0" fontId="0" fillId="4" borderId="0" xfId="0" applyFill="1" applyAlignment="1">
      <alignment horizontal="center" vertical="center"/>
    </xf>
    <xf numFmtId="0" fontId="0" fillId="4" borderId="15" xfId="0" applyFill="1" applyBorder="1" applyAlignment="1">
      <alignment horizontal="center" vertical="center"/>
    </xf>
    <xf numFmtId="0" fontId="0" fillId="6" borderId="15" xfId="0" applyFill="1" applyBorder="1" applyAlignment="1">
      <alignment horizontal="center" vertical="center"/>
    </xf>
    <xf numFmtId="0" fontId="8" fillId="11" borderId="30" xfId="0" applyFont="1" applyFill="1" applyBorder="1" applyAlignment="1">
      <alignment horizontal="center" vertical="center"/>
    </xf>
    <xf numFmtId="0" fontId="8" fillId="11" borderId="30" xfId="0" applyFont="1" applyFill="1" applyBorder="1" applyAlignment="1">
      <alignment horizontal="center" vertical="center" wrapText="1"/>
    </xf>
    <xf numFmtId="0" fontId="7" fillId="4" borderId="0" xfId="3" applyFont="1" applyFill="1"/>
    <xf numFmtId="0" fontId="7" fillId="4" borderId="0" xfId="3" applyFont="1" applyFill="1" applyAlignment="1">
      <alignment vertical="top" wrapText="1"/>
    </xf>
    <xf numFmtId="0" fontId="7" fillId="4" borderId="0" xfId="3" applyFont="1" applyFill="1" applyAlignment="1">
      <alignment horizontal="center" vertical="center" wrapText="1"/>
    </xf>
    <xf numFmtId="10" fontId="7" fillId="4" borderId="0" xfId="3" applyNumberFormat="1" applyFont="1" applyFill="1" applyAlignment="1">
      <alignment horizontal="center" vertical="center"/>
    </xf>
    <xf numFmtId="0" fontId="7" fillId="4" borderId="0" xfId="3" applyFont="1" applyFill="1" applyAlignment="1">
      <alignment horizontal="center" vertical="center"/>
    </xf>
    <xf numFmtId="0" fontId="7" fillId="4" borderId="0" xfId="3" applyFont="1" applyFill="1" applyBorder="1" applyAlignment="1">
      <alignment horizontal="center" vertical="center"/>
    </xf>
    <xf numFmtId="0" fontId="7" fillId="4" borderId="0" xfId="3" applyFont="1" applyFill="1" applyBorder="1"/>
    <xf numFmtId="0" fontId="7" fillId="0" borderId="0" xfId="3" applyFont="1" applyBorder="1"/>
    <xf numFmtId="0" fontId="7" fillId="0" borderId="0" xfId="3" applyFont="1"/>
    <xf numFmtId="0" fontId="10" fillId="4" borderId="0" xfId="3" applyFont="1" applyFill="1" applyAlignment="1">
      <alignment horizontal="left"/>
    </xf>
    <xf numFmtId="14" fontId="10" fillId="4" borderId="0" xfId="3" applyNumberFormat="1" applyFont="1" applyFill="1" applyAlignment="1">
      <alignment horizontal="left" vertical="top" wrapText="1"/>
    </xf>
    <xf numFmtId="0" fontId="10" fillId="4" borderId="0" xfId="3" applyFont="1" applyFill="1"/>
    <xf numFmtId="2" fontId="6" fillId="4" borderId="10" xfId="3" applyNumberFormat="1" applyFont="1" applyFill="1" applyBorder="1" applyAlignment="1">
      <alignment horizontal="center" vertical="center" wrapText="1"/>
    </xf>
    <xf numFmtId="10" fontId="7" fillId="0" borderId="10" xfId="1" applyNumberFormat="1" applyFont="1" applyFill="1" applyBorder="1" applyAlignment="1">
      <alignment horizontal="center" vertical="center"/>
    </xf>
    <xf numFmtId="10" fontId="7" fillId="0" borderId="10" xfId="3" applyNumberFormat="1" applyFont="1" applyBorder="1" applyAlignment="1">
      <alignment horizontal="center" vertical="center"/>
    </xf>
    <xf numFmtId="10" fontId="7" fillId="4" borderId="10" xfId="3" applyNumberFormat="1" applyFont="1" applyFill="1" applyBorder="1" applyAlignment="1">
      <alignment horizontal="center" vertical="center"/>
    </xf>
    <xf numFmtId="2" fontId="6" fillId="4" borderId="2" xfId="3" applyNumberFormat="1" applyFont="1" applyFill="1" applyBorder="1" applyAlignment="1">
      <alignment horizontal="center" vertical="center" wrapText="1"/>
    </xf>
    <xf numFmtId="10" fontId="7" fillId="0" borderId="2" xfId="1" applyNumberFormat="1" applyFont="1" applyFill="1" applyBorder="1" applyAlignment="1">
      <alignment horizontal="center" vertical="center"/>
    </xf>
    <xf numFmtId="10" fontId="7" fillId="0" borderId="2" xfId="3" applyNumberFormat="1" applyFont="1" applyBorder="1" applyAlignment="1">
      <alignment horizontal="center" vertical="center"/>
    </xf>
    <xf numFmtId="10" fontId="7" fillId="4" borderId="2" xfId="3" applyNumberFormat="1" applyFont="1" applyFill="1" applyBorder="1" applyAlignment="1">
      <alignment horizontal="center" vertical="center"/>
    </xf>
    <xf numFmtId="2" fontId="6" fillId="4" borderId="15" xfId="3" applyNumberFormat="1" applyFont="1" applyFill="1" applyBorder="1" applyAlignment="1">
      <alignment horizontal="center" vertical="center" wrapText="1"/>
    </xf>
    <xf numFmtId="10" fontId="7" fillId="0" borderId="15" xfId="1" applyNumberFormat="1" applyFont="1" applyFill="1" applyBorder="1" applyAlignment="1">
      <alignment horizontal="center" vertical="center"/>
    </xf>
    <xf numFmtId="10" fontId="7" fillId="0" borderId="15" xfId="3" applyNumberFormat="1" applyFont="1" applyBorder="1" applyAlignment="1">
      <alignment horizontal="center" vertical="center"/>
    </xf>
    <xf numFmtId="10" fontId="7" fillId="4" borderId="15" xfId="3" applyNumberFormat="1" applyFont="1" applyFill="1" applyBorder="1" applyAlignment="1">
      <alignment horizontal="center" vertical="center"/>
    </xf>
    <xf numFmtId="2" fontId="7" fillId="0" borderId="10" xfId="2" applyNumberFormat="1" applyFont="1" applyFill="1" applyBorder="1" applyAlignment="1">
      <alignment horizontal="center" vertical="center"/>
    </xf>
    <xf numFmtId="2" fontId="7" fillId="0" borderId="2" xfId="2" applyNumberFormat="1" applyFont="1" applyFill="1" applyBorder="1" applyAlignment="1">
      <alignment horizontal="center" vertical="center"/>
    </xf>
    <xf numFmtId="2" fontId="7" fillId="0" borderId="15" xfId="2" applyNumberFormat="1" applyFont="1" applyFill="1" applyBorder="1" applyAlignment="1">
      <alignment horizontal="center" vertical="center"/>
    </xf>
    <xf numFmtId="0" fontId="10" fillId="4" borderId="0" xfId="3" applyFont="1" applyFill="1" applyBorder="1" applyAlignment="1">
      <alignment horizontal="center" vertical="center" wrapText="1"/>
    </xf>
    <xf numFmtId="10" fontId="10" fillId="4" borderId="0" xfId="3" applyNumberFormat="1" applyFont="1" applyFill="1" applyBorder="1" applyAlignment="1">
      <alignment horizontal="center" vertical="center" wrapText="1"/>
    </xf>
    <xf numFmtId="9" fontId="10" fillId="4" borderId="0" xfId="3" applyNumberFormat="1" applyFont="1" applyFill="1" applyBorder="1" applyAlignment="1">
      <alignment horizontal="center" vertical="center"/>
    </xf>
    <xf numFmtId="0" fontId="6" fillId="0" borderId="10" xfId="3" applyFont="1" applyFill="1" applyBorder="1" applyAlignment="1">
      <alignment vertical="center" wrapText="1"/>
    </xf>
    <xf numFmtId="10" fontId="6" fillId="0" borderId="10" xfId="1" applyNumberFormat="1" applyFont="1" applyFill="1" applyBorder="1" applyAlignment="1">
      <alignment horizontal="center" vertical="center" wrapText="1"/>
    </xf>
    <xf numFmtId="0" fontId="6" fillId="0" borderId="2" xfId="3" applyFont="1" applyFill="1" applyBorder="1" applyAlignment="1">
      <alignment vertical="center" wrapText="1"/>
    </xf>
    <xf numFmtId="10" fontId="6" fillId="0" borderId="2" xfId="1" applyNumberFormat="1" applyFont="1" applyFill="1" applyBorder="1" applyAlignment="1">
      <alignment horizontal="center" vertical="center" wrapText="1"/>
    </xf>
    <xf numFmtId="0" fontId="6" fillId="0" borderId="15" xfId="3" applyFont="1" applyFill="1" applyBorder="1" applyAlignment="1">
      <alignment vertical="center" wrapText="1"/>
    </xf>
    <xf numFmtId="10" fontId="6" fillId="0" borderId="15" xfId="1" applyNumberFormat="1" applyFont="1" applyFill="1" applyBorder="1" applyAlignment="1">
      <alignment horizontal="center" vertical="center" wrapText="1"/>
    </xf>
    <xf numFmtId="10" fontId="6" fillId="0" borderId="10" xfId="3" applyNumberFormat="1" applyFont="1" applyFill="1" applyBorder="1" applyAlignment="1">
      <alignment horizontal="center" vertical="center" wrapText="1"/>
    </xf>
    <xf numFmtId="0" fontId="6" fillId="4" borderId="0" xfId="3" applyFont="1" applyFill="1" applyBorder="1" applyAlignment="1">
      <alignment vertical="top" wrapText="1"/>
    </xf>
    <xf numFmtId="10" fontId="6" fillId="0" borderId="15" xfId="3" applyNumberFormat="1" applyFont="1" applyFill="1" applyBorder="1" applyAlignment="1">
      <alignment horizontal="center" vertical="center" wrapText="1"/>
    </xf>
    <xf numFmtId="0" fontId="6" fillId="0" borderId="0" xfId="3" applyFont="1" applyFill="1" applyBorder="1" applyAlignment="1">
      <alignment vertical="top" wrapText="1"/>
    </xf>
    <xf numFmtId="10" fontId="6" fillId="0" borderId="2" xfId="3" applyNumberFormat="1" applyFont="1" applyFill="1" applyBorder="1" applyAlignment="1">
      <alignment horizontal="center" vertical="center" wrapText="1"/>
    </xf>
    <xf numFmtId="9" fontId="14" fillId="10" borderId="34" xfId="3" applyNumberFormat="1" applyFont="1" applyFill="1" applyBorder="1" applyAlignment="1">
      <alignment horizontal="center" vertical="center"/>
    </xf>
    <xf numFmtId="0" fontId="7" fillId="4" borderId="0" xfId="3" applyFont="1" applyFill="1" applyBorder="1" applyAlignment="1">
      <alignment horizontal="center" vertical="center" wrapText="1"/>
    </xf>
    <xf numFmtId="0" fontId="6" fillId="4" borderId="0" xfId="3" applyFont="1" applyFill="1" applyBorder="1" applyAlignment="1">
      <alignment horizontal="center" vertical="center" wrapText="1"/>
    </xf>
    <xf numFmtId="10" fontId="6" fillId="4" borderId="0" xfId="3" applyNumberFormat="1" applyFont="1" applyFill="1" applyBorder="1" applyAlignment="1">
      <alignment horizontal="center" vertical="center" wrapText="1"/>
    </xf>
    <xf numFmtId="10" fontId="6" fillId="4" borderId="0" xfId="1" applyNumberFormat="1" applyFont="1" applyFill="1" applyBorder="1" applyAlignment="1">
      <alignment horizontal="center" vertical="center" wrapText="1"/>
    </xf>
    <xf numFmtId="0" fontId="8" fillId="11" borderId="23" xfId="3" applyFont="1" applyFill="1" applyBorder="1" applyAlignment="1">
      <alignment horizontal="center" vertical="center" wrapText="1"/>
    </xf>
    <xf numFmtId="0" fontId="8" fillId="11" borderId="24" xfId="3" applyFont="1" applyFill="1" applyBorder="1" applyAlignment="1">
      <alignment horizontal="center" vertical="center" wrapText="1"/>
    </xf>
    <xf numFmtId="2" fontId="7" fillId="0" borderId="7" xfId="2" applyNumberFormat="1" applyFont="1" applyFill="1" applyBorder="1" applyAlignment="1">
      <alignment horizontal="center" vertical="center"/>
    </xf>
    <xf numFmtId="2" fontId="6" fillId="4" borderId="7" xfId="3" applyNumberFormat="1" applyFont="1" applyFill="1" applyBorder="1" applyAlignment="1">
      <alignment horizontal="center" vertical="center" wrapText="1"/>
    </xf>
    <xf numFmtId="0" fontId="7" fillId="0" borderId="0" xfId="3" applyFont="1" applyAlignment="1">
      <alignment vertical="top" wrapText="1"/>
    </xf>
    <xf numFmtId="0" fontId="7" fillId="0" borderId="0" xfId="3" applyFont="1" applyAlignment="1">
      <alignment horizontal="center" vertical="center" wrapText="1"/>
    </xf>
    <xf numFmtId="10" fontId="7" fillId="0" borderId="0" xfId="3" applyNumberFormat="1" applyFont="1" applyAlignment="1">
      <alignment horizontal="center" vertical="center"/>
    </xf>
    <xf numFmtId="0" fontId="7" fillId="0" borderId="0" xfId="3" applyFont="1" applyFill="1" applyAlignment="1">
      <alignment horizontal="center" vertical="center"/>
    </xf>
    <xf numFmtId="0" fontId="7" fillId="0" borderId="0" xfId="3" applyFont="1" applyFill="1" applyBorder="1" applyAlignment="1">
      <alignment horizontal="center" vertical="center"/>
    </xf>
    <xf numFmtId="0" fontId="7" fillId="0" borderId="0" xfId="3" applyFont="1" applyBorder="1" applyAlignment="1">
      <alignment horizontal="center" vertical="center"/>
    </xf>
    <xf numFmtId="0" fontId="8" fillId="11" borderId="23" xfId="3" applyFont="1" applyFill="1" applyBorder="1" applyAlignment="1">
      <alignment horizontal="center" vertical="center"/>
    </xf>
    <xf numFmtId="0" fontId="6" fillId="0" borderId="10" xfId="3" applyFont="1" applyFill="1" applyBorder="1" applyAlignment="1">
      <alignment vertical="top" wrapText="1"/>
    </xf>
    <xf numFmtId="0" fontId="6" fillId="0" borderId="15" xfId="3" applyFont="1" applyFill="1" applyBorder="1" applyAlignment="1">
      <alignment vertical="top" wrapText="1"/>
    </xf>
    <xf numFmtId="0" fontId="6" fillId="0" borderId="2" xfId="3" applyFont="1" applyFill="1" applyBorder="1" applyAlignment="1">
      <alignment vertical="top" wrapText="1"/>
    </xf>
    <xf numFmtId="0" fontId="6" fillId="4" borderId="10" xfId="3" applyFont="1" applyFill="1" applyBorder="1" applyAlignment="1">
      <alignment vertical="top" wrapText="1"/>
    </xf>
    <xf numFmtId="0" fontId="6" fillId="4" borderId="2" xfId="3" applyFont="1" applyFill="1" applyBorder="1" applyAlignment="1">
      <alignment vertical="top" wrapText="1"/>
    </xf>
    <xf numFmtId="0" fontId="10" fillId="13" borderId="22" xfId="3" applyFont="1" applyFill="1" applyBorder="1" applyAlignment="1">
      <alignment horizontal="left" vertical="center" wrapText="1"/>
    </xf>
    <xf numFmtId="0" fontId="7" fillId="0" borderId="23" xfId="3" applyFont="1" applyBorder="1" applyAlignment="1">
      <alignment vertical="center" wrapText="1"/>
    </xf>
    <xf numFmtId="2" fontId="7" fillId="0" borderId="23" xfId="2" applyNumberFormat="1" applyFont="1" applyFill="1" applyBorder="1" applyAlignment="1">
      <alignment horizontal="center" vertical="center"/>
    </xf>
    <xf numFmtId="2" fontId="6" fillId="4" borderId="23" xfId="3" applyNumberFormat="1" applyFont="1" applyFill="1" applyBorder="1" applyAlignment="1">
      <alignment horizontal="center" vertical="center" wrapText="1"/>
    </xf>
    <xf numFmtId="10" fontId="6" fillId="0" borderId="23" xfId="3" applyNumberFormat="1" applyFont="1" applyFill="1" applyBorder="1" applyAlignment="1">
      <alignment horizontal="center" vertical="center" wrapText="1"/>
    </xf>
    <xf numFmtId="10" fontId="6" fillId="0" borderId="23" xfId="1" applyNumberFormat="1" applyFont="1" applyFill="1" applyBorder="1" applyAlignment="1">
      <alignment horizontal="center" vertical="center" wrapText="1"/>
    </xf>
    <xf numFmtId="9" fontId="6" fillId="7" borderId="23" xfId="3" applyNumberFormat="1" applyFont="1" applyFill="1" applyBorder="1" applyAlignment="1">
      <alignment horizontal="center" vertical="center" wrapText="1"/>
    </xf>
    <xf numFmtId="10" fontId="6" fillId="0" borderId="24" xfId="1" applyNumberFormat="1" applyFont="1" applyFill="1" applyBorder="1" applyAlignment="1">
      <alignment horizontal="center" vertical="center" wrapText="1"/>
    </xf>
    <xf numFmtId="0" fontId="7" fillId="4" borderId="0" xfId="3" applyFont="1" applyFill="1" applyBorder="1" applyAlignment="1">
      <alignment vertical="top" wrapText="1"/>
    </xf>
    <xf numFmtId="10" fontId="7" fillId="4" borderId="0" xfId="3" applyNumberFormat="1" applyFont="1" applyFill="1" applyBorder="1" applyAlignment="1">
      <alignment horizontal="center" vertical="center"/>
    </xf>
    <xf numFmtId="0" fontId="6" fillId="0" borderId="23" xfId="3" applyFont="1" applyFill="1" applyBorder="1" applyAlignment="1">
      <alignment horizontal="left" vertical="center" wrapText="1"/>
    </xf>
    <xf numFmtId="164" fontId="7" fillId="0" borderId="23" xfId="3" applyNumberFormat="1" applyFont="1" applyFill="1" applyBorder="1" applyAlignment="1">
      <alignment horizontal="center" vertical="center"/>
    </xf>
    <xf numFmtId="164" fontId="7" fillId="7" borderId="23" xfId="3" applyNumberFormat="1" applyFont="1" applyFill="1" applyBorder="1" applyAlignment="1">
      <alignment horizontal="center" vertical="center"/>
    </xf>
    <xf numFmtId="164" fontId="7" fillId="0" borderId="24" xfId="3" applyNumberFormat="1" applyFont="1" applyBorder="1" applyAlignment="1">
      <alignment horizontal="center" vertical="center"/>
    </xf>
    <xf numFmtId="0" fontId="15" fillId="13" borderId="22" xfId="3" applyFont="1" applyFill="1" applyBorder="1" applyAlignment="1">
      <alignment horizontal="left" vertical="center" wrapText="1"/>
    </xf>
    <xf numFmtId="0" fontId="6" fillId="0" borderId="23" xfId="3" applyFont="1" applyFill="1" applyBorder="1" applyAlignment="1">
      <alignment vertical="top" wrapText="1"/>
    </xf>
    <xf numFmtId="9" fontId="6" fillId="0" borderId="23" xfId="3" applyNumberFormat="1" applyFont="1" applyFill="1" applyBorder="1" applyAlignment="1">
      <alignment horizontal="center" vertical="center" wrapText="1"/>
    </xf>
    <xf numFmtId="2" fontId="7" fillId="4" borderId="23" xfId="2" applyNumberFormat="1" applyFont="1" applyFill="1" applyBorder="1" applyAlignment="1">
      <alignment horizontal="center" vertical="center"/>
    </xf>
    <xf numFmtId="10" fontId="6" fillId="4" borderId="23" xfId="3" applyNumberFormat="1" applyFont="1" applyFill="1" applyBorder="1" applyAlignment="1">
      <alignment horizontal="center" vertical="center" wrapText="1"/>
    </xf>
    <xf numFmtId="10" fontId="6" fillId="4" borderId="23" xfId="1" applyNumberFormat="1" applyFont="1" applyFill="1" applyBorder="1" applyAlignment="1">
      <alignment horizontal="center" vertical="center" wrapText="1"/>
    </xf>
    <xf numFmtId="10" fontId="7" fillId="4" borderId="24" xfId="3" applyNumberFormat="1" applyFont="1" applyFill="1" applyBorder="1" applyAlignment="1">
      <alignment horizontal="center" vertical="center"/>
    </xf>
    <xf numFmtId="2" fontId="7" fillId="4" borderId="10" xfId="2" applyNumberFormat="1" applyFont="1" applyFill="1" applyBorder="1" applyAlignment="1">
      <alignment horizontal="center" vertical="center"/>
    </xf>
    <xf numFmtId="2" fontId="7" fillId="4" borderId="15" xfId="2" applyNumberFormat="1" applyFont="1" applyFill="1" applyBorder="1" applyAlignment="1">
      <alignment horizontal="center" vertical="center"/>
    </xf>
    <xf numFmtId="164" fontId="0" fillId="4" borderId="15" xfId="1" applyNumberFormat="1" applyFont="1" applyFill="1" applyBorder="1" applyAlignment="1">
      <alignment horizontal="center" vertical="center" wrapText="1"/>
    </xf>
    <xf numFmtId="0" fontId="0" fillId="4" borderId="10" xfId="0" applyFill="1" applyBorder="1" applyAlignment="1">
      <alignment horizontal="center" vertical="center"/>
    </xf>
    <xf numFmtId="164" fontId="0" fillId="4" borderId="10" xfId="1" applyNumberFormat="1" applyFont="1" applyFill="1" applyBorder="1" applyAlignment="1">
      <alignment horizontal="center" vertical="center" wrapText="1"/>
    </xf>
    <xf numFmtId="0" fontId="0" fillId="4" borderId="23" xfId="0" applyFill="1" applyBorder="1" applyAlignment="1">
      <alignment horizontal="center" vertical="center"/>
    </xf>
    <xf numFmtId="164" fontId="0" fillId="4" borderId="23" xfId="1" applyNumberFormat="1" applyFont="1" applyFill="1" applyBorder="1" applyAlignment="1">
      <alignment horizontal="center" vertical="center" wrapText="1"/>
    </xf>
    <xf numFmtId="0" fontId="2" fillId="10" borderId="22" xfId="0" applyFont="1" applyFill="1" applyBorder="1" applyAlignment="1">
      <alignment horizontal="center" vertical="center" wrapText="1"/>
    </xf>
    <xf numFmtId="0" fontId="7" fillId="4" borderId="2" xfId="3" applyFont="1" applyFill="1" applyBorder="1" applyAlignment="1">
      <alignment vertical="center" wrapText="1"/>
    </xf>
    <xf numFmtId="164" fontId="0" fillId="6" borderId="7" xfId="1" applyNumberFormat="1" applyFont="1" applyFill="1" applyBorder="1" applyAlignment="1">
      <alignment horizontal="center" vertical="center" wrapText="1"/>
    </xf>
    <xf numFmtId="0" fontId="0" fillId="6" borderId="23" xfId="0" applyFill="1" applyBorder="1" applyAlignment="1">
      <alignment horizontal="center" vertical="center"/>
    </xf>
    <xf numFmtId="164" fontId="0" fillId="6" borderId="23" xfId="1" applyNumberFormat="1" applyFont="1" applyFill="1" applyBorder="1" applyAlignment="1">
      <alignment horizontal="center" vertical="center" wrapText="1"/>
    </xf>
    <xf numFmtId="10" fontId="0" fillId="4" borderId="38" xfId="1" applyNumberFormat="1" applyFont="1" applyFill="1" applyBorder="1" applyAlignment="1">
      <alignment horizontal="center" vertical="center" wrapText="1"/>
    </xf>
    <xf numFmtId="164" fontId="0" fillId="4" borderId="33" xfId="1" applyNumberFormat="1" applyFont="1" applyFill="1" applyBorder="1" applyAlignment="1">
      <alignment horizontal="center" vertical="center"/>
    </xf>
    <xf numFmtId="164" fontId="5" fillId="4" borderId="33" xfId="1" applyNumberFormat="1" applyFont="1" applyFill="1" applyBorder="1" applyAlignment="1">
      <alignment horizontal="center" vertical="center" wrapText="1"/>
    </xf>
    <xf numFmtId="164" fontId="0" fillId="4" borderId="33" xfId="1" applyNumberFormat="1" applyFont="1" applyFill="1" applyBorder="1" applyAlignment="1">
      <alignment horizontal="center" vertical="center" wrapText="1"/>
    </xf>
    <xf numFmtId="164" fontId="0" fillId="6" borderId="15" xfId="1" applyNumberFormat="1" applyFont="1" applyFill="1" applyBorder="1" applyAlignment="1">
      <alignment horizontal="center" vertical="center" wrapText="1"/>
    </xf>
    <xf numFmtId="0" fontId="0" fillId="6" borderId="15" xfId="0" applyFill="1" applyBorder="1" applyAlignment="1">
      <alignment horizontal="left" vertical="center" wrapText="1"/>
    </xf>
    <xf numFmtId="10" fontId="8" fillId="12" borderId="30" xfId="3" applyNumberFormat="1" applyFont="1" applyFill="1" applyBorder="1" applyAlignment="1">
      <alignment horizontal="center" vertical="center" wrapText="1"/>
    </xf>
    <xf numFmtId="0" fontId="8" fillId="12" borderId="30" xfId="3" applyFont="1" applyFill="1" applyBorder="1" applyAlignment="1">
      <alignment horizontal="center" vertical="center"/>
    </xf>
    <xf numFmtId="0" fontId="8" fillId="12" borderId="30" xfId="3" applyFont="1" applyFill="1" applyBorder="1" applyAlignment="1">
      <alignment horizontal="center" vertical="center" wrapText="1"/>
    </xf>
    <xf numFmtId="0" fontId="8" fillId="12" borderId="31" xfId="3" applyFont="1" applyFill="1" applyBorder="1" applyAlignment="1">
      <alignment horizontal="center" vertical="center" wrapText="1"/>
    </xf>
    <xf numFmtId="10" fontId="7" fillId="4" borderId="10" xfId="1" applyNumberFormat="1" applyFont="1" applyFill="1" applyBorder="1" applyAlignment="1">
      <alignment horizontal="center" vertical="center"/>
    </xf>
    <xf numFmtId="10" fontId="7" fillId="4" borderId="2" xfId="1" applyNumberFormat="1" applyFont="1" applyFill="1" applyBorder="1" applyAlignment="1">
      <alignment horizontal="center" vertical="center"/>
    </xf>
    <xf numFmtId="10" fontId="7" fillId="4" borderId="15" xfId="1" applyNumberFormat="1" applyFont="1" applyFill="1" applyBorder="1" applyAlignment="1">
      <alignment horizontal="center" vertical="center"/>
    </xf>
    <xf numFmtId="0" fontId="10" fillId="5" borderId="22" xfId="3" applyFont="1" applyFill="1" applyBorder="1" applyAlignment="1">
      <alignment horizontal="left" vertical="center" wrapText="1"/>
    </xf>
    <xf numFmtId="10" fontId="7" fillId="4" borderId="23" xfId="1" applyNumberFormat="1" applyFont="1" applyFill="1" applyBorder="1" applyAlignment="1">
      <alignment horizontal="center" vertical="center"/>
    </xf>
    <xf numFmtId="10" fontId="7" fillId="0" borderId="23" xfId="3" applyNumberFormat="1" applyFont="1" applyBorder="1" applyAlignment="1">
      <alignment horizontal="center" vertical="center"/>
    </xf>
    <xf numFmtId="10" fontId="7" fillId="0" borderId="23" xfId="3" applyNumberFormat="1" applyFont="1" applyFill="1" applyBorder="1" applyAlignment="1">
      <alignment horizontal="center" vertical="center"/>
    </xf>
    <xf numFmtId="164" fontId="7" fillId="7" borderId="23" xfId="0" applyNumberFormat="1" applyFont="1" applyFill="1" applyBorder="1" applyAlignment="1">
      <alignment horizontal="center" vertical="center"/>
    </xf>
    <xf numFmtId="10" fontId="7" fillId="0" borderId="24" xfId="3" applyNumberFormat="1" applyFont="1" applyBorder="1" applyAlignment="1">
      <alignment horizontal="center" vertical="center"/>
    </xf>
    <xf numFmtId="0" fontId="7" fillId="0" borderId="5" xfId="3" applyFont="1" applyBorder="1" applyAlignment="1">
      <alignment wrapText="1"/>
    </xf>
    <xf numFmtId="2" fontId="7" fillId="0" borderId="33" xfId="2" applyNumberFormat="1" applyFont="1" applyFill="1" applyBorder="1" applyAlignment="1">
      <alignment horizontal="center" vertical="center"/>
    </xf>
    <xf numFmtId="2" fontId="6" fillId="4" borderId="33" xfId="3" applyNumberFormat="1" applyFont="1" applyFill="1" applyBorder="1" applyAlignment="1">
      <alignment horizontal="center" vertical="center" wrapText="1"/>
    </xf>
    <xf numFmtId="0" fontId="7" fillId="0" borderId="23" xfId="3" applyFont="1" applyFill="1" applyBorder="1" applyAlignment="1">
      <alignment vertical="center" wrapText="1"/>
    </xf>
    <xf numFmtId="10" fontId="14" fillId="10" borderId="34" xfId="3" applyNumberFormat="1" applyFont="1" applyFill="1" applyBorder="1" applyAlignment="1">
      <alignment horizontal="center" vertical="center"/>
    </xf>
    <xf numFmtId="164" fontId="14" fillId="10" borderId="34" xfId="3" applyNumberFormat="1" applyFont="1" applyFill="1" applyBorder="1" applyAlignment="1">
      <alignment horizontal="center" vertical="center"/>
    </xf>
    <xf numFmtId="2" fontId="7" fillId="4" borderId="2" xfId="2" applyNumberFormat="1" applyFont="1" applyFill="1" applyBorder="1" applyAlignment="1">
      <alignment horizontal="center" vertical="center"/>
    </xf>
    <xf numFmtId="0" fontId="7" fillId="4" borderId="10" xfId="3" applyFont="1" applyFill="1" applyBorder="1" applyAlignment="1">
      <alignment horizontal="left" vertical="center" wrapText="1"/>
    </xf>
    <xf numFmtId="0" fontId="7" fillId="4" borderId="15" xfId="3" applyFont="1" applyFill="1" applyBorder="1" applyAlignment="1">
      <alignment vertical="top" wrapText="1"/>
    </xf>
    <xf numFmtId="0" fontId="7" fillId="4" borderId="10" xfId="3" applyFont="1" applyFill="1" applyBorder="1" applyAlignment="1">
      <alignment vertical="center" wrapText="1"/>
    </xf>
    <xf numFmtId="10" fontId="7" fillId="8" borderId="10" xfId="1" applyNumberFormat="1" applyFont="1" applyFill="1" applyBorder="1" applyAlignment="1">
      <alignment horizontal="center" vertical="center"/>
    </xf>
    <xf numFmtId="10" fontId="7" fillId="8" borderId="2" xfId="1" applyNumberFormat="1" applyFont="1" applyFill="1" applyBorder="1" applyAlignment="1">
      <alignment horizontal="center" vertical="center"/>
    </xf>
    <xf numFmtId="10" fontId="7" fillId="8" borderId="15" xfId="1" applyNumberFormat="1" applyFont="1" applyFill="1" applyBorder="1" applyAlignment="1">
      <alignment horizontal="center" vertical="center"/>
    </xf>
    <xf numFmtId="10" fontId="7" fillId="8" borderId="23" xfId="1" applyNumberFormat="1" applyFont="1" applyFill="1" applyBorder="1" applyAlignment="1">
      <alignment horizontal="center" vertical="center"/>
    </xf>
    <xf numFmtId="10" fontId="7" fillId="8" borderId="10" xfId="3" applyNumberFormat="1" applyFont="1" applyFill="1" applyBorder="1" applyAlignment="1">
      <alignment horizontal="center" vertical="center"/>
    </xf>
    <xf numFmtId="10" fontId="7" fillId="8" borderId="2" xfId="3" applyNumberFormat="1" applyFont="1" applyFill="1" applyBorder="1" applyAlignment="1">
      <alignment horizontal="center" vertical="center"/>
    </xf>
    <xf numFmtId="10" fontId="7" fillId="8" borderId="15" xfId="3" applyNumberFormat="1" applyFont="1" applyFill="1" applyBorder="1" applyAlignment="1">
      <alignment horizontal="center" vertical="center"/>
    </xf>
    <xf numFmtId="10" fontId="6" fillId="8" borderId="10" xfId="1" applyNumberFormat="1" applyFont="1" applyFill="1" applyBorder="1" applyAlignment="1">
      <alignment horizontal="center" vertical="center" wrapText="1"/>
    </xf>
    <xf numFmtId="10" fontId="6" fillId="8" borderId="2" xfId="1" applyNumberFormat="1" applyFont="1" applyFill="1" applyBorder="1" applyAlignment="1">
      <alignment horizontal="center" vertical="center" wrapText="1"/>
    </xf>
    <xf numFmtId="10" fontId="6" fillId="8" borderId="15" xfId="1" applyNumberFormat="1" applyFont="1" applyFill="1" applyBorder="1" applyAlignment="1">
      <alignment horizontal="center" vertical="center" wrapText="1"/>
    </xf>
    <xf numFmtId="10" fontId="6" fillId="8" borderId="10" xfId="3" applyNumberFormat="1" applyFont="1" applyFill="1" applyBorder="1" applyAlignment="1">
      <alignment horizontal="center" vertical="center" wrapText="1"/>
    </xf>
    <xf numFmtId="10" fontId="6" fillId="8" borderId="2" xfId="3" applyNumberFormat="1" applyFont="1" applyFill="1" applyBorder="1" applyAlignment="1">
      <alignment horizontal="center" vertical="center" wrapText="1"/>
    </xf>
    <xf numFmtId="10" fontId="6" fillId="8" borderId="15" xfId="3" applyNumberFormat="1" applyFont="1" applyFill="1" applyBorder="1" applyAlignment="1">
      <alignment horizontal="center" vertical="center" wrapText="1"/>
    </xf>
    <xf numFmtId="10" fontId="7" fillId="8" borderId="23" xfId="3" applyNumberFormat="1" applyFont="1" applyFill="1" applyBorder="1" applyAlignment="1">
      <alignment horizontal="center" vertical="center"/>
    </xf>
    <xf numFmtId="10" fontId="6" fillId="8" borderId="23" xfId="1" applyNumberFormat="1" applyFont="1" applyFill="1" applyBorder="1" applyAlignment="1">
      <alignment horizontal="center" vertical="center" wrapText="1"/>
    </xf>
    <xf numFmtId="10" fontId="6" fillId="8" borderId="23" xfId="3" applyNumberFormat="1" applyFont="1" applyFill="1" applyBorder="1" applyAlignment="1">
      <alignment horizontal="center" vertical="center" wrapText="1"/>
    </xf>
    <xf numFmtId="164" fontId="7" fillId="8" borderId="23" xfId="3" applyNumberFormat="1" applyFont="1" applyFill="1" applyBorder="1" applyAlignment="1">
      <alignment horizontal="center" vertical="center"/>
    </xf>
    <xf numFmtId="9" fontId="6" fillId="8" borderId="23" xfId="3" applyNumberFormat="1" applyFont="1" applyFill="1" applyBorder="1" applyAlignment="1">
      <alignment horizontal="center" vertical="center" wrapText="1"/>
    </xf>
    <xf numFmtId="164" fontId="7" fillId="8" borderId="24" xfId="3" applyNumberFormat="1" applyFont="1" applyFill="1" applyBorder="1" applyAlignment="1">
      <alignment horizontal="center" vertical="center"/>
    </xf>
    <xf numFmtId="10" fontId="6" fillId="8" borderId="24" xfId="1" applyNumberFormat="1" applyFont="1" applyFill="1" applyBorder="1" applyAlignment="1">
      <alignment horizontal="center" vertical="center" wrapText="1"/>
    </xf>
    <xf numFmtId="10" fontId="7" fillId="8" borderId="24" xfId="3" applyNumberFormat="1" applyFont="1" applyFill="1" applyBorder="1" applyAlignment="1">
      <alignment horizontal="center" vertical="center"/>
    </xf>
    <xf numFmtId="10" fontId="7" fillId="4" borderId="0" xfId="3" applyNumberFormat="1" applyFont="1" applyFill="1"/>
    <xf numFmtId="14" fontId="10" fillId="4" borderId="0" xfId="3" applyNumberFormat="1" applyFont="1" applyFill="1" applyAlignment="1">
      <alignment horizontal="left"/>
    </xf>
    <xf numFmtId="0" fontId="7" fillId="4" borderId="0" xfId="0" applyFont="1" applyFill="1"/>
    <xf numFmtId="2" fontId="7" fillId="4" borderId="2" xfId="1" applyNumberFormat="1" applyFont="1" applyFill="1" applyBorder="1" applyAlignment="1">
      <alignment horizontal="center" vertical="center"/>
    </xf>
    <xf numFmtId="0" fontId="10" fillId="10" borderId="22" xfId="3" applyFont="1" applyFill="1" applyBorder="1" applyAlignment="1">
      <alignment horizontal="center" vertical="center" wrapText="1"/>
    </xf>
    <xf numFmtId="0" fontId="7" fillId="4" borderId="23" xfId="3" applyFont="1" applyFill="1" applyBorder="1" applyAlignment="1">
      <alignment vertical="center" wrapText="1"/>
    </xf>
    <xf numFmtId="10" fontId="10" fillId="4" borderId="23" xfId="1" applyNumberFormat="1" applyFont="1" applyFill="1" applyBorder="1" applyAlignment="1">
      <alignment horizontal="center" vertical="center"/>
    </xf>
    <xf numFmtId="0" fontId="7" fillId="4" borderId="15" xfId="3" applyFont="1" applyFill="1" applyBorder="1" applyAlignment="1">
      <alignment vertical="center" wrapText="1"/>
    </xf>
    <xf numFmtId="2" fontId="7" fillId="4" borderId="10" xfId="1" applyNumberFormat="1" applyFont="1" applyFill="1" applyBorder="1" applyAlignment="1">
      <alignment horizontal="center" vertical="center"/>
    </xf>
    <xf numFmtId="0" fontId="10" fillId="10" borderId="22" xfId="3" applyFont="1" applyFill="1" applyBorder="1" applyAlignment="1">
      <alignment horizontal="center" vertical="center"/>
    </xf>
    <xf numFmtId="0" fontId="7" fillId="4" borderId="23" xfId="3" applyFont="1" applyFill="1" applyBorder="1" applyAlignment="1">
      <alignment wrapText="1"/>
    </xf>
    <xf numFmtId="10" fontId="7" fillId="4" borderId="23" xfId="3" applyNumberFormat="1" applyFont="1" applyFill="1" applyBorder="1" applyAlignment="1">
      <alignment horizontal="center" vertical="center"/>
    </xf>
    <xf numFmtId="10" fontId="10" fillId="4" borderId="23" xfId="3" applyNumberFormat="1" applyFont="1" applyFill="1" applyBorder="1" applyAlignment="1">
      <alignment horizontal="center" vertical="center"/>
    </xf>
    <xf numFmtId="10" fontId="6" fillId="4" borderId="10" xfId="1" applyNumberFormat="1" applyFont="1" applyFill="1" applyBorder="1" applyAlignment="1">
      <alignment horizontal="center" vertical="center" wrapText="1"/>
    </xf>
    <xf numFmtId="0" fontId="7" fillId="4" borderId="15" xfId="3" applyFont="1" applyFill="1" applyBorder="1" applyAlignment="1">
      <alignment wrapText="1"/>
    </xf>
    <xf numFmtId="10" fontId="10" fillId="8" borderId="24" xfId="1" applyNumberFormat="1" applyFont="1" applyFill="1" applyBorder="1" applyAlignment="1">
      <alignment horizontal="center" vertical="center"/>
    </xf>
    <xf numFmtId="10" fontId="10" fillId="8" borderId="24" xfId="3" applyNumberFormat="1" applyFont="1" applyFill="1" applyBorder="1" applyAlignment="1">
      <alignment horizontal="center" vertical="center"/>
    </xf>
    <xf numFmtId="10" fontId="20" fillId="11" borderId="7" xfId="3" applyNumberFormat="1" applyFont="1" applyFill="1" applyBorder="1" applyAlignment="1">
      <alignment horizontal="center" vertical="center"/>
    </xf>
    <xf numFmtId="0" fontId="10" fillId="6" borderId="22" xfId="3" applyFont="1" applyFill="1" applyBorder="1" applyAlignment="1">
      <alignment horizontal="center" vertical="center" wrapText="1"/>
    </xf>
    <xf numFmtId="0" fontId="0" fillId="4" borderId="10" xfId="0" applyFill="1" applyBorder="1" applyAlignment="1">
      <alignment horizontal="left" vertical="center" wrapText="1"/>
    </xf>
    <xf numFmtId="0" fontId="0" fillId="4" borderId="15" xfId="0" applyFill="1" applyBorder="1" applyAlignment="1">
      <alignment horizontal="left" vertical="center" wrapText="1"/>
    </xf>
    <xf numFmtId="0" fontId="0" fillId="4" borderId="23" xfId="0" applyFill="1" applyBorder="1" applyAlignment="1">
      <alignment horizontal="left" vertical="center" wrapText="1"/>
    </xf>
    <xf numFmtId="0" fontId="10" fillId="4" borderId="22" xfId="3" applyFont="1" applyFill="1" applyBorder="1" applyAlignment="1">
      <alignment horizontal="center" vertical="center"/>
    </xf>
    <xf numFmtId="0" fontId="6" fillId="4" borderId="2" xfId="3" applyFont="1" applyFill="1" applyBorder="1" applyAlignment="1">
      <alignment vertical="center" wrapText="1"/>
    </xf>
    <xf numFmtId="0" fontId="0" fillId="4" borderId="0" xfId="0" applyFill="1" applyBorder="1" applyAlignment="1">
      <alignment wrapText="1"/>
    </xf>
    <xf numFmtId="0" fontId="0" fillId="0" borderId="0" xfId="0" applyBorder="1" applyAlignment="1">
      <alignment wrapText="1"/>
    </xf>
    <xf numFmtId="0" fontId="0" fillId="0" borderId="0" xfId="0" applyAlignment="1">
      <alignment wrapText="1"/>
    </xf>
    <xf numFmtId="0" fontId="18" fillId="11" borderId="22" xfId="0" applyFont="1" applyFill="1" applyBorder="1" applyAlignment="1">
      <alignment horizontal="center" vertical="center"/>
    </xf>
    <xf numFmtId="0" fontId="18" fillId="11" borderId="23" xfId="0" applyFont="1" applyFill="1" applyBorder="1" applyAlignment="1">
      <alignment horizontal="center" vertical="center" wrapText="1"/>
    </xf>
    <xf numFmtId="0" fontId="18" fillId="11" borderId="23" xfId="0" applyFont="1" applyFill="1" applyBorder="1" applyAlignment="1">
      <alignment horizontal="center" vertical="center"/>
    </xf>
    <xf numFmtId="0" fontId="18" fillId="11" borderId="24" xfId="0" applyFont="1" applyFill="1" applyBorder="1" applyAlignment="1">
      <alignment horizontal="center" vertical="center" wrapText="1"/>
    </xf>
    <xf numFmtId="0" fontId="18" fillId="11" borderId="31" xfId="0" applyFont="1" applyFill="1" applyBorder="1" applyAlignment="1">
      <alignment horizontal="center" vertical="center" wrapText="1"/>
    </xf>
    <xf numFmtId="164" fontId="0" fillId="4" borderId="12" xfId="1" applyNumberFormat="1" applyFont="1" applyFill="1" applyBorder="1" applyAlignment="1">
      <alignment horizontal="center" vertical="center" wrapText="1"/>
    </xf>
    <xf numFmtId="164" fontId="0" fillId="4" borderId="3" xfId="1" applyNumberFormat="1" applyFont="1" applyFill="1" applyBorder="1" applyAlignment="1">
      <alignment horizontal="center" vertical="center" wrapText="1"/>
    </xf>
    <xf numFmtId="164" fontId="0" fillId="4" borderId="17" xfId="1" applyNumberFormat="1" applyFont="1" applyFill="1" applyBorder="1" applyAlignment="1">
      <alignment horizontal="center" vertical="center" wrapText="1"/>
    </xf>
    <xf numFmtId="10" fontId="19" fillId="9" borderId="44" xfId="0" applyNumberFormat="1" applyFont="1" applyFill="1" applyBorder="1" applyAlignment="1">
      <alignment horizontal="center" vertical="center"/>
    </xf>
    <xf numFmtId="0" fontId="0" fillId="6" borderId="23" xfId="0" applyFill="1" applyBorder="1" applyAlignment="1">
      <alignment horizontal="left" vertical="center" wrapText="1"/>
    </xf>
    <xf numFmtId="164" fontId="0" fillId="6" borderId="25" xfId="1" applyNumberFormat="1" applyFont="1" applyFill="1" applyBorder="1" applyAlignment="1">
      <alignment horizontal="center" vertical="center" wrapText="1"/>
    </xf>
    <xf numFmtId="0" fontId="10" fillId="6" borderId="22" xfId="3" applyFont="1" applyFill="1" applyBorder="1" applyAlignment="1">
      <alignment horizontal="center" vertical="center"/>
    </xf>
    <xf numFmtId="10" fontId="19" fillId="9" borderId="45" xfId="0" applyNumberFormat="1" applyFont="1" applyFill="1" applyBorder="1" applyAlignment="1">
      <alignment horizontal="center" vertical="center"/>
    </xf>
    <xf numFmtId="0" fontId="0" fillId="4" borderId="0" xfId="0" applyFill="1" applyBorder="1" applyAlignment="1">
      <alignment horizontal="left" wrapText="1"/>
    </xf>
    <xf numFmtId="0" fontId="0" fillId="4" borderId="0" xfId="0" applyFill="1" applyAlignment="1">
      <alignment horizontal="left" wrapText="1"/>
    </xf>
    <xf numFmtId="0" fontId="0" fillId="4" borderId="0" xfId="0" applyFill="1" applyAlignment="1">
      <alignment wrapText="1"/>
    </xf>
    <xf numFmtId="0" fontId="0" fillId="0" borderId="0" xfId="0" applyBorder="1" applyAlignment="1">
      <alignment horizontal="left" wrapText="1"/>
    </xf>
    <xf numFmtId="0" fontId="0" fillId="4" borderId="23" xfId="0" applyFill="1" applyBorder="1" applyAlignment="1">
      <alignment horizontal="center" vertical="center" wrapText="1"/>
    </xf>
    <xf numFmtId="10" fontId="0" fillId="4" borderId="24" xfId="1" applyNumberFormat="1" applyFont="1" applyFill="1" applyBorder="1" applyAlignment="1">
      <alignment horizontal="center" vertical="center" wrapText="1"/>
    </xf>
    <xf numFmtId="0" fontId="0" fillId="11" borderId="0" xfId="0" applyFill="1"/>
    <xf numFmtId="0" fontId="6" fillId="4" borderId="15" xfId="3" applyFont="1" applyFill="1" applyBorder="1" applyAlignment="1">
      <alignment horizontal="left" vertical="center" wrapText="1"/>
    </xf>
    <xf numFmtId="14" fontId="0" fillId="0" borderId="10" xfId="0" applyNumberFormat="1" applyBorder="1" applyAlignment="1">
      <alignment horizontal="center" vertical="center"/>
    </xf>
    <xf numFmtId="14" fontId="0" fillId="0" borderId="2" xfId="0" applyNumberFormat="1" applyBorder="1" applyAlignment="1">
      <alignment horizontal="center" vertical="center"/>
    </xf>
    <xf numFmtId="14" fontId="0" fillId="0" borderId="7" xfId="0" applyNumberFormat="1" applyBorder="1" applyAlignment="1">
      <alignment horizontal="center" vertical="center"/>
    </xf>
    <xf numFmtId="14" fontId="0" fillId="0" borderId="15" xfId="0" applyNumberFormat="1" applyBorder="1" applyAlignment="1">
      <alignment horizontal="center" vertical="center"/>
    </xf>
    <xf numFmtId="14" fontId="0" fillId="0" borderId="23" xfId="0" applyNumberFormat="1" applyBorder="1" applyAlignment="1">
      <alignment horizontal="center" vertical="center"/>
    </xf>
    <xf numFmtId="14" fontId="0" fillId="0" borderId="6" xfId="0" applyNumberFormat="1" applyBorder="1" applyAlignment="1">
      <alignment horizontal="center" vertical="center"/>
    </xf>
    <xf numFmtId="0" fontId="23" fillId="4" borderId="0" xfId="0" applyFont="1" applyFill="1"/>
    <xf numFmtId="0" fontId="19" fillId="12" borderId="35" xfId="0" applyFont="1" applyFill="1" applyBorder="1" applyAlignment="1">
      <alignment horizontal="center" vertical="center"/>
    </xf>
    <xf numFmtId="10" fontId="19" fillId="12" borderId="21" xfId="0" applyNumberFormat="1" applyFont="1" applyFill="1" applyBorder="1" applyAlignment="1">
      <alignment horizontal="right" vertical="center"/>
    </xf>
    <xf numFmtId="0" fontId="22" fillId="10" borderId="54" xfId="3" applyFont="1" applyFill="1" applyBorder="1" applyAlignment="1">
      <alignment horizontal="left" vertical="center" wrapText="1"/>
    </xf>
    <xf numFmtId="10" fontId="24" fillId="10" borderId="53" xfId="0" applyNumberFormat="1" applyFont="1" applyFill="1" applyBorder="1" applyAlignment="1">
      <alignment horizontal="right" vertical="center"/>
    </xf>
    <xf numFmtId="0" fontId="22" fillId="10" borderId="55" xfId="3" applyFont="1" applyFill="1" applyBorder="1" applyAlignment="1">
      <alignment horizontal="left" vertical="center" wrapText="1"/>
    </xf>
    <xf numFmtId="10" fontId="24" fillId="10" borderId="51" xfId="0" applyNumberFormat="1" applyFont="1" applyFill="1" applyBorder="1" applyAlignment="1">
      <alignment horizontal="right" vertical="center"/>
    </xf>
    <xf numFmtId="0" fontId="22" fillId="10" borderId="55" xfId="3" applyFont="1" applyFill="1" applyBorder="1" applyAlignment="1">
      <alignment horizontal="left" vertical="center"/>
    </xf>
    <xf numFmtId="0" fontId="22" fillId="10" borderId="56" xfId="3" applyFont="1" applyFill="1" applyBorder="1" applyAlignment="1">
      <alignment horizontal="left" vertical="center" wrapText="1"/>
    </xf>
    <xf numFmtId="10" fontId="24" fillId="10" borderId="52" xfId="0" applyNumberFormat="1" applyFont="1" applyFill="1" applyBorder="1" applyAlignment="1">
      <alignment horizontal="right" vertical="center"/>
    </xf>
    <xf numFmtId="0" fontId="0" fillId="16" borderId="0" xfId="0" applyFill="1"/>
    <xf numFmtId="0" fontId="23" fillId="16" borderId="0" xfId="0" applyFont="1" applyFill="1"/>
    <xf numFmtId="0" fontId="25" fillId="10" borderId="2" xfId="3" applyFont="1" applyFill="1" applyBorder="1" applyAlignment="1">
      <alignment horizontal="center" vertical="center" wrapText="1"/>
    </xf>
    <xf numFmtId="10" fontId="12" fillId="4" borderId="2" xfId="1" applyNumberFormat="1" applyFont="1" applyFill="1" applyBorder="1" applyAlignment="1">
      <alignment horizontal="center" vertical="center"/>
    </xf>
    <xf numFmtId="10" fontId="12" fillId="4" borderId="2" xfId="3" applyNumberFormat="1" applyFont="1" applyFill="1" applyBorder="1" applyAlignment="1">
      <alignment horizontal="center" vertical="center" wrapText="1"/>
    </xf>
    <xf numFmtId="10" fontId="12" fillId="4" borderId="2" xfId="3" applyNumberFormat="1" applyFont="1" applyFill="1" applyBorder="1" applyAlignment="1">
      <alignment horizontal="center" vertical="center"/>
    </xf>
    <xf numFmtId="0" fontId="25" fillId="10" borderId="2" xfId="3" applyFont="1" applyFill="1" applyBorder="1" applyAlignment="1">
      <alignment horizontal="center" vertical="center"/>
    </xf>
    <xf numFmtId="10" fontId="25" fillId="10" borderId="2" xfId="3" applyNumberFormat="1" applyFont="1" applyFill="1" applyBorder="1" applyAlignment="1">
      <alignment horizontal="center" vertical="center"/>
    </xf>
    <xf numFmtId="0" fontId="0" fillId="4" borderId="2" xfId="0" applyFill="1" applyBorder="1" applyAlignment="1">
      <alignment horizontal="center" vertical="center" wrapText="1"/>
    </xf>
    <xf numFmtId="164" fontId="0" fillId="4" borderId="34" xfId="1" applyNumberFormat="1" applyFont="1" applyFill="1" applyBorder="1" applyAlignment="1">
      <alignment horizontal="center" vertical="center" wrapText="1"/>
    </xf>
    <xf numFmtId="0" fontId="6" fillId="4" borderId="2" xfId="3" applyFont="1" applyFill="1" applyBorder="1" applyAlignment="1">
      <alignment horizontal="center" vertical="center" wrapText="1"/>
    </xf>
    <xf numFmtId="0" fontId="0" fillId="17" borderId="0" xfId="0" applyFill="1"/>
    <xf numFmtId="0" fontId="10" fillId="17" borderId="0" xfId="3" applyFont="1" applyFill="1" applyBorder="1" applyAlignment="1">
      <alignment horizontal="center" vertical="center" wrapText="1"/>
    </xf>
    <xf numFmtId="0" fontId="7" fillId="17" borderId="0" xfId="3" applyFont="1" applyFill="1" applyBorder="1" applyAlignment="1">
      <alignment vertical="top" wrapText="1"/>
    </xf>
    <xf numFmtId="2" fontId="7" fillId="17" borderId="0" xfId="2" applyNumberFormat="1" applyFont="1" applyFill="1" applyBorder="1" applyAlignment="1">
      <alignment horizontal="center" vertical="center"/>
    </xf>
    <xf numFmtId="2" fontId="6" fillId="17" borderId="0" xfId="3" applyNumberFormat="1" applyFont="1" applyFill="1" applyBorder="1" applyAlignment="1">
      <alignment horizontal="center" vertical="center" wrapText="1"/>
    </xf>
    <xf numFmtId="10" fontId="7" fillId="17" borderId="0" xfId="1" applyNumberFormat="1" applyFont="1" applyFill="1" applyBorder="1" applyAlignment="1">
      <alignment horizontal="center" vertical="center"/>
    </xf>
    <xf numFmtId="0" fontId="13" fillId="4" borderId="2" xfId="0" applyFont="1" applyFill="1" applyBorder="1" applyAlignment="1">
      <alignment horizontal="justify" vertical="center" wrapText="1"/>
    </xf>
    <xf numFmtId="0" fontId="0" fillId="0" borderId="0" xfId="0" applyFont="1"/>
    <xf numFmtId="0" fontId="13" fillId="4" borderId="2" xfId="0" applyFont="1" applyFill="1" applyBorder="1" applyAlignment="1">
      <alignment horizontal="center" vertical="center" wrapText="1"/>
    </xf>
    <xf numFmtId="0" fontId="13" fillId="0" borderId="2" xfId="0" applyFont="1" applyBorder="1" applyAlignment="1">
      <alignment horizontal="center" vertical="center"/>
    </xf>
    <xf numFmtId="0" fontId="29" fillId="5" borderId="2" xfId="0" applyFont="1" applyFill="1" applyBorder="1" applyAlignment="1">
      <alignment horizontal="center" vertical="center" wrapText="1"/>
    </xf>
    <xf numFmtId="0" fontId="30" fillId="15" borderId="0" xfId="4" applyFont="1" applyFill="1" applyAlignment="1" applyProtection="1">
      <alignment horizontal="center" vertical="center"/>
    </xf>
    <xf numFmtId="0" fontId="0" fillId="0" borderId="2" xfId="0" applyFont="1" applyBorder="1"/>
    <xf numFmtId="0" fontId="0" fillId="0" borderId="2" xfId="0" applyFont="1" applyBorder="1" applyAlignment="1">
      <alignment horizontal="center" vertical="center"/>
    </xf>
    <xf numFmtId="0" fontId="0" fillId="0" borderId="2" xfId="0" applyBorder="1" applyAlignment="1">
      <alignment horizontal="center" vertical="center"/>
    </xf>
    <xf numFmtId="0" fontId="21" fillId="0" borderId="2" xfId="4" applyBorder="1" applyAlignment="1" applyProtection="1">
      <alignment horizontal="center" vertical="center"/>
    </xf>
    <xf numFmtId="0" fontId="0" fillId="0" borderId="2" xfId="0" applyBorder="1" applyAlignment="1">
      <alignment horizontal="center"/>
    </xf>
    <xf numFmtId="0" fontId="0" fillId="18" borderId="2" xfId="0" applyFont="1" applyFill="1" applyBorder="1" applyAlignment="1">
      <alignment horizontal="center" vertical="center"/>
    </xf>
    <xf numFmtId="0" fontId="29" fillId="5" borderId="6" xfId="0" applyFont="1" applyFill="1" applyBorder="1" applyAlignment="1">
      <alignment horizontal="center" vertical="center" wrapText="1"/>
    </xf>
    <xf numFmtId="0" fontId="13" fillId="0" borderId="2" xfId="0" applyFont="1" applyFill="1" applyBorder="1" applyAlignment="1">
      <alignment horizontal="center" vertical="center"/>
    </xf>
    <xf numFmtId="0" fontId="2" fillId="4" borderId="2" xfId="0" applyFont="1" applyFill="1" applyBorder="1" applyAlignment="1">
      <alignment horizontal="center" vertical="center" wrapText="1"/>
    </xf>
    <xf numFmtId="0" fontId="2" fillId="16" borderId="2" xfId="0" applyFont="1" applyFill="1" applyBorder="1" applyAlignment="1">
      <alignment horizontal="center" vertical="center" wrapText="1"/>
    </xf>
    <xf numFmtId="0" fontId="13" fillId="16" borderId="2" xfId="0" applyFont="1" applyFill="1" applyBorder="1" applyAlignment="1">
      <alignment horizontal="center" vertical="center"/>
    </xf>
    <xf numFmtId="0" fontId="0" fillId="16" borderId="2" xfId="0" applyFont="1" applyFill="1" applyBorder="1" applyAlignment="1">
      <alignment horizontal="center" vertical="center"/>
    </xf>
    <xf numFmtId="0" fontId="21" fillId="16" borderId="2" xfId="4" applyFill="1" applyBorder="1" applyAlignment="1" applyProtection="1">
      <alignment horizontal="center" vertical="center"/>
    </xf>
    <xf numFmtId="0" fontId="0" fillId="16" borderId="2" xfId="0" applyFill="1" applyBorder="1" applyAlignment="1">
      <alignment horizontal="center"/>
    </xf>
    <xf numFmtId="0" fontId="12" fillId="0" borderId="2" xfId="0" applyFont="1" applyFill="1" applyBorder="1" applyAlignment="1">
      <alignment horizontal="center" vertical="center" wrapText="1"/>
    </xf>
    <xf numFmtId="0" fontId="13" fillId="0" borderId="2" xfId="0" applyFont="1" applyBorder="1" applyAlignment="1">
      <alignment horizontal="center" vertical="center" wrapText="1"/>
    </xf>
    <xf numFmtId="0" fontId="7" fillId="4" borderId="2" xfId="3" applyFont="1" applyFill="1" applyBorder="1" applyAlignment="1">
      <alignment horizontal="center" vertical="center" wrapText="1"/>
    </xf>
    <xf numFmtId="0" fontId="0" fillId="0" borderId="7" xfId="0" applyFont="1" applyBorder="1" applyAlignment="1">
      <alignment horizontal="center" vertical="center"/>
    </xf>
    <xf numFmtId="0" fontId="13" fillId="7" borderId="2"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0" xfId="0" applyFont="1" applyAlignment="1">
      <alignment horizontal="center" vertical="center"/>
    </xf>
    <xf numFmtId="0" fontId="13" fillId="0" borderId="6" xfId="0" applyFont="1" applyBorder="1" applyAlignment="1">
      <alignment horizontal="center" vertical="center" wrapText="1"/>
    </xf>
    <xf numFmtId="0" fontId="7" fillId="0" borderId="2" xfId="3" applyFont="1" applyFill="1" applyBorder="1" applyAlignment="1">
      <alignment horizontal="center" vertical="center" wrapText="1"/>
    </xf>
    <xf numFmtId="0" fontId="11" fillId="4" borderId="2" xfId="3" applyFont="1" applyFill="1" applyBorder="1" applyAlignment="1">
      <alignment horizontal="center" vertical="center" wrapText="1"/>
    </xf>
    <xf numFmtId="0" fontId="21" fillId="16" borderId="2" xfId="4" applyFill="1" applyBorder="1" applyAlignment="1" applyProtection="1">
      <alignment horizontal="center" vertical="center" wrapText="1"/>
    </xf>
    <xf numFmtId="0" fontId="0" fillId="7" borderId="2" xfId="0" applyFont="1" applyFill="1" applyBorder="1"/>
    <xf numFmtId="0" fontId="21" fillId="7" borderId="2" xfId="4" applyFill="1" applyBorder="1" applyAlignment="1" applyProtection="1">
      <alignment horizontal="center" vertical="center"/>
    </xf>
    <xf numFmtId="0" fontId="13" fillId="16" borderId="2" xfId="0" applyFont="1" applyFill="1" applyBorder="1" applyAlignment="1">
      <alignment horizontal="center" vertical="center" wrapText="1"/>
    </xf>
    <xf numFmtId="0" fontId="6" fillId="0" borderId="2" xfId="3" applyFont="1" applyFill="1" applyBorder="1" applyAlignment="1">
      <alignment horizontal="center" vertical="center" wrapText="1"/>
    </xf>
    <xf numFmtId="0" fontId="0" fillId="4" borderId="2" xfId="0" applyFill="1" applyBorder="1" applyAlignment="1">
      <alignment horizontal="center" vertical="center" wrapText="1"/>
    </xf>
    <xf numFmtId="0" fontId="0" fillId="4" borderId="0" xfId="0" applyFill="1" applyBorder="1" applyAlignment="1">
      <alignment horizontal="left" vertical="top" wrapText="1"/>
    </xf>
    <xf numFmtId="0" fontId="0" fillId="4" borderId="0" xfId="0" applyFill="1" applyBorder="1" applyAlignment="1">
      <alignment vertical="top" wrapText="1"/>
    </xf>
    <xf numFmtId="0" fontId="8" fillId="11" borderId="6" xfId="0" applyFont="1" applyFill="1" applyBorder="1" applyAlignment="1">
      <alignment horizontal="center" vertical="center" wrapText="1"/>
    </xf>
    <xf numFmtId="0" fontId="18" fillId="11" borderId="0" xfId="0" applyFont="1" applyFill="1"/>
    <xf numFmtId="14" fontId="0" fillId="11" borderId="0" xfId="0" applyNumberFormat="1" applyFill="1"/>
    <xf numFmtId="9" fontId="0" fillId="4" borderId="2" xfId="1" applyNumberFormat="1" applyFont="1" applyFill="1" applyBorder="1" applyAlignment="1">
      <alignment horizontal="center" vertical="center"/>
    </xf>
    <xf numFmtId="9" fontId="0" fillId="4" borderId="10" xfId="1" applyFont="1" applyFill="1" applyBorder="1" applyAlignment="1">
      <alignment horizontal="center" vertical="center"/>
    </xf>
    <xf numFmtId="9" fontId="0" fillId="4" borderId="2" xfId="1" applyFont="1" applyFill="1" applyBorder="1" applyAlignment="1">
      <alignment horizontal="center" vertical="center"/>
    </xf>
    <xf numFmtId="9" fontId="0" fillId="4" borderId="15" xfId="1" applyFont="1" applyFill="1" applyBorder="1" applyAlignment="1">
      <alignment horizontal="center" vertical="center"/>
    </xf>
    <xf numFmtId="9" fontId="0" fillId="4" borderId="23" xfId="1" applyFont="1" applyFill="1" applyBorder="1" applyAlignment="1">
      <alignment horizontal="center" vertical="center"/>
    </xf>
    <xf numFmtId="1" fontId="0" fillId="0" borderId="10" xfId="0" applyNumberFormat="1" applyBorder="1" applyAlignment="1">
      <alignment horizontal="center" vertical="center"/>
    </xf>
    <xf numFmtId="1" fontId="0" fillId="0" borderId="2" xfId="0" applyNumberFormat="1" applyBorder="1" applyAlignment="1">
      <alignment horizontal="center" vertical="center"/>
    </xf>
    <xf numFmtId="1" fontId="0" fillId="0" borderId="6" xfId="0" applyNumberFormat="1" applyBorder="1" applyAlignment="1">
      <alignment horizontal="center" vertical="center"/>
    </xf>
    <xf numFmtId="1" fontId="0" fillId="0" borderId="15" xfId="0" applyNumberFormat="1" applyBorder="1" applyAlignment="1">
      <alignment horizontal="center" vertical="center"/>
    </xf>
    <xf numFmtId="1" fontId="0" fillId="0" borderId="23" xfId="0" applyNumberFormat="1" applyBorder="1" applyAlignment="1">
      <alignment horizontal="center" vertical="center"/>
    </xf>
    <xf numFmtId="3" fontId="0" fillId="4" borderId="2" xfId="0" applyNumberFormat="1" applyFill="1" applyBorder="1" applyAlignment="1">
      <alignment horizontal="center" vertical="center"/>
    </xf>
    <xf numFmtId="0" fontId="0" fillId="4" borderId="10" xfId="0" applyFill="1" applyBorder="1" applyAlignment="1">
      <alignment horizontal="center" vertical="center" wrapText="1"/>
    </xf>
    <xf numFmtId="0" fontId="0" fillId="4" borderId="15" xfId="0" applyFill="1" applyBorder="1" applyAlignment="1">
      <alignment horizontal="center" vertical="center" wrapText="1"/>
    </xf>
    <xf numFmtId="0" fontId="0" fillId="4" borderId="2" xfId="0" applyFill="1" applyBorder="1" applyAlignment="1">
      <alignment horizontal="center" vertical="center" wrapText="1"/>
    </xf>
    <xf numFmtId="164" fontId="0" fillId="4" borderId="10" xfId="1" applyNumberFormat="1" applyFont="1" applyFill="1" applyBorder="1" applyAlignment="1">
      <alignment horizontal="center" vertical="center" wrapText="1"/>
    </xf>
    <xf numFmtId="164" fontId="0" fillId="4" borderId="2" xfId="1" applyNumberFormat="1" applyFont="1" applyFill="1" applyBorder="1" applyAlignment="1">
      <alignment horizontal="center" vertical="center" wrapText="1"/>
    </xf>
    <xf numFmtId="164" fontId="0" fillId="4" borderId="15" xfId="1" applyNumberFormat="1" applyFont="1" applyFill="1" applyBorder="1" applyAlignment="1">
      <alignment horizontal="center" vertical="center" wrapText="1"/>
    </xf>
    <xf numFmtId="10" fontId="0" fillId="4" borderId="2" xfId="1" applyNumberFormat="1" applyFont="1" applyFill="1" applyBorder="1" applyAlignment="1">
      <alignment horizontal="center" vertical="center"/>
    </xf>
    <xf numFmtId="10" fontId="0" fillId="4" borderId="10" xfId="1" applyNumberFormat="1" applyFont="1" applyFill="1" applyBorder="1" applyAlignment="1">
      <alignment horizontal="center" vertical="center"/>
    </xf>
    <xf numFmtId="10" fontId="31" fillId="4" borderId="10" xfId="1" applyNumberFormat="1" applyFont="1" applyFill="1" applyBorder="1" applyAlignment="1">
      <alignment horizontal="center" vertical="center"/>
    </xf>
    <xf numFmtId="10" fontId="0" fillId="4" borderId="15" xfId="1" applyNumberFormat="1" applyFont="1" applyFill="1" applyBorder="1" applyAlignment="1">
      <alignment horizontal="center" vertical="center"/>
    </xf>
    <xf numFmtId="10" fontId="31" fillId="4" borderId="2" xfId="1" applyNumberFormat="1" applyFont="1" applyFill="1" applyBorder="1" applyAlignment="1">
      <alignment horizontal="center" vertical="center"/>
    </xf>
    <xf numFmtId="10" fontId="31" fillId="4" borderId="15" xfId="1" applyNumberFormat="1" applyFont="1" applyFill="1" applyBorder="1" applyAlignment="1">
      <alignment horizontal="center" vertical="center"/>
    </xf>
    <xf numFmtId="10" fontId="31" fillId="4" borderId="23" xfId="1" applyNumberFormat="1" applyFont="1" applyFill="1" applyBorder="1" applyAlignment="1">
      <alignment horizontal="center" vertical="center"/>
    </xf>
    <xf numFmtId="10" fontId="32" fillId="4" borderId="24" xfId="1" applyNumberFormat="1" applyFont="1" applyFill="1" applyBorder="1" applyAlignment="1">
      <alignment horizontal="center" vertical="center"/>
    </xf>
    <xf numFmtId="2" fontId="0" fillId="4" borderId="2" xfId="0" applyNumberFormat="1" applyFill="1" applyBorder="1" applyAlignment="1">
      <alignment horizontal="center" vertical="center"/>
    </xf>
    <xf numFmtId="0" fontId="24" fillId="16" borderId="35" xfId="0" applyFont="1" applyFill="1" applyBorder="1" applyAlignment="1">
      <alignment horizontal="center" vertical="center"/>
    </xf>
    <xf numFmtId="0" fontId="7" fillId="9" borderId="36" xfId="0" applyFont="1" applyFill="1" applyBorder="1"/>
    <xf numFmtId="0" fontId="7" fillId="9" borderId="43" xfId="0" applyFont="1" applyFill="1" applyBorder="1"/>
    <xf numFmtId="10" fontId="7" fillId="4" borderId="2" xfId="3" applyNumberFormat="1" applyFont="1" applyFill="1" applyBorder="1" applyAlignment="1">
      <alignment horizontal="center" vertical="center"/>
    </xf>
    <xf numFmtId="0" fontId="10" fillId="4" borderId="2" xfId="3" applyFont="1" applyFill="1" applyBorder="1" applyAlignment="1">
      <alignment horizontal="center" vertical="center" wrapText="1"/>
    </xf>
    <xf numFmtId="0" fontId="10" fillId="4" borderId="2" xfId="3" applyFont="1" applyFill="1" applyBorder="1" applyAlignment="1">
      <alignment horizontal="center" vertical="center"/>
    </xf>
    <xf numFmtId="164" fontId="0" fillId="4" borderId="2" xfId="0" applyNumberFormat="1" applyFill="1" applyBorder="1" applyAlignment="1">
      <alignment horizontal="center" vertical="center" wrapText="1"/>
    </xf>
    <xf numFmtId="10" fontId="0" fillId="4" borderId="2" xfId="0" applyNumberFormat="1" applyFill="1" applyBorder="1" applyAlignment="1">
      <alignment horizontal="center" vertical="center" wrapText="1"/>
    </xf>
    <xf numFmtId="164" fontId="1" fillId="4" borderId="2" xfId="1" applyNumberFormat="1" applyFont="1" applyFill="1" applyBorder="1" applyAlignment="1">
      <alignment horizontal="center" vertical="center"/>
    </xf>
    <xf numFmtId="10" fontId="1" fillId="4" borderId="2" xfId="1" applyNumberFormat="1" applyFont="1" applyFill="1" applyBorder="1" applyAlignment="1">
      <alignment horizontal="center" vertical="center"/>
    </xf>
    <xf numFmtId="10" fontId="8" fillId="11" borderId="2" xfId="1" applyNumberFormat="1" applyFont="1" applyFill="1" applyBorder="1" applyAlignment="1">
      <alignment horizontal="center" vertical="center" wrapText="1"/>
    </xf>
    <xf numFmtId="0" fontId="8" fillId="11" borderId="2" xfId="0" applyFont="1" applyFill="1" applyBorder="1" applyAlignment="1">
      <alignment horizontal="center" vertical="center" wrapText="1"/>
    </xf>
    <xf numFmtId="10" fontId="7" fillId="4" borderId="2" xfId="3" applyNumberFormat="1" applyFont="1" applyFill="1" applyBorder="1" applyAlignment="1">
      <alignment horizontal="center" vertical="center" wrapText="1"/>
    </xf>
    <xf numFmtId="10" fontId="7" fillId="4" borderId="2" xfId="1" applyNumberFormat="1" applyFont="1" applyFill="1" applyBorder="1" applyAlignment="1">
      <alignment horizontal="center" vertical="center" wrapText="1"/>
    </xf>
    <xf numFmtId="10" fontId="19" fillId="9" borderId="41" xfId="0" applyNumberFormat="1" applyFont="1" applyFill="1" applyBorder="1" applyAlignment="1">
      <alignment horizontal="center" vertical="center"/>
    </xf>
    <xf numFmtId="164" fontId="0" fillId="4" borderId="25" xfId="1" applyNumberFormat="1" applyFont="1" applyFill="1" applyBorder="1" applyAlignment="1">
      <alignment horizontal="center" vertical="center" wrapText="1"/>
    </xf>
    <xf numFmtId="164" fontId="0" fillId="6" borderId="65" xfId="1" applyNumberFormat="1" applyFont="1" applyFill="1" applyBorder="1" applyAlignment="1">
      <alignment horizontal="center" vertical="center" wrapText="1"/>
    </xf>
    <xf numFmtId="164" fontId="0" fillId="6" borderId="3" xfId="1" applyNumberFormat="1" applyFont="1" applyFill="1" applyBorder="1" applyAlignment="1">
      <alignment horizontal="center" vertical="center" wrapText="1"/>
    </xf>
    <xf numFmtId="164" fontId="0" fillId="6" borderId="17" xfId="1" applyNumberFormat="1" applyFont="1" applyFill="1" applyBorder="1" applyAlignment="1">
      <alignment horizontal="center" vertical="center" wrapText="1"/>
    </xf>
    <xf numFmtId="10" fontId="19" fillId="9" borderId="40" xfId="0" applyNumberFormat="1" applyFont="1" applyFill="1" applyBorder="1" applyAlignment="1">
      <alignment horizontal="center" vertical="center"/>
    </xf>
    <xf numFmtId="0" fontId="8" fillId="11" borderId="2" xfId="0" applyFont="1" applyFill="1" applyBorder="1" applyAlignment="1">
      <alignment horizontal="center" vertical="center" wrapText="1"/>
    </xf>
    <xf numFmtId="0" fontId="0" fillId="0" borderId="2" xfId="0" applyBorder="1" applyAlignment="1">
      <alignment horizontal="center" vertical="center"/>
    </xf>
    <xf numFmtId="0" fontId="0" fillId="4" borderId="2" xfId="0" applyFill="1" applyBorder="1" applyAlignment="1">
      <alignment wrapText="1"/>
    </xf>
    <xf numFmtId="0" fontId="8" fillId="11" borderId="2" xfId="0" applyFont="1" applyFill="1" applyBorder="1" applyAlignment="1">
      <alignment horizontal="center" vertical="center"/>
    </xf>
    <xf numFmtId="0" fontId="21" fillId="4" borderId="2" xfId="4" applyFill="1" applyBorder="1" applyAlignment="1" applyProtection="1">
      <alignment horizontal="center" vertical="center"/>
    </xf>
    <xf numFmtId="0" fontId="8" fillId="11" borderId="2" xfId="0" applyFont="1" applyFill="1" applyBorder="1" applyAlignment="1">
      <alignment horizontal="center" vertical="center" wrapText="1"/>
    </xf>
    <xf numFmtId="0" fontId="0" fillId="4" borderId="2" xfId="0" applyFill="1" applyBorder="1" applyAlignment="1">
      <alignment horizontal="center" wrapText="1"/>
    </xf>
    <xf numFmtId="0" fontId="0" fillId="4" borderId="2" xfId="0" applyFill="1" applyBorder="1" applyAlignment="1">
      <alignment horizontal="center"/>
    </xf>
    <xf numFmtId="0" fontId="31" fillId="0" borderId="2" xfId="0" applyFont="1" applyBorder="1" applyAlignment="1">
      <alignment horizontal="center"/>
    </xf>
    <xf numFmtId="0" fontId="31" fillId="4" borderId="2" xfId="0" applyFont="1" applyFill="1" applyBorder="1" applyAlignment="1">
      <alignment horizontal="center" wrapText="1"/>
    </xf>
    <xf numFmtId="0" fontId="31" fillId="4" borderId="2" xfId="0" applyFont="1" applyFill="1" applyBorder="1" applyAlignment="1">
      <alignment horizontal="center" vertical="center"/>
    </xf>
    <xf numFmtId="164" fontId="5" fillId="0" borderId="2" xfId="1" applyNumberFormat="1" applyFont="1" applyFill="1" applyBorder="1" applyAlignment="1">
      <alignment horizontal="center" vertical="center" wrapText="1"/>
    </xf>
    <xf numFmtId="0" fontId="8" fillId="4" borderId="0" xfId="0" applyFont="1" applyFill="1" applyBorder="1" applyAlignment="1">
      <alignment horizontal="center" vertical="center" wrapText="1"/>
    </xf>
    <xf numFmtId="0" fontId="4" fillId="4" borderId="0" xfId="1" applyNumberFormat="1" applyFont="1" applyFill="1" applyBorder="1" applyAlignment="1">
      <alignment horizontal="center" vertical="center" wrapText="1"/>
    </xf>
    <xf numFmtId="164" fontId="4" fillId="4" borderId="0" xfId="1" applyNumberFormat="1" applyFont="1" applyFill="1" applyBorder="1" applyAlignment="1">
      <alignment horizontal="center" vertical="center" wrapText="1"/>
    </xf>
    <xf numFmtId="0" fontId="0" fillId="4" borderId="2" xfId="0" applyFill="1" applyBorder="1" applyAlignment="1">
      <alignment horizontal="center" vertical="center" wrapText="1"/>
    </xf>
    <xf numFmtId="10" fontId="7" fillId="4" borderId="10" xfId="1" applyNumberFormat="1" applyFont="1" applyFill="1" applyBorder="1" applyAlignment="1">
      <alignment horizontal="center" vertical="center"/>
    </xf>
    <xf numFmtId="10" fontId="7" fillId="4" borderId="2" xfId="1" applyNumberFormat="1" applyFont="1" applyFill="1" applyBorder="1" applyAlignment="1">
      <alignment horizontal="center" vertical="center"/>
    </xf>
    <xf numFmtId="10" fontId="7" fillId="8" borderId="10" xfId="1" applyNumberFormat="1" applyFont="1" applyFill="1" applyBorder="1" applyAlignment="1">
      <alignment horizontal="center" vertical="center"/>
    </xf>
    <xf numFmtId="10" fontId="7" fillId="8" borderId="2" xfId="1" applyNumberFormat="1" applyFont="1" applyFill="1" applyBorder="1" applyAlignment="1">
      <alignment horizontal="center" vertical="center"/>
    </xf>
    <xf numFmtId="0" fontId="8" fillId="11" borderId="2" xfId="0" applyFont="1" applyFill="1" applyBorder="1" applyAlignment="1">
      <alignment horizontal="center" vertical="center" wrapText="1"/>
    </xf>
    <xf numFmtId="0" fontId="8" fillId="11" borderId="2" xfId="0" applyFont="1" applyFill="1" applyBorder="1" applyAlignment="1">
      <alignment horizontal="center" vertical="center" wrapText="1"/>
    </xf>
    <xf numFmtId="0" fontId="8" fillId="11" borderId="2" xfId="0" applyFont="1" applyFill="1" applyBorder="1" applyAlignment="1">
      <alignment horizontal="center" vertical="center" wrapText="1"/>
    </xf>
    <xf numFmtId="10" fontId="0" fillId="4" borderId="2" xfId="1" applyNumberFormat="1" applyFont="1" applyFill="1" applyBorder="1" applyAlignment="1">
      <alignment horizontal="center" vertical="center" wrapText="1"/>
    </xf>
    <xf numFmtId="0" fontId="8" fillId="11" borderId="2" xfId="0" applyFont="1" applyFill="1" applyBorder="1" applyAlignment="1">
      <alignment horizontal="center" vertical="center"/>
    </xf>
    <xf numFmtId="0" fontId="0" fillId="4" borderId="2" xfId="0" applyFill="1" applyBorder="1" applyAlignment="1">
      <alignment horizontal="center" vertical="center"/>
    </xf>
    <xf numFmtId="164" fontId="0" fillId="4" borderId="10" xfId="1" applyNumberFormat="1" applyFont="1" applyFill="1" applyBorder="1" applyAlignment="1">
      <alignment horizontal="center" vertical="center" wrapText="1"/>
    </xf>
    <xf numFmtId="164" fontId="0" fillId="4" borderId="15" xfId="1" applyNumberFormat="1" applyFont="1" applyFill="1" applyBorder="1" applyAlignment="1">
      <alignment horizontal="center" vertical="center" wrapText="1"/>
    </xf>
    <xf numFmtId="0" fontId="8" fillId="11" borderId="2" xfId="0" applyFont="1" applyFill="1" applyBorder="1" applyAlignment="1">
      <alignment horizontal="center" vertical="center" wrapText="1"/>
    </xf>
    <xf numFmtId="0" fontId="0" fillId="4" borderId="30" xfId="0" applyFill="1" applyBorder="1" applyAlignment="1">
      <alignment horizontal="center" vertical="center" wrapText="1"/>
    </xf>
    <xf numFmtId="10" fontId="0" fillId="4" borderId="2" xfId="1" applyNumberFormat="1" applyFont="1" applyFill="1" applyBorder="1" applyAlignment="1">
      <alignment horizontal="center" vertical="center" wrapText="1"/>
    </xf>
    <xf numFmtId="0" fontId="8" fillId="11" borderId="2" xfId="0" applyFont="1" applyFill="1" applyBorder="1" applyAlignment="1">
      <alignment horizontal="center" vertical="center"/>
    </xf>
    <xf numFmtId="0" fontId="7" fillId="0" borderId="2" xfId="3" applyFont="1" applyBorder="1" applyAlignment="1">
      <alignment horizontal="left" vertical="center" wrapText="1"/>
    </xf>
    <xf numFmtId="0" fontId="6" fillId="0" borderId="2" xfId="3" applyFont="1" applyFill="1" applyBorder="1" applyAlignment="1">
      <alignment horizontal="left" vertical="center" wrapText="1"/>
    </xf>
    <xf numFmtId="164" fontId="0" fillId="4" borderId="2" xfId="1" applyNumberFormat="1" applyFont="1" applyFill="1" applyBorder="1" applyAlignment="1">
      <alignment horizontal="center" vertical="center" wrapText="1"/>
    </xf>
    <xf numFmtId="10" fontId="7" fillId="4" borderId="2" xfId="1" applyNumberFormat="1" applyFont="1" applyFill="1" applyBorder="1" applyAlignment="1">
      <alignment horizontal="center" vertical="center"/>
    </xf>
    <xf numFmtId="0" fontId="0" fillId="4" borderId="2" xfId="0" applyFill="1" applyBorder="1" applyAlignment="1">
      <alignment horizontal="center" vertical="center"/>
    </xf>
    <xf numFmtId="0" fontId="8" fillId="12" borderId="2" xfId="3" applyFont="1" applyFill="1" applyBorder="1" applyAlignment="1">
      <alignment horizontal="center" vertical="center"/>
    </xf>
    <xf numFmtId="0" fontId="8" fillId="12" borderId="2" xfId="3" applyFont="1" applyFill="1" applyBorder="1" applyAlignment="1">
      <alignment horizontal="center" vertical="center" wrapText="1"/>
    </xf>
    <xf numFmtId="10" fontId="8" fillId="12" borderId="2" xfId="3" applyNumberFormat="1" applyFont="1" applyFill="1" applyBorder="1" applyAlignment="1">
      <alignment horizontal="center" vertical="center" wrapText="1"/>
    </xf>
    <xf numFmtId="0" fontId="10" fillId="6" borderId="2" xfId="3" applyFont="1" applyFill="1" applyBorder="1" applyAlignment="1">
      <alignment horizontal="center" vertical="center" wrapText="1"/>
    </xf>
    <xf numFmtId="0" fontId="15" fillId="6" borderId="2" xfId="3" applyFont="1" applyFill="1" applyBorder="1" applyAlignment="1">
      <alignment horizontal="center" vertical="center" wrapText="1"/>
    </xf>
    <xf numFmtId="0" fontId="7" fillId="0" borderId="2" xfId="3" applyFont="1" applyFill="1" applyBorder="1" applyAlignment="1">
      <alignment vertical="center" wrapText="1"/>
    </xf>
    <xf numFmtId="0" fontId="7" fillId="4" borderId="2" xfId="3" applyFont="1" applyFill="1" applyBorder="1" applyAlignment="1">
      <alignment vertical="top" wrapText="1"/>
    </xf>
    <xf numFmtId="0" fontId="7" fillId="4" borderId="2" xfId="3" applyFont="1" applyFill="1" applyBorder="1" applyAlignment="1">
      <alignment horizontal="left" vertical="center" wrapText="1"/>
    </xf>
    <xf numFmtId="0" fontId="8" fillId="11" borderId="2" xfId="0" applyFont="1" applyFill="1" applyBorder="1" applyAlignment="1">
      <alignment horizontal="center" vertical="center" wrapText="1"/>
    </xf>
    <xf numFmtId="10" fontId="0" fillId="4" borderId="2" xfId="1" applyNumberFormat="1" applyFont="1" applyFill="1" applyBorder="1" applyAlignment="1">
      <alignment horizontal="center" vertical="center" wrapText="1"/>
    </xf>
    <xf numFmtId="0" fontId="8" fillId="11" borderId="2" xfId="0" applyFont="1" applyFill="1" applyBorder="1" applyAlignment="1">
      <alignment horizontal="center" vertical="center"/>
    </xf>
    <xf numFmtId="164" fontId="4" fillId="4" borderId="2" xfId="1" applyNumberFormat="1" applyFont="1" applyFill="1" applyBorder="1" applyAlignment="1">
      <alignment horizontal="center" vertical="center" wrapText="1"/>
    </xf>
    <xf numFmtId="0" fontId="0" fillId="4" borderId="2" xfId="0" applyFill="1" applyBorder="1" applyAlignment="1">
      <alignment horizontal="center" vertical="center"/>
    </xf>
    <xf numFmtId="0" fontId="7" fillId="4" borderId="2" xfId="3" applyFont="1" applyFill="1" applyBorder="1" applyAlignment="1">
      <alignment horizontal="left" vertical="center" wrapText="1"/>
    </xf>
    <xf numFmtId="2" fontId="0" fillId="4" borderId="2" xfId="1" applyNumberFormat="1" applyFont="1" applyFill="1" applyBorder="1" applyAlignment="1">
      <alignment horizontal="center" vertical="center"/>
    </xf>
    <xf numFmtId="1" fontId="0" fillId="4" borderId="2" xfId="1" applyNumberFormat="1" applyFont="1" applyFill="1" applyBorder="1" applyAlignment="1">
      <alignment horizontal="center" vertical="center"/>
    </xf>
    <xf numFmtId="10" fontId="39" fillId="4" borderId="23" xfId="1" applyNumberFormat="1" applyFont="1" applyFill="1" applyBorder="1" applyAlignment="1">
      <alignment horizontal="center" vertical="center" wrapText="1"/>
    </xf>
    <xf numFmtId="164" fontId="4" fillId="0" borderId="2" xfId="1" applyNumberFormat="1" applyFont="1" applyFill="1" applyBorder="1" applyAlignment="1">
      <alignment horizontal="center" vertical="center" wrapText="1"/>
    </xf>
    <xf numFmtId="0" fontId="0" fillId="16" borderId="0" xfId="0" applyFill="1" applyAlignment="1">
      <alignment vertical="center"/>
    </xf>
    <xf numFmtId="0" fontId="0" fillId="4" borderId="15" xfId="0" applyFill="1" applyBorder="1" applyAlignment="1">
      <alignment horizontal="center" vertical="center" wrapText="1"/>
    </xf>
    <xf numFmtId="0" fontId="0" fillId="4" borderId="10" xfId="0" applyFill="1" applyBorder="1" applyAlignment="1">
      <alignment horizontal="center" vertical="center" wrapText="1"/>
    </xf>
    <xf numFmtId="0" fontId="8" fillId="11" borderId="2" xfId="0" applyFont="1" applyFill="1" applyBorder="1" applyAlignment="1">
      <alignment horizontal="center" vertical="center" wrapText="1"/>
    </xf>
    <xf numFmtId="164" fontId="0" fillId="4" borderId="8" xfId="1" applyNumberFormat="1" applyFont="1" applyFill="1" applyBorder="1" applyAlignment="1">
      <alignment horizontal="center" vertical="center" wrapText="1"/>
    </xf>
    <xf numFmtId="0" fontId="34" fillId="11" borderId="59" xfId="0" applyFont="1" applyFill="1" applyBorder="1" applyAlignment="1">
      <alignment horizontal="center" vertical="center"/>
    </xf>
    <xf numFmtId="0" fontId="0" fillId="4" borderId="2" xfId="0" applyFill="1" applyBorder="1" applyAlignment="1">
      <alignment horizontal="center" vertical="center" wrapText="1"/>
    </xf>
    <xf numFmtId="0" fontId="0" fillId="4" borderId="15" xfId="0" applyFill="1" applyBorder="1" applyAlignment="1">
      <alignment horizontal="center" vertical="center" wrapText="1"/>
    </xf>
    <xf numFmtId="0" fontId="0" fillId="4" borderId="10" xfId="0" applyFill="1" applyBorder="1" applyAlignment="1">
      <alignment horizontal="center" vertical="center" wrapText="1"/>
    </xf>
    <xf numFmtId="0" fontId="0" fillId="4" borderId="6" xfId="0" applyFill="1" applyBorder="1" applyAlignment="1">
      <alignment horizontal="center" vertical="center" wrapText="1"/>
    </xf>
    <xf numFmtId="10" fontId="39" fillId="4" borderId="8" xfId="1" applyNumberFormat="1" applyFont="1" applyFill="1" applyBorder="1" applyAlignment="1">
      <alignment horizontal="center" vertical="center" wrapText="1"/>
    </xf>
    <xf numFmtId="10" fontId="0" fillId="4" borderId="20" xfId="1" applyNumberFormat="1" applyFont="1" applyFill="1" applyBorder="1" applyAlignment="1">
      <alignment horizontal="center" vertical="center" wrapText="1"/>
    </xf>
    <xf numFmtId="10" fontId="0" fillId="4" borderId="16" xfId="1" applyNumberFormat="1" applyFont="1" applyFill="1" applyBorder="1" applyAlignment="1">
      <alignment horizontal="center" vertical="center" wrapText="1"/>
    </xf>
    <xf numFmtId="10" fontId="0" fillId="4" borderId="32" xfId="1" applyNumberFormat="1" applyFont="1" applyFill="1" applyBorder="1" applyAlignment="1">
      <alignment horizontal="center" vertical="center" wrapText="1"/>
    </xf>
    <xf numFmtId="0" fontId="2" fillId="10" borderId="2" xfId="0" applyFont="1" applyFill="1" applyBorder="1" applyAlignment="1">
      <alignment horizontal="center" vertical="center" wrapText="1"/>
    </xf>
    <xf numFmtId="10" fontId="0" fillId="4" borderId="2" xfId="1" applyNumberFormat="1" applyFont="1" applyFill="1" applyBorder="1" applyAlignment="1">
      <alignment horizontal="center" vertical="center" wrapText="1"/>
    </xf>
    <xf numFmtId="0" fontId="11" fillId="10" borderId="2" xfId="3" applyFont="1" applyFill="1" applyBorder="1" applyAlignment="1">
      <alignment horizontal="center" vertical="center" wrapText="1"/>
    </xf>
    <xf numFmtId="0" fontId="8" fillId="11" borderId="2" xfId="0" applyFont="1" applyFill="1" applyBorder="1" applyAlignment="1">
      <alignment horizontal="center" vertical="center"/>
    </xf>
    <xf numFmtId="10" fontId="0" fillId="4" borderId="10" xfId="1" applyNumberFormat="1" applyFont="1" applyFill="1" applyBorder="1" applyAlignment="1">
      <alignment horizontal="center" vertical="center" wrapText="1"/>
    </xf>
    <xf numFmtId="10" fontId="0" fillId="4" borderId="15" xfId="1" applyNumberFormat="1" applyFont="1" applyFill="1" applyBorder="1" applyAlignment="1">
      <alignment horizontal="center" vertical="center" wrapText="1"/>
    </xf>
    <xf numFmtId="0" fontId="0" fillId="4" borderId="8" xfId="0" applyFill="1" applyBorder="1" applyAlignment="1">
      <alignment horizontal="center" vertical="center" wrapText="1"/>
    </xf>
    <xf numFmtId="0" fontId="2" fillId="10" borderId="27" xfId="0" applyFont="1" applyFill="1" applyBorder="1" applyAlignment="1">
      <alignment horizontal="center" vertical="center" wrapText="1"/>
    </xf>
    <xf numFmtId="164" fontId="0" fillId="4" borderId="2" xfId="1" applyNumberFormat="1" applyFont="1" applyFill="1" applyBorder="1" applyAlignment="1">
      <alignment horizontal="center" vertical="center" wrapText="1"/>
    </xf>
    <xf numFmtId="0" fontId="0" fillId="4" borderId="2" xfId="0" applyFill="1" applyBorder="1" applyAlignment="1">
      <alignment horizontal="center" vertical="center"/>
    </xf>
    <xf numFmtId="0" fontId="0" fillId="4" borderId="2" xfId="0" applyFill="1" applyBorder="1" applyAlignment="1">
      <alignment horizontal="center" vertical="center" wrapText="1"/>
    </xf>
    <xf numFmtId="0" fontId="0" fillId="4" borderId="15" xfId="0" applyFill="1" applyBorder="1" applyAlignment="1">
      <alignment horizontal="center" vertical="center" wrapText="1"/>
    </xf>
    <xf numFmtId="0" fontId="0" fillId="4" borderId="2" xfId="0" applyFill="1" applyBorder="1" applyAlignment="1">
      <alignment horizontal="center" vertical="center"/>
    </xf>
    <xf numFmtId="0" fontId="41" fillId="21" borderId="2" xfId="0" applyFont="1" applyFill="1" applyBorder="1" applyAlignment="1">
      <alignment horizontal="left" vertical="center" wrapText="1"/>
    </xf>
    <xf numFmtId="0" fontId="31" fillId="5" borderId="2" xfId="0" applyFont="1" applyFill="1" applyBorder="1" applyAlignment="1">
      <alignment horizontal="center" vertical="center"/>
    </xf>
    <xf numFmtId="1" fontId="22" fillId="5" borderId="2" xfId="0" applyNumberFormat="1" applyFont="1" applyFill="1" applyBorder="1" applyAlignment="1">
      <alignment horizontal="center" vertical="center"/>
    </xf>
    <xf numFmtId="166" fontId="22" fillId="5" borderId="2" xfId="0" applyNumberFormat="1" applyFont="1" applyFill="1" applyBorder="1" applyAlignment="1">
      <alignment horizontal="center" vertical="center"/>
    </xf>
    <xf numFmtId="0" fontId="8" fillId="11" borderId="58" xfId="0" applyFont="1" applyFill="1" applyBorder="1" applyAlignment="1">
      <alignment horizontal="center" vertical="center"/>
    </xf>
    <xf numFmtId="0" fontId="8" fillId="11" borderId="6" xfId="0" applyFont="1" applyFill="1" applyBorder="1" applyAlignment="1">
      <alignment horizontal="center" vertical="center"/>
    </xf>
    <xf numFmtId="0" fontId="8" fillId="11" borderId="8" xfId="0" applyFont="1" applyFill="1" applyBorder="1" applyAlignment="1">
      <alignment horizontal="center" vertical="center"/>
    </xf>
    <xf numFmtId="0" fontId="8" fillId="11" borderId="8"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32" xfId="0" applyFont="1" applyFill="1" applyBorder="1" applyAlignment="1">
      <alignment horizontal="center" vertical="center" wrapText="1"/>
    </xf>
    <xf numFmtId="1" fontId="0" fillId="0" borderId="7" xfId="0" applyNumberFormat="1" applyBorder="1" applyAlignment="1">
      <alignment horizontal="center" vertical="center"/>
    </xf>
    <xf numFmtId="14" fontId="0" fillId="0" borderId="8" xfId="0" applyNumberFormat="1" applyBorder="1" applyAlignment="1">
      <alignment horizontal="center" vertical="center"/>
    </xf>
    <xf numFmtId="1" fontId="0" fillId="0" borderId="8" xfId="0" applyNumberFormat="1" applyBorder="1" applyAlignment="1">
      <alignment horizontal="center" vertical="center"/>
    </xf>
    <xf numFmtId="10" fontId="31" fillId="4" borderId="8" xfId="1" applyNumberFormat="1" applyFont="1" applyFill="1" applyBorder="1" applyAlignment="1">
      <alignment horizontal="center" vertical="center"/>
    </xf>
    <xf numFmtId="10" fontId="0" fillId="4" borderId="8" xfId="1" applyNumberFormat="1" applyFont="1" applyFill="1" applyBorder="1" applyAlignment="1">
      <alignment horizontal="center" vertical="center"/>
    </xf>
    <xf numFmtId="0" fontId="0" fillId="0" borderId="2" xfId="0" applyBorder="1"/>
    <xf numFmtId="0" fontId="0" fillId="7" borderId="2" xfId="0" applyFill="1" applyBorder="1" applyAlignment="1">
      <alignment horizontal="center" vertical="center"/>
    </xf>
    <xf numFmtId="167" fontId="0" fillId="0" borderId="2" xfId="0" applyNumberFormat="1" applyBorder="1" applyAlignment="1">
      <alignment horizontal="center" vertical="center"/>
    </xf>
    <xf numFmtId="0" fontId="0" fillId="7" borderId="2" xfId="0" applyFill="1" applyBorder="1" applyAlignment="1">
      <alignment horizontal="left" vertical="center"/>
    </xf>
    <xf numFmtId="0" fontId="0" fillId="0" borderId="2" xfId="0" applyBorder="1" applyAlignment="1">
      <alignment horizontal="left" vertical="center"/>
    </xf>
    <xf numFmtId="0" fontId="0" fillId="0" borderId="0" xfId="0" applyAlignment="1">
      <alignment horizontal="left"/>
    </xf>
    <xf numFmtId="0" fontId="31" fillId="7" borderId="0" xfId="0" applyFont="1" applyFill="1" applyAlignment="1">
      <alignment horizontal="center"/>
    </xf>
    <xf numFmtId="0" fontId="8" fillId="11" borderId="9" xfId="0" applyFont="1" applyFill="1" applyBorder="1" applyAlignment="1">
      <alignment horizontal="center" vertical="center" wrapText="1"/>
    </xf>
    <xf numFmtId="0" fontId="8" fillId="11" borderId="11" xfId="0" applyFont="1" applyFill="1" applyBorder="1" applyAlignment="1">
      <alignment horizontal="center" vertical="center" wrapText="1"/>
    </xf>
    <xf numFmtId="167" fontId="0" fillId="0" borderId="20" xfId="0" applyNumberFormat="1" applyBorder="1" applyAlignment="1">
      <alignment horizontal="center" vertical="center"/>
    </xf>
    <xf numFmtId="167" fontId="0" fillId="0" borderId="16" xfId="0" applyNumberFormat="1" applyBorder="1" applyAlignment="1">
      <alignment horizontal="center" vertical="center"/>
    </xf>
    <xf numFmtId="0" fontId="8" fillId="11" borderId="69" xfId="0" applyFont="1" applyFill="1" applyBorder="1" applyAlignment="1">
      <alignment horizontal="center" vertical="center" wrapText="1"/>
    </xf>
    <xf numFmtId="167" fontId="0" fillId="0" borderId="51" xfId="0" applyNumberFormat="1" applyBorder="1" applyAlignment="1">
      <alignment horizontal="center" vertical="center"/>
    </xf>
    <xf numFmtId="167" fontId="0" fillId="0" borderId="52" xfId="0" applyNumberFormat="1" applyBorder="1" applyAlignment="1">
      <alignment horizontal="center" vertical="center"/>
    </xf>
    <xf numFmtId="0" fontId="8" fillId="11" borderId="9" xfId="0" applyFont="1" applyFill="1" applyBorder="1" applyAlignment="1">
      <alignment horizontal="center" vertical="center"/>
    </xf>
    <xf numFmtId="0" fontId="8" fillId="11" borderId="10" xfId="0" applyFont="1" applyFill="1" applyBorder="1" applyAlignment="1">
      <alignment horizontal="center" vertical="center"/>
    </xf>
    <xf numFmtId="0" fontId="8" fillId="25" borderId="11" xfId="0" applyFont="1" applyFill="1" applyBorder="1" applyAlignment="1">
      <alignment horizontal="center" vertical="center" wrapText="1"/>
    </xf>
    <xf numFmtId="0" fontId="31" fillId="21" borderId="11" xfId="0" applyFont="1" applyFill="1" applyBorder="1" applyAlignment="1">
      <alignment horizontal="center" vertical="center" wrapText="1"/>
    </xf>
    <xf numFmtId="0" fontId="31" fillId="19" borderId="69" xfId="0" applyFont="1" applyFill="1" applyBorder="1" applyAlignment="1">
      <alignment horizontal="center" vertical="center" wrapText="1"/>
    </xf>
    <xf numFmtId="0" fontId="8" fillId="11" borderId="40" xfId="0" applyFont="1" applyFill="1" applyBorder="1" applyAlignment="1">
      <alignment horizontal="center" vertical="center" wrapText="1"/>
    </xf>
    <xf numFmtId="0" fontId="8" fillId="11" borderId="10" xfId="0" applyFont="1" applyFill="1" applyBorder="1" applyAlignment="1">
      <alignment horizontal="center" vertical="center" wrapText="1"/>
    </xf>
    <xf numFmtId="0" fontId="8" fillId="11" borderId="63" xfId="0" applyFont="1" applyFill="1" applyBorder="1" applyAlignment="1">
      <alignment horizontal="center" vertical="center" wrapText="1"/>
    </xf>
    <xf numFmtId="0" fontId="40" fillId="4" borderId="2" xfId="0" applyFont="1" applyFill="1" applyBorder="1" applyAlignment="1">
      <alignment horizontal="center" vertical="center" wrapText="1"/>
    </xf>
    <xf numFmtId="168" fontId="40" fillId="4" borderId="2" xfId="0" applyNumberFormat="1" applyFont="1" applyFill="1" applyBorder="1" applyAlignment="1">
      <alignment horizontal="center" vertical="center" wrapText="1"/>
    </xf>
    <xf numFmtId="0" fontId="18" fillId="18" borderId="0" xfId="0" applyFont="1" applyFill="1" applyAlignment="1"/>
    <xf numFmtId="10" fontId="0" fillId="4" borderId="17" xfId="1" applyNumberFormat="1" applyFont="1" applyFill="1" applyBorder="1" applyAlignment="1">
      <alignment horizontal="center" vertical="center" wrapText="1"/>
    </xf>
    <xf numFmtId="0" fontId="8" fillId="11" borderId="12" xfId="0" applyFont="1" applyFill="1" applyBorder="1" applyAlignment="1">
      <alignment horizontal="center" vertical="center" wrapText="1"/>
    </xf>
    <xf numFmtId="0" fontId="8" fillId="25" borderId="69" xfId="0" applyFont="1" applyFill="1" applyBorder="1" applyAlignment="1">
      <alignment horizontal="center" vertical="center" wrapText="1"/>
    </xf>
    <xf numFmtId="0" fontId="8" fillId="11" borderId="39" xfId="0" applyFont="1" applyFill="1" applyBorder="1" applyAlignment="1">
      <alignment horizontal="center" vertical="center" wrapText="1"/>
    </xf>
    <xf numFmtId="0" fontId="8" fillId="11" borderId="72" xfId="0" applyFont="1" applyFill="1" applyBorder="1" applyAlignment="1">
      <alignment horizontal="center" vertical="center" wrapText="1"/>
    </xf>
    <xf numFmtId="0" fontId="2" fillId="21" borderId="2" xfId="0" applyFont="1" applyFill="1" applyBorder="1" applyAlignment="1">
      <alignment horizontal="left" vertical="center" wrapText="1"/>
    </xf>
    <xf numFmtId="0" fontId="31" fillId="21" borderId="69" xfId="0" applyFont="1" applyFill="1" applyBorder="1" applyAlignment="1">
      <alignment horizontal="center" vertical="center" wrapText="1"/>
    </xf>
    <xf numFmtId="164" fontId="0" fillId="4" borderId="20" xfId="1" applyNumberFormat="1" applyFont="1" applyFill="1" applyBorder="1" applyAlignment="1">
      <alignment horizontal="center" vertical="center" wrapText="1"/>
    </xf>
    <xf numFmtId="164" fontId="0" fillId="4" borderId="16" xfId="1" applyNumberFormat="1" applyFont="1" applyFill="1" applyBorder="1" applyAlignment="1">
      <alignment horizontal="center" vertical="center" wrapText="1"/>
    </xf>
    <xf numFmtId="14" fontId="22" fillId="4" borderId="0" xfId="1" applyNumberFormat="1" applyFont="1" applyFill="1" applyBorder="1" applyAlignment="1">
      <alignment horizontal="center" vertical="center" wrapText="1"/>
    </xf>
    <xf numFmtId="164" fontId="24" fillId="4" borderId="0" xfId="1" applyNumberFormat="1" applyFont="1" applyFill="1" applyBorder="1" applyAlignment="1">
      <alignment horizontal="center" vertical="center" wrapText="1"/>
    </xf>
    <xf numFmtId="0" fontId="0" fillId="4" borderId="2" xfId="0" applyFill="1" applyBorder="1" applyAlignment="1">
      <alignment horizontal="center" vertical="center" wrapText="1"/>
    </xf>
    <xf numFmtId="0" fontId="0" fillId="4" borderId="15" xfId="0" applyFill="1" applyBorder="1" applyAlignment="1">
      <alignment horizontal="center" vertical="center" wrapText="1"/>
    </xf>
    <xf numFmtId="0" fontId="11" fillId="10" borderId="2" xfId="3" applyFont="1" applyFill="1" applyBorder="1" applyAlignment="1">
      <alignment horizontal="center" vertical="center" wrapText="1"/>
    </xf>
    <xf numFmtId="167" fontId="0" fillId="0" borderId="20" xfId="0" applyNumberFormat="1" applyBorder="1" applyAlignment="1">
      <alignment horizontal="center" vertical="center" wrapText="1"/>
    </xf>
    <xf numFmtId="167" fontId="0" fillId="0" borderId="16" xfId="0" applyNumberFormat="1" applyBorder="1" applyAlignment="1">
      <alignment horizontal="center" vertical="center" wrapText="1"/>
    </xf>
    <xf numFmtId="0" fontId="43" fillId="4" borderId="0" xfId="0" applyFont="1" applyFill="1" applyBorder="1" applyAlignment="1">
      <alignment vertical="top" wrapText="1"/>
    </xf>
    <xf numFmtId="0" fontId="43" fillId="4" borderId="0" xfId="0" applyFont="1" applyFill="1" applyBorder="1" applyAlignment="1">
      <alignment vertical="top"/>
    </xf>
    <xf numFmtId="0" fontId="43" fillId="4" borderId="0" xfId="0" applyFont="1" applyFill="1" applyBorder="1" applyAlignment="1">
      <alignment horizontal="center" vertical="center" wrapText="1"/>
    </xf>
    <xf numFmtId="9" fontId="22" fillId="5" borderId="2" xfId="1" applyFont="1" applyFill="1" applyBorder="1" applyAlignment="1">
      <alignment horizontal="center" vertical="center"/>
    </xf>
    <xf numFmtId="9" fontId="0" fillId="4" borderId="2" xfId="0" applyNumberFormat="1" applyFill="1" applyBorder="1" applyAlignment="1">
      <alignment horizontal="center" vertical="center"/>
    </xf>
    <xf numFmtId="0" fontId="0" fillId="0" borderId="0" xfId="0" applyAlignment="1">
      <alignment horizontal="center" vertical="center" wrapText="1"/>
    </xf>
    <xf numFmtId="0" fontId="0" fillId="0" borderId="0" xfId="0" applyAlignment="1">
      <alignment horizontal="left" vertical="center" wrapText="1"/>
    </xf>
    <xf numFmtId="0" fontId="0" fillId="2" borderId="73" xfId="0" applyFont="1" applyFill="1" applyBorder="1" applyAlignment="1">
      <alignment horizontal="left" vertical="center" wrapText="1"/>
    </xf>
    <xf numFmtId="0" fontId="0" fillId="3" borderId="74" xfId="0" applyFill="1" applyBorder="1" applyAlignment="1">
      <alignment horizontal="left" vertical="center" wrapText="1"/>
    </xf>
    <xf numFmtId="0" fontId="0" fillId="2" borderId="74" xfId="0" applyFill="1" applyBorder="1" applyAlignment="1">
      <alignment horizontal="left" vertical="center" wrapText="1"/>
    </xf>
    <xf numFmtId="0" fontId="0" fillId="3" borderId="74" xfId="0" applyFont="1" applyFill="1" applyBorder="1" applyAlignment="1">
      <alignment horizontal="left" vertical="center" wrapText="1"/>
    </xf>
    <xf numFmtId="0" fontId="0" fillId="2" borderId="4" xfId="0" applyFont="1" applyFill="1" applyBorder="1" applyAlignment="1">
      <alignment horizontal="left" vertical="center" wrapText="1"/>
    </xf>
    <xf numFmtId="0" fontId="0" fillId="2" borderId="73" xfId="0" applyFill="1" applyBorder="1" applyAlignment="1">
      <alignment horizontal="left" vertical="center" wrapText="1"/>
    </xf>
    <xf numFmtId="0" fontId="0" fillId="2" borderId="74" xfId="0" applyFont="1" applyFill="1" applyBorder="1" applyAlignment="1">
      <alignment horizontal="left" vertical="center" wrapText="1"/>
    </xf>
    <xf numFmtId="0" fontId="0" fillId="2" borderId="4" xfId="0" applyFill="1" applyBorder="1" applyAlignment="1">
      <alignment horizontal="left" vertical="center" wrapText="1"/>
    </xf>
    <xf numFmtId="0" fontId="0" fillId="27" borderId="2" xfId="0" applyFill="1" applyBorder="1" applyAlignment="1">
      <alignment vertical="center"/>
    </xf>
    <xf numFmtId="0" fontId="0" fillId="4" borderId="2" xfId="0" applyFill="1" applyBorder="1" applyAlignment="1">
      <alignment horizontal="center" vertical="center" wrapText="1"/>
    </xf>
    <xf numFmtId="0" fontId="0" fillId="4" borderId="15" xfId="0" applyFill="1" applyBorder="1" applyAlignment="1">
      <alignment horizontal="center" vertical="center" wrapText="1"/>
    </xf>
    <xf numFmtId="0" fontId="43" fillId="4" borderId="0" xfId="0" applyFont="1" applyFill="1" applyAlignment="1">
      <alignment horizontal="left" vertical="center"/>
    </xf>
    <xf numFmtId="0" fontId="8" fillId="11" borderId="2" xfId="0" applyFont="1" applyFill="1" applyBorder="1" applyAlignment="1">
      <alignment horizontal="center" vertical="center" wrapText="1"/>
    </xf>
    <xf numFmtId="0" fontId="19" fillId="11" borderId="2" xfId="0" applyFont="1" applyFill="1" applyBorder="1" applyAlignment="1">
      <alignment horizontal="center" vertical="center" wrapText="1"/>
    </xf>
    <xf numFmtId="9" fontId="31" fillId="21" borderId="6" xfId="1" applyFont="1" applyFill="1" applyBorder="1" applyAlignment="1">
      <alignment horizontal="center" vertical="center"/>
    </xf>
    <xf numFmtId="0" fontId="31" fillId="21" borderId="6" xfId="0" applyFont="1" applyFill="1" applyBorder="1" applyAlignment="1">
      <alignment horizontal="center" vertical="center" wrapText="1"/>
    </xf>
    <xf numFmtId="10" fontId="0" fillId="4" borderId="20" xfId="1" applyNumberFormat="1" applyFont="1" applyFill="1" applyBorder="1" applyAlignment="1">
      <alignment horizontal="center" vertical="center" wrapText="1"/>
    </xf>
    <xf numFmtId="1" fontId="35" fillId="4" borderId="2" xfId="1" applyNumberFormat="1" applyFont="1" applyFill="1" applyBorder="1" applyAlignment="1">
      <alignment horizontal="center" vertical="center"/>
    </xf>
    <xf numFmtId="166" fontId="22" fillId="5" borderId="7" xfId="0" applyNumberFormat="1" applyFont="1" applyFill="1" applyBorder="1" applyAlignment="1">
      <alignment horizontal="center" vertical="center"/>
    </xf>
    <xf numFmtId="9" fontId="19" fillId="11" borderId="2" xfId="1" applyFont="1" applyFill="1" applyBorder="1" applyAlignment="1">
      <alignment horizontal="center" vertical="center"/>
    </xf>
    <xf numFmtId="0" fontId="13" fillId="0" borderId="3" xfId="0" applyNumberFormat="1" applyFont="1" applyBorder="1" applyAlignment="1">
      <alignment horizontal="center" vertical="center" wrapText="1"/>
    </xf>
    <xf numFmtId="0" fontId="13" fillId="0" borderId="17" xfId="0" applyNumberFormat="1" applyFont="1" applyBorder="1" applyAlignment="1">
      <alignment horizontal="center" vertical="center" wrapText="1"/>
    </xf>
    <xf numFmtId="0" fontId="13" fillId="0" borderId="52" xfId="0" applyFont="1" applyBorder="1" applyAlignment="1">
      <alignment horizontal="center" vertical="center" wrapText="1"/>
    </xf>
    <xf numFmtId="167" fontId="0" fillId="0" borderId="71" xfId="0" applyNumberFormat="1" applyBorder="1" applyAlignment="1">
      <alignment horizontal="center" vertical="center"/>
    </xf>
    <xf numFmtId="0" fontId="8" fillId="11" borderId="2" xfId="0" applyFont="1" applyFill="1" applyBorder="1" applyAlignment="1">
      <alignment horizontal="center" vertical="center" wrapText="1"/>
    </xf>
    <xf numFmtId="0" fontId="8" fillId="11" borderId="29" xfId="0" applyFont="1" applyFill="1" applyBorder="1" applyAlignment="1">
      <alignment horizontal="center" vertical="center" wrapText="1"/>
    </xf>
    <xf numFmtId="1" fontId="35" fillId="4" borderId="29" xfId="1" applyNumberFormat="1" applyFont="1" applyFill="1" applyBorder="1" applyAlignment="1">
      <alignment horizontal="center" vertical="center"/>
    </xf>
    <xf numFmtId="0" fontId="8" fillId="25" borderId="2" xfId="0" applyFont="1" applyFill="1" applyBorder="1" applyAlignment="1">
      <alignment horizontal="center" vertical="center" wrapText="1"/>
    </xf>
    <xf numFmtId="0" fontId="31" fillId="21" borderId="2" xfId="0" applyFont="1" applyFill="1" applyBorder="1" applyAlignment="1">
      <alignment horizontal="center" vertical="center" wrapText="1"/>
    </xf>
    <xf numFmtId="167" fontId="0" fillId="0" borderId="2" xfId="0" applyNumberFormat="1" applyBorder="1" applyAlignment="1">
      <alignment horizontal="center" vertical="center" wrapText="1"/>
    </xf>
    <xf numFmtId="0" fontId="31" fillId="21" borderId="29" xfId="0" applyFont="1" applyFill="1" applyBorder="1" applyAlignment="1">
      <alignment horizontal="center" vertical="center" wrapText="1"/>
    </xf>
    <xf numFmtId="0" fontId="31" fillId="7" borderId="2" xfId="0" applyFont="1" applyFill="1" applyBorder="1"/>
    <xf numFmtId="14" fontId="0" fillId="0" borderId="2" xfId="0" applyNumberFormat="1" applyBorder="1" applyAlignment="1">
      <alignment horizontal="center"/>
    </xf>
    <xf numFmtId="0" fontId="31" fillId="7" borderId="2" xfId="0" applyFont="1" applyFill="1" applyBorder="1" applyAlignment="1">
      <alignment horizontal="center" wrapText="1"/>
    </xf>
    <xf numFmtId="0" fontId="31" fillId="7" borderId="2" xfId="0" applyFont="1" applyFill="1" applyBorder="1" applyAlignment="1">
      <alignment horizontal="center"/>
    </xf>
    <xf numFmtId="10" fontId="0" fillId="4" borderId="20" xfId="1" applyNumberFormat="1" applyFont="1" applyFill="1" applyBorder="1" applyAlignment="1">
      <alignment horizontal="center" vertical="center" wrapText="1"/>
    </xf>
    <xf numFmtId="164" fontId="19" fillId="9" borderId="7" xfId="1" applyNumberFormat="1" applyFont="1" applyFill="1" applyBorder="1" applyAlignment="1">
      <alignment horizontal="center" vertical="center"/>
    </xf>
    <xf numFmtId="10" fontId="19" fillId="9" borderId="7" xfId="0" applyNumberFormat="1" applyFont="1" applyFill="1" applyBorder="1" applyAlignment="1">
      <alignment horizontal="center" vertical="center"/>
    </xf>
    <xf numFmtId="164" fontId="19" fillId="9" borderId="2" xfId="1" applyNumberFormat="1" applyFont="1" applyFill="1" applyBorder="1" applyAlignment="1">
      <alignment horizontal="center" vertical="center"/>
    </xf>
    <xf numFmtId="10" fontId="19" fillId="9" borderId="2" xfId="0" applyNumberFormat="1" applyFont="1" applyFill="1" applyBorder="1" applyAlignment="1">
      <alignment horizontal="center" vertical="center"/>
    </xf>
    <xf numFmtId="0" fontId="2" fillId="10" borderId="1" xfId="0" applyFont="1" applyFill="1" applyBorder="1" applyAlignment="1">
      <alignment horizontal="center" vertical="center" wrapText="1"/>
    </xf>
    <xf numFmtId="0" fontId="0" fillId="4" borderId="2" xfId="0" applyFill="1" applyBorder="1" applyAlignment="1">
      <alignment horizontal="center" vertical="center" wrapText="1"/>
    </xf>
    <xf numFmtId="0" fontId="0" fillId="4" borderId="15" xfId="0" applyFill="1" applyBorder="1" applyAlignment="1">
      <alignment horizontal="center" vertical="center" wrapText="1"/>
    </xf>
    <xf numFmtId="10" fontId="0" fillId="4" borderId="20" xfId="1" applyNumberFormat="1" applyFont="1" applyFill="1" applyBorder="1" applyAlignment="1">
      <alignment horizontal="center" vertical="center" wrapText="1"/>
    </xf>
    <xf numFmtId="10" fontId="0" fillId="4" borderId="16" xfId="1" applyNumberFormat="1" applyFont="1" applyFill="1" applyBorder="1" applyAlignment="1">
      <alignment horizontal="center" vertical="center" wrapText="1"/>
    </xf>
    <xf numFmtId="167" fontId="0" fillId="0" borderId="51" xfId="0" applyNumberFormat="1" applyBorder="1" applyAlignment="1">
      <alignment horizontal="center" vertical="center" wrapText="1"/>
    </xf>
    <xf numFmtId="10" fontId="0" fillId="4" borderId="20" xfId="1" applyNumberFormat="1" applyFont="1" applyFill="1" applyBorder="1" applyAlignment="1">
      <alignment horizontal="center" vertical="center" wrapText="1"/>
    </xf>
    <xf numFmtId="10" fontId="0" fillId="4" borderId="16" xfId="1" applyNumberFormat="1" applyFont="1" applyFill="1" applyBorder="1" applyAlignment="1">
      <alignment horizontal="center" vertical="center" wrapText="1"/>
    </xf>
    <xf numFmtId="0" fontId="2" fillId="10" borderId="1" xfId="0" applyFont="1" applyFill="1" applyBorder="1" applyAlignment="1">
      <alignment horizontal="center" vertical="center" wrapText="1"/>
    </xf>
    <xf numFmtId="0" fontId="0" fillId="4" borderId="2" xfId="0" applyFill="1" applyBorder="1" applyAlignment="1">
      <alignment horizontal="center" vertical="center" wrapText="1"/>
    </xf>
    <xf numFmtId="0" fontId="0" fillId="4" borderId="15" xfId="0" applyFill="1" applyBorder="1" applyAlignment="1">
      <alignment horizontal="center" vertical="center" wrapText="1"/>
    </xf>
    <xf numFmtId="167" fontId="0" fillId="0" borderId="2" xfId="0" applyNumberFormat="1" applyBorder="1" applyAlignment="1">
      <alignment horizontal="center" vertical="center" wrapText="1"/>
    </xf>
    <xf numFmtId="167" fontId="0" fillId="0" borderId="71" xfId="0" applyNumberFormat="1" applyBorder="1" applyAlignment="1">
      <alignment horizontal="center" vertical="center" wrapText="1"/>
    </xf>
    <xf numFmtId="167" fontId="0" fillId="0" borderId="71" xfId="0" applyNumberFormat="1" applyBorder="1" applyAlignment="1">
      <alignment horizontal="center" vertical="center"/>
    </xf>
    <xf numFmtId="0" fontId="31" fillId="7" borderId="2" xfId="0" applyFont="1" applyFill="1" applyBorder="1" applyAlignment="1">
      <alignment horizontal="center" vertical="center" wrapText="1"/>
    </xf>
    <xf numFmtId="0" fontId="0" fillId="0" borderId="2" xfId="0" applyBorder="1" applyAlignment="1">
      <alignment horizontal="left" vertical="center" wrapText="1"/>
    </xf>
    <xf numFmtId="22" fontId="0" fillId="0" borderId="2" xfId="0" applyNumberFormat="1" applyBorder="1" applyAlignment="1"/>
    <xf numFmtId="14" fontId="0" fillId="0" borderId="30" xfId="0" applyNumberFormat="1" applyBorder="1" applyAlignment="1">
      <alignment horizontal="center" vertical="center"/>
    </xf>
    <xf numFmtId="0" fontId="0" fillId="0" borderId="0" xfId="0"/>
    <xf numFmtId="22" fontId="0" fillId="0" borderId="0" xfId="0" applyNumberFormat="1"/>
    <xf numFmtId="0" fontId="0" fillId="4" borderId="2" xfId="0" applyFill="1" applyBorder="1" applyAlignment="1">
      <alignment horizontal="center" vertical="center"/>
    </xf>
    <xf numFmtId="164" fontId="0" fillId="4" borderId="2" xfId="1" applyNumberFormat="1" applyFont="1" applyFill="1" applyBorder="1" applyAlignment="1">
      <alignment horizontal="center" vertical="center" wrapText="1"/>
    </xf>
    <xf numFmtId="0" fontId="0" fillId="4" borderId="0" xfId="0" applyFill="1"/>
    <xf numFmtId="164" fontId="0" fillId="4" borderId="2" xfId="1" applyNumberFormat="1" applyFont="1" applyFill="1" applyBorder="1" applyAlignment="1">
      <alignment horizontal="center" vertical="center"/>
    </xf>
    <xf numFmtId="0" fontId="0" fillId="4" borderId="15" xfId="0" applyFill="1" applyBorder="1" applyAlignment="1">
      <alignment horizontal="center" vertical="center"/>
    </xf>
    <xf numFmtId="0" fontId="8" fillId="11" borderId="30" xfId="0" applyFont="1" applyFill="1" applyBorder="1" applyAlignment="1">
      <alignment horizontal="center" vertical="center"/>
    </xf>
    <xf numFmtId="0" fontId="8" fillId="11" borderId="30" xfId="0" applyFont="1" applyFill="1" applyBorder="1" applyAlignment="1">
      <alignment horizontal="center" vertical="center" wrapText="1"/>
    </xf>
    <xf numFmtId="10" fontId="6" fillId="4" borderId="23" xfId="1" applyNumberFormat="1" applyFont="1" applyFill="1" applyBorder="1" applyAlignment="1">
      <alignment horizontal="center" vertical="center" wrapText="1"/>
    </xf>
    <xf numFmtId="164" fontId="0" fillId="4" borderId="15" xfId="1" applyNumberFormat="1" applyFont="1" applyFill="1" applyBorder="1" applyAlignment="1">
      <alignment horizontal="center" vertical="center" wrapText="1"/>
    </xf>
    <xf numFmtId="164" fontId="0" fillId="4" borderId="7" xfId="1" applyNumberFormat="1" applyFont="1" applyFill="1" applyBorder="1" applyAlignment="1">
      <alignment horizontal="center" vertical="center" wrapText="1"/>
    </xf>
    <xf numFmtId="10" fontId="7" fillId="4" borderId="10" xfId="1" applyNumberFormat="1" applyFont="1" applyFill="1" applyBorder="1" applyAlignment="1">
      <alignment horizontal="center" vertical="center"/>
    </xf>
    <xf numFmtId="10" fontId="7" fillId="4" borderId="2" xfId="1" applyNumberFormat="1" applyFont="1" applyFill="1" applyBorder="1" applyAlignment="1">
      <alignment horizontal="center" vertical="center"/>
    </xf>
    <xf numFmtId="10" fontId="7" fillId="4" borderId="15" xfId="1" applyNumberFormat="1" applyFont="1" applyFill="1" applyBorder="1" applyAlignment="1">
      <alignment horizontal="center" vertical="center"/>
    </xf>
    <xf numFmtId="10" fontId="7" fillId="4" borderId="23" xfId="1" applyNumberFormat="1" applyFont="1" applyFill="1" applyBorder="1" applyAlignment="1">
      <alignment horizontal="center" vertical="center"/>
    </xf>
    <xf numFmtId="10" fontId="6" fillId="4" borderId="10" xfId="1" applyNumberFormat="1" applyFont="1" applyFill="1" applyBorder="1" applyAlignment="1">
      <alignment horizontal="center" vertical="center" wrapText="1"/>
    </xf>
    <xf numFmtId="14" fontId="0" fillId="0" borderId="2" xfId="0" applyNumberFormat="1" applyBorder="1" applyAlignment="1">
      <alignment horizontal="center" vertical="center"/>
    </xf>
    <xf numFmtId="14" fontId="0" fillId="0" borderId="7" xfId="0" applyNumberFormat="1" applyBorder="1" applyAlignment="1">
      <alignment horizontal="center" vertical="center"/>
    </xf>
    <xf numFmtId="0" fontId="0" fillId="4" borderId="2" xfId="0" applyFill="1" applyBorder="1" applyAlignment="1">
      <alignment horizontal="center" vertical="center" wrapText="1"/>
    </xf>
    <xf numFmtId="0" fontId="8" fillId="11" borderId="6" xfId="0" applyFont="1" applyFill="1" applyBorder="1" applyAlignment="1">
      <alignment horizontal="center" vertical="center" wrapText="1"/>
    </xf>
    <xf numFmtId="9" fontId="0" fillId="4" borderId="10" xfId="1" applyFont="1" applyFill="1" applyBorder="1" applyAlignment="1">
      <alignment horizontal="center" vertical="center"/>
    </xf>
    <xf numFmtId="9" fontId="0" fillId="4" borderId="2" xfId="1" applyFont="1" applyFill="1" applyBorder="1" applyAlignment="1">
      <alignment horizontal="center" vertical="center"/>
    </xf>
    <xf numFmtId="9" fontId="0" fillId="4" borderId="15" xfId="1" applyFont="1" applyFill="1" applyBorder="1" applyAlignment="1">
      <alignment horizontal="center" vertical="center"/>
    </xf>
    <xf numFmtId="9" fontId="0" fillId="4" borderId="7" xfId="1" applyFont="1" applyFill="1" applyBorder="1" applyAlignment="1">
      <alignment horizontal="center" vertical="center"/>
    </xf>
    <xf numFmtId="1" fontId="0" fillId="0" borderId="10" xfId="0" applyNumberFormat="1" applyBorder="1" applyAlignment="1">
      <alignment horizontal="center" vertical="center"/>
    </xf>
    <xf numFmtId="1" fontId="0" fillId="0" borderId="2" xfId="0" applyNumberFormat="1" applyBorder="1" applyAlignment="1">
      <alignment horizontal="center" vertical="center"/>
    </xf>
    <xf numFmtId="1" fontId="0" fillId="0" borderId="15" xfId="0" applyNumberFormat="1" applyBorder="1" applyAlignment="1">
      <alignment horizontal="center" vertical="center"/>
    </xf>
    <xf numFmtId="0" fontId="0" fillId="4" borderId="10" xfId="0" applyFill="1" applyBorder="1" applyAlignment="1">
      <alignment horizontal="center" vertical="center" wrapText="1"/>
    </xf>
    <xf numFmtId="0" fontId="0" fillId="4" borderId="15" xfId="0" applyFill="1" applyBorder="1" applyAlignment="1">
      <alignment horizontal="center" vertical="center" wrapText="1"/>
    </xf>
    <xf numFmtId="0" fontId="0" fillId="4" borderId="7" xfId="0" applyFill="1" applyBorder="1" applyAlignment="1">
      <alignment horizontal="center" vertical="center" wrapText="1"/>
    </xf>
    <xf numFmtId="0" fontId="0" fillId="4" borderId="7" xfId="0" applyFill="1" applyBorder="1" applyAlignment="1">
      <alignment horizontal="center" vertical="center"/>
    </xf>
    <xf numFmtId="10" fontId="31" fillId="4" borderId="7" xfId="1" applyNumberFormat="1" applyFont="1" applyFill="1" applyBorder="1" applyAlignment="1">
      <alignment horizontal="center" vertical="center"/>
    </xf>
    <xf numFmtId="10" fontId="31" fillId="4" borderId="2" xfId="1" applyNumberFormat="1" applyFont="1" applyFill="1" applyBorder="1" applyAlignment="1">
      <alignment horizontal="center" vertical="center"/>
    </xf>
    <xf numFmtId="10" fontId="31" fillId="4" borderId="15" xfId="1" applyNumberFormat="1" applyFont="1" applyFill="1" applyBorder="1" applyAlignment="1">
      <alignment horizontal="center" vertical="center"/>
    </xf>
    <xf numFmtId="0" fontId="8" fillId="11" borderId="14" xfId="0" applyFont="1" applyFill="1" applyBorder="1" applyAlignment="1">
      <alignment horizontal="center" vertical="center"/>
    </xf>
    <xf numFmtId="0" fontId="8" fillId="11" borderId="15" xfId="0" applyFont="1" applyFill="1" applyBorder="1" applyAlignment="1">
      <alignment horizontal="center" vertical="center"/>
    </xf>
    <xf numFmtId="0" fontId="8" fillId="11" borderId="33" xfId="0" applyFont="1" applyFill="1" applyBorder="1" applyAlignment="1">
      <alignment horizontal="center" vertical="center"/>
    </xf>
    <xf numFmtId="0" fontId="8" fillId="11" borderId="33" xfId="0" applyFont="1" applyFill="1" applyBorder="1" applyAlignment="1">
      <alignment horizontal="center" vertical="center" wrapText="1"/>
    </xf>
    <xf numFmtId="0" fontId="8" fillId="20" borderId="33" xfId="0" applyFont="1" applyFill="1" applyBorder="1" applyAlignment="1">
      <alignment horizontal="center" vertical="center" wrapText="1"/>
    </xf>
    <xf numFmtId="10" fontId="32" fillId="4" borderId="24" xfId="1" applyNumberFormat="1" applyFont="1" applyFill="1" applyBorder="1" applyAlignment="1">
      <alignment horizontal="center" vertical="center"/>
    </xf>
    <xf numFmtId="0" fontId="8" fillId="20" borderId="34" xfId="0" applyFont="1" applyFill="1" applyBorder="1" applyAlignment="1">
      <alignment horizontal="center" vertical="center" wrapText="1"/>
    </xf>
    <xf numFmtId="10" fontId="0" fillId="4" borderId="2" xfId="1" applyNumberFormat="1" applyFont="1" applyFill="1" applyBorder="1" applyAlignment="1">
      <alignment horizontal="center" vertical="center" wrapText="1"/>
    </xf>
    <xf numFmtId="10" fontId="0" fillId="4" borderId="7" xfId="1" applyNumberFormat="1" applyFont="1" applyFill="1" applyBorder="1" applyAlignment="1">
      <alignment horizontal="center" vertical="center" wrapText="1"/>
    </xf>
    <xf numFmtId="0" fontId="0" fillId="4" borderId="6" xfId="0" applyFill="1" applyBorder="1" applyAlignment="1">
      <alignment horizontal="center" vertical="center" wrapText="1"/>
    </xf>
    <xf numFmtId="10" fontId="0" fillId="4" borderId="10" xfId="1" applyNumberFormat="1" applyFont="1" applyFill="1" applyBorder="1" applyAlignment="1">
      <alignment horizontal="center" vertical="center" wrapText="1"/>
    </xf>
    <xf numFmtId="10" fontId="0" fillId="4" borderId="15" xfId="1" applyNumberFormat="1" applyFont="1" applyFill="1" applyBorder="1" applyAlignment="1">
      <alignment horizontal="center" vertical="center" wrapText="1"/>
    </xf>
    <xf numFmtId="10" fontId="0" fillId="4" borderId="33" xfId="1" applyNumberFormat="1" applyFont="1" applyFill="1" applyBorder="1" applyAlignment="1">
      <alignment horizontal="center" vertical="center" wrapText="1"/>
    </xf>
    <xf numFmtId="0" fontId="8" fillId="11" borderId="6" xfId="0" applyFont="1" applyFill="1" applyBorder="1" applyAlignment="1">
      <alignment horizontal="center" vertical="center"/>
    </xf>
    <xf numFmtId="0" fontId="8" fillId="11" borderId="8" xfId="0" applyFont="1" applyFill="1" applyBorder="1" applyAlignment="1">
      <alignment horizontal="center" vertical="center"/>
    </xf>
    <xf numFmtId="0" fontId="8" fillId="11" borderId="8" xfId="0" applyFont="1" applyFill="1" applyBorder="1" applyAlignment="1">
      <alignment horizontal="center" vertical="center" wrapText="1"/>
    </xf>
    <xf numFmtId="0" fontId="8" fillId="20" borderId="8" xfId="0" applyFont="1" applyFill="1" applyBorder="1" applyAlignment="1">
      <alignment horizontal="center" vertical="center" wrapText="1"/>
    </xf>
    <xf numFmtId="0" fontId="8" fillId="20" borderId="32" xfId="0" applyFont="1" applyFill="1" applyBorder="1" applyAlignment="1">
      <alignment horizontal="center" vertical="center" wrapText="1"/>
    </xf>
    <xf numFmtId="10" fontId="31" fillId="4" borderId="13" xfId="1" applyNumberFormat="1" applyFont="1" applyFill="1" applyBorder="1" applyAlignment="1">
      <alignment horizontal="center" vertical="center"/>
    </xf>
    <xf numFmtId="10" fontId="31" fillId="4" borderId="29" xfId="1" applyNumberFormat="1" applyFont="1" applyFill="1" applyBorder="1" applyAlignment="1">
      <alignment horizontal="center" vertical="center"/>
    </xf>
    <xf numFmtId="10" fontId="31" fillId="4" borderId="18" xfId="1" applyNumberFormat="1" applyFont="1" applyFill="1" applyBorder="1" applyAlignment="1">
      <alignment horizontal="center" vertical="center"/>
    </xf>
    <xf numFmtId="0" fontId="8" fillId="11" borderId="27" xfId="0" applyFont="1" applyFill="1" applyBorder="1" applyAlignment="1">
      <alignment horizontal="center" vertical="center"/>
    </xf>
    <xf numFmtId="1" fontId="0" fillId="0" borderId="7" xfId="0" applyNumberFormat="1" applyBorder="1" applyAlignment="1">
      <alignment horizontal="center" vertical="center"/>
    </xf>
    <xf numFmtId="14" fontId="0" fillId="0" borderId="2" xfId="0" applyNumberFormat="1" applyBorder="1" applyAlignment="1">
      <alignment horizontal="center"/>
    </xf>
    <xf numFmtId="10" fontId="19" fillId="9" borderId="2" xfId="0" applyNumberFormat="1" applyFont="1" applyFill="1" applyBorder="1" applyAlignment="1">
      <alignment horizontal="center" vertical="center"/>
    </xf>
    <xf numFmtId="10" fontId="0" fillId="4" borderId="6" xfId="1" applyNumberFormat="1" applyFont="1" applyFill="1" applyBorder="1" applyAlignment="1">
      <alignment horizontal="center" vertical="center" wrapText="1"/>
    </xf>
    <xf numFmtId="10" fontId="0" fillId="4" borderId="30" xfId="1" applyNumberFormat="1" applyFont="1" applyFill="1" applyBorder="1" applyAlignment="1">
      <alignment horizontal="center" vertical="center" wrapText="1"/>
    </xf>
    <xf numFmtId="164" fontId="0" fillId="4" borderId="10" xfId="1" applyNumberFormat="1" applyFont="1" applyFill="1" applyBorder="1" applyAlignment="1">
      <alignment horizontal="center" vertical="center"/>
    </xf>
    <xf numFmtId="164" fontId="0" fillId="4" borderId="15" xfId="1" applyNumberFormat="1" applyFont="1" applyFill="1" applyBorder="1" applyAlignment="1">
      <alignment horizontal="center" vertical="center"/>
    </xf>
    <xf numFmtId="14" fontId="0" fillId="0" borderId="33" xfId="0" applyNumberFormat="1" applyBorder="1" applyAlignment="1">
      <alignment horizontal="center" vertical="center"/>
    </xf>
    <xf numFmtId="10" fontId="32" fillId="4" borderId="31" xfId="1" applyNumberFormat="1" applyFont="1" applyFill="1" applyBorder="1" applyAlignment="1">
      <alignment horizontal="center" vertical="center"/>
    </xf>
    <xf numFmtId="10" fontId="0" fillId="4" borderId="7" xfId="1" applyNumberFormat="1" applyFont="1" applyFill="1" applyBorder="1" applyAlignment="1">
      <alignment horizontal="center" vertical="center"/>
    </xf>
    <xf numFmtId="0" fontId="8" fillId="11" borderId="26" xfId="0" applyFont="1" applyFill="1" applyBorder="1" applyAlignment="1">
      <alignment horizontal="center" vertical="center"/>
    </xf>
    <xf numFmtId="0" fontId="8" fillId="20" borderId="30" xfId="0" applyFont="1" applyFill="1" applyBorder="1" applyAlignment="1">
      <alignment horizontal="center" vertical="center" wrapText="1"/>
    </xf>
    <xf numFmtId="0" fontId="8" fillId="20" borderId="31" xfId="0" applyFont="1" applyFill="1" applyBorder="1" applyAlignment="1">
      <alignment horizontal="center" vertical="center" wrapText="1"/>
    </xf>
    <xf numFmtId="164" fontId="0" fillId="4" borderId="7" xfId="1" applyNumberFormat="1" applyFont="1" applyFill="1" applyBorder="1" applyAlignment="1">
      <alignment horizontal="center" vertical="center"/>
    </xf>
    <xf numFmtId="164" fontId="0" fillId="4" borderId="8" xfId="1" applyNumberFormat="1" applyFont="1" applyFill="1" applyBorder="1" applyAlignment="1">
      <alignment horizontal="center" vertical="center"/>
    </xf>
    <xf numFmtId="10" fontId="19" fillId="9" borderId="29" xfId="0" applyNumberFormat="1" applyFont="1" applyFill="1" applyBorder="1" applyAlignment="1">
      <alignment horizontal="center" vertical="center"/>
    </xf>
    <xf numFmtId="1" fontId="0" fillId="9" borderId="2" xfId="0" applyNumberFormat="1" applyFill="1" applyBorder="1" applyAlignment="1">
      <alignment horizontal="center" vertical="center"/>
    </xf>
    <xf numFmtId="10" fontId="31" fillId="9" borderId="2" xfId="1" applyNumberFormat="1" applyFont="1" applyFill="1" applyBorder="1" applyAlignment="1">
      <alignment horizontal="center" vertical="center"/>
    </xf>
    <xf numFmtId="164" fontId="0" fillId="9" borderId="2" xfId="1" applyNumberFormat="1" applyFont="1" applyFill="1" applyBorder="1" applyAlignment="1">
      <alignment horizontal="center" vertical="center" wrapText="1"/>
    </xf>
    <xf numFmtId="0" fontId="8" fillId="9" borderId="2" xfId="0" applyFont="1" applyFill="1" applyBorder="1" applyAlignment="1">
      <alignment horizontal="center" vertical="center" wrapText="1"/>
    </xf>
    <xf numFmtId="0" fontId="8" fillId="9" borderId="2" xfId="0" applyFont="1" applyFill="1" applyBorder="1" applyAlignment="1">
      <alignment horizontal="center" vertical="center"/>
    </xf>
    <xf numFmtId="10" fontId="32" fillId="9" borderId="2" xfId="1" applyNumberFormat="1" applyFont="1" applyFill="1" applyBorder="1" applyAlignment="1">
      <alignment horizontal="center" vertical="center"/>
    </xf>
    <xf numFmtId="10" fontId="36" fillId="9" borderId="2" xfId="1" applyNumberFormat="1" applyFont="1" applyFill="1" applyBorder="1" applyAlignment="1">
      <alignment horizontal="center" vertical="center"/>
    </xf>
    <xf numFmtId="10" fontId="6" fillId="4" borderId="2" xfId="1" applyNumberFormat="1" applyFont="1" applyFill="1" applyBorder="1" applyAlignment="1">
      <alignment horizontal="center" vertical="center" wrapText="1"/>
    </xf>
    <xf numFmtId="10" fontId="6" fillId="4" borderId="15" xfId="1" applyNumberFormat="1" applyFont="1" applyFill="1" applyBorder="1" applyAlignment="1">
      <alignment horizontal="center" vertical="center" wrapText="1"/>
    </xf>
    <xf numFmtId="1" fontId="6" fillId="4" borderId="2" xfId="3" applyNumberFormat="1" applyFont="1" applyFill="1" applyBorder="1" applyAlignment="1">
      <alignment horizontal="center" vertical="center" wrapText="1"/>
    </xf>
    <xf numFmtId="1" fontId="7" fillId="4" borderId="2" xfId="1" applyNumberFormat="1" applyFont="1" applyFill="1" applyBorder="1" applyAlignment="1">
      <alignment horizontal="center" vertical="center"/>
    </xf>
    <xf numFmtId="0" fontId="0" fillId="4" borderId="7" xfId="0" applyFill="1" applyBorder="1" applyAlignment="1">
      <alignment horizontal="center" vertical="center" wrapText="1"/>
    </xf>
    <xf numFmtId="167" fontId="0" fillId="0" borderId="51" xfId="0" applyNumberFormat="1" applyBorder="1" applyAlignment="1">
      <alignment horizontal="center" vertical="center" wrapText="1"/>
    </xf>
    <xf numFmtId="167" fontId="0" fillId="0" borderId="52" xfId="0" applyNumberFormat="1" applyBorder="1" applyAlignment="1">
      <alignment horizontal="center" vertical="center" wrapText="1"/>
    </xf>
    <xf numFmtId="167" fontId="0" fillId="0" borderId="51" xfId="0" applyNumberFormat="1" applyBorder="1" applyAlignment="1">
      <alignment horizontal="center" vertical="center"/>
    </xf>
    <xf numFmtId="164" fontId="4" fillId="0" borderId="6" xfId="1" applyNumberFormat="1" applyFont="1" applyFill="1" applyBorder="1" applyAlignment="1">
      <alignment horizontal="center" vertical="center" wrapText="1"/>
    </xf>
    <xf numFmtId="0" fontId="0" fillId="25" borderId="2" xfId="0" applyFill="1" applyBorder="1" applyAlignment="1">
      <alignment horizontal="left" vertical="center"/>
    </xf>
    <xf numFmtId="0" fontId="0" fillId="21" borderId="2" xfId="0" applyFill="1" applyBorder="1" applyAlignment="1">
      <alignment horizontal="left" vertical="center"/>
    </xf>
    <xf numFmtId="0" fontId="0" fillId="2" borderId="70" xfId="0" applyFill="1" applyBorder="1" applyAlignment="1">
      <alignment horizontal="left" vertical="center" wrapText="1"/>
    </xf>
    <xf numFmtId="0" fontId="0" fillId="21" borderId="6" xfId="0" applyFill="1" applyBorder="1" applyAlignment="1">
      <alignment horizontal="left" vertical="center"/>
    </xf>
    <xf numFmtId="0" fontId="0" fillId="27" borderId="7" xfId="0" applyFill="1" applyBorder="1" applyAlignment="1">
      <alignment vertical="center"/>
    </xf>
    <xf numFmtId="0" fontId="0" fillId="19" borderId="11" xfId="0" applyFill="1" applyBorder="1" applyAlignment="1">
      <alignment horizontal="left" vertical="center"/>
    </xf>
    <xf numFmtId="0" fontId="0" fillId="19" borderId="20" xfId="0" applyFill="1" applyBorder="1" applyAlignment="1">
      <alignment horizontal="left" vertical="center"/>
    </xf>
    <xf numFmtId="0" fontId="0" fillId="19" borderId="16" xfId="0" applyFill="1" applyBorder="1" applyAlignment="1">
      <alignment horizontal="left" vertical="center"/>
    </xf>
    <xf numFmtId="1" fontId="13" fillId="4" borderId="2" xfId="1" applyNumberFormat="1" applyFont="1" applyFill="1" applyBorder="1" applyAlignment="1">
      <alignment horizontal="center" vertical="center" wrapText="1"/>
    </xf>
    <xf numFmtId="0" fontId="13" fillId="0" borderId="55" xfId="0" applyFont="1" applyBorder="1" applyAlignment="1">
      <alignment horizontal="center" vertical="center" wrapText="1"/>
    </xf>
    <xf numFmtId="0" fontId="13" fillId="0" borderId="56" xfId="0" applyFont="1" applyBorder="1" applyAlignment="1">
      <alignment horizontal="center" vertical="center" wrapText="1"/>
    </xf>
    <xf numFmtId="0" fontId="31" fillId="19" borderId="40" xfId="0" applyFont="1" applyFill="1" applyBorder="1" applyAlignment="1">
      <alignment horizontal="center" vertical="center" wrapText="1"/>
    </xf>
    <xf numFmtId="167" fontId="0" fillId="0" borderId="69" xfId="0" applyNumberFormat="1" applyBorder="1" applyAlignment="1">
      <alignment horizontal="center" vertical="center" wrapText="1"/>
    </xf>
    <xf numFmtId="0" fontId="31" fillId="19" borderId="60" xfId="0" applyFont="1" applyFill="1" applyBorder="1" applyAlignment="1">
      <alignment horizontal="center" vertical="center" wrapText="1"/>
    </xf>
    <xf numFmtId="167" fontId="0" fillId="0" borderId="69" xfId="0" applyNumberFormat="1" applyBorder="1" applyAlignment="1">
      <alignment horizontal="center" vertical="center"/>
    </xf>
    <xf numFmtId="0" fontId="31" fillId="21" borderId="12" xfId="0" applyFont="1" applyFill="1" applyBorder="1" applyAlignment="1">
      <alignment horizontal="center" vertical="center" wrapText="1"/>
    </xf>
    <xf numFmtId="167" fontId="0" fillId="0" borderId="3" xfId="0" applyNumberFormat="1" applyBorder="1" applyAlignment="1">
      <alignment horizontal="center" vertical="center"/>
    </xf>
    <xf numFmtId="167" fontId="0" fillId="0" borderId="77" xfId="0" applyNumberFormat="1" applyBorder="1" applyAlignment="1">
      <alignment horizontal="center" vertical="center"/>
    </xf>
    <xf numFmtId="167" fontId="0" fillId="0" borderId="17" xfId="0" applyNumberFormat="1" applyBorder="1" applyAlignment="1">
      <alignment horizontal="center" vertical="center"/>
    </xf>
    <xf numFmtId="0" fontId="8" fillId="11" borderId="59" xfId="0" applyFont="1" applyFill="1" applyBorder="1" applyAlignment="1">
      <alignment horizontal="center" vertical="center" wrapText="1"/>
    </xf>
    <xf numFmtId="1" fontId="24" fillId="4" borderId="2" xfId="1" applyNumberFormat="1" applyFont="1" applyFill="1" applyBorder="1" applyAlignment="1">
      <alignment horizontal="center" vertical="center"/>
    </xf>
    <xf numFmtId="164" fontId="4" fillId="4" borderId="2" xfId="1" applyNumberFormat="1" applyFont="1" applyFill="1" applyBorder="1" applyAlignment="1">
      <alignment horizontal="center" vertical="center" wrapText="1"/>
    </xf>
    <xf numFmtId="164" fontId="4" fillId="4" borderId="2" xfId="1" applyNumberFormat="1" applyFont="1" applyFill="1" applyBorder="1" applyAlignment="1">
      <alignment horizontal="center" vertical="center" wrapText="1"/>
    </xf>
    <xf numFmtId="167" fontId="0" fillId="0" borderId="2" xfId="0" applyNumberFormat="1" applyBorder="1" applyAlignment="1">
      <alignment horizontal="center" vertical="center" wrapText="1"/>
    </xf>
    <xf numFmtId="167" fontId="0" fillId="0" borderId="71" xfId="0" applyNumberFormat="1" applyBorder="1" applyAlignment="1">
      <alignment horizontal="center" vertical="center"/>
    </xf>
    <xf numFmtId="164" fontId="4" fillId="4" borderId="2" xfId="1" applyNumberFormat="1" applyFont="1" applyFill="1" applyBorder="1" applyAlignment="1">
      <alignment horizontal="center" vertical="center" wrapText="1"/>
    </xf>
    <xf numFmtId="0" fontId="0" fillId="4" borderId="10" xfId="0" applyFill="1" applyBorder="1" applyAlignment="1">
      <alignment horizontal="center" vertical="center" wrapText="1"/>
    </xf>
    <xf numFmtId="0" fontId="0" fillId="4" borderId="2" xfId="0" applyFill="1" applyBorder="1" applyAlignment="1">
      <alignment horizontal="center" vertical="center" wrapText="1"/>
    </xf>
    <xf numFmtId="0" fontId="0" fillId="4" borderId="15" xfId="0" applyFill="1" applyBorder="1" applyAlignment="1">
      <alignment horizontal="center" vertical="center" wrapText="1"/>
    </xf>
    <xf numFmtId="0" fontId="0" fillId="4" borderId="6" xfId="0" applyFill="1" applyBorder="1" applyAlignment="1">
      <alignment horizontal="center" vertical="center" wrapText="1"/>
    </xf>
    <xf numFmtId="14" fontId="0" fillId="0" borderId="2" xfId="0" applyNumberFormat="1" applyBorder="1" applyAlignment="1">
      <alignment horizontal="center" vertical="center"/>
    </xf>
    <xf numFmtId="0" fontId="0" fillId="4" borderId="30" xfId="0" applyFill="1" applyBorder="1" applyAlignment="1">
      <alignment horizontal="center" vertical="center" wrapText="1"/>
    </xf>
    <xf numFmtId="167" fontId="0" fillId="0" borderId="51" xfId="0" applyNumberFormat="1" applyBorder="1" applyAlignment="1">
      <alignment horizontal="center" vertical="center"/>
    </xf>
    <xf numFmtId="167" fontId="0" fillId="0" borderId="2" xfId="0" applyNumberFormat="1" applyBorder="1" applyAlignment="1">
      <alignment horizontal="center" vertical="center" wrapText="1"/>
    </xf>
    <xf numFmtId="9" fontId="22" fillId="5" borderId="2" xfId="1" applyFont="1" applyFill="1" applyBorder="1" applyAlignment="1">
      <alignment horizontal="center" vertical="center"/>
    </xf>
    <xf numFmtId="167" fontId="0" fillId="0" borderId="2" xfId="0" applyNumberFormat="1" applyBorder="1" applyAlignment="1">
      <alignment horizontal="center" vertical="center" wrapText="1"/>
    </xf>
    <xf numFmtId="167" fontId="0" fillId="0" borderId="6" xfId="0" applyNumberFormat="1" applyBorder="1" applyAlignment="1">
      <alignment horizontal="center" vertical="center" wrapText="1"/>
    </xf>
    <xf numFmtId="0" fontId="11" fillId="5" borderId="2" xfId="3" applyFont="1" applyFill="1" applyBorder="1" applyAlignment="1">
      <alignment horizontal="center" vertical="center" wrapText="1"/>
    </xf>
    <xf numFmtId="10" fontId="7" fillId="4" borderId="10" xfId="1" applyNumberFormat="1" applyFont="1" applyFill="1" applyBorder="1" applyAlignment="1">
      <alignment horizontal="center" vertical="center"/>
    </xf>
    <xf numFmtId="10" fontId="7" fillId="4" borderId="2" xfId="1" applyNumberFormat="1" applyFont="1" applyFill="1" applyBorder="1" applyAlignment="1">
      <alignment horizontal="center" vertical="center"/>
    </xf>
    <xf numFmtId="10" fontId="7" fillId="4" borderId="15" xfId="1" applyNumberFormat="1" applyFont="1" applyFill="1" applyBorder="1" applyAlignment="1">
      <alignment horizontal="center" vertical="center"/>
    </xf>
    <xf numFmtId="10" fontId="7" fillId="8" borderId="10" xfId="1" applyNumberFormat="1" applyFont="1" applyFill="1" applyBorder="1" applyAlignment="1">
      <alignment horizontal="center" vertical="center"/>
    </xf>
    <xf numFmtId="10" fontId="7" fillId="8" borderId="2" xfId="1" applyNumberFormat="1" applyFont="1" applyFill="1" applyBorder="1" applyAlignment="1">
      <alignment horizontal="center" vertical="center"/>
    </xf>
    <xf numFmtId="10" fontId="7" fillId="8" borderId="15" xfId="1" applyNumberFormat="1" applyFont="1" applyFill="1" applyBorder="1" applyAlignment="1">
      <alignment horizontal="center" vertical="center"/>
    </xf>
    <xf numFmtId="164" fontId="7" fillId="7" borderId="30" xfId="3" applyNumberFormat="1" applyFont="1" applyFill="1" applyBorder="1" applyAlignment="1">
      <alignment horizontal="center" vertical="center"/>
    </xf>
    <xf numFmtId="10" fontId="6" fillId="0" borderId="10" xfId="1" applyNumberFormat="1" applyFont="1" applyFill="1" applyBorder="1" applyAlignment="1">
      <alignment horizontal="center" vertical="center" wrapText="1"/>
    </xf>
    <xf numFmtId="10" fontId="6" fillId="0" borderId="15" xfId="1" applyNumberFormat="1" applyFont="1" applyFill="1" applyBorder="1" applyAlignment="1">
      <alignment horizontal="center" vertical="center" wrapText="1"/>
    </xf>
    <xf numFmtId="10" fontId="6" fillId="0" borderId="2" xfId="1" applyNumberFormat="1" applyFont="1" applyFill="1" applyBorder="1" applyAlignment="1">
      <alignment horizontal="center" vertical="center" wrapText="1"/>
    </xf>
    <xf numFmtId="10" fontId="6" fillId="8" borderId="10" xfId="1" applyNumberFormat="1" applyFont="1" applyFill="1" applyBorder="1" applyAlignment="1">
      <alignment horizontal="center" vertical="center" wrapText="1"/>
    </xf>
    <xf numFmtId="10" fontId="6" fillId="8" borderId="15" xfId="1" applyNumberFormat="1" applyFont="1" applyFill="1" applyBorder="1" applyAlignment="1">
      <alignment horizontal="center" vertical="center" wrapText="1"/>
    </xf>
    <xf numFmtId="10" fontId="7" fillId="8" borderId="31" xfId="3" applyNumberFormat="1" applyFont="1" applyFill="1" applyBorder="1" applyAlignment="1">
      <alignment horizontal="center" vertical="center"/>
    </xf>
    <xf numFmtId="0" fontId="8" fillId="12" borderId="30" xfId="3" applyFont="1" applyFill="1" applyBorder="1" applyAlignment="1">
      <alignment horizontal="center" vertical="center"/>
    </xf>
    <xf numFmtId="10" fontId="7" fillId="0" borderId="31" xfId="3" applyNumberFormat="1" applyFont="1" applyBorder="1" applyAlignment="1">
      <alignment horizontal="center" vertical="center"/>
    </xf>
    <xf numFmtId="10" fontId="6" fillId="8" borderId="2" xfId="1" applyNumberFormat="1" applyFont="1" applyFill="1" applyBorder="1" applyAlignment="1">
      <alignment horizontal="center" vertical="center" wrapText="1"/>
    </xf>
    <xf numFmtId="0" fontId="10" fillId="13" borderId="26" xfId="3" applyFont="1" applyFill="1" applyBorder="1" applyAlignment="1">
      <alignment horizontal="left" vertical="center" wrapText="1"/>
    </xf>
    <xf numFmtId="0" fontId="0" fillId="9" borderId="2" xfId="0" applyFill="1" applyBorder="1" applyAlignment="1">
      <alignment vertical="center"/>
    </xf>
    <xf numFmtId="0" fontId="0" fillId="9" borderId="2" xfId="0" applyFill="1" applyBorder="1" applyAlignment="1">
      <alignment horizontal="center"/>
    </xf>
    <xf numFmtId="0" fontId="0" fillId="9" borderId="2" xfId="0" applyFill="1" applyBorder="1"/>
    <xf numFmtId="9" fontId="44" fillId="11" borderId="2" xfId="1" applyFont="1" applyFill="1" applyBorder="1" applyAlignment="1">
      <alignment horizontal="center" vertical="center"/>
    </xf>
    <xf numFmtId="9" fontId="44" fillId="25" borderId="2" xfId="1" applyNumberFormat="1" applyFont="1" applyFill="1" applyBorder="1" applyAlignment="1">
      <alignment horizontal="center" vertical="center"/>
    </xf>
    <xf numFmtId="9" fontId="44" fillId="28" borderId="2" xfId="1" applyFont="1" applyFill="1" applyBorder="1" applyAlignment="1">
      <alignment horizontal="center" vertical="center"/>
    </xf>
    <xf numFmtId="0" fontId="6" fillId="0" borderId="8" xfId="3" applyFont="1" applyFill="1" applyBorder="1" applyAlignment="1">
      <alignment vertical="top" wrapText="1"/>
    </xf>
    <xf numFmtId="1" fontId="7" fillId="0" borderId="15" xfId="2" applyNumberFormat="1" applyFont="1" applyFill="1" applyBorder="1" applyAlignment="1">
      <alignment horizontal="center" vertical="center"/>
    </xf>
    <xf numFmtId="1" fontId="6" fillId="4" borderId="15" xfId="3" applyNumberFormat="1" applyFont="1" applyFill="1" applyBorder="1" applyAlignment="1">
      <alignment horizontal="center" vertical="center" wrapText="1"/>
    </xf>
    <xf numFmtId="1" fontId="7" fillId="0" borderId="2" xfId="2" applyNumberFormat="1" applyFont="1" applyFill="1" applyBorder="1" applyAlignment="1">
      <alignment horizontal="center" vertical="center"/>
    </xf>
    <xf numFmtId="10" fontId="7" fillId="4" borderId="7" xfId="1" applyNumberFormat="1" applyFont="1" applyFill="1" applyBorder="1" applyAlignment="1">
      <alignment horizontal="center" vertical="center"/>
    </xf>
    <xf numFmtId="10" fontId="7" fillId="8" borderId="7" xfId="1" applyNumberFormat="1" applyFont="1" applyFill="1" applyBorder="1" applyAlignment="1">
      <alignment horizontal="center" vertical="center"/>
    </xf>
    <xf numFmtId="10" fontId="6" fillId="0" borderId="7" xfId="1" applyNumberFormat="1" applyFont="1" applyFill="1" applyBorder="1" applyAlignment="1">
      <alignment horizontal="center" vertical="center" wrapText="1"/>
    </xf>
    <xf numFmtId="10" fontId="6" fillId="8" borderId="7" xfId="1" applyNumberFormat="1" applyFont="1" applyFill="1" applyBorder="1" applyAlignment="1">
      <alignment horizontal="center" vertical="center" wrapText="1"/>
    </xf>
    <xf numFmtId="0" fontId="6" fillId="0" borderId="7" xfId="3" applyFont="1" applyFill="1" applyBorder="1" applyAlignment="1">
      <alignment vertical="top" wrapText="1"/>
    </xf>
    <xf numFmtId="1" fontId="7" fillId="0" borderId="10" xfId="2" applyNumberFormat="1" applyFont="1" applyFill="1" applyBorder="1" applyAlignment="1">
      <alignment horizontal="center" vertical="center"/>
    </xf>
    <xf numFmtId="1" fontId="6" fillId="4" borderId="10" xfId="3" applyNumberFormat="1" applyFont="1" applyFill="1" applyBorder="1" applyAlignment="1">
      <alignment horizontal="center" vertical="center" wrapText="1"/>
    </xf>
    <xf numFmtId="10" fontId="6" fillId="4" borderId="33" xfId="1" applyNumberFormat="1" applyFont="1" applyFill="1" applyBorder="1" applyAlignment="1">
      <alignment horizontal="center" vertical="center" wrapText="1"/>
    </xf>
    <xf numFmtId="10" fontId="7" fillId="4" borderId="33" xfId="1" applyNumberFormat="1" applyFont="1" applyFill="1" applyBorder="1" applyAlignment="1">
      <alignment horizontal="center" vertical="center"/>
    </xf>
    <xf numFmtId="1" fontId="7" fillId="0" borderId="7" xfId="2" applyNumberFormat="1" applyFont="1" applyFill="1" applyBorder="1" applyAlignment="1">
      <alignment horizontal="center" vertical="center"/>
    </xf>
    <xf numFmtId="1" fontId="6" fillId="4" borderId="7" xfId="3" applyNumberFormat="1" applyFont="1" applyFill="1" applyBorder="1" applyAlignment="1">
      <alignment horizontal="center" vertical="center" wrapText="1"/>
    </xf>
    <xf numFmtId="0" fontId="6" fillId="0" borderId="6" xfId="3" applyFont="1" applyFill="1" applyBorder="1" applyAlignment="1">
      <alignment vertical="top" wrapText="1"/>
    </xf>
    <xf numFmtId="1" fontId="7" fillId="0" borderId="6" xfId="2" applyNumberFormat="1" applyFont="1" applyFill="1" applyBorder="1" applyAlignment="1">
      <alignment horizontal="center" vertical="center"/>
    </xf>
    <xf numFmtId="1" fontId="6" fillId="4" borderId="6" xfId="3" applyNumberFormat="1" applyFont="1" applyFill="1" applyBorder="1" applyAlignment="1">
      <alignment horizontal="center" vertical="center" wrapText="1"/>
    </xf>
    <xf numFmtId="10" fontId="7" fillId="4" borderId="6" xfId="1" applyNumberFormat="1" applyFont="1" applyFill="1" applyBorder="1" applyAlignment="1">
      <alignment horizontal="center" vertical="center"/>
    </xf>
    <xf numFmtId="10" fontId="7" fillId="8" borderId="6" xfId="1" applyNumberFormat="1" applyFont="1" applyFill="1" applyBorder="1" applyAlignment="1">
      <alignment horizontal="center" vertical="center"/>
    </xf>
    <xf numFmtId="10" fontId="6" fillId="0" borderId="6" xfId="1" applyNumberFormat="1" applyFont="1" applyFill="1" applyBorder="1" applyAlignment="1">
      <alignment horizontal="center" vertical="center" wrapText="1"/>
    </xf>
    <xf numFmtId="10" fontId="6" fillId="8" borderId="6" xfId="1" applyNumberFormat="1" applyFont="1" applyFill="1" applyBorder="1" applyAlignment="1">
      <alignment horizontal="center" vertical="center" wrapText="1"/>
    </xf>
    <xf numFmtId="0" fontId="6" fillId="0" borderId="30" xfId="3" applyFont="1" applyFill="1" applyBorder="1" applyAlignment="1">
      <alignment vertical="center" wrapText="1"/>
    </xf>
    <xf numFmtId="1" fontId="7" fillId="0" borderId="30" xfId="2" applyNumberFormat="1" applyFont="1" applyFill="1" applyBorder="1" applyAlignment="1">
      <alignment horizontal="center" vertical="center"/>
    </xf>
    <xf numFmtId="1" fontId="6" fillId="4" borderId="30" xfId="3" applyNumberFormat="1" applyFont="1" applyFill="1" applyBorder="1" applyAlignment="1">
      <alignment horizontal="center" vertical="center" wrapText="1"/>
    </xf>
    <xf numFmtId="10" fontId="7" fillId="4" borderId="30" xfId="1" applyNumberFormat="1" applyFont="1" applyFill="1" applyBorder="1" applyAlignment="1">
      <alignment horizontal="center" vertical="center"/>
    </xf>
    <xf numFmtId="10" fontId="7" fillId="8" borderId="30" xfId="1" applyNumberFormat="1" applyFont="1" applyFill="1" applyBorder="1" applyAlignment="1">
      <alignment horizontal="center" vertical="center"/>
    </xf>
    <xf numFmtId="10" fontId="6" fillId="0" borderId="30" xfId="1" applyNumberFormat="1" applyFont="1" applyFill="1" applyBorder="1" applyAlignment="1">
      <alignment horizontal="center" vertical="center" wrapText="1"/>
    </xf>
    <xf numFmtId="10" fontId="6" fillId="8" borderId="30" xfId="1" applyNumberFormat="1" applyFont="1" applyFill="1" applyBorder="1" applyAlignment="1">
      <alignment horizontal="center" vertical="center" wrapText="1"/>
    </xf>
    <xf numFmtId="0" fontId="7" fillId="4" borderId="59" xfId="3" applyFont="1" applyFill="1" applyBorder="1"/>
    <xf numFmtId="0" fontId="7" fillId="0" borderId="59" xfId="3" applyFont="1" applyBorder="1"/>
    <xf numFmtId="164" fontId="7" fillId="0" borderId="15" xfId="1" applyNumberFormat="1" applyFont="1" applyFill="1" applyBorder="1" applyAlignment="1">
      <alignment horizontal="center" vertical="center"/>
    </xf>
    <xf numFmtId="164" fontId="6" fillId="4" borderId="15" xfId="1" applyNumberFormat="1" applyFont="1" applyFill="1" applyBorder="1" applyAlignment="1">
      <alignment horizontal="center" vertical="center" wrapText="1"/>
    </xf>
    <xf numFmtId="0" fontId="7" fillId="4" borderId="5" xfId="3" applyFont="1" applyFill="1" applyBorder="1"/>
    <xf numFmtId="0" fontId="7" fillId="0" borderId="5" xfId="3" applyFont="1" applyBorder="1"/>
    <xf numFmtId="0" fontId="13" fillId="0" borderId="51" xfId="0" applyFont="1" applyBorder="1" applyAlignment="1">
      <alignment horizontal="center" vertical="center" wrapText="1"/>
    </xf>
    <xf numFmtId="0" fontId="13" fillId="0" borderId="51" xfId="0" applyNumberFormat="1" applyFont="1" applyBorder="1" applyAlignment="1">
      <alignment horizontal="center" vertical="center" wrapText="1"/>
    </xf>
    <xf numFmtId="0" fontId="13" fillId="0" borderId="2" xfId="0" applyNumberFormat="1" applyFont="1" applyBorder="1" applyAlignment="1">
      <alignment horizontal="center" vertical="center" wrapText="1"/>
    </xf>
    <xf numFmtId="0" fontId="13" fillId="0" borderId="7" xfId="0" applyNumberFormat="1" applyFont="1" applyBorder="1" applyAlignment="1">
      <alignment horizontal="center" vertical="center" wrapText="1"/>
    </xf>
    <xf numFmtId="0" fontId="13" fillId="0" borderId="29" xfId="0" applyNumberFormat="1" applyFont="1" applyBorder="1" applyAlignment="1">
      <alignment horizontal="center" vertical="center" wrapText="1"/>
    </xf>
    <xf numFmtId="0" fontId="13" fillId="0" borderId="2" xfId="0" applyNumberFormat="1" applyFont="1" applyBorder="1" applyAlignment="1">
      <alignment horizontal="center" vertical="center"/>
    </xf>
    <xf numFmtId="0" fontId="10" fillId="6" borderId="2" xfId="3" applyFont="1" applyFill="1" applyBorder="1" applyAlignment="1">
      <alignment horizontal="center" vertical="center" wrapText="1"/>
    </xf>
    <xf numFmtId="10" fontId="7" fillId="4" borderId="2" xfId="1" applyNumberFormat="1" applyFont="1" applyFill="1" applyBorder="1" applyAlignment="1">
      <alignment horizontal="center" vertical="center"/>
    </xf>
    <xf numFmtId="10" fontId="0" fillId="16" borderId="0" xfId="0" applyNumberFormat="1" applyFill="1"/>
    <xf numFmtId="10" fontId="23" fillId="16" borderId="0" xfId="0" applyNumberFormat="1" applyFont="1" applyFill="1"/>
    <xf numFmtId="0" fontId="13" fillId="0" borderId="2" xfId="0" applyNumberFormat="1" applyFont="1" applyBorder="1" applyAlignment="1">
      <alignment horizontal="center" vertical="center" wrapText="1"/>
    </xf>
    <xf numFmtId="0" fontId="13" fillId="0" borderId="29" xfId="0" applyNumberFormat="1" applyFont="1" applyBorder="1" applyAlignment="1">
      <alignment horizontal="center" vertical="center" wrapText="1"/>
    </xf>
    <xf numFmtId="0" fontId="13" fillId="4" borderId="0" xfId="0" applyFont="1" applyFill="1"/>
    <xf numFmtId="0" fontId="13" fillId="4" borderId="0" xfId="0" applyFont="1" applyFill="1" applyBorder="1"/>
    <xf numFmtId="0" fontId="13" fillId="4" borderId="0" xfId="0" applyFont="1" applyFill="1" applyBorder="1" applyAlignment="1"/>
    <xf numFmtId="0" fontId="46" fillId="11" borderId="2" xfId="0" applyFont="1" applyFill="1" applyBorder="1" applyAlignment="1">
      <alignment horizontal="center" vertical="center" wrapText="1"/>
    </xf>
    <xf numFmtId="164" fontId="13" fillId="4" borderId="2" xfId="1" applyNumberFormat="1" applyFont="1" applyFill="1" applyBorder="1" applyAlignment="1">
      <alignment horizontal="center" vertical="center" wrapText="1"/>
    </xf>
    <xf numFmtId="1" fontId="47" fillId="4" borderId="2" xfId="1" applyNumberFormat="1" applyFont="1" applyFill="1" applyBorder="1" applyAlignment="1">
      <alignment horizontal="center" vertical="center"/>
    </xf>
    <xf numFmtId="0" fontId="13" fillId="4" borderId="0" xfId="0" applyFont="1" applyFill="1" applyAlignment="1">
      <alignment vertical="center"/>
    </xf>
    <xf numFmtId="0" fontId="13" fillId="0" borderId="0" xfId="0" applyFont="1" applyAlignment="1">
      <alignment vertical="center"/>
    </xf>
    <xf numFmtId="0" fontId="46" fillId="11" borderId="10" xfId="0" applyFont="1" applyFill="1" applyBorder="1" applyAlignment="1">
      <alignment horizontal="center" vertical="center" wrapText="1"/>
    </xf>
    <xf numFmtId="164" fontId="13" fillId="4" borderId="0" xfId="1" applyNumberFormat="1" applyFont="1" applyFill="1" applyBorder="1" applyAlignment="1">
      <alignment horizontal="center" vertical="center" wrapText="1"/>
    </xf>
    <xf numFmtId="0" fontId="13" fillId="4" borderId="0" xfId="0" applyFont="1" applyFill="1" applyBorder="1" applyAlignment="1">
      <alignment horizontal="left" vertical="top" wrapText="1"/>
    </xf>
    <xf numFmtId="0" fontId="13" fillId="0" borderId="0" xfId="0" applyFont="1" applyBorder="1"/>
    <xf numFmtId="0" fontId="13" fillId="4" borderId="0" xfId="0" applyFont="1" applyFill="1" applyBorder="1" applyAlignment="1">
      <alignment horizontal="center"/>
    </xf>
    <xf numFmtId="164" fontId="13" fillId="0" borderId="2" xfId="1" applyNumberFormat="1" applyFont="1" applyFill="1" applyBorder="1" applyAlignment="1">
      <alignment horizontal="center" vertical="center" wrapText="1"/>
    </xf>
    <xf numFmtId="0" fontId="13" fillId="4" borderId="0" xfId="0" applyFont="1" applyFill="1" applyAlignment="1">
      <alignment horizontal="center"/>
    </xf>
    <xf numFmtId="0" fontId="46" fillId="11" borderId="9" xfId="0" applyFont="1" applyFill="1" applyBorder="1" applyAlignment="1">
      <alignment horizontal="center" vertical="center" wrapText="1"/>
    </xf>
    <xf numFmtId="0" fontId="13" fillId="4" borderId="0" xfId="0" applyFont="1" applyFill="1" applyBorder="1" applyAlignment="1">
      <alignment vertical="top" wrapText="1"/>
    </xf>
    <xf numFmtId="0" fontId="13" fillId="0" borderId="0" xfId="0" applyFont="1" applyBorder="1" applyAlignment="1">
      <alignment horizontal="center"/>
    </xf>
    <xf numFmtId="0" fontId="13" fillId="0" borderId="2" xfId="0" applyNumberFormat="1" applyFont="1" applyBorder="1" applyAlignment="1">
      <alignment horizontal="center" vertical="center" wrapText="1"/>
    </xf>
    <xf numFmtId="0" fontId="13" fillId="0" borderId="7" xfId="0" applyNumberFormat="1" applyFont="1" applyBorder="1" applyAlignment="1">
      <alignment horizontal="center" vertical="center" wrapText="1"/>
    </xf>
    <xf numFmtId="165" fontId="20" fillId="11" borderId="0" xfId="0" applyNumberFormat="1" applyFont="1" applyFill="1" applyAlignment="1">
      <alignment horizontal="left" vertical="center"/>
    </xf>
    <xf numFmtId="14" fontId="20" fillId="11" borderId="0" xfId="0" applyNumberFormat="1" applyFont="1" applyFill="1" applyAlignment="1">
      <alignment horizontal="left" vertical="center"/>
    </xf>
    <xf numFmtId="0" fontId="38" fillId="15" borderId="0" xfId="4" applyFont="1" applyFill="1" applyAlignment="1" applyProtection="1">
      <alignment horizontal="center" vertical="center"/>
    </xf>
    <xf numFmtId="0" fontId="8" fillId="11" borderId="2" xfId="0" applyFont="1" applyFill="1" applyBorder="1" applyAlignment="1">
      <alignment horizontal="center" vertical="center" wrapText="1"/>
    </xf>
    <xf numFmtId="10" fontId="19" fillId="9" borderId="66" xfId="0" applyNumberFormat="1" applyFont="1" applyFill="1" applyBorder="1" applyAlignment="1">
      <alignment horizontal="center" vertical="center"/>
    </xf>
    <xf numFmtId="10" fontId="19" fillId="9" borderId="41" xfId="0" applyNumberFormat="1" applyFont="1" applyFill="1" applyBorder="1" applyAlignment="1">
      <alignment horizontal="center" vertical="center"/>
    </xf>
    <xf numFmtId="10" fontId="19" fillId="9" borderId="67" xfId="0" applyNumberFormat="1" applyFont="1" applyFill="1" applyBorder="1" applyAlignment="1">
      <alignment horizontal="center" vertical="center"/>
    </xf>
    <xf numFmtId="10" fontId="19" fillId="9" borderId="42" xfId="0" applyNumberFormat="1" applyFont="1" applyFill="1" applyBorder="1" applyAlignment="1">
      <alignment horizontal="center" vertical="center"/>
    </xf>
    <xf numFmtId="0" fontId="20" fillId="9" borderId="46" xfId="0" applyFont="1" applyFill="1" applyBorder="1" applyAlignment="1">
      <alignment horizontal="center" vertical="center"/>
    </xf>
    <xf numFmtId="0" fontId="20" fillId="9" borderId="47" xfId="0" applyFont="1" applyFill="1" applyBorder="1" applyAlignment="1">
      <alignment horizontal="center" vertical="center"/>
    </xf>
    <xf numFmtId="0" fontId="20" fillId="9" borderId="48" xfId="0" applyFont="1" applyFill="1" applyBorder="1" applyAlignment="1">
      <alignment horizontal="center" vertical="center"/>
    </xf>
    <xf numFmtId="0" fontId="2" fillId="17" borderId="0" xfId="0" applyFont="1" applyFill="1" applyAlignment="1">
      <alignment horizontal="center"/>
    </xf>
    <xf numFmtId="0" fontId="10" fillId="4" borderId="26" xfId="3" applyFont="1" applyFill="1" applyBorder="1" applyAlignment="1">
      <alignment horizontal="center" vertical="center" wrapText="1"/>
    </xf>
    <xf numFmtId="0" fontId="10" fillId="4" borderId="27" xfId="3" applyFont="1" applyFill="1" applyBorder="1" applyAlignment="1">
      <alignment horizontal="center" vertical="center" wrapText="1"/>
    </xf>
    <xf numFmtId="0" fontId="10" fillId="4" borderId="28" xfId="3" applyFont="1" applyFill="1" applyBorder="1" applyAlignment="1">
      <alignment horizontal="center" vertical="center" wrapText="1"/>
    </xf>
    <xf numFmtId="0" fontId="10" fillId="6" borderId="27" xfId="3" applyFont="1" applyFill="1" applyBorder="1" applyAlignment="1">
      <alignment horizontal="center" vertical="center" wrapText="1"/>
    </xf>
    <xf numFmtId="0" fontId="10" fillId="6" borderId="28" xfId="3" applyFont="1" applyFill="1" applyBorder="1" applyAlignment="1">
      <alignment horizontal="center" vertical="center" wrapText="1"/>
    </xf>
    <xf numFmtId="0" fontId="26" fillId="16" borderId="0" xfId="0" applyFont="1" applyFill="1" applyAlignment="1">
      <alignment horizontal="center" vertical="center" wrapText="1"/>
    </xf>
    <xf numFmtId="0" fontId="27" fillId="15" borderId="0" xfId="4" applyFont="1" applyFill="1" applyAlignment="1" applyProtection="1">
      <alignment horizontal="center" vertical="center"/>
    </xf>
    <xf numFmtId="0" fontId="10" fillId="6" borderId="2" xfId="3" applyFont="1" applyFill="1" applyBorder="1" applyAlignment="1">
      <alignment horizontal="center" vertical="center" wrapText="1"/>
    </xf>
    <xf numFmtId="0" fontId="2" fillId="17" borderId="0" xfId="0" applyFont="1" applyFill="1" applyBorder="1" applyAlignment="1">
      <alignment horizontal="center"/>
    </xf>
    <xf numFmtId="0" fontId="19" fillId="14" borderId="2" xfId="3" applyFont="1" applyFill="1" applyBorder="1" applyAlignment="1">
      <alignment horizontal="center" vertical="center"/>
    </xf>
    <xf numFmtId="10" fontId="19" fillId="14" borderId="2" xfId="0" applyNumberFormat="1" applyFont="1" applyFill="1" applyBorder="1" applyAlignment="1">
      <alignment horizontal="center" vertical="center"/>
    </xf>
    <xf numFmtId="0" fontId="19" fillId="14" borderId="2" xfId="0" applyFont="1" applyFill="1" applyBorder="1" applyAlignment="1">
      <alignment horizontal="center" vertical="center"/>
    </xf>
    <xf numFmtId="0" fontId="15" fillId="6" borderId="2" xfId="3" applyFont="1" applyFill="1" applyBorder="1" applyAlignment="1">
      <alignment horizontal="center" vertical="center" wrapText="1"/>
    </xf>
    <xf numFmtId="9" fontId="34" fillId="12" borderId="68" xfId="0" applyNumberFormat="1" applyFont="1" applyFill="1" applyBorder="1" applyAlignment="1">
      <alignment horizontal="center" vertical="center"/>
    </xf>
    <xf numFmtId="9" fontId="34" fillId="12" borderId="29" xfId="0" applyNumberFormat="1" applyFont="1" applyFill="1" applyBorder="1" applyAlignment="1">
      <alignment horizontal="center" vertical="center"/>
    </xf>
    <xf numFmtId="0" fontId="19" fillId="20" borderId="35" xfId="0" applyFont="1" applyFill="1" applyBorder="1" applyAlignment="1">
      <alignment horizontal="center" vertical="center"/>
    </xf>
    <xf numFmtId="0" fontId="19" fillId="20" borderId="36" xfId="0" applyFont="1" applyFill="1" applyBorder="1" applyAlignment="1">
      <alignment horizontal="center" vertical="center"/>
    </xf>
    <xf numFmtId="9" fontId="34" fillId="12" borderId="61" xfId="0" applyNumberFormat="1" applyFont="1" applyFill="1" applyBorder="1" applyAlignment="1">
      <alignment horizontal="center" vertical="center"/>
    </xf>
    <xf numFmtId="9" fontId="34" fillId="12" borderId="18" xfId="0" applyNumberFormat="1" applyFont="1" applyFill="1" applyBorder="1" applyAlignment="1">
      <alignment horizontal="center" vertical="center"/>
    </xf>
    <xf numFmtId="0" fontId="2" fillId="10" borderId="9" xfId="0" applyFont="1" applyFill="1" applyBorder="1" applyAlignment="1">
      <alignment horizontal="center" vertical="center" wrapText="1"/>
    </xf>
    <xf numFmtId="0" fontId="2" fillId="10" borderId="1" xfId="0" applyFont="1" applyFill="1" applyBorder="1" applyAlignment="1">
      <alignment horizontal="center" vertical="center" wrapText="1"/>
    </xf>
    <xf numFmtId="0" fontId="2" fillId="10" borderId="14" xfId="0" applyFont="1" applyFill="1" applyBorder="1" applyAlignment="1">
      <alignment horizontal="center" vertical="center" wrapText="1"/>
    </xf>
    <xf numFmtId="0" fontId="0" fillId="4" borderId="10" xfId="0" applyFill="1" applyBorder="1" applyAlignment="1">
      <alignment horizontal="center" vertical="center" wrapText="1"/>
    </xf>
    <xf numFmtId="0" fontId="0" fillId="4" borderId="2" xfId="0" applyFill="1" applyBorder="1" applyAlignment="1">
      <alignment horizontal="center" vertical="center" wrapText="1"/>
    </xf>
    <xf numFmtId="0" fontId="0" fillId="4" borderId="15" xfId="0" applyFill="1" applyBorder="1" applyAlignment="1">
      <alignment horizontal="center" vertical="center" wrapText="1"/>
    </xf>
    <xf numFmtId="0" fontId="20" fillId="11" borderId="35" xfId="3" applyFont="1" applyFill="1" applyBorder="1" applyAlignment="1">
      <alignment horizontal="center" vertical="center"/>
    </xf>
    <xf numFmtId="0" fontId="33" fillId="11" borderId="36" xfId="0" applyFont="1" applyFill="1" applyBorder="1"/>
    <xf numFmtId="0" fontId="33" fillId="11" borderId="43" xfId="0" applyFont="1" applyFill="1" applyBorder="1"/>
    <xf numFmtId="14" fontId="0" fillId="0" borderId="6" xfId="0" applyNumberFormat="1" applyBorder="1" applyAlignment="1">
      <alignment horizontal="center" vertical="center"/>
    </xf>
    <xf numFmtId="14" fontId="0" fillId="0" borderId="33" xfId="0" applyNumberFormat="1" applyBorder="1" applyAlignment="1">
      <alignment horizontal="center" vertical="center"/>
    </xf>
    <xf numFmtId="1" fontId="0" fillId="0" borderId="6" xfId="0" applyNumberFormat="1" applyBorder="1" applyAlignment="1">
      <alignment horizontal="center" vertical="center"/>
    </xf>
    <xf numFmtId="1" fontId="0" fillId="0" borderId="33" xfId="0" applyNumberFormat="1" applyBorder="1" applyAlignment="1">
      <alignment horizontal="center" vertical="center"/>
    </xf>
    <xf numFmtId="1" fontId="0" fillId="0" borderId="8" xfId="0" applyNumberFormat="1" applyBorder="1" applyAlignment="1">
      <alignment horizontal="center" vertical="center"/>
    </xf>
    <xf numFmtId="14" fontId="0" fillId="0" borderId="30" xfId="0" applyNumberFormat="1" applyBorder="1" applyAlignment="1">
      <alignment horizontal="center" vertical="center"/>
    </xf>
    <xf numFmtId="14" fontId="0" fillId="0" borderId="8" xfId="0" applyNumberFormat="1" applyBorder="1" applyAlignment="1">
      <alignment horizontal="center" vertical="center"/>
    </xf>
    <xf numFmtId="1" fontId="0" fillId="0" borderId="30" xfId="0" applyNumberFormat="1" applyBorder="1" applyAlignment="1">
      <alignment horizontal="center" vertical="center"/>
    </xf>
    <xf numFmtId="164" fontId="0" fillId="4" borderId="6" xfId="1" applyNumberFormat="1" applyFont="1" applyFill="1" applyBorder="1" applyAlignment="1">
      <alignment horizontal="center" vertical="center" wrapText="1"/>
    </xf>
    <xf numFmtId="164" fontId="0" fillId="4" borderId="7" xfId="1" applyNumberFormat="1" applyFont="1" applyFill="1" applyBorder="1" applyAlignment="1">
      <alignment horizontal="center" vertical="center" wrapText="1"/>
    </xf>
    <xf numFmtId="10" fontId="39" fillId="4" borderId="10" xfId="1" applyNumberFormat="1" applyFont="1" applyFill="1" applyBorder="1" applyAlignment="1">
      <alignment horizontal="center" vertical="center" wrapText="1"/>
    </xf>
    <xf numFmtId="10" fontId="39" fillId="4" borderId="2" xfId="1" applyNumberFormat="1" applyFont="1" applyFill="1" applyBorder="1" applyAlignment="1">
      <alignment horizontal="center" vertical="center" wrapText="1"/>
    </xf>
    <xf numFmtId="10" fontId="39" fillId="4" borderId="15" xfId="1" applyNumberFormat="1" applyFont="1" applyFill="1" applyBorder="1" applyAlignment="1">
      <alignment horizontal="center" vertical="center" wrapText="1"/>
    </xf>
    <xf numFmtId="14" fontId="0" fillId="0" borderId="7" xfId="0" applyNumberFormat="1" applyBorder="1" applyAlignment="1">
      <alignment horizontal="center" vertical="center"/>
    </xf>
    <xf numFmtId="0" fontId="42" fillId="26" borderId="35" xfId="4" applyFont="1" applyFill="1" applyBorder="1" applyAlignment="1" applyProtection="1">
      <alignment horizontal="center" vertical="center"/>
    </xf>
    <xf numFmtId="0" fontId="42" fillId="26" borderId="43" xfId="4" applyFont="1" applyFill="1" applyBorder="1" applyAlignment="1" applyProtection="1">
      <alignment horizontal="center" vertical="center"/>
    </xf>
    <xf numFmtId="0" fontId="34" fillId="11" borderId="36" xfId="0" applyFont="1" applyFill="1" applyBorder="1" applyAlignment="1">
      <alignment horizontal="center" vertical="center"/>
    </xf>
    <xf numFmtId="10" fontId="32" fillId="4" borderId="64" xfId="1" applyNumberFormat="1" applyFont="1" applyFill="1" applyBorder="1" applyAlignment="1">
      <alignment horizontal="center" vertical="center"/>
    </xf>
    <xf numFmtId="10" fontId="32" fillId="4" borderId="13" xfId="1" applyNumberFormat="1" applyFont="1" applyFill="1" applyBorder="1" applyAlignment="1">
      <alignment horizontal="center" vertical="center"/>
    </xf>
    <xf numFmtId="0" fontId="8" fillId="22" borderId="36" xfId="0" applyFont="1" applyFill="1" applyBorder="1" applyAlignment="1">
      <alignment horizontal="center" vertical="center"/>
    </xf>
    <xf numFmtId="0" fontId="2" fillId="10" borderId="27" xfId="0" applyFont="1" applyFill="1" applyBorder="1" applyAlignment="1">
      <alignment horizontal="center" vertical="center" wrapText="1"/>
    </xf>
    <xf numFmtId="0" fontId="2" fillId="10" borderId="28" xfId="0" applyFont="1" applyFill="1" applyBorder="1" applyAlignment="1">
      <alignment horizontal="center" vertical="center" wrapText="1"/>
    </xf>
    <xf numFmtId="0" fontId="19" fillId="20" borderId="60" xfId="0" applyFont="1" applyFill="1" applyBorder="1" applyAlignment="1">
      <alignment horizontal="center" vertical="center"/>
    </xf>
    <xf numFmtId="0" fontId="19" fillId="20" borderId="59" xfId="0" applyFont="1" applyFill="1" applyBorder="1" applyAlignment="1">
      <alignment horizontal="center" vertical="center"/>
    </xf>
    <xf numFmtId="0" fontId="19" fillId="12" borderId="56" xfId="3" applyFont="1" applyFill="1" applyBorder="1" applyAlignment="1">
      <alignment horizontal="center" vertical="center"/>
    </xf>
    <xf numFmtId="0" fontId="19" fillId="12" borderId="61" xfId="3" applyFont="1" applyFill="1" applyBorder="1" applyAlignment="1">
      <alignment horizontal="center" vertical="center"/>
    </xf>
    <xf numFmtId="0" fontId="19" fillId="12" borderId="62" xfId="3" applyFont="1" applyFill="1" applyBorder="1" applyAlignment="1">
      <alignment horizontal="center" vertical="center"/>
    </xf>
    <xf numFmtId="0" fontId="19" fillId="12" borderId="1" xfId="3" applyFont="1" applyFill="1" applyBorder="1" applyAlignment="1">
      <alignment horizontal="center" vertical="center"/>
    </xf>
    <xf numFmtId="0" fontId="0" fillId="12" borderId="2" xfId="0" applyFill="1" applyBorder="1"/>
    <xf numFmtId="0" fontId="0" fillId="12" borderId="20" xfId="0" applyFill="1" applyBorder="1"/>
    <xf numFmtId="0" fontId="19" fillId="12" borderId="57" xfId="3" applyFont="1" applyFill="1" applyBorder="1" applyAlignment="1">
      <alignment horizontal="center" vertical="center"/>
    </xf>
    <xf numFmtId="0" fontId="0" fillId="12" borderId="7" xfId="0" applyFill="1" applyBorder="1"/>
    <xf numFmtId="0" fontId="0" fillId="12" borderId="19" xfId="0" applyFill="1" applyBorder="1"/>
    <xf numFmtId="0" fontId="31" fillId="24" borderId="36" xfId="0" applyFont="1" applyFill="1" applyBorder="1" applyAlignment="1">
      <alignment horizontal="center" vertical="center" wrapText="1"/>
    </xf>
    <xf numFmtId="0" fontId="31" fillId="24" borderId="43" xfId="0" applyFont="1" applyFill="1" applyBorder="1" applyAlignment="1">
      <alignment horizontal="center" vertical="center" wrapText="1"/>
    </xf>
    <xf numFmtId="0" fontId="31" fillId="23" borderId="36" xfId="0" applyFont="1" applyFill="1" applyBorder="1" applyAlignment="1">
      <alignment horizontal="center" vertical="center" wrapText="1"/>
    </xf>
    <xf numFmtId="10" fontId="39" fillId="4" borderId="6" xfId="1" applyNumberFormat="1" applyFont="1" applyFill="1" applyBorder="1" applyAlignment="1">
      <alignment horizontal="center" vertical="center" wrapText="1"/>
    </xf>
    <xf numFmtId="0" fontId="19" fillId="14" borderId="9" xfId="3" applyFont="1" applyFill="1" applyBorder="1" applyAlignment="1">
      <alignment horizontal="center" vertical="center"/>
    </xf>
    <xf numFmtId="0" fontId="19" fillId="14" borderId="10" xfId="3" applyFont="1" applyFill="1" applyBorder="1" applyAlignment="1">
      <alignment horizontal="center" vertical="center"/>
    </xf>
    <xf numFmtId="1" fontId="0" fillId="0" borderId="7" xfId="0" applyNumberFormat="1" applyBorder="1" applyAlignment="1">
      <alignment horizontal="center" vertical="center"/>
    </xf>
    <xf numFmtId="164" fontId="0" fillId="4" borderId="30" xfId="1" applyNumberFormat="1" applyFont="1" applyFill="1" applyBorder="1" applyAlignment="1">
      <alignment horizontal="center" vertical="center" wrapText="1"/>
    </xf>
    <xf numFmtId="0" fontId="19" fillId="14" borderId="26" xfId="3" applyFont="1" applyFill="1" applyBorder="1" applyAlignment="1">
      <alignment horizontal="center" vertical="center"/>
    </xf>
    <xf numFmtId="0" fontId="19" fillId="14" borderId="30" xfId="3" applyFont="1" applyFill="1" applyBorder="1" applyAlignment="1">
      <alignment horizontal="center" vertical="center"/>
    </xf>
    <xf numFmtId="0" fontId="0" fillId="4" borderId="6" xfId="0" applyFill="1" applyBorder="1" applyAlignment="1">
      <alignment horizontal="center" vertical="center" wrapText="1"/>
    </xf>
    <xf numFmtId="0" fontId="2" fillId="10" borderId="57" xfId="0" applyFont="1" applyFill="1" applyBorder="1" applyAlignment="1">
      <alignment horizontal="center" vertical="center" wrapText="1"/>
    </xf>
    <xf numFmtId="0" fontId="2" fillId="10" borderId="58" xfId="0" applyFont="1" applyFill="1" applyBorder="1" applyAlignment="1">
      <alignment horizontal="center" vertical="center" wrapText="1"/>
    </xf>
    <xf numFmtId="10" fontId="39" fillId="4" borderId="8" xfId="1" applyNumberFormat="1" applyFont="1" applyFill="1" applyBorder="1" applyAlignment="1">
      <alignment horizontal="center" vertical="center" wrapText="1"/>
    </xf>
    <xf numFmtId="10" fontId="39" fillId="4" borderId="33" xfId="1" applyNumberFormat="1" applyFont="1" applyFill="1" applyBorder="1" applyAlignment="1">
      <alignment horizontal="center" vertical="center" wrapText="1"/>
    </xf>
    <xf numFmtId="10" fontId="0" fillId="4" borderId="11" xfId="1" applyNumberFormat="1" applyFont="1" applyFill="1" applyBorder="1" applyAlignment="1">
      <alignment horizontal="center" vertical="center" wrapText="1"/>
    </xf>
    <xf numFmtId="10" fontId="0" fillId="4" borderId="20" xfId="1" applyNumberFormat="1" applyFont="1" applyFill="1" applyBorder="1" applyAlignment="1">
      <alignment horizontal="center" vertical="center" wrapText="1"/>
    </xf>
    <xf numFmtId="10" fontId="0" fillId="4" borderId="16" xfId="1" applyNumberFormat="1" applyFont="1" applyFill="1" applyBorder="1" applyAlignment="1">
      <alignment horizontal="center" vertical="center" wrapText="1"/>
    </xf>
    <xf numFmtId="10" fontId="0" fillId="4" borderId="50" xfId="1" applyNumberFormat="1" applyFont="1" applyFill="1" applyBorder="1" applyAlignment="1">
      <alignment horizontal="center" vertical="center" wrapText="1"/>
    </xf>
    <xf numFmtId="9" fontId="0" fillId="4" borderId="30" xfId="1" applyFont="1" applyFill="1" applyBorder="1" applyAlignment="1">
      <alignment horizontal="center" vertical="center"/>
    </xf>
    <xf numFmtId="9" fontId="0" fillId="4" borderId="7" xfId="1" applyFont="1" applyFill="1" applyBorder="1" applyAlignment="1">
      <alignment horizontal="center" vertical="center"/>
    </xf>
    <xf numFmtId="9" fontId="0" fillId="4" borderId="6" xfId="1" applyFont="1" applyFill="1" applyBorder="1" applyAlignment="1">
      <alignment horizontal="center" vertical="center"/>
    </xf>
    <xf numFmtId="9" fontId="0" fillId="4" borderId="33" xfId="1" applyFont="1" applyFill="1" applyBorder="1" applyAlignment="1">
      <alignment horizontal="center" vertical="center"/>
    </xf>
    <xf numFmtId="9" fontId="19" fillId="20" borderId="36" xfId="0" applyNumberFormat="1" applyFont="1" applyFill="1" applyBorder="1" applyAlignment="1">
      <alignment horizontal="center" vertical="center"/>
    </xf>
    <xf numFmtId="9" fontId="19" fillId="20" borderId="43" xfId="0" applyNumberFormat="1" applyFont="1" applyFill="1" applyBorder="1" applyAlignment="1">
      <alignment horizontal="center" vertical="center"/>
    </xf>
    <xf numFmtId="9" fontId="0" fillId="4" borderId="8" xfId="1" applyFont="1" applyFill="1" applyBorder="1" applyAlignment="1">
      <alignment horizontal="center" vertical="center"/>
    </xf>
    <xf numFmtId="0" fontId="19" fillId="14" borderId="22" xfId="3" applyFont="1" applyFill="1" applyBorder="1" applyAlignment="1">
      <alignment horizontal="center" vertical="center"/>
    </xf>
    <xf numFmtId="0" fontId="19" fillId="14" borderId="23" xfId="3" applyFont="1" applyFill="1" applyBorder="1" applyAlignment="1">
      <alignment horizontal="center" vertical="center"/>
    </xf>
    <xf numFmtId="164" fontId="19" fillId="20" borderId="36" xfId="0" applyNumberFormat="1" applyFont="1" applyFill="1" applyBorder="1" applyAlignment="1">
      <alignment horizontal="center" vertical="center"/>
    </xf>
    <xf numFmtId="164" fontId="19" fillId="20" borderId="43" xfId="0" applyNumberFormat="1" applyFont="1" applyFill="1" applyBorder="1" applyAlignment="1">
      <alignment horizontal="center" vertical="center"/>
    </xf>
    <xf numFmtId="9" fontId="19" fillId="20" borderId="59" xfId="0" applyNumberFormat="1" applyFont="1" applyFill="1" applyBorder="1" applyAlignment="1">
      <alignment horizontal="center" vertical="center"/>
    </xf>
    <xf numFmtId="9" fontId="19" fillId="20" borderId="63" xfId="0" applyNumberFormat="1" applyFont="1" applyFill="1" applyBorder="1" applyAlignment="1">
      <alignment horizontal="center" vertical="center"/>
    </xf>
    <xf numFmtId="164" fontId="0" fillId="4" borderId="33" xfId="1" applyNumberFormat="1" applyFont="1" applyFill="1" applyBorder="1" applyAlignment="1">
      <alignment horizontal="center" vertical="center" wrapText="1"/>
    </xf>
    <xf numFmtId="164" fontId="0" fillId="4" borderId="8" xfId="1" applyNumberFormat="1" applyFont="1" applyFill="1" applyBorder="1" applyAlignment="1">
      <alignment horizontal="center" vertical="center" wrapText="1"/>
    </xf>
    <xf numFmtId="14" fontId="0" fillId="0" borderId="2" xfId="0" applyNumberFormat="1" applyBorder="1" applyAlignment="1">
      <alignment horizontal="center" vertical="center"/>
    </xf>
    <xf numFmtId="14" fontId="0" fillId="0" borderId="15" xfId="0" applyNumberFormat="1" applyBorder="1" applyAlignment="1">
      <alignment horizontal="center" vertical="center"/>
    </xf>
    <xf numFmtId="10" fontId="0" fillId="4" borderId="6" xfId="1" applyNumberFormat="1" applyFont="1" applyFill="1" applyBorder="1" applyAlignment="1">
      <alignment horizontal="center" vertical="center"/>
    </xf>
    <xf numFmtId="10" fontId="0" fillId="4" borderId="33" xfId="1" applyNumberFormat="1" applyFont="1" applyFill="1" applyBorder="1" applyAlignment="1">
      <alignment horizontal="center" vertical="center"/>
    </xf>
    <xf numFmtId="10" fontId="0" fillId="4" borderId="8" xfId="1" applyNumberFormat="1" applyFont="1" applyFill="1" applyBorder="1" applyAlignment="1">
      <alignment horizontal="center" vertical="center"/>
    </xf>
    <xf numFmtId="10" fontId="0" fillId="4" borderId="32" xfId="1" applyNumberFormat="1" applyFont="1" applyFill="1" applyBorder="1" applyAlignment="1">
      <alignment horizontal="center" vertical="center" wrapText="1"/>
    </xf>
    <xf numFmtId="10" fontId="0" fillId="4" borderId="34" xfId="1" applyNumberFormat="1" applyFont="1" applyFill="1" applyBorder="1" applyAlignment="1">
      <alignment horizontal="center" vertical="center" wrapText="1"/>
    </xf>
    <xf numFmtId="10" fontId="0" fillId="4" borderId="19" xfId="1" applyNumberFormat="1" applyFont="1" applyFill="1" applyBorder="1" applyAlignment="1">
      <alignment horizontal="center" vertical="center" wrapText="1"/>
    </xf>
    <xf numFmtId="0" fontId="0" fillId="4" borderId="7" xfId="0" applyFill="1" applyBorder="1" applyAlignment="1">
      <alignment horizontal="center" vertical="center" wrapText="1"/>
    </xf>
    <xf numFmtId="10" fontId="39" fillId="4" borderId="7" xfId="1" applyNumberFormat="1" applyFont="1" applyFill="1" applyBorder="1" applyAlignment="1">
      <alignment horizontal="center" vertical="center" wrapText="1"/>
    </xf>
    <xf numFmtId="0" fontId="0" fillId="4" borderId="33" xfId="0" applyFill="1" applyBorder="1" applyAlignment="1">
      <alignment horizontal="center" vertical="center" wrapText="1"/>
    </xf>
    <xf numFmtId="10" fontId="0" fillId="4" borderId="6" xfId="1" applyNumberFormat="1" applyFont="1" applyFill="1" applyBorder="1" applyAlignment="1">
      <alignment horizontal="center" vertical="center" wrapText="1"/>
    </xf>
    <xf numFmtId="10" fontId="0" fillId="4" borderId="33" xfId="1" applyNumberFormat="1" applyFont="1" applyFill="1" applyBorder="1" applyAlignment="1">
      <alignment horizontal="center" vertical="center" wrapText="1"/>
    </xf>
    <xf numFmtId="10" fontId="0" fillId="4" borderId="8" xfId="1" applyNumberFormat="1" applyFont="1" applyFill="1" applyBorder="1" applyAlignment="1">
      <alignment horizontal="center" vertical="center" wrapText="1"/>
    </xf>
    <xf numFmtId="10" fontId="0" fillId="4" borderId="7" xfId="1" applyNumberFormat="1" applyFont="1" applyFill="1" applyBorder="1" applyAlignment="1">
      <alignment horizontal="center" vertical="center" wrapText="1"/>
    </xf>
    <xf numFmtId="0" fontId="0" fillId="4" borderId="8" xfId="0" applyFill="1" applyBorder="1" applyAlignment="1">
      <alignment horizontal="center" vertical="center" wrapText="1"/>
    </xf>
    <xf numFmtId="0" fontId="19" fillId="12" borderId="22" xfId="3" applyFont="1" applyFill="1" applyBorder="1" applyAlignment="1">
      <alignment horizontal="center" vertical="center"/>
    </xf>
    <xf numFmtId="0" fontId="19" fillId="12" borderId="23" xfId="3" applyFont="1" applyFill="1" applyBorder="1" applyAlignment="1">
      <alignment horizontal="center" vertical="center"/>
    </xf>
    <xf numFmtId="0" fontId="19" fillId="12" borderId="24" xfId="3" applyFont="1" applyFill="1" applyBorder="1" applyAlignment="1">
      <alignment horizontal="center" vertical="center"/>
    </xf>
    <xf numFmtId="10" fontId="0" fillId="4" borderId="31" xfId="1" applyNumberFormat="1" applyFont="1" applyFill="1" applyBorder="1" applyAlignment="1">
      <alignment horizontal="center" vertical="center" wrapText="1"/>
    </xf>
    <xf numFmtId="9" fontId="19" fillId="20" borderId="36" xfId="1" applyFont="1" applyFill="1" applyBorder="1" applyAlignment="1">
      <alignment horizontal="center" vertical="center"/>
    </xf>
    <xf numFmtId="9" fontId="19" fillId="20" borderId="43" xfId="1" applyFont="1" applyFill="1" applyBorder="1" applyAlignment="1">
      <alignment horizontal="center" vertical="center"/>
    </xf>
    <xf numFmtId="10" fontId="36" fillId="4" borderId="64" xfId="1" applyNumberFormat="1" applyFont="1" applyFill="1" applyBorder="1" applyAlignment="1">
      <alignment horizontal="center" vertical="center"/>
    </xf>
    <xf numFmtId="10" fontId="36" fillId="4" borderId="13" xfId="1" applyNumberFormat="1" applyFont="1" applyFill="1" applyBorder="1" applyAlignment="1">
      <alignment horizontal="center" vertical="center"/>
    </xf>
    <xf numFmtId="9" fontId="34" fillId="12" borderId="36" xfId="0" applyNumberFormat="1" applyFont="1" applyFill="1" applyBorder="1" applyAlignment="1">
      <alignment horizontal="center" vertical="center"/>
    </xf>
    <xf numFmtId="0" fontId="34" fillId="12" borderId="36" xfId="0" applyFont="1" applyFill="1" applyBorder="1" applyAlignment="1">
      <alignment horizontal="center" vertical="center"/>
    </xf>
    <xf numFmtId="0" fontId="34" fillId="12" borderId="43" xfId="0" applyFont="1" applyFill="1" applyBorder="1" applyAlignment="1">
      <alignment horizontal="center" vertical="center"/>
    </xf>
    <xf numFmtId="0" fontId="34" fillId="11" borderId="60" xfId="0" applyFont="1" applyFill="1" applyBorder="1" applyAlignment="1">
      <alignment horizontal="center" vertical="center"/>
    </xf>
    <xf numFmtId="0" fontId="34" fillId="11" borderId="59" xfId="0" applyFont="1" applyFill="1" applyBorder="1" applyAlignment="1">
      <alignment horizontal="center" vertical="center"/>
    </xf>
    <xf numFmtId="0" fontId="34" fillId="11" borderId="63" xfId="0" applyFont="1" applyFill="1" applyBorder="1" applyAlignment="1">
      <alignment horizontal="center" vertical="center"/>
    </xf>
    <xf numFmtId="0" fontId="34" fillId="12" borderId="2" xfId="0" applyFont="1" applyFill="1" applyBorder="1" applyAlignment="1">
      <alignment horizontal="center" vertical="center"/>
    </xf>
    <xf numFmtId="0" fontId="0" fillId="4" borderId="30" xfId="0" applyFill="1" applyBorder="1" applyAlignment="1">
      <alignment horizontal="center" vertical="center" wrapText="1"/>
    </xf>
    <xf numFmtId="10" fontId="0" fillId="4" borderId="30" xfId="1" applyNumberFormat="1" applyFont="1" applyFill="1" applyBorder="1" applyAlignment="1">
      <alignment horizontal="center" vertical="center" wrapText="1"/>
    </xf>
    <xf numFmtId="0" fontId="12" fillId="0" borderId="2" xfId="3" applyFont="1" applyBorder="1" applyAlignment="1">
      <alignment horizontal="left" vertical="center" wrapText="1"/>
    </xf>
    <xf numFmtId="0" fontId="7" fillId="0" borderId="3" xfId="3" applyFont="1" applyBorder="1" applyAlignment="1">
      <alignment horizontal="right" vertical="center" wrapText="1" indent="2"/>
    </xf>
    <xf numFmtId="0" fontId="7" fillId="0" borderId="29" xfId="3" applyFont="1" applyBorder="1" applyAlignment="1">
      <alignment horizontal="right" vertical="center" wrapText="1" indent="2"/>
    </xf>
    <xf numFmtId="0" fontId="7" fillId="0" borderId="3" xfId="3" applyFont="1" applyBorder="1" applyAlignment="1">
      <alignment horizontal="right" vertical="center" wrapText="1"/>
    </xf>
    <xf numFmtId="0" fontId="7" fillId="0" borderId="29" xfId="3" applyFont="1" applyBorder="1" applyAlignment="1">
      <alignment horizontal="right" vertical="center" wrapText="1"/>
    </xf>
    <xf numFmtId="0" fontId="12" fillId="0" borderId="29" xfId="3" applyFont="1" applyBorder="1" applyAlignment="1">
      <alignment horizontal="left" vertical="center" wrapText="1"/>
    </xf>
    <xf numFmtId="0" fontId="12" fillId="0" borderId="3" xfId="3" applyFont="1" applyBorder="1" applyAlignment="1">
      <alignment horizontal="left" vertical="center" wrapText="1"/>
    </xf>
    <xf numFmtId="0" fontId="12" fillId="0" borderId="3" xfId="3" applyFont="1" applyBorder="1" applyAlignment="1">
      <alignment horizontal="right" vertical="center" wrapText="1"/>
    </xf>
    <xf numFmtId="0" fontId="12" fillId="0" borderId="29" xfId="3" applyFont="1" applyBorder="1" applyAlignment="1">
      <alignment horizontal="right" vertical="center" wrapText="1"/>
    </xf>
    <xf numFmtId="0" fontId="7" fillId="0" borderId="2" xfId="3" applyFont="1" applyBorder="1" applyAlignment="1">
      <alignment horizontal="left" vertical="center" wrapText="1"/>
    </xf>
    <xf numFmtId="0" fontId="2" fillId="4" borderId="0" xfId="0" applyFont="1" applyFill="1" applyBorder="1" applyAlignment="1">
      <alignment horizontal="center"/>
    </xf>
    <xf numFmtId="0" fontId="11" fillId="10" borderId="2" xfId="3" applyFont="1" applyFill="1" applyBorder="1" applyAlignment="1">
      <alignment horizontal="center" vertical="center" wrapText="1"/>
    </xf>
    <xf numFmtId="0" fontId="8" fillId="11" borderId="2" xfId="0" applyFont="1" applyFill="1" applyBorder="1" applyAlignment="1">
      <alignment horizontal="center" vertical="center"/>
    </xf>
    <xf numFmtId="0" fontId="13" fillId="4" borderId="3" xfId="0" applyFont="1" applyFill="1" applyBorder="1" applyAlignment="1">
      <alignment horizontal="left" vertical="center" wrapText="1"/>
    </xf>
    <xf numFmtId="0" fontId="13" fillId="4" borderId="29" xfId="0" applyFont="1" applyFill="1" applyBorder="1" applyAlignment="1">
      <alignment horizontal="left" vertical="center" wrapText="1"/>
    </xf>
    <xf numFmtId="9" fontId="22" fillId="5" borderId="6" xfId="1" applyFont="1" applyFill="1" applyBorder="1" applyAlignment="1">
      <alignment horizontal="center" vertical="center"/>
    </xf>
    <xf numFmtId="9" fontId="22" fillId="5" borderId="8" xfId="1" applyFont="1" applyFill="1" applyBorder="1" applyAlignment="1">
      <alignment horizontal="center" vertical="center"/>
    </xf>
    <xf numFmtId="9" fontId="22" fillId="5" borderId="7" xfId="1" applyFont="1" applyFill="1" applyBorder="1" applyAlignment="1">
      <alignment horizontal="center" vertical="center"/>
    </xf>
    <xf numFmtId="1" fontId="13" fillId="4" borderId="29" xfId="1" applyNumberFormat="1" applyFont="1" applyFill="1" applyBorder="1" applyAlignment="1">
      <alignment horizontal="center" vertical="center" wrapText="1"/>
    </xf>
    <xf numFmtId="164" fontId="12" fillId="4" borderId="2" xfId="1" applyNumberFormat="1" applyFont="1" applyFill="1" applyBorder="1" applyAlignment="1">
      <alignment horizontal="left" vertical="center" wrapText="1"/>
    </xf>
    <xf numFmtId="167" fontId="0" fillId="0" borderId="50" xfId="0" applyNumberFormat="1" applyBorder="1" applyAlignment="1">
      <alignment horizontal="center" vertical="center" wrapText="1"/>
    </xf>
    <xf numFmtId="167" fontId="0" fillId="0" borderId="32" xfId="0" applyNumberFormat="1" applyBorder="1" applyAlignment="1">
      <alignment horizontal="center" vertical="center" wrapText="1"/>
    </xf>
    <xf numFmtId="167" fontId="0" fillId="0" borderId="19" xfId="0" applyNumberFormat="1" applyBorder="1" applyAlignment="1">
      <alignment horizontal="center" vertical="center" wrapText="1"/>
    </xf>
    <xf numFmtId="167" fontId="0" fillId="0" borderId="34" xfId="0" applyNumberFormat="1" applyBorder="1" applyAlignment="1">
      <alignment horizontal="center" vertical="center" wrapText="1"/>
    </xf>
    <xf numFmtId="167" fontId="0" fillId="0" borderId="2" xfId="0" applyNumberFormat="1" applyBorder="1" applyAlignment="1">
      <alignment horizontal="center" vertical="center" wrapText="1"/>
    </xf>
    <xf numFmtId="0" fontId="13" fillId="0" borderId="40" xfId="0" applyFont="1" applyBorder="1" applyAlignment="1">
      <alignment horizontal="center" vertical="center" wrapText="1"/>
    </xf>
    <xf numFmtId="0" fontId="13" fillId="0" borderId="41" xfId="0" applyFont="1" applyBorder="1" applyAlignment="1">
      <alignment horizontal="center" vertical="center" wrapText="1"/>
    </xf>
    <xf numFmtId="0" fontId="13" fillId="0" borderId="71" xfId="0" applyNumberFormat="1" applyFont="1" applyBorder="1" applyAlignment="1">
      <alignment horizontal="center" vertical="center" wrapText="1"/>
    </xf>
    <xf numFmtId="0" fontId="13" fillId="0" borderId="53" xfId="0" applyNumberFormat="1" applyFont="1" applyBorder="1" applyAlignment="1">
      <alignment horizontal="center" vertical="center" wrapText="1"/>
    </xf>
    <xf numFmtId="0" fontId="13" fillId="0" borderId="41" xfId="0" applyNumberFormat="1" applyFont="1" applyBorder="1" applyAlignment="1">
      <alignment horizontal="center" vertical="center" wrapText="1"/>
    </xf>
    <xf numFmtId="0" fontId="13" fillId="0" borderId="51" xfId="0" applyFont="1" applyBorder="1" applyAlignment="1">
      <alignment horizontal="center" vertical="center" wrapText="1"/>
    </xf>
    <xf numFmtId="167" fontId="0" fillId="0" borderId="51" xfId="0" applyNumberFormat="1" applyBorder="1" applyAlignment="1">
      <alignment horizontal="center" vertical="center" wrapText="1"/>
    </xf>
    <xf numFmtId="167" fontId="0" fillId="0" borderId="52" xfId="0" applyNumberFormat="1" applyBorder="1" applyAlignment="1">
      <alignment horizontal="center" vertical="center" wrapText="1"/>
    </xf>
    <xf numFmtId="167" fontId="0" fillId="0" borderId="51" xfId="0" applyNumberFormat="1" applyBorder="1" applyAlignment="1">
      <alignment horizontal="center" vertical="center"/>
    </xf>
    <xf numFmtId="0" fontId="13" fillId="0" borderId="51" xfId="0" applyNumberFormat="1" applyFont="1" applyBorder="1" applyAlignment="1">
      <alignment horizontal="center" vertical="center" wrapText="1"/>
    </xf>
    <xf numFmtId="0" fontId="13" fillId="0" borderId="52" xfId="0" applyNumberFormat="1" applyFont="1" applyBorder="1" applyAlignment="1">
      <alignment horizontal="center" vertical="center" wrapText="1"/>
    </xf>
    <xf numFmtId="0" fontId="16" fillId="0" borderId="2" xfId="3" applyFont="1" applyFill="1" applyBorder="1" applyAlignment="1">
      <alignment horizontal="left" vertical="center" wrapText="1"/>
    </xf>
    <xf numFmtId="0" fontId="2" fillId="10" borderId="2" xfId="0" applyFont="1" applyFill="1" applyBorder="1" applyAlignment="1">
      <alignment horizontal="center" vertical="center" wrapText="1"/>
    </xf>
    <xf numFmtId="0" fontId="12" fillId="4" borderId="75" xfId="0" applyFont="1" applyFill="1" applyBorder="1" applyAlignment="1">
      <alignment horizontal="left" vertical="center" wrapText="1"/>
    </xf>
    <xf numFmtId="0" fontId="12" fillId="4" borderId="76" xfId="0" applyFont="1" applyFill="1" applyBorder="1" applyAlignment="1">
      <alignment horizontal="left" vertical="center" wrapText="1"/>
    </xf>
    <xf numFmtId="167" fontId="0" fillId="0" borderId="6" xfId="0" applyNumberFormat="1" applyBorder="1" applyAlignment="1">
      <alignment horizontal="center" vertical="center" wrapText="1"/>
    </xf>
    <xf numFmtId="167" fontId="0" fillId="0" borderId="8" xfId="0" applyNumberFormat="1" applyBorder="1" applyAlignment="1">
      <alignment horizontal="center" vertical="center" wrapText="1"/>
    </xf>
    <xf numFmtId="167" fontId="0" fillId="0" borderId="7" xfId="0" applyNumberFormat="1" applyBorder="1" applyAlignment="1">
      <alignment horizontal="center" vertical="center" wrapText="1"/>
    </xf>
    <xf numFmtId="0" fontId="13" fillId="0" borderId="2" xfId="0" applyNumberFormat="1" applyFont="1" applyBorder="1" applyAlignment="1">
      <alignment horizontal="center" vertical="center" wrapText="1"/>
    </xf>
    <xf numFmtId="0" fontId="12" fillId="0" borderId="2" xfId="0" applyFont="1" applyFill="1" applyBorder="1" applyAlignment="1">
      <alignment horizontal="left" vertical="center" wrapText="1"/>
    </xf>
    <xf numFmtId="0" fontId="12" fillId="0" borderId="2" xfId="0" applyFont="1" applyFill="1" applyBorder="1" applyAlignment="1">
      <alignment horizontal="left" vertical="center"/>
    </xf>
    <xf numFmtId="0" fontId="13" fillId="0" borderId="6" xfId="0" applyNumberFormat="1" applyFont="1" applyBorder="1" applyAlignment="1">
      <alignment horizontal="center" vertical="center" wrapText="1"/>
    </xf>
    <xf numFmtId="0" fontId="13" fillId="0" borderId="7" xfId="0" applyNumberFormat="1" applyFont="1" applyBorder="1" applyAlignment="1">
      <alignment horizontal="center" vertical="center" wrapText="1"/>
    </xf>
    <xf numFmtId="167" fontId="0" fillId="0" borderId="50" xfId="0" applyNumberFormat="1" applyBorder="1" applyAlignment="1">
      <alignment horizontal="center" vertical="center"/>
    </xf>
    <xf numFmtId="167" fontId="0" fillId="0" borderId="19" xfId="0" applyNumberFormat="1" applyBorder="1" applyAlignment="1">
      <alignment horizontal="center" vertical="center"/>
    </xf>
    <xf numFmtId="167" fontId="0" fillId="0" borderId="34" xfId="0" applyNumberFormat="1" applyBorder="1" applyAlignment="1">
      <alignment horizontal="center" vertical="center"/>
    </xf>
    <xf numFmtId="0" fontId="13" fillId="0" borderId="29" xfId="0" applyNumberFormat="1" applyFont="1" applyBorder="1" applyAlignment="1">
      <alignment horizontal="center" vertical="center" wrapText="1"/>
    </xf>
    <xf numFmtId="167" fontId="0" fillId="0" borderId="20" xfId="0" applyNumberFormat="1" applyBorder="1" applyAlignment="1">
      <alignment horizontal="center" vertical="center" wrapText="1"/>
    </xf>
    <xf numFmtId="167" fontId="0" fillId="0" borderId="16" xfId="0" applyNumberFormat="1" applyBorder="1" applyAlignment="1">
      <alignment horizontal="center" vertical="center" wrapText="1"/>
    </xf>
    <xf numFmtId="0" fontId="7" fillId="4" borderId="2" xfId="3" applyFont="1" applyFill="1" applyBorder="1" applyAlignment="1">
      <alignment horizontal="left" vertical="center" wrapText="1"/>
    </xf>
    <xf numFmtId="0" fontId="12" fillId="0" borderId="2" xfId="3" applyFont="1" applyFill="1" applyBorder="1" applyAlignment="1">
      <alignment horizontal="center" vertical="center" wrapText="1"/>
    </xf>
    <xf numFmtId="0" fontId="7" fillId="4" borderId="2" xfId="0" applyFont="1" applyFill="1" applyBorder="1" applyAlignment="1">
      <alignment horizontal="left" vertical="center" wrapText="1"/>
    </xf>
    <xf numFmtId="167" fontId="0" fillId="0" borderId="71" xfId="0" applyNumberFormat="1" applyBorder="1" applyAlignment="1">
      <alignment horizontal="center" vertical="center" wrapText="1"/>
    </xf>
    <xf numFmtId="167" fontId="0" fillId="0" borderId="71" xfId="0" applyNumberFormat="1" applyBorder="1" applyAlignment="1">
      <alignment horizontal="center" vertical="center"/>
    </xf>
    <xf numFmtId="167" fontId="0" fillId="0" borderId="41" xfId="0" applyNumberFormat="1" applyBorder="1" applyAlignment="1">
      <alignment horizontal="center" vertical="center"/>
    </xf>
    <xf numFmtId="167" fontId="0" fillId="0" borderId="53" xfId="0" applyNumberFormat="1" applyBorder="1" applyAlignment="1">
      <alignment horizontal="center" vertical="center"/>
    </xf>
    <xf numFmtId="0" fontId="13" fillId="0" borderId="8" xfId="0" applyNumberFormat="1" applyFont="1" applyBorder="1" applyAlignment="1">
      <alignment horizontal="center" vertical="center" wrapText="1"/>
    </xf>
    <xf numFmtId="0" fontId="11" fillId="5" borderId="2" xfId="3"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5" borderId="58" xfId="0" applyFont="1" applyFill="1" applyBorder="1" applyAlignment="1">
      <alignment horizontal="center" vertical="center" wrapText="1"/>
    </xf>
    <xf numFmtId="0" fontId="2" fillId="5" borderId="14" xfId="0" applyFont="1" applyFill="1" applyBorder="1" applyAlignment="1">
      <alignment horizontal="center" vertical="center" wrapText="1"/>
    </xf>
    <xf numFmtId="0" fontId="6" fillId="0" borderId="2" xfId="3" applyFont="1" applyFill="1" applyBorder="1" applyAlignment="1">
      <alignment horizontal="left" vertical="center" wrapText="1"/>
    </xf>
    <xf numFmtId="0" fontId="12" fillId="0" borderId="2" xfId="3" applyFont="1" applyFill="1" applyBorder="1" applyAlignment="1">
      <alignment horizontal="left" vertical="center" wrapText="1"/>
    </xf>
    <xf numFmtId="0" fontId="2" fillId="5" borderId="2" xfId="0" applyFont="1" applyFill="1" applyBorder="1" applyAlignment="1">
      <alignment horizontal="center" vertical="center" wrapText="1"/>
    </xf>
    <xf numFmtId="0" fontId="24" fillId="4" borderId="0" xfId="0" applyFont="1" applyFill="1" applyBorder="1" applyAlignment="1">
      <alignment horizontal="center"/>
    </xf>
    <xf numFmtId="0" fontId="24" fillId="4" borderId="0" xfId="0" applyFont="1" applyFill="1" applyBorder="1" applyAlignment="1">
      <alignment horizontal="center" vertical="center"/>
    </xf>
    <xf numFmtId="0" fontId="6" fillId="4" borderId="2" xfId="3" applyFont="1" applyFill="1" applyBorder="1" applyAlignment="1">
      <alignment horizontal="left" vertical="center" wrapText="1"/>
    </xf>
    <xf numFmtId="0" fontId="2" fillId="4" borderId="0" xfId="0" applyFont="1" applyFill="1" applyBorder="1" applyAlignment="1">
      <alignment horizontal="center" vertical="center"/>
    </xf>
    <xf numFmtId="0" fontId="7" fillId="0" borderId="2" xfId="3" applyFont="1" applyFill="1" applyBorder="1" applyAlignment="1">
      <alignment horizontal="center" vertical="center" wrapText="1"/>
    </xf>
    <xf numFmtId="167" fontId="0" fillId="0" borderId="32" xfId="0" applyNumberFormat="1" applyBorder="1" applyAlignment="1">
      <alignment horizontal="center" vertical="center"/>
    </xf>
    <xf numFmtId="167" fontId="0" fillId="0" borderId="41" xfId="0" applyNumberFormat="1" applyBorder="1" applyAlignment="1">
      <alignment horizontal="center" vertical="center" wrapText="1"/>
    </xf>
    <xf numFmtId="167" fontId="0" fillId="0" borderId="53" xfId="0" applyNumberFormat="1" applyBorder="1" applyAlignment="1">
      <alignment horizontal="center" vertical="center" wrapText="1"/>
    </xf>
    <xf numFmtId="0" fontId="12" fillId="4" borderId="2" xfId="0" applyFont="1" applyFill="1" applyBorder="1" applyAlignment="1">
      <alignment horizontal="left" vertical="center" wrapText="1"/>
    </xf>
    <xf numFmtId="9" fontId="22" fillId="5" borderId="2" xfId="1" applyFont="1" applyFill="1" applyBorder="1" applyAlignment="1">
      <alignment horizontal="center" vertical="center"/>
    </xf>
    <xf numFmtId="0" fontId="6" fillId="0" borderId="2" xfId="3" applyFont="1" applyFill="1" applyBorder="1" applyAlignment="1">
      <alignment horizontal="center" vertical="center" wrapText="1"/>
    </xf>
    <xf numFmtId="167" fontId="0" fillId="0" borderId="42" xfId="0" applyNumberFormat="1" applyBorder="1" applyAlignment="1">
      <alignment horizontal="center" vertical="center" wrapText="1"/>
    </xf>
    <xf numFmtId="0" fontId="12" fillId="0" borderId="2" xfId="0" applyNumberFormat="1" applyFont="1" applyBorder="1" applyAlignment="1">
      <alignment horizontal="left" vertical="center" wrapText="1"/>
    </xf>
    <xf numFmtId="0" fontId="17" fillId="10" borderId="2" xfId="3" applyFont="1" applyFill="1" applyBorder="1" applyAlignment="1">
      <alignment horizontal="center" vertical="center" wrapText="1"/>
    </xf>
    <xf numFmtId="167" fontId="0" fillId="0" borderId="42" xfId="0" applyNumberFormat="1" applyBorder="1" applyAlignment="1">
      <alignment horizontal="center" vertical="center"/>
    </xf>
    <xf numFmtId="0" fontId="13" fillId="0" borderId="2" xfId="0" applyNumberFormat="1" applyFont="1" applyBorder="1" applyAlignment="1">
      <alignment horizontal="center" vertical="center"/>
    </xf>
    <xf numFmtId="0" fontId="37" fillId="4" borderId="0" xfId="3" applyFont="1" applyFill="1" applyAlignment="1">
      <alignment horizontal="center" vertical="center"/>
    </xf>
    <xf numFmtId="0" fontId="8" fillId="11" borderId="22" xfId="3" applyFont="1" applyFill="1" applyBorder="1" applyAlignment="1">
      <alignment horizontal="center" vertical="center"/>
    </xf>
    <xf numFmtId="0" fontId="8" fillId="11" borderId="23" xfId="3" applyFont="1" applyFill="1" applyBorder="1" applyAlignment="1">
      <alignment horizontal="center" vertical="center"/>
    </xf>
    <xf numFmtId="0" fontId="10" fillId="10" borderId="9" xfId="3" applyFont="1" applyFill="1" applyBorder="1" applyAlignment="1">
      <alignment horizontal="center" vertical="center" wrapText="1"/>
    </xf>
    <xf numFmtId="0" fontId="10" fillId="10" borderId="1" xfId="3" applyFont="1" applyFill="1" applyBorder="1" applyAlignment="1">
      <alignment horizontal="center" vertical="center" wrapText="1"/>
    </xf>
    <xf numFmtId="0" fontId="10" fillId="10" borderId="14" xfId="3" applyFont="1" applyFill="1" applyBorder="1" applyAlignment="1">
      <alignment horizontal="center" vertical="center" wrapText="1"/>
    </xf>
    <xf numFmtId="10" fontId="7" fillId="4" borderId="10" xfId="1" applyNumberFormat="1" applyFont="1" applyFill="1" applyBorder="1" applyAlignment="1">
      <alignment horizontal="center" vertical="center"/>
    </xf>
    <xf numFmtId="10" fontId="7" fillId="4" borderId="2" xfId="1" applyNumberFormat="1" applyFont="1" applyFill="1" applyBorder="1" applyAlignment="1">
      <alignment horizontal="center" vertical="center"/>
    </xf>
    <xf numFmtId="10" fontId="7" fillId="4" borderId="15" xfId="1" applyNumberFormat="1" applyFont="1" applyFill="1" applyBorder="1" applyAlignment="1">
      <alignment horizontal="center" vertical="center"/>
    </xf>
    <xf numFmtId="10" fontId="7" fillId="8" borderId="10" xfId="1" applyNumberFormat="1" applyFont="1" applyFill="1" applyBorder="1" applyAlignment="1">
      <alignment horizontal="center" vertical="center"/>
    </xf>
    <xf numFmtId="10" fontId="7" fillId="8" borderId="2" xfId="1" applyNumberFormat="1" applyFont="1" applyFill="1" applyBorder="1" applyAlignment="1">
      <alignment horizontal="center" vertical="center"/>
    </xf>
    <xf numFmtId="10" fontId="7" fillId="8" borderId="15" xfId="1" applyNumberFormat="1" applyFont="1" applyFill="1" applyBorder="1" applyAlignment="1">
      <alignment horizontal="center" vertical="center"/>
    </xf>
    <xf numFmtId="10" fontId="10" fillId="4" borderId="10" xfId="1" applyNumberFormat="1" applyFont="1" applyFill="1" applyBorder="1" applyAlignment="1">
      <alignment horizontal="center" vertical="center"/>
    </xf>
    <xf numFmtId="10" fontId="10" fillId="4" borderId="2" xfId="1" applyNumberFormat="1" applyFont="1" applyFill="1" applyBorder="1" applyAlignment="1">
      <alignment horizontal="center" vertical="center"/>
    </xf>
    <xf numFmtId="10" fontId="10" fillId="4" borderId="15" xfId="1" applyNumberFormat="1" applyFont="1" applyFill="1" applyBorder="1" applyAlignment="1">
      <alignment horizontal="center" vertical="center"/>
    </xf>
    <xf numFmtId="10" fontId="10" fillId="8" borderId="11" xfId="1" applyNumberFormat="1" applyFont="1" applyFill="1" applyBorder="1" applyAlignment="1">
      <alignment horizontal="center" vertical="center"/>
    </xf>
    <xf numFmtId="10" fontId="10" fillId="8" borderId="20" xfId="1" applyNumberFormat="1" applyFont="1" applyFill="1" applyBorder="1" applyAlignment="1">
      <alignment horizontal="center" vertical="center"/>
    </xf>
    <xf numFmtId="10" fontId="10" fillId="8" borderId="16" xfId="1" applyNumberFormat="1" applyFont="1" applyFill="1" applyBorder="1" applyAlignment="1">
      <alignment horizontal="center" vertical="center"/>
    </xf>
    <xf numFmtId="10" fontId="10" fillId="4" borderId="10" xfId="3" applyNumberFormat="1" applyFont="1" applyFill="1" applyBorder="1" applyAlignment="1">
      <alignment horizontal="center" vertical="center"/>
    </xf>
    <xf numFmtId="10" fontId="10" fillId="4" borderId="2" xfId="3" applyNumberFormat="1" applyFont="1" applyFill="1" applyBorder="1" applyAlignment="1">
      <alignment horizontal="center" vertical="center"/>
    </xf>
    <xf numFmtId="10" fontId="10" fillId="4" borderId="15" xfId="3" applyNumberFormat="1" applyFont="1" applyFill="1" applyBorder="1" applyAlignment="1">
      <alignment horizontal="center" vertical="center"/>
    </xf>
    <xf numFmtId="10" fontId="10" fillId="8" borderId="11" xfId="3" applyNumberFormat="1" applyFont="1" applyFill="1" applyBorder="1" applyAlignment="1">
      <alignment horizontal="center" vertical="center"/>
    </xf>
    <xf numFmtId="10" fontId="10" fillId="8" borderId="20" xfId="3" applyNumberFormat="1" applyFont="1" applyFill="1" applyBorder="1" applyAlignment="1">
      <alignment horizontal="center" vertical="center"/>
    </xf>
    <xf numFmtId="10" fontId="10" fillId="8" borderId="16" xfId="3" applyNumberFormat="1" applyFont="1" applyFill="1" applyBorder="1" applyAlignment="1">
      <alignment horizontal="center" vertical="center"/>
    </xf>
    <xf numFmtId="10" fontId="7" fillId="4" borderId="10" xfId="3" applyNumberFormat="1" applyFont="1" applyFill="1" applyBorder="1" applyAlignment="1">
      <alignment horizontal="center" vertical="center"/>
    </xf>
    <xf numFmtId="10" fontId="7" fillId="4" borderId="2" xfId="3" applyNumberFormat="1" applyFont="1" applyFill="1" applyBorder="1" applyAlignment="1">
      <alignment horizontal="center" vertical="center"/>
    </xf>
    <xf numFmtId="10" fontId="7" fillId="4" borderId="15" xfId="3" applyNumberFormat="1" applyFont="1" applyFill="1" applyBorder="1" applyAlignment="1">
      <alignment horizontal="center" vertical="center"/>
    </xf>
    <xf numFmtId="10" fontId="7" fillId="8" borderId="10" xfId="3" applyNumberFormat="1" applyFont="1" applyFill="1" applyBorder="1" applyAlignment="1">
      <alignment horizontal="center" vertical="center"/>
    </xf>
    <xf numFmtId="10" fontId="7" fillId="8" borderId="2" xfId="3" applyNumberFormat="1" applyFont="1" applyFill="1" applyBorder="1" applyAlignment="1">
      <alignment horizontal="center" vertical="center"/>
    </xf>
    <xf numFmtId="10" fontId="7" fillId="8" borderId="15" xfId="3" applyNumberFormat="1" applyFont="1" applyFill="1" applyBorder="1" applyAlignment="1">
      <alignment horizontal="center" vertical="center"/>
    </xf>
    <xf numFmtId="0" fontId="18" fillId="11" borderId="12" xfId="3" applyFont="1" applyFill="1" applyBorder="1" applyAlignment="1">
      <alignment horizontal="center" vertical="center"/>
    </xf>
    <xf numFmtId="0" fontId="18" fillId="11" borderId="39" xfId="3" applyFont="1" applyFill="1" applyBorder="1" applyAlignment="1">
      <alignment horizontal="center" vertical="center"/>
    </xf>
    <xf numFmtId="0" fontId="18" fillId="11" borderId="13" xfId="3" applyFont="1" applyFill="1" applyBorder="1" applyAlignment="1">
      <alignment horizontal="center" vertical="center"/>
    </xf>
    <xf numFmtId="0" fontId="25" fillId="10" borderId="3" xfId="3" applyFont="1" applyFill="1" applyBorder="1" applyAlignment="1">
      <alignment horizontal="center" vertical="center" wrapText="1"/>
    </xf>
    <xf numFmtId="0" fontId="25" fillId="10" borderId="29" xfId="3" applyFont="1" applyFill="1" applyBorder="1" applyAlignment="1">
      <alignment horizontal="center" vertical="center" wrapText="1"/>
    </xf>
    <xf numFmtId="0" fontId="10" fillId="5" borderId="26" xfId="3" applyFont="1" applyFill="1" applyBorder="1" applyAlignment="1">
      <alignment horizontal="left" vertical="center" wrapText="1"/>
    </xf>
    <xf numFmtId="0" fontId="10" fillId="5" borderId="27" xfId="3" applyFont="1" applyFill="1" applyBorder="1" applyAlignment="1">
      <alignment horizontal="left" vertical="center" wrapText="1"/>
    </xf>
    <xf numFmtId="0" fontId="10" fillId="5" borderId="28" xfId="3" applyFont="1" applyFill="1" applyBorder="1" applyAlignment="1">
      <alignment horizontal="left" vertical="center" wrapText="1"/>
    </xf>
    <xf numFmtId="10" fontId="7" fillId="4" borderId="30" xfId="3" applyNumberFormat="1" applyFont="1" applyFill="1" applyBorder="1" applyAlignment="1">
      <alignment horizontal="center" vertical="center"/>
    </xf>
    <xf numFmtId="10" fontId="7" fillId="4" borderId="8" xfId="3" applyNumberFormat="1" applyFont="1" applyFill="1" applyBorder="1" applyAlignment="1">
      <alignment horizontal="center" vertical="center"/>
    </xf>
    <xf numFmtId="10" fontId="7" fillId="4" borderId="33" xfId="3" applyNumberFormat="1" applyFont="1" applyFill="1" applyBorder="1" applyAlignment="1">
      <alignment horizontal="center" vertical="center"/>
    </xf>
    <xf numFmtId="164" fontId="7" fillId="7" borderId="30" xfId="3" applyNumberFormat="1" applyFont="1" applyFill="1" applyBorder="1" applyAlignment="1">
      <alignment horizontal="center" vertical="center"/>
    </xf>
    <xf numFmtId="164" fontId="7" fillId="7" borderId="8" xfId="3" applyNumberFormat="1" applyFont="1" applyFill="1" applyBorder="1" applyAlignment="1">
      <alignment horizontal="center" vertical="center"/>
    </xf>
    <xf numFmtId="164" fontId="7" fillId="7" borderId="33" xfId="3" applyNumberFormat="1" applyFont="1" applyFill="1" applyBorder="1" applyAlignment="1">
      <alignment horizontal="center" vertical="center"/>
    </xf>
    <xf numFmtId="10" fontId="7" fillId="4" borderId="31" xfId="3" applyNumberFormat="1" applyFont="1" applyFill="1" applyBorder="1" applyAlignment="1">
      <alignment horizontal="center" vertical="center"/>
    </xf>
    <xf numFmtId="10" fontId="7" fillId="4" borderId="32" xfId="3" applyNumberFormat="1" applyFont="1" applyFill="1" applyBorder="1" applyAlignment="1">
      <alignment horizontal="center" vertical="center"/>
    </xf>
    <xf numFmtId="10" fontId="7" fillId="4" borderId="34" xfId="3" applyNumberFormat="1" applyFont="1" applyFill="1" applyBorder="1" applyAlignment="1">
      <alignment horizontal="center" vertical="center"/>
    </xf>
    <xf numFmtId="10" fontId="7" fillId="0" borderId="30" xfId="3" applyNumberFormat="1" applyFont="1" applyFill="1" applyBorder="1" applyAlignment="1">
      <alignment horizontal="center" vertical="center"/>
    </xf>
    <xf numFmtId="10" fontId="7" fillId="0" borderId="8" xfId="3" applyNumberFormat="1" applyFont="1" applyFill="1" applyBorder="1" applyAlignment="1">
      <alignment horizontal="center" vertical="center"/>
    </xf>
    <xf numFmtId="10" fontId="7" fillId="0" borderId="33" xfId="3" applyNumberFormat="1" applyFont="1" applyFill="1" applyBorder="1" applyAlignment="1">
      <alignment horizontal="center" vertical="center"/>
    </xf>
    <xf numFmtId="10" fontId="7" fillId="7" borderId="30" xfId="3" applyNumberFormat="1" applyFont="1" applyFill="1" applyBorder="1" applyAlignment="1">
      <alignment horizontal="center" vertical="center"/>
    </xf>
    <xf numFmtId="10" fontId="7" fillId="7" borderId="8" xfId="3" applyNumberFormat="1" applyFont="1" applyFill="1" applyBorder="1" applyAlignment="1">
      <alignment horizontal="center" vertical="center"/>
    </xf>
    <xf numFmtId="10" fontId="7" fillId="7" borderId="33" xfId="3" applyNumberFormat="1" applyFont="1" applyFill="1" applyBorder="1" applyAlignment="1">
      <alignment horizontal="center" vertical="center"/>
    </xf>
    <xf numFmtId="0" fontId="10" fillId="5" borderId="9" xfId="3" applyFont="1" applyFill="1" applyBorder="1" applyAlignment="1">
      <alignment horizontal="left" vertical="center" wrapText="1"/>
    </xf>
    <xf numFmtId="0" fontId="10" fillId="5" borderId="14" xfId="3" applyFont="1" applyFill="1" applyBorder="1" applyAlignment="1">
      <alignment horizontal="left" vertical="center" wrapText="1"/>
    </xf>
    <xf numFmtId="10" fontId="6" fillId="0" borderId="10" xfId="1" applyNumberFormat="1" applyFont="1" applyFill="1" applyBorder="1" applyAlignment="1">
      <alignment horizontal="center" vertical="center" wrapText="1"/>
    </xf>
    <xf numFmtId="10" fontId="6" fillId="0" borderId="15" xfId="1" applyNumberFormat="1" applyFont="1" applyFill="1" applyBorder="1" applyAlignment="1">
      <alignment horizontal="center" vertical="center" wrapText="1"/>
    </xf>
    <xf numFmtId="164" fontId="7" fillId="7" borderId="10" xfId="3" applyNumberFormat="1" applyFont="1" applyFill="1" applyBorder="1" applyAlignment="1">
      <alignment horizontal="center" vertical="center"/>
    </xf>
    <xf numFmtId="164" fontId="7" fillId="7" borderId="15" xfId="3" applyNumberFormat="1" applyFont="1" applyFill="1" applyBorder="1" applyAlignment="1">
      <alignment horizontal="center" vertical="center"/>
    </xf>
    <xf numFmtId="10" fontId="7" fillId="0" borderId="11" xfId="3" applyNumberFormat="1" applyFont="1" applyBorder="1" applyAlignment="1">
      <alignment horizontal="center" vertical="center"/>
    </xf>
    <xf numFmtId="0" fontId="7" fillId="0" borderId="16" xfId="3" applyFont="1" applyBorder="1" applyAlignment="1">
      <alignment horizontal="center" vertical="center"/>
    </xf>
    <xf numFmtId="0" fontId="10" fillId="5" borderId="1" xfId="3" applyFont="1" applyFill="1" applyBorder="1" applyAlignment="1">
      <alignment horizontal="left" vertical="center" wrapText="1"/>
    </xf>
    <xf numFmtId="10" fontId="7" fillId="0" borderId="10" xfId="1" applyNumberFormat="1" applyFont="1" applyFill="1" applyBorder="1" applyAlignment="1">
      <alignment horizontal="center" vertical="center" wrapText="1"/>
    </xf>
    <xf numFmtId="10" fontId="7" fillId="0" borderId="2" xfId="1" applyNumberFormat="1" applyFont="1" applyFill="1" applyBorder="1" applyAlignment="1">
      <alignment horizontal="center" vertical="center" wrapText="1"/>
    </xf>
    <xf numFmtId="10" fontId="7" fillId="0" borderId="15" xfId="1" applyNumberFormat="1" applyFont="1" applyFill="1" applyBorder="1" applyAlignment="1">
      <alignment horizontal="center" vertical="center" wrapText="1"/>
    </xf>
    <xf numFmtId="164" fontId="7" fillId="7" borderId="2" xfId="3" applyNumberFormat="1" applyFont="1" applyFill="1" applyBorder="1" applyAlignment="1">
      <alignment horizontal="center" vertical="center"/>
    </xf>
    <xf numFmtId="0" fontId="7" fillId="0" borderId="20" xfId="3" applyFont="1" applyBorder="1" applyAlignment="1">
      <alignment horizontal="center" vertical="center"/>
    </xf>
    <xf numFmtId="10" fontId="6" fillId="0" borderId="2" xfId="1" applyNumberFormat="1" applyFont="1" applyFill="1" applyBorder="1" applyAlignment="1">
      <alignment horizontal="center" vertical="center" wrapText="1"/>
    </xf>
    <xf numFmtId="10" fontId="7" fillId="0" borderId="20" xfId="3" applyNumberFormat="1" applyFont="1" applyBorder="1" applyAlignment="1">
      <alignment horizontal="center" vertical="center"/>
    </xf>
    <xf numFmtId="10" fontId="7" fillId="0" borderId="16" xfId="3" applyNumberFormat="1" applyFont="1" applyBorder="1" applyAlignment="1">
      <alignment horizontal="center" vertical="center"/>
    </xf>
    <xf numFmtId="9" fontId="6" fillId="0" borderId="10" xfId="3" applyNumberFormat="1" applyFont="1" applyFill="1" applyBorder="1" applyAlignment="1">
      <alignment horizontal="center" vertical="center" wrapText="1"/>
    </xf>
    <xf numFmtId="9" fontId="6" fillId="0" borderId="8" xfId="3" applyNumberFormat="1" applyFont="1" applyFill="1" applyBorder="1" applyAlignment="1">
      <alignment horizontal="center" vertical="center" wrapText="1"/>
    </xf>
    <xf numFmtId="9" fontId="6" fillId="0" borderId="15" xfId="3" applyNumberFormat="1" applyFont="1" applyFill="1" applyBorder="1" applyAlignment="1">
      <alignment horizontal="center" vertical="center" wrapText="1"/>
    </xf>
    <xf numFmtId="164" fontId="7" fillId="0" borderId="11" xfId="3" applyNumberFormat="1" applyFont="1" applyBorder="1" applyAlignment="1">
      <alignment horizontal="center" vertical="center"/>
    </xf>
    <xf numFmtId="164" fontId="7" fillId="0" borderId="32" xfId="3" applyNumberFormat="1" applyFont="1" applyBorder="1" applyAlignment="1">
      <alignment horizontal="center" vertical="center"/>
    </xf>
    <xf numFmtId="164" fontId="7" fillId="0" borderId="16" xfId="3" applyNumberFormat="1" applyFont="1" applyBorder="1" applyAlignment="1">
      <alignment horizontal="center" vertical="center"/>
    </xf>
    <xf numFmtId="0" fontId="45" fillId="10" borderId="4" xfId="3" applyFont="1" applyFill="1" applyBorder="1" applyAlignment="1">
      <alignment horizontal="center" vertical="center" wrapText="1"/>
    </xf>
    <xf numFmtId="0" fontId="45" fillId="10" borderId="5" xfId="3" applyFont="1" applyFill="1" applyBorder="1" applyAlignment="1">
      <alignment horizontal="center" vertical="center" wrapText="1"/>
    </xf>
    <xf numFmtId="0" fontId="45" fillId="10" borderId="37" xfId="3" applyFont="1" applyFill="1" applyBorder="1" applyAlignment="1">
      <alignment horizontal="center" vertical="center" wrapText="1"/>
    </xf>
    <xf numFmtId="10" fontId="7" fillId="8" borderId="30" xfId="3" applyNumberFormat="1" applyFont="1" applyFill="1" applyBorder="1" applyAlignment="1">
      <alignment horizontal="center" vertical="center"/>
    </xf>
    <xf numFmtId="10" fontId="7" fillId="8" borderId="8" xfId="3" applyNumberFormat="1" applyFont="1" applyFill="1" applyBorder="1" applyAlignment="1">
      <alignment horizontal="center" vertical="center"/>
    </xf>
    <xf numFmtId="10" fontId="7" fillId="8" borderId="33" xfId="3" applyNumberFormat="1" applyFont="1" applyFill="1" applyBorder="1" applyAlignment="1">
      <alignment horizontal="center" vertical="center"/>
    </xf>
    <xf numFmtId="0" fontId="8" fillId="12" borderId="26" xfId="3" applyFont="1" applyFill="1" applyBorder="1" applyAlignment="1">
      <alignment horizontal="center" vertical="center"/>
    </xf>
    <xf numFmtId="0" fontId="8" fillId="12" borderId="30" xfId="3" applyFont="1" applyFill="1" applyBorder="1" applyAlignment="1">
      <alignment horizontal="center" vertical="center"/>
    </xf>
    <xf numFmtId="0" fontId="15" fillId="13" borderId="9" xfId="3" applyFont="1" applyFill="1" applyBorder="1" applyAlignment="1">
      <alignment horizontal="left" vertical="center" wrapText="1"/>
    </xf>
    <xf numFmtId="0" fontId="15" fillId="13" borderId="14" xfId="3" applyFont="1" applyFill="1" applyBorder="1" applyAlignment="1">
      <alignment horizontal="left" vertical="center" wrapText="1"/>
    </xf>
    <xf numFmtId="9" fontId="7" fillId="4" borderId="10" xfId="3" applyNumberFormat="1" applyFont="1" applyFill="1" applyBorder="1" applyAlignment="1">
      <alignment horizontal="center" vertical="center"/>
    </xf>
    <xf numFmtId="9" fontId="7" fillId="4" borderId="15" xfId="3" applyNumberFormat="1" applyFont="1" applyFill="1" applyBorder="1" applyAlignment="1">
      <alignment horizontal="center" vertical="center"/>
    </xf>
    <xf numFmtId="9" fontId="7" fillId="7" borderId="10" xfId="3" applyNumberFormat="1" applyFont="1" applyFill="1" applyBorder="1" applyAlignment="1">
      <alignment horizontal="center" vertical="center"/>
    </xf>
    <xf numFmtId="9" fontId="7" fillId="7" borderId="15" xfId="3" applyNumberFormat="1" applyFont="1" applyFill="1" applyBorder="1" applyAlignment="1">
      <alignment horizontal="center" vertical="center"/>
    </xf>
    <xf numFmtId="9" fontId="7" fillId="8" borderId="10" xfId="3" applyNumberFormat="1" applyFont="1" applyFill="1" applyBorder="1" applyAlignment="1">
      <alignment horizontal="center" vertical="center"/>
    </xf>
    <xf numFmtId="9" fontId="7" fillId="8" borderId="15" xfId="3" applyNumberFormat="1" applyFont="1" applyFill="1" applyBorder="1" applyAlignment="1">
      <alignment horizontal="center" vertical="center"/>
    </xf>
    <xf numFmtId="10" fontId="6" fillId="8" borderId="10" xfId="1" applyNumberFormat="1" applyFont="1" applyFill="1" applyBorder="1" applyAlignment="1">
      <alignment horizontal="center" vertical="center" wrapText="1"/>
    </xf>
    <xf numFmtId="10" fontId="6" fillId="8" borderId="15" xfId="1" applyNumberFormat="1" applyFont="1" applyFill="1" applyBorder="1" applyAlignment="1">
      <alignment horizontal="center" vertical="center" wrapText="1"/>
    </xf>
    <xf numFmtId="10" fontId="7" fillId="0" borderId="10" xfId="3" applyNumberFormat="1" applyFont="1" applyFill="1" applyBorder="1" applyAlignment="1">
      <alignment horizontal="center" vertical="center"/>
    </xf>
    <xf numFmtId="10" fontId="7" fillId="0" borderId="2" xfId="3" applyNumberFormat="1" applyFont="1" applyFill="1" applyBorder="1" applyAlignment="1">
      <alignment horizontal="center" vertical="center"/>
    </xf>
    <xf numFmtId="10" fontId="7" fillId="0" borderId="15" xfId="3" applyNumberFormat="1" applyFont="1" applyFill="1" applyBorder="1" applyAlignment="1">
      <alignment horizontal="center" vertical="center"/>
    </xf>
    <xf numFmtId="164" fontId="7" fillId="7" borderId="10" xfId="0" applyNumberFormat="1" applyFont="1" applyFill="1" applyBorder="1" applyAlignment="1">
      <alignment horizontal="center" vertical="center"/>
    </xf>
    <xf numFmtId="164" fontId="7" fillId="7" borderId="2" xfId="0" applyNumberFormat="1" applyFont="1" applyFill="1" applyBorder="1" applyAlignment="1">
      <alignment horizontal="center" vertical="center"/>
    </xf>
    <xf numFmtId="164" fontId="7" fillId="7" borderId="15" xfId="0" applyNumberFormat="1" applyFont="1" applyFill="1" applyBorder="1" applyAlignment="1">
      <alignment horizontal="center" vertical="center"/>
    </xf>
    <xf numFmtId="10" fontId="7" fillId="8" borderId="31" xfId="3" applyNumberFormat="1" applyFont="1" applyFill="1" applyBorder="1" applyAlignment="1">
      <alignment horizontal="center" vertical="center"/>
    </xf>
    <xf numFmtId="10" fontId="7" fillId="8" borderId="32" xfId="3" applyNumberFormat="1" applyFont="1" applyFill="1" applyBorder="1" applyAlignment="1">
      <alignment horizontal="center" vertical="center"/>
    </xf>
    <xf numFmtId="10" fontId="7" fillId="8" borderId="34" xfId="3" applyNumberFormat="1" applyFont="1" applyFill="1" applyBorder="1" applyAlignment="1">
      <alignment horizontal="center" vertical="center"/>
    </xf>
    <xf numFmtId="10" fontId="7" fillId="8" borderId="40" xfId="3" applyNumberFormat="1" applyFont="1" applyFill="1" applyBorder="1" applyAlignment="1">
      <alignment horizontal="center" vertical="center"/>
    </xf>
    <xf numFmtId="10" fontId="7" fillId="8" borderId="41" xfId="3" applyNumberFormat="1" applyFont="1" applyFill="1" applyBorder="1" applyAlignment="1">
      <alignment horizontal="center" vertical="center"/>
    </xf>
    <xf numFmtId="10" fontId="7" fillId="8" borderId="42" xfId="3" applyNumberFormat="1" applyFont="1" applyFill="1" applyBorder="1" applyAlignment="1">
      <alignment horizontal="center" vertical="center"/>
    </xf>
    <xf numFmtId="9" fontId="6" fillId="8" borderId="11" xfId="3" applyNumberFormat="1" applyFont="1" applyFill="1" applyBorder="1" applyAlignment="1">
      <alignment horizontal="center" vertical="center" wrapText="1"/>
    </xf>
    <xf numFmtId="9" fontId="6" fillId="8" borderId="20" xfId="3" applyNumberFormat="1" applyFont="1" applyFill="1" applyBorder="1" applyAlignment="1">
      <alignment horizontal="center" vertical="center" wrapText="1"/>
    </xf>
    <xf numFmtId="9" fontId="6" fillId="8" borderId="16" xfId="3" applyNumberFormat="1" applyFont="1" applyFill="1" applyBorder="1" applyAlignment="1">
      <alignment horizontal="center" vertical="center" wrapText="1"/>
    </xf>
    <xf numFmtId="10" fontId="7" fillId="8" borderId="11" xfId="3" applyNumberFormat="1" applyFont="1" applyFill="1" applyBorder="1" applyAlignment="1">
      <alignment horizontal="center" vertical="center"/>
    </xf>
    <xf numFmtId="0" fontId="7" fillId="8" borderId="16" xfId="3" applyFont="1" applyFill="1" applyBorder="1" applyAlignment="1">
      <alignment horizontal="center" vertical="center"/>
    </xf>
    <xf numFmtId="0" fontId="10" fillId="13" borderId="9" xfId="3" applyFont="1" applyFill="1" applyBorder="1" applyAlignment="1">
      <alignment horizontal="left" vertical="center" wrapText="1"/>
    </xf>
    <xf numFmtId="0" fontId="10" fillId="13" borderId="27" xfId="3" applyFont="1" applyFill="1" applyBorder="1" applyAlignment="1">
      <alignment horizontal="left" vertical="center" wrapText="1"/>
    </xf>
    <xf numFmtId="0" fontId="10" fillId="13" borderId="14" xfId="3" applyFont="1" applyFill="1" applyBorder="1" applyAlignment="1">
      <alignment horizontal="left" vertical="center" wrapText="1"/>
    </xf>
    <xf numFmtId="10" fontId="7" fillId="8" borderId="20" xfId="3" applyNumberFormat="1" applyFont="1" applyFill="1" applyBorder="1" applyAlignment="1">
      <alignment horizontal="center" vertical="center"/>
    </xf>
    <xf numFmtId="10" fontId="7" fillId="8" borderId="16" xfId="3" applyNumberFormat="1" applyFont="1" applyFill="1" applyBorder="1" applyAlignment="1">
      <alignment horizontal="center" vertical="center"/>
    </xf>
    <xf numFmtId="0" fontId="37" fillId="4" borderId="0" xfId="3" applyFont="1" applyFill="1" applyAlignment="1">
      <alignment horizontal="center"/>
    </xf>
    <xf numFmtId="10" fontId="7" fillId="0" borderId="31" xfId="3" applyNumberFormat="1" applyFont="1" applyBorder="1" applyAlignment="1">
      <alignment horizontal="center" vertical="center"/>
    </xf>
    <xf numFmtId="10" fontId="7" fillId="0" borderId="32" xfId="3" applyNumberFormat="1" applyFont="1" applyBorder="1" applyAlignment="1">
      <alignment horizontal="center" vertical="center"/>
    </xf>
    <xf numFmtId="10" fontId="7" fillId="0" borderId="34" xfId="3" applyNumberFormat="1" applyFont="1" applyBorder="1" applyAlignment="1">
      <alignment horizontal="center" vertical="center"/>
    </xf>
    <xf numFmtId="9" fontId="6" fillId="0" borderId="11" xfId="3" applyNumberFormat="1" applyFont="1" applyFill="1" applyBorder="1" applyAlignment="1">
      <alignment horizontal="center" vertical="center" wrapText="1"/>
    </xf>
    <xf numFmtId="9" fontId="6" fillId="0" borderId="20" xfId="3" applyNumberFormat="1" applyFont="1" applyFill="1" applyBorder="1" applyAlignment="1">
      <alignment horizontal="center" vertical="center" wrapText="1"/>
    </xf>
    <xf numFmtId="9" fontId="6" fillId="0" borderId="16" xfId="3" applyNumberFormat="1" applyFont="1" applyFill="1" applyBorder="1" applyAlignment="1">
      <alignment horizontal="center" vertical="center" wrapText="1"/>
    </xf>
    <xf numFmtId="0" fontId="10" fillId="13" borderId="57" xfId="3" applyFont="1" applyFill="1" applyBorder="1" applyAlignment="1">
      <alignment horizontal="left" vertical="center" wrapText="1"/>
    </xf>
    <xf numFmtId="0" fontId="10" fillId="13" borderId="58" xfId="3" applyFont="1" applyFill="1" applyBorder="1" applyAlignment="1">
      <alignment horizontal="left" vertical="center" wrapText="1"/>
    </xf>
    <xf numFmtId="10" fontId="6" fillId="0" borderId="7" xfId="1" applyNumberFormat="1" applyFont="1" applyFill="1" applyBorder="1" applyAlignment="1">
      <alignment horizontal="center" vertical="center" wrapText="1"/>
    </xf>
    <xf numFmtId="10" fontId="6" fillId="0" borderId="6" xfId="1" applyNumberFormat="1" applyFont="1" applyFill="1" applyBorder="1" applyAlignment="1">
      <alignment horizontal="center" vertical="center" wrapText="1"/>
    </xf>
    <xf numFmtId="164" fontId="7" fillId="7" borderId="7" xfId="3" applyNumberFormat="1" applyFont="1" applyFill="1" applyBorder="1" applyAlignment="1">
      <alignment horizontal="center" vertical="center"/>
    </xf>
    <xf numFmtId="164" fontId="7" fillId="7" borderId="6" xfId="3" applyNumberFormat="1" applyFont="1" applyFill="1" applyBorder="1" applyAlignment="1">
      <alignment horizontal="center" vertical="center"/>
    </xf>
    <xf numFmtId="10" fontId="7" fillId="0" borderId="19" xfId="3" applyNumberFormat="1" applyFont="1" applyBorder="1" applyAlignment="1">
      <alignment horizontal="center" vertical="center"/>
    </xf>
    <xf numFmtId="10" fontId="7" fillId="0" borderId="50" xfId="3" applyNumberFormat="1" applyFont="1" applyBorder="1" applyAlignment="1">
      <alignment horizontal="center" vertical="center"/>
    </xf>
    <xf numFmtId="9" fontId="6" fillId="8" borderId="10" xfId="3" applyNumberFormat="1" applyFont="1" applyFill="1" applyBorder="1" applyAlignment="1">
      <alignment horizontal="center" vertical="center" wrapText="1"/>
    </xf>
    <xf numFmtId="9" fontId="6" fillId="8" borderId="8" xfId="3" applyNumberFormat="1" applyFont="1" applyFill="1" applyBorder="1" applyAlignment="1">
      <alignment horizontal="center" vertical="center" wrapText="1"/>
    </xf>
    <xf numFmtId="9" fontId="6" fillId="8" borderId="15" xfId="3" applyNumberFormat="1" applyFont="1" applyFill="1" applyBorder="1" applyAlignment="1">
      <alignment horizontal="center" vertical="center" wrapText="1"/>
    </xf>
    <xf numFmtId="10" fontId="6" fillId="8" borderId="7" xfId="1" applyNumberFormat="1" applyFont="1" applyFill="1" applyBorder="1" applyAlignment="1">
      <alignment horizontal="center" vertical="center" wrapText="1"/>
    </xf>
    <xf numFmtId="10" fontId="6" fillId="8" borderId="6" xfId="1" applyNumberFormat="1" applyFont="1" applyFill="1" applyBorder="1" applyAlignment="1">
      <alignment horizontal="center" vertical="center" wrapText="1"/>
    </xf>
    <xf numFmtId="0" fontId="7" fillId="8" borderId="20" xfId="3" applyFont="1" applyFill="1" applyBorder="1" applyAlignment="1">
      <alignment horizontal="center" vertical="center"/>
    </xf>
    <xf numFmtId="9" fontId="7" fillId="4" borderId="11" xfId="3" applyNumberFormat="1" applyFont="1" applyFill="1" applyBorder="1" applyAlignment="1">
      <alignment horizontal="center" vertical="center"/>
    </xf>
    <xf numFmtId="9" fontId="7" fillId="4" borderId="16" xfId="3" applyNumberFormat="1" applyFont="1" applyFill="1" applyBorder="1" applyAlignment="1">
      <alignment horizontal="center" vertical="center"/>
    </xf>
    <xf numFmtId="10" fontId="7" fillId="0" borderId="11" xfId="1" applyNumberFormat="1" applyFont="1" applyBorder="1" applyAlignment="1">
      <alignment horizontal="center" vertical="center"/>
    </xf>
    <xf numFmtId="10" fontId="7" fillId="0" borderId="16" xfId="1" applyNumberFormat="1" applyFont="1" applyBorder="1" applyAlignment="1">
      <alignment horizontal="center" vertical="center"/>
    </xf>
    <xf numFmtId="0" fontId="10" fillId="13" borderId="1" xfId="3" applyFont="1" applyFill="1" applyBorder="1" applyAlignment="1">
      <alignment horizontal="left" vertical="center" wrapText="1"/>
    </xf>
    <xf numFmtId="10" fontId="6" fillId="8" borderId="2" xfId="1" applyNumberFormat="1" applyFont="1" applyFill="1" applyBorder="1" applyAlignment="1">
      <alignment horizontal="center" vertical="center" wrapText="1"/>
    </xf>
    <xf numFmtId="0" fontId="10" fillId="13" borderId="26" xfId="3" applyFont="1" applyFill="1" applyBorder="1" applyAlignment="1">
      <alignment horizontal="left" vertical="center" wrapText="1"/>
    </xf>
    <xf numFmtId="0" fontId="10" fillId="13" borderId="28" xfId="3" applyFont="1" applyFill="1" applyBorder="1" applyAlignment="1">
      <alignment horizontal="left" vertical="center" wrapText="1"/>
    </xf>
    <xf numFmtId="9" fontId="6" fillId="7" borderId="10" xfId="3" applyNumberFormat="1" applyFont="1" applyFill="1" applyBorder="1" applyAlignment="1">
      <alignment horizontal="center" vertical="center" wrapText="1"/>
    </xf>
    <xf numFmtId="9" fontId="6" fillId="7" borderId="2" xfId="3" applyNumberFormat="1" applyFont="1" applyFill="1" applyBorder="1" applyAlignment="1">
      <alignment horizontal="center" vertical="center" wrapText="1"/>
    </xf>
    <xf numFmtId="9" fontId="6" fillId="7" borderId="15" xfId="3" applyNumberFormat="1" applyFont="1" applyFill="1" applyBorder="1" applyAlignment="1">
      <alignment horizontal="center" vertical="center" wrapText="1"/>
    </xf>
    <xf numFmtId="10" fontId="7" fillId="8" borderId="11" xfId="1" applyNumberFormat="1" applyFont="1" applyFill="1" applyBorder="1" applyAlignment="1">
      <alignment horizontal="center" vertical="center"/>
    </xf>
    <xf numFmtId="10" fontId="7" fillId="8" borderId="16" xfId="1" applyNumberFormat="1" applyFont="1" applyFill="1" applyBorder="1" applyAlignment="1">
      <alignment horizontal="center" vertical="center"/>
    </xf>
    <xf numFmtId="9" fontId="7" fillId="8" borderId="11" xfId="3" applyNumberFormat="1" applyFont="1" applyFill="1" applyBorder="1" applyAlignment="1">
      <alignment horizontal="center" vertical="center"/>
    </xf>
    <xf numFmtId="9" fontId="7" fillId="8" borderId="16" xfId="3" applyNumberFormat="1" applyFont="1" applyFill="1" applyBorder="1" applyAlignment="1">
      <alignment horizontal="center" vertical="center"/>
    </xf>
    <xf numFmtId="10" fontId="7" fillId="8" borderId="10" xfId="1" applyNumberFormat="1" applyFont="1" applyFill="1" applyBorder="1" applyAlignment="1">
      <alignment horizontal="center" vertical="center" wrapText="1"/>
    </xf>
    <xf numFmtId="10" fontId="7" fillId="8" borderId="2" xfId="1" applyNumberFormat="1" applyFont="1" applyFill="1" applyBorder="1" applyAlignment="1">
      <alignment horizontal="center" vertical="center" wrapText="1"/>
    </xf>
    <xf numFmtId="10" fontId="7" fillId="8" borderId="15" xfId="1" applyNumberFormat="1" applyFont="1" applyFill="1" applyBorder="1" applyAlignment="1">
      <alignment horizontal="center" vertical="center" wrapText="1"/>
    </xf>
    <xf numFmtId="164" fontId="7" fillId="8" borderId="11" xfId="3" applyNumberFormat="1" applyFont="1" applyFill="1" applyBorder="1" applyAlignment="1">
      <alignment horizontal="center" vertical="center"/>
    </xf>
    <xf numFmtId="164" fontId="7" fillId="8" borderId="32" xfId="3" applyNumberFormat="1" applyFont="1" applyFill="1" applyBorder="1" applyAlignment="1">
      <alignment horizontal="center" vertical="center"/>
    </xf>
    <xf numFmtId="164" fontId="7" fillId="8" borderId="16" xfId="3" applyNumberFormat="1" applyFont="1" applyFill="1" applyBorder="1" applyAlignment="1">
      <alignment horizontal="center" vertical="center"/>
    </xf>
    <xf numFmtId="10" fontId="7" fillId="8" borderId="19" xfId="3" applyNumberFormat="1" applyFont="1" applyFill="1" applyBorder="1" applyAlignment="1">
      <alignment horizontal="center" vertical="center"/>
    </xf>
    <xf numFmtId="10" fontId="7" fillId="8" borderId="50" xfId="3" applyNumberFormat="1" applyFont="1" applyFill="1" applyBorder="1" applyAlignment="1">
      <alignment horizontal="center" vertical="center"/>
    </xf>
    <xf numFmtId="0" fontId="2" fillId="10" borderId="6" xfId="0" applyFont="1" applyFill="1" applyBorder="1" applyAlignment="1">
      <alignment horizontal="center" vertical="center" wrapText="1"/>
    </xf>
    <xf numFmtId="0" fontId="2" fillId="10" borderId="8" xfId="0" applyFont="1" applyFill="1" applyBorder="1" applyAlignment="1">
      <alignment horizontal="center" vertical="center" wrapText="1"/>
    </xf>
    <xf numFmtId="0" fontId="17" fillId="4" borderId="2" xfId="3" applyFont="1" applyFill="1" applyBorder="1" applyAlignment="1">
      <alignment horizontal="center" vertical="center" wrapText="1"/>
    </xf>
    <xf numFmtId="0" fontId="11" fillId="4" borderId="2" xfId="3" applyFont="1" applyFill="1" applyBorder="1" applyAlignment="1">
      <alignment horizontal="center" vertical="center" wrapText="1"/>
    </xf>
    <xf numFmtId="0" fontId="2" fillId="4" borderId="6" xfId="0" applyFont="1" applyFill="1" applyBorder="1" applyAlignment="1">
      <alignment horizontal="center" vertical="center" wrapText="1"/>
    </xf>
    <xf numFmtId="0" fontId="2" fillId="4" borderId="7" xfId="0" applyFont="1" applyFill="1" applyBorder="1" applyAlignment="1">
      <alignment horizontal="center" vertical="center" wrapText="1"/>
    </xf>
    <xf numFmtId="0" fontId="2" fillId="4" borderId="8" xfId="0" applyFont="1" applyFill="1" applyBorder="1" applyAlignment="1">
      <alignment horizontal="center" vertical="center" wrapText="1"/>
    </xf>
    <xf numFmtId="0" fontId="28" fillId="11" borderId="2" xfId="0" applyFont="1" applyFill="1" applyBorder="1" applyAlignment="1">
      <alignment horizontal="center" vertical="center" wrapText="1"/>
    </xf>
    <xf numFmtId="0" fontId="28" fillId="11" borderId="49" xfId="0" applyFont="1" applyFill="1" applyBorder="1" applyAlignment="1">
      <alignment horizontal="center" vertical="center" wrapText="1"/>
    </xf>
    <xf numFmtId="0" fontId="28" fillId="11" borderId="0"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6" xfId="0" applyNumberFormat="1" applyFont="1" applyFill="1" applyBorder="1" applyAlignment="1" applyProtection="1">
      <alignment horizontal="center" vertical="center" wrapText="1"/>
      <protection locked="0"/>
    </xf>
    <xf numFmtId="0" fontId="2" fillId="0" borderId="8" xfId="0" applyNumberFormat="1" applyFont="1" applyFill="1" applyBorder="1" applyAlignment="1" applyProtection="1">
      <alignment horizontal="center" vertical="center" wrapText="1"/>
      <protection locked="0"/>
    </xf>
    <xf numFmtId="0" fontId="2" fillId="0" borderId="7"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30" fillId="15" borderId="0" xfId="4" applyFont="1" applyFill="1" applyAlignment="1" applyProtection="1">
      <alignment horizontal="center" vertical="center"/>
    </xf>
    <xf numFmtId="0" fontId="38" fillId="18" borderId="0" xfId="4" applyFont="1" applyFill="1" applyAlignment="1" applyProtection="1">
      <alignment horizontal="center"/>
    </xf>
    <xf numFmtId="9" fontId="20" fillId="11" borderId="2" xfId="1" applyFont="1" applyFill="1" applyBorder="1" applyAlignment="1">
      <alignment horizontal="center" vertical="center"/>
    </xf>
  </cellXfs>
  <cellStyles count="5">
    <cellStyle name="Hipervínculo" xfId="4" builtinId="8"/>
    <cellStyle name="Millares" xfId="2" builtinId="3"/>
    <cellStyle name="Normal" xfId="0" builtinId="0"/>
    <cellStyle name="Normal 10" xfId="3"/>
    <cellStyle name="Porcentaje" xfId="1" builtinId="5"/>
  </cellStyles>
  <dxfs count="534">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ill>
        <patternFill>
          <bgColor theme="6"/>
        </patternFill>
      </fill>
    </dxf>
    <dxf>
      <font>
        <color theme="0"/>
      </font>
      <fill>
        <patternFill>
          <bgColor theme="5"/>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ndense val="0"/>
        <extend val="0"/>
        <color rgb="FF9C0006"/>
      </font>
      <fill>
        <patternFill>
          <bgColor rgb="FFFFC7CE"/>
        </patternFill>
      </fill>
    </dxf>
    <dxf>
      <font>
        <color theme="0"/>
      </font>
      <fill>
        <patternFill>
          <bgColor theme="5" tint="-0.24994659260841701"/>
        </patternFill>
      </fill>
    </dxf>
    <dxf>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tint="-0.24994659260841701"/>
        </patternFill>
      </fill>
    </dxf>
    <dxf>
      <fill>
        <patternFill>
          <bgColor rgb="FFFFC000"/>
        </patternFill>
      </fill>
    </dxf>
    <dxf>
      <fill>
        <patternFill>
          <bgColor rgb="FF92D050"/>
        </patternFill>
      </fill>
    </dxf>
    <dxf>
      <font>
        <color theme="0"/>
      </font>
      <fill>
        <patternFill>
          <bgColor theme="5" tint="-0.24994659260841701"/>
        </patternFill>
      </fill>
    </dxf>
    <dxf>
      <fill>
        <patternFill>
          <bgColor rgb="FFFFC000"/>
        </patternFill>
      </fill>
    </dxf>
    <dxf>
      <fill>
        <patternFill>
          <bgColor rgb="FF92D050"/>
        </patternFill>
      </fill>
    </dxf>
    <dxf>
      <font>
        <color theme="0"/>
      </font>
      <fill>
        <patternFill>
          <bgColor theme="5" tint="-0.24994659260841701"/>
        </patternFill>
      </fill>
    </dxf>
    <dxf>
      <fill>
        <patternFill>
          <bgColor rgb="FFFFC000"/>
        </patternFill>
      </fill>
    </dxf>
    <dxf>
      <fill>
        <patternFill>
          <bgColor rgb="FF92D050"/>
        </patternFill>
      </fill>
    </dxf>
    <dxf>
      <font>
        <color theme="0"/>
      </font>
      <fill>
        <patternFill>
          <bgColor theme="5" tint="-0.24994659260841701"/>
        </patternFill>
      </fill>
    </dxf>
    <dxf>
      <fill>
        <patternFill>
          <bgColor rgb="FFFFC000"/>
        </patternFill>
      </fill>
    </dxf>
    <dxf>
      <fill>
        <patternFill>
          <bgColor rgb="FF92D050"/>
        </patternFill>
      </fill>
    </dxf>
    <dxf>
      <font>
        <color theme="0"/>
      </font>
      <fill>
        <patternFill>
          <bgColor theme="5" tint="-0.24994659260841701"/>
        </patternFill>
      </fill>
    </dxf>
    <dxf>
      <fill>
        <patternFill>
          <bgColor rgb="FFFFC000"/>
        </patternFill>
      </fill>
    </dxf>
    <dxf>
      <fill>
        <patternFill>
          <bgColor rgb="FF92D050"/>
        </patternFill>
      </fill>
    </dxf>
    <dxf>
      <font>
        <color theme="0"/>
      </font>
      <fill>
        <patternFill>
          <bgColor theme="5" tint="-0.24994659260841701"/>
        </patternFill>
      </fill>
    </dxf>
    <dxf>
      <fill>
        <patternFill>
          <bgColor rgb="FFFFC000"/>
        </patternFill>
      </fill>
    </dxf>
    <dxf>
      <fill>
        <patternFill>
          <bgColor rgb="FF92D050"/>
        </patternFill>
      </fill>
    </dxf>
    <dxf>
      <font>
        <color theme="0"/>
      </font>
      <fill>
        <patternFill>
          <bgColor theme="5" tint="-0.24994659260841701"/>
        </patternFill>
      </fill>
    </dxf>
    <dxf>
      <fill>
        <patternFill>
          <bgColor rgb="FFFFC000"/>
        </patternFill>
      </fill>
    </dxf>
    <dxf>
      <fill>
        <patternFill>
          <bgColor rgb="FF92D050"/>
        </patternFill>
      </fill>
    </dxf>
    <dxf>
      <font>
        <color theme="0"/>
      </font>
      <fill>
        <patternFill>
          <bgColor theme="5" tint="-0.24994659260841701"/>
        </patternFill>
      </fill>
    </dxf>
    <dxf>
      <fill>
        <patternFill>
          <bgColor rgb="FFFFC000"/>
        </patternFill>
      </fill>
    </dxf>
    <dxf>
      <fill>
        <patternFill>
          <bgColor rgb="FF92D050"/>
        </patternFill>
      </fill>
    </dxf>
    <dxf>
      <font>
        <color theme="0"/>
      </font>
      <fill>
        <patternFill>
          <bgColor theme="5" tint="-0.24994659260841701"/>
        </patternFill>
      </fill>
    </dxf>
    <dxf>
      <fill>
        <patternFill>
          <bgColor rgb="FFFFC000"/>
        </patternFill>
      </fill>
    </dxf>
    <dxf>
      <fill>
        <patternFill>
          <bgColor rgb="FF92D050"/>
        </patternFill>
      </fill>
    </dxf>
    <dxf>
      <font>
        <color theme="0"/>
      </font>
      <fill>
        <patternFill>
          <bgColor theme="5" tint="-0.24994659260841701"/>
        </patternFill>
      </fill>
    </dxf>
    <dxf>
      <fill>
        <patternFill>
          <bgColor rgb="FFFFC000"/>
        </patternFill>
      </fill>
    </dxf>
    <dxf>
      <fill>
        <patternFill>
          <bgColor rgb="FF92D050"/>
        </patternFill>
      </fill>
    </dxf>
    <dxf>
      <font>
        <color theme="0"/>
      </font>
      <fill>
        <patternFill>
          <bgColor theme="5" tint="-0.24994659260841701"/>
        </patternFill>
      </fill>
    </dxf>
    <dxf>
      <fill>
        <patternFill>
          <bgColor rgb="FFFFC000"/>
        </patternFill>
      </fill>
    </dxf>
    <dxf>
      <fill>
        <patternFill>
          <bgColor rgb="FF92D050"/>
        </patternFill>
      </fill>
    </dxf>
    <dxf>
      <font>
        <color theme="0"/>
      </font>
      <fill>
        <patternFill>
          <bgColor theme="5" tint="-0.24994659260841701"/>
        </patternFill>
      </fill>
    </dxf>
    <dxf>
      <fill>
        <patternFill>
          <bgColor rgb="FFFFC000"/>
        </patternFill>
      </fill>
    </dxf>
    <dxf>
      <fill>
        <patternFill>
          <bgColor rgb="FF92D050"/>
        </patternFill>
      </fill>
    </dxf>
    <dxf>
      <font>
        <color theme="0"/>
      </font>
      <fill>
        <patternFill>
          <bgColor theme="5" tint="-0.24994659260841701"/>
        </patternFill>
      </fill>
    </dxf>
    <dxf>
      <fill>
        <patternFill>
          <bgColor rgb="FFFFC000"/>
        </patternFill>
      </fill>
    </dxf>
    <dxf>
      <fill>
        <patternFill>
          <bgColor rgb="FF92D050"/>
        </patternFill>
      </fill>
    </dxf>
    <dxf>
      <font>
        <color theme="0"/>
      </font>
      <fill>
        <patternFill>
          <bgColor theme="5" tint="-0.24994659260841701"/>
        </patternFill>
      </fill>
    </dxf>
    <dxf>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lor theme="0"/>
      </font>
      <fill>
        <patternFill>
          <bgColor theme="5" tint="-0.24994659260841701"/>
        </patternFill>
      </fill>
    </dxf>
    <dxf>
      <font>
        <color theme="1"/>
      </font>
      <fill>
        <patternFill>
          <bgColor rgb="FFFFC000"/>
        </patternFill>
      </fill>
    </dxf>
    <dxf>
      <fill>
        <patternFill>
          <bgColor rgb="FF92D050"/>
        </patternFill>
      </fill>
    </dxf>
    <dxf>
      <font>
        <color theme="0"/>
      </font>
      <fill>
        <patternFill>
          <bgColor theme="5" tint="-0.24994659260841701"/>
        </patternFill>
      </fill>
    </dxf>
    <dxf>
      <fill>
        <patternFill>
          <bgColor rgb="FFFFC000"/>
        </patternFill>
      </fill>
    </dxf>
    <dxf>
      <fill>
        <patternFill>
          <bgColor rgb="FF92D050"/>
        </patternFill>
      </fill>
    </dxf>
    <dxf>
      <font>
        <color theme="0"/>
      </font>
      <fill>
        <patternFill>
          <bgColor theme="5" tint="-0.24994659260841701"/>
        </patternFill>
      </fill>
    </dxf>
    <dxf>
      <fill>
        <patternFill>
          <bgColor rgb="FFFFC000"/>
        </patternFill>
      </fill>
    </dxf>
    <dxf>
      <fill>
        <patternFill>
          <bgColor rgb="FF92D050"/>
        </patternFill>
      </fill>
    </dxf>
    <dxf>
      <font>
        <color theme="0"/>
      </font>
      <fill>
        <patternFill>
          <bgColor theme="5" tint="-0.24994659260841701"/>
        </patternFill>
      </fill>
    </dxf>
    <dxf>
      <font>
        <color theme="1"/>
      </font>
      <fill>
        <patternFill>
          <bgColor rgb="FFFFC000"/>
        </patternFill>
      </fill>
    </dxf>
    <dxf>
      <fill>
        <patternFill>
          <bgColor rgb="FF92D050"/>
        </patternFill>
      </fill>
    </dxf>
    <dxf>
      <font>
        <color theme="0"/>
      </font>
      <fill>
        <patternFill>
          <bgColor theme="5" tint="-0.24994659260841701"/>
        </patternFill>
      </fill>
    </dxf>
    <dxf>
      <fill>
        <patternFill>
          <bgColor rgb="FFFFC000"/>
        </patternFill>
      </fill>
    </dxf>
    <dxf>
      <fill>
        <patternFill>
          <bgColor rgb="FF92D050"/>
        </patternFill>
      </fill>
    </dxf>
    <dxf>
      <font>
        <color theme="0"/>
      </font>
      <fill>
        <patternFill>
          <bgColor theme="5" tint="-0.24994659260841701"/>
        </patternFill>
      </fill>
    </dxf>
    <dxf>
      <fill>
        <patternFill>
          <bgColor rgb="FFFFC000"/>
        </patternFill>
      </fill>
    </dxf>
    <dxf>
      <fill>
        <patternFill>
          <bgColor rgb="FF92D050"/>
        </patternFill>
      </fill>
    </dxf>
    <dxf>
      <font>
        <color theme="0"/>
      </font>
      <fill>
        <patternFill>
          <bgColor theme="5" tint="-0.24994659260841701"/>
        </patternFill>
      </fill>
    </dxf>
    <dxf>
      <fill>
        <patternFill>
          <bgColor rgb="FFFFC000"/>
        </patternFill>
      </fill>
    </dxf>
    <dxf>
      <fill>
        <patternFill>
          <bgColor rgb="FF92D050"/>
        </patternFill>
      </fill>
    </dxf>
    <dxf>
      <font>
        <color theme="0"/>
      </font>
      <fill>
        <patternFill>
          <bgColor theme="5" tint="-0.24994659260841701"/>
        </patternFill>
      </fill>
    </dxf>
    <dxf>
      <fill>
        <patternFill>
          <bgColor rgb="FFFFC000"/>
        </patternFill>
      </fill>
    </dxf>
    <dxf>
      <fill>
        <patternFill>
          <bgColor rgb="FF92D050"/>
        </patternFill>
      </fill>
    </dxf>
    <dxf>
      <font>
        <color theme="0"/>
      </font>
      <fill>
        <patternFill>
          <bgColor theme="5"/>
        </patternFill>
      </fill>
    </dxf>
    <dxf>
      <font>
        <color theme="1"/>
      </font>
      <fill>
        <patternFill>
          <bgColor rgb="FFFFC000"/>
        </patternFill>
      </fill>
    </dxf>
    <dxf>
      <fill>
        <patternFill>
          <bgColor rgb="FF92D050"/>
        </patternFill>
      </fill>
    </dxf>
    <dxf>
      <font>
        <condense val="0"/>
        <extend val="0"/>
        <color rgb="FF9C0006"/>
      </font>
      <fill>
        <patternFill>
          <bgColor rgb="FFFFC7CE"/>
        </patternFill>
      </fill>
    </dxf>
    <dxf>
      <numFmt numFmtId="27" formatCode="dd/mm/yyyy\ hh:mm"/>
    </dxf>
    <dxf>
      <numFmt numFmtId="27" formatCode="dd/mm/yyyy\ hh:mm"/>
    </dxf>
    <dxf>
      <numFmt numFmtId="27" formatCode="dd/mm/yyyy\ hh:mm"/>
    </dxf>
    <dxf>
      <numFmt numFmtId="27" formatCode="dd/mm/yyyy\ hh:mm"/>
    </dxf>
    <dxf>
      <numFmt numFmtId="27" formatCode="dd/mm/yyyy\ hh:mm"/>
    </dxf>
    <dxf>
      <numFmt numFmtId="27" formatCode="dd/mm/yyyy\ hh:mm"/>
    </dxf>
    <dxf>
      <numFmt numFmtId="27" formatCode="dd/mm/yyyy\ hh:mm"/>
    </dxf>
    <dxf>
      <numFmt numFmtId="27" formatCode="dd/mm/yyyy\ hh:mm"/>
    </dxf>
    <dxf>
      <numFmt numFmtId="27" formatCode="dd/mm/yyyy\ hh:mm"/>
    </dxf>
    <dxf>
      <numFmt numFmtId="27" formatCode="dd/mm/yyyy\ hh:mm"/>
    </dxf>
    <dxf>
      <numFmt numFmtId="27" formatCode="dd/mm/yyyy\ hh:mm"/>
    </dxf>
    <dxf>
      <numFmt numFmtId="27" formatCode="dd/mm/yyyy\ hh:mm"/>
    </dxf>
    <dxf>
      <numFmt numFmtId="27" formatCode="dd/mm/yyyy\ hh:mm"/>
    </dxf>
    <dxf>
      <numFmt numFmtId="27" formatCode="dd/mm/yyyy\ hh:mm"/>
    </dxf>
    <dxf>
      <numFmt numFmtId="27" formatCode="dd/mm/yyyy\ hh:mm"/>
    </dxf>
    <dxf>
      <numFmt numFmtId="27" formatCode="dd/mm/yyyy\ hh:mm"/>
    </dxf>
    <dxf>
      <numFmt numFmtId="27" formatCode="dd/mm/yyyy\ hh:mm"/>
    </dxf>
  </dxfs>
  <tableStyles count="0" defaultTableStyle="TableStyleMedium9" defaultPivotStyle="PivotStyleLight16"/>
  <colors>
    <mruColors>
      <color rgb="FF10A814"/>
      <color rgb="FF12BE1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hyperlink" Target="#'Resumen Obj'!A1"/><Relationship Id="rId13" Type="http://schemas.openxmlformats.org/officeDocument/2006/relationships/image" Target="../media/image1.png"/><Relationship Id="rId3" Type="http://schemas.openxmlformats.org/officeDocument/2006/relationships/hyperlink" Target="#Bienestar!A1"/><Relationship Id="rId7" Type="http://schemas.openxmlformats.org/officeDocument/2006/relationships/hyperlink" Target="#Alianzas!A1"/><Relationship Id="rId12" Type="http://schemas.openxmlformats.org/officeDocument/2006/relationships/hyperlink" Target="#Responsables!A1"/><Relationship Id="rId2" Type="http://schemas.openxmlformats.org/officeDocument/2006/relationships/hyperlink" Target="#Desarrollo!A1"/><Relationship Id="rId1" Type="http://schemas.openxmlformats.org/officeDocument/2006/relationships/hyperlink" Target="#Cobertura!A1"/><Relationship Id="rId6" Type="http://schemas.openxmlformats.org/officeDocument/2006/relationships/hyperlink" Target="#Impacto!A1"/><Relationship Id="rId11" Type="http://schemas.openxmlformats.org/officeDocument/2006/relationships/hyperlink" Target="#'Resumen 3 Niveles'!A1"/><Relationship Id="rId5" Type="http://schemas.openxmlformats.org/officeDocument/2006/relationships/hyperlink" Target="#Internacionalizaci&#243;n!A1"/><Relationship Id="rId10" Type="http://schemas.openxmlformats.org/officeDocument/2006/relationships/hyperlink" Target="#'Resumen Proy'!A1"/><Relationship Id="rId4" Type="http://schemas.openxmlformats.org/officeDocument/2006/relationships/hyperlink" Target="#Investigaciones!A1"/><Relationship Id="rId9" Type="http://schemas.openxmlformats.org/officeDocument/2006/relationships/hyperlink" Target="#'Recumen Comp'!A1"/></Relationships>
</file>

<file path=xl/drawings/_rels/drawing1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http://sigob.utp.edu.co" TargetMode="External"/></Relationships>
</file>

<file path=xl/drawings/_rels/drawing11.xml.rels><?xml version="1.0" encoding="UTF-8" standalone="yes"?>
<Relationships xmlns="http://schemas.openxmlformats.org/package/2006/relationships"><Relationship Id="rId3" Type="http://schemas.openxmlformats.org/officeDocument/2006/relationships/hyperlink" Target="#Responsables!A101"/><Relationship Id="rId7" Type="http://schemas.openxmlformats.org/officeDocument/2006/relationships/hyperlink" Target="#Responsables!A234"/><Relationship Id="rId2" Type="http://schemas.openxmlformats.org/officeDocument/2006/relationships/hyperlink" Target="#Responsables!A43"/><Relationship Id="rId1" Type="http://schemas.openxmlformats.org/officeDocument/2006/relationships/hyperlink" Target="#Responsables!A3"/><Relationship Id="rId6" Type="http://schemas.openxmlformats.org/officeDocument/2006/relationships/hyperlink" Target="#Responsables!A208"/><Relationship Id="rId5" Type="http://schemas.openxmlformats.org/officeDocument/2006/relationships/hyperlink" Target="#Responsables!A173"/><Relationship Id="rId4" Type="http://schemas.openxmlformats.org/officeDocument/2006/relationships/hyperlink" Target="#Responsables!A135"/></Relationships>
</file>

<file path=xl/drawings/_rels/drawing2.xml.rels><?xml version="1.0" encoding="UTF-8" standalone="yes"?>
<Relationships xmlns="http://schemas.openxmlformats.org/package/2006/relationships"><Relationship Id="rId3" Type="http://schemas.openxmlformats.org/officeDocument/2006/relationships/hyperlink" Target="http://www.utp.edu.co/control-social/" TargetMode="External"/><Relationship Id="rId2" Type="http://schemas.openxmlformats.org/officeDocument/2006/relationships/image" Target="../media/image2.png"/><Relationship Id="rId1" Type="http://schemas.openxmlformats.org/officeDocument/2006/relationships/hyperlink" Target="http://sigob.utp.edu.co" TargetMode="External"/><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hyperlink" Target="http://www.utp.edu.co/control-social/" TargetMode="External"/><Relationship Id="rId2" Type="http://schemas.openxmlformats.org/officeDocument/2006/relationships/image" Target="../media/image2.png"/><Relationship Id="rId1" Type="http://schemas.openxmlformats.org/officeDocument/2006/relationships/hyperlink" Target="http://sigob.utp.edu.co" TargetMode="External"/><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http://sigob.utp.edu.co"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igob.utp.edu.co"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http://sigob.utp.edu.co" TargetMode="External"/></Relationships>
</file>

<file path=xl/drawings/_rels/drawing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http://sigob.utp.edu.co" TargetMode="External"/></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http://sigob.utp.edu.co"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http://sigob.utp.edu.co" TargetMode="External"/></Relationships>
</file>

<file path=xl/drawings/drawing1.xml><?xml version="1.0" encoding="utf-8"?>
<xdr:wsDr xmlns:xdr="http://schemas.openxmlformats.org/drawingml/2006/spreadsheetDrawing" xmlns:a="http://schemas.openxmlformats.org/drawingml/2006/main">
  <xdr:twoCellAnchor>
    <xdr:from>
      <xdr:col>1</xdr:col>
      <xdr:colOff>0</xdr:colOff>
      <xdr:row>13</xdr:row>
      <xdr:rowOff>0</xdr:rowOff>
    </xdr:from>
    <xdr:to>
      <xdr:col>5</xdr:col>
      <xdr:colOff>657225</xdr:colOff>
      <xdr:row>16</xdr:row>
      <xdr:rowOff>38100</xdr:rowOff>
    </xdr:to>
    <xdr:sp macro="" textlink="">
      <xdr:nvSpPr>
        <xdr:cNvPr id="3" name="2 Rectángulo redondeado">
          <a:hlinkClick xmlns:r="http://schemas.openxmlformats.org/officeDocument/2006/relationships" r:id="rId1"/>
        </xdr:cNvPr>
        <xdr:cNvSpPr/>
      </xdr:nvSpPr>
      <xdr:spPr>
        <a:xfrm>
          <a:off x="762000" y="2667000"/>
          <a:ext cx="3705225" cy="6096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l"/>
          <a:r>
            <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2.</a:t>
          </a:r>
          <a:r>
            <a:rPr lang="es-CO"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 COBERTURA CON CALIDAD</a:t>
          </a:r>
          <a:endPar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0</xdr:colOff>
      <xdr:row>8</xdr:row>
      <xdr:rowOff>0</xdr:rowOff>
    </xdr:from>
    <xdr:to>
      <xdr:col>5</xdr:col>
      <xdr:colOff>657225</xdr:colOff>
      <xdr:row>11</xdr:row>
      <xdr:rowOff>38100</xdr:rowOff>
    </xdr:to>
    <xdr:sp macro="" textlink="">
      <xdr:nvSpPr>
        <xdr:cNvPr id="4" name="3 Rectángulo redondeado">
          <a:hlinkClick xmlns:r="http://schemas.openxmlformats.org/officeDocument/2006/relationships" r:id="rId2"/>
        </xdr:cNvPr>
        <xdr:cNvSpPr/>
      </xdr:nvSpPr>
      <xdr:spPr>
        <a:xfrm>
          <a:off x="762000" y="1714500"/>
          <a:ext cx="3705225" cy="6096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l"/>
          <a:r>
            <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1.</a:t>
          </a:r>
          <a:r>
            <a:rPr lang="es-CO"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 DESARROLLO INSTITUCIONAL</a:t>
          </a:r>
          <a:endPar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0</xdr:colOff>
      <xdr:row>18</xdr:row>
      <xdr:rowOff>0</xdr:rowOff>
    </xdr:from>
    <xdr:to>
      <xdr:col>5</xdr:col>
      <xdr:colOff>657225</xdr:colOff>
      <xdr:row>21</xdr:row>
      <xdr:rowOff>38100</xdr:rowOff>
    </xdr:to>
    <xdr:sp macro="" textlink="">
      <xdr:nvSpPr>
        <xdr:cNvPr id="5" name="4 Rectángulo redondeado">
          <a:hlinkClick xmlns:r="http://schemas.openxmlformats.org/officeDocument/2006/relationships" r:id="rId3"/>
        </xdr:cNvPr>
        <xdr:cNvSpPr/>
      </xdr:nvSpPr>
      <xdr:spPr>
        <a:xfrm>
          <a:off x="762000" y="3619500"/>
          <a:ext cx="3705225" cy="6096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l"/>
          <a:r>
            <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3.</a:t>
          </a:r>
          <a:r>
            <a:rPr lang="es-CO"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 BIENESTAR INSTITUCIONAL</a:t>
          </a:r>
          <a:endPar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0</xdr:colOff>
      <xdr:row>23</xdr:row>
      <xdr:rowOff>0</xdr:rowOff>
    </xdr:from>
    <xdr:to>
      <xdr:col>5</xdr:col>
      <xdr:colOff>657225</xdr:colOff>
      <xdr:row>26</xdr:row>
      <xdr:rowOff>38100</xdr:rowOff>
    </xdr:to>
    <xdr:sp macro="" textlink="">
      <xdr:nvSpPr>
        <xdr:cNvPr id="6" name="5 Rectángulo redondeado">
          <a:hlinkClick xmlns:r="http://schemas.openxmlformats.org/officeDocument/2006/relationships" r:id="rId4"/>
        </xdr:cNvPr>
        <xdr:cNvSpPr/>
      </xdr:nvSpPr>
      <xdr:spPr>
        <a:xfrm>
          <a:off x="762000" y="4381500"/>
          <a:ext cx="3705225" cy="6096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l"/>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4.</a:t>
          </a:r>
          <a:r>
            <a:rPr lang="es-CO" sz="14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 INVESTIGACIÓN, INNOVACIÓN Y EXTENSIÓN</a:t>
          </a:r>
          <a:endPar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7</xdr:col>
      <xdr:colOff>0</xdr:colOff>
      <xdr:row>8</xdr:row>
      <xdr:rowOff>0</xdr:rowOff>
    </xdr:from>
    <xdr:to>
      <xdr:col>11</xdr:col>
      <xdr:colOff>657225</xdr:colOff>
      <xdr:row>11</xdr:row>
      <xdr:rowOff>38100</xdr:rowOff>
    </xdr:to>
    <xdr:sp macro="" textlink="">
      <xdr:nvSpPr>
        <xdr:cNvPr id="7" name="6 Rectángulo redondeado">
          <a:hlinkClick xmlns:r="http://schemas.openxmlformats.org/officeDocument/2006/relationships" r:id="rId5"/>
        </xdr:cNvPr>
        <xdr:cNvSpPr/>
      </xdr:nvSpPr>
      <xdr:spPr>
        <a:xfrm>
          <a:off x="5334000" y="1714500"/>
          <a:ext cx="3705225" cy="6096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l"/>
          <a:r>
            <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5. INTERNACIONALIZACIÓN</a:t>
          </a:r>
        </a:p>
      </xdr:txBody>
    </xdr:sp>
    <xdr:clientData/>
  </xdr:twoCellAnchor>
  <xdr:twoCellAnchor>
    <xdr:from>
      <xdr:col>7</xdr:col>
      <xdr:colOff>0</xdr:colOff>
      <xdr:row>13</xdr:row>
      <xdr:rowOff>0</xdr:rowOff>
    </xdr:from>
    <xdr:to>
      <xdr:col>11</xdr:col>
      <xdr:colOff>657225</xdr:colOff>
      <xdr:row>16</xdr:row>
      <xdr:rowOff>38100</xdr:rowOff>
    </xdr:to>
    <xdr:sp macro="" textlink="">
      <xdr:nvSpPr>
        <xdr:cNvPr id="8" name="7 Rectángulo redondeado">
          <a:hlinkClick xmlns:r="http://schemas.openxmlformats.org/officeDocument/2006/relationships" r:id="rId6"/>
        </xdr:cNvPr>
        <xdr:cNvSpPr/>
      </xdr:nvSpPr>
      <xdr:spPr>
        <a:xfrm>
          <a:off x="5334000" y="2667000"/>
          <a:ext cx="3705225" cy="6096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l"/>
          <a:r>
            <a:rPr lang="es-CO"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6. IMPACTO REGIONAL</a:t>
          </a:r>
          <a:endPar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7</xdr:col>
      <xdr:colOff>0</xdr:colOff>
      <xdr:row>18</xdr:row>
      <xdr:rowOff>0</xdr:rowOff>
    </xdr:from>
    <xdr:to>
      <xdr:col>11</xdr:col>
      <xdr:colOff>657225</xdr:colOff>
      <xdr:row>21</xdr:row>
      <xdr:rowOff>38100</xdr:rowOff>
    </xdr:to>
    <xdr:sp macro="" textlink="">
      <xdr:nvSpPr>
        <xdr:cNvPr id="9" name="8 Rectángulo redondeado">
          <a:hlinkClick xmlns:r="http://schemas.openxmlformats.org/officeDocument/2006/relationships" r:id="rId7"/>
        </xdr:cNvPr>
        <xdr:cNvSpPr/>
      </xdr:nvSpPr>
      <xdr:spPr>
        <a:xfrm>
          <a:off x="5334000" y="3429000"/>
          <a:ext cx="3705225" cy="6096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l"/>
          <a:r>
            <a:rPr lang="es-CO" sz="18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7. ALIANZAS ESTRATÉGICAS</a:t>
          </a:r>
          <a:endParaRPr lang="es-CO" sz="18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1</xdr:col>
      <xdr:colOff>0</xdr:colOff>
      <xdr:row>29</xdr:row>
      <xdr:rowOff>19050</xdr:rowOff>
    </xdr:from>
    <xdr:to>
      <xdr:col>3</xdr:col>
      <xdr:colOff>180975</xdr:colOff>
      <xdr:row>32</xdr:row>
      <xdr:rowOff>57150</xdr:rowOff>
    </xdr:to>
    <xdr:sp macro="" textlink="">
      <xdr:nvSpPr>
        <xdr:cNvPr id="10" name="9 Rectángulo redondeado">
          <a:hlinkClick xmlns:r="http://schemas.openxmlformats.org/officeDocument/2006/relationships" r:id="rId8"/>
        </xdr:cNvPr>
        <xdr:cNvSpPr/>
      </xdr:nvSpPr>
      <xdr:spPr>
        <a:xfrm>
          <a:off x="762000" y="5353050"/>
          <a:ext cx="1704975" cy="609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RESUMEN: OBJETIVOS</a:t>
          </a:r>
        </a:p>
      </xdr:txBody>
    </xdr:sp>
    <xdr:clientData/>
  </xdr:twoCellAnchor>
  <xdr:twoCellAnchor>
    <xdr:from>
      <xdr:col>3</xdr:col>
      <xdr:colOff>635000</xdr:colOff>
      <xdr:row>29</xdr:row>
      <xdr:rowOff>12700</xdr:rowOff>
    </xdr:from>
    <xdr:to>
      <xdr:col>6</xdr:col>
      <xdr:colOff>149225</xdr:colOff>
      <xdr:row>32</xdr:row>
      <xdr:rowOff>50800</xdr:rowOff>
    </xdr:to>
    <xdr:sp macro="" textlink="">
      <xdr:nvSpPr>
        <xdr:cNvPr id="11" name="10 Rectángulo redondeado">
          <a:hlinkClick xmlns:r="http://schemas.openxmlformats.org/officeDocument/2006/relationships" r:id="rId9"/>
        </xdr:cNvPr>
        <xdr:cNvSpPr/>
      </xdr:nvSpPr>
      <xdr:spPr>
        <a:xfrm>
          <a:off x="2921000" y="5346700"/>
          <a:ext cx="1800225" cy="609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RESUMEN: COMPONENTES</a:t>
          </a:r>
        </a:p>
      </xdr:txBody>
    </xdr:sp>
    <xdr:clientData/>
  </xdr:twoCellAnchor>
  <xdr:twoCellAnchor>
    <xdr:from>
      <xdr:col>6</xdr:col>
      <xdr:colOff>603250</xdr:colOff>
      <xdr:row>29</xdr:row>
      <xdr:rowOff>6350</xdr:rowOff>
    </xdr:from>
    <xdr:to>
      <xdr:col>9</xdr:col>
      <xdr:colOff>22225</xdr:colOff>
      <xdr:row>32</xdr:row>
      <xdr:rowOff>44450</xdr:rowOff>
    </xdr:to>
    <xdr:sp macro="" textlink="">
      <xdr:nvSpPr>
        <xdr:cNvPr id="12" name="11 Rectángulo redondeado">
          <a:hlinkClick xmlns:r="http://schemas.openxmlformats.org/officeDocument/2006/relationships" r:id="rId10"/>
        </xdr:cNvPr>
        <xdr:cNvSpPr/>
      </xdr:nvSpPr>
      <xdr:spPr>
        <a:xfrm>
          <a:off x="5175250" y="5340350"/>
          <a:ext cx="1704975" cy="609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RESUMEN: PROYECTOS</a:t>
          </a:r>
        </a:p>
      </xdr:txBody>
    </xdr:sp>
    <xdr:clientData/>
  </xdr:twoCellAnchor>
  <xdr:oneCellAnchor>
    <xdr:from>
      <xdr:col>4</xdr:col>
      <xdr:colOff>133506</xdr:colOff>
      <xdr:row>1</xdr:row>
      <xdr:rowOff>57689</xdr:rowOff>
    </xdr:from>
    <xdr:ext cx="3238194" cy="1094274"/>
    <xdr:sp macro="" textlink="">
      <xdr:nvSpPr>
        <xdr:cNvPr id="14" name="13 Rectángulo"/>
        <xdr:cNvSpPr/>
      </xdr:nvSpPr>
      <xdr:spPr>
        <a:xfrm>
          <a:off x="3181506" y="248189"/>
          <a:ext cx="3238194" cy="1094274"/>
        </a:xfrm>
        <a:prstGeom prst="rect">
          <a:avLst/>
        </a:prstGeom>
        <a:noFill/>
      </xdr:spPr>
      <xdr:txBody>
        <a:bodyPr wrap="none" lIns="91440" tIns="45720" rIns="91440" bIns="45720">
          <a:spAutoFit/>
        </a:bodyPr>
        <a:lstStyle/>
        <a:p>
          <a:pPr algn="ctr"/>
          <a:r>
            <a:rPr lang="es-ES" sz="32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cs typeface="Arial" pitchFamily="34" charset="0"/>
            </a:rPr>
            <a:t>Cuadro</a:t>
          </a:r>
          <a:r>
            <a:rPr lang="es-ES" sz="32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cs typeface="Arial" pitchFamily="34" charset="0"/>
            </a:rPr>
            <a:t> de Control</a:t>
          </a:r>
        </a:p>
        <a:p>
          <a:pPr algn="ctr"/>
          <a:r>
            <a:rPr lang="es-ES" sz="3200" b="0" cap="none" spc="0">
              <a:ln w="18415" cmpd="sng">
                <a:solidFill>
                  <a:srgbClr val="FFFFFF"/>
                </a:solidFill>
                <a:prstDash val="solid"/>
              </a:ln>
              <a:solidFill>
                <a:srgbClr val="FFFFFF"/>
              </a:solidFill>
              <a:effectLst>
                <a:outerShdw blurRad="63500" dir="3600000" algn="tl" rotWithShape="0">
                  <a:srgbClr val="000000">
                    <a:alpha val="70000"/>
                  </a:srgbClr>
                </a:outerShdw>
              </a:effectLst>
              <a:latin typeface="+mn-lt"/>
              <a:cs typeface="Arial" pitchFamily="34" charset="0"/>
            </a:rPr>
            <a:t>PDI 2015</a:t>
          </a:r>
        </a:p>
      </xdr:txBody>
    </xdr:sp>
    <xdr:clientData/>
  </xdr:oneCellAnchor>
  <xdr:twoCellAnchor>
    <xdr:from>
      <xdr:col>9</xdr:col>
      <xdr:colOff>476250</xdr:colOff>
      <xdr:row>29</xdr:row>
      <xdr:rowOff>0</xdr:rowOff>
    </xdr:from>
    <xdr:to>
      <xdr:col>11</xdr:col>
      <xdr:colOff>657225</xdr:colOff>
      <xdr:row>32</xdr:row>
      <xdr:rowOff>38100</xdr:rowOff>
    </xdr:to>
    <xdr:sp macro="" textlink="">
      <xdr:nvSpPr>
        <xdr:cNvPr id="15" name="14 Rectángulo redondeado">
          <a:hlinkClick xmlns:r="http://schemas.openxmlformats.org/officeDocument/2006/relationships" r:id="rId11"/>
        </xdr:cNvPr>
        <xdr:cNvSpPr/>
      </xdr:nvSpPr>
      <xdr:spPr>
        <a:xfrm>
          <a:off x="7334250" y="5334000"/>
          <a:ext cx="1704975" cy="609600"/>
        </a:xfrm>
        <a:prstGeom prst="roundRect">
          <a:avLst/>
        </a:prstGeom>
      </xdr:spPr>
      <xdr:style>
        <a:lnRef idx="0">
          <a:schemeClr val="accent4"/>
        </a:lnRef>
        <a:fillRef idx="3">
          <a:schemeClr val="accent4"/>
        </a:fillRef>
        <a:effectRef idx="3">
          <a:schemeClr val="accent4"/>
        </a:effectRef>
        <a:fontRef idx="minor">
          <a:schemeClr val="lt1"/>
        </a:fontRef>
      </xdr:style>
      <xdr:txBody>
        <a:bodyPr vertOverflow="clip" rtlCol="0" anchor="ctr"/>
        <a:lstStyle/>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RESUMEN: </a:t>
          </a:r>
        </a:p>
        <a:p>
          <a:pPr algn="ctr"/>
          <a:r>
            <a:rPr lang="es-CO" sz="14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3 NIVELES</a:t>
          </a:r>
        </a:p>
      </xdr:txBody>
    </xdr:sp>
    <xdr:clientData/>
  </xdr:twoCellAnchor>
  <xdr:twoCellAnchor>
    <xdr:from>
      <xdr:col>7</xdr:col>
      <xdr:colOff>0</xdr:colOff>
      <xdr:row>23</xdr:row>
      <xdr:rowOff>0</xdr:rowOff>
    </xdr:from>
    <xdr:to>
      <xdr:col>11</xdr:col>
      <xdr:colOff>657225</xdr:colOff>
      <xdr:row>26</xdr:row>
      <xdr:rowOff>38100</xdr:rowOff>
    </xdr:to>
    <xdr:sp macro="" textlink="">
      <xdr:nvSpPr>
        <xdr:cNvPr id="16" name="15 Rectángulo redondeado">
          <a:hlinkClick xmlns:r="http://schemas.openxmlformats.org/officeDocument/2006/relationships" r:id="rId12"/>
        </xdr:cNvPr>
        <xdr:cNvSpPr/>
      </xdr:nvSpPr>
      <xdr:spPr>
        <a:xfrm>
          <a:off x="5334000" y="4381500"/>
          <a:ext cx="3705225" cy="60960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2000" b="0" cap="none" spc="0" baseline="0">
              <a:ln w="18415" cmpd="sng">
                <a:solidFill>
                  <a:srgbClr val="FFFFFF"/>
                </a:solidFill>
                <a:prstDash val="solid"/>
              </a:ln>
              <a:solidFill>
                <a:srgbClr val="FFFFFF"/>
              </a:solidFill>
              <a:effectLst>
                <a:outerShdw blurRad="63500" dir="3600000" algn="tl" rotWithShape="0">
                  <a:srgbClr val="000000">
                    <a:alpha val="70000"/>
                  </a:srgbClr>
                </a:outerShdw>
              </a:effectLst>
            </a:rPr>
            <a:t>RESPONSABLES PDI</a:t>
          </a:r>
          <a:endParaRPr lang="es-CO" sz="20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10</xdr:col>
      <xdr:colOff>66674</xdr:colOff>
      <xdr:row>2</xdr:row>
      <xdr:rowOff>9526</xdr:rowOff>
    </xdr:from>
    <xdr:to>
      <xdr:col>11</xdr:col>
      <xdr:colOff>619125</xdr:colOff>
      <xdr:row>5</xdr:row>
      <xdr:rowOff>182619</xdr:rowOff>
    </xdr:to>
    <xdr:pic>
      <xdr:nvPicPr>
        <xdr:cNvPr id="2" name="Imagen 1"/>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7686674" y="390526"/>
          <a:ext cx="1314451" cy="90651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602803</xdr:colOff>
      <xdr:row>0</xdr:row>
      <xdr:rowOff>62753</xdr:rowOff>
    </xdr:from>
    <xdr:to>
      <xdr:col>1</xdr:col>
      <xdr:colOff>602803</xdr:colOff>
      <xdr:row>4</xdr:row>
      <xdr:rowOff>6610</xdr:rowOff>
    </xdr:to>
    <xdr:pic>
      <xdr:nvPicPr>
        <xdr:cNvPr id="2" name="1 Imagen" descr="PDI.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74253" y="62753"/>
          <a:ext cx="521147" cy="705857"/>
        </a:xfrm>
        <a:prstGeom prst="rect">
          <a:avLst/>
        </a:prstGeom>
      </xdr:spPr>
    </xdr:pic>
    <xdr:clientData/>
  </xdr:twoCellAnchor>
  <xdr:twoCellAnchor editAs="oneCell">
    <xdr:from>
      <xdr:col>5</xdr:col>
      <xdr:colOff>523875</xdr:colOff>
      <xdr:row>0</xdr:row>
      <xdr:rowOff>95139</xdr:rowOff>
    </xdr:from>
    <xdr:to>
      <xdr:col>5</xdr:col>
      <xdr:colOff>523875</xdr:colOff>
      <xdr:row>4</xdr:row>
      <xdr:rowOff>30319</xdr:rowOff>
    </xdr:to>
    <xdr:pic>
      <xdr:nvPicPr>
        <xdr:cNvPr id="3" name="2 Imagen" descr="Max.PNG"/>
        <xdr:cNvPicPr>
          <a:picLocks noChangeAspect="1"/>
        </xdr:cNvPicPr>
      </xdr:nvPicPr>
      <xdr:blipFill>
        <a:blip xmlns:r="http://schemas.openxmlformats.org/officeDocument/2006/relationships" r:embed="rId3" cstate="print"/>
        <a:stretch>
          <a:fillRect/>
        </a:stretch>
      </xdr:blipFill>
      <xdr:spPr>
        <a:xfrm>
          <a:off x="5743575" y="95139"/>
          <a:ext cx="485775" cy="697180"/>
        </a:xfrm>
        <a:prstGeom prst="rect">
          <a:avLst/>
        </a:prstGeom>
      </xdr:spPr>
    </xdr:pic>
    <xdr:clientData/>
  </xdr:twoCellAnchor>
  <xdr:twoCellAnchor editAs="oneCell">
    <xdr:from>
      <xdr:col>1</xdr:col>
      <xdr:colOff>0</xdr:colOff>
      <xdr:row>14</xdr:row>
      <xdr:rowOff>0</xdr:rowOff>
    </xdr:from>
    <xdr:to>
      <xdr:col>1</xdr:col>
      <xdr:colOff>458390</xdr:colOff>
      <xdr:row>14</xdr:row>
      <xdr:rowOff>276385</xdr:rowOff>
    </xdr:to>
    <xdr:sp macro="[0]!Hoja17.ALIA_COM3" textlink="">
      <xdr:nvSpPr>
        <xdr:cNvPr id="14" name="13 Rectángulo redondeado"/>
        <xdr:cNvSpPr/>
      </xdr:nvSpPr>
      <xdr:spPr>
        <a:xfrm>
          <a:off x="627529" y="6779559"/>
          <a:ext cx="458390" cy="27638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fLocksWithSheet="0"/>
  </xdr:twoCellAnchor>
  <xdr:twoCellAnchor editAs="oneCell">
    <xdr:from>
      <xdr:col>1</xdr:col>
      <xdr:colOff>0</xdr:colOff>
      <xdr:row>28</xdr:row>
      <xdr:rowOff>0</xdr:rowOff>
    </xdr:from>
    <xdr:to>
      <xdr:col>1</xdr:col>
      <xdr:colOff>458390</xdr:colOff>
      <xdr:row>28</xdr:row>
      <xdr:rowOff>285750</xdr:rowOff>
    </xdr:to>
    <xdr:sp macro="[0]!Hoja17.ALIA_PROY3" textlink="">
      <xdr:nvSpPr>
        <xdr:cNvPr id="17" name="16 Rectángulo redondeado"/>
        <xdr:cNvSpPr/>
      </xdr:nvSpPr>
      <xdr:spPr>
        <a:xfrm>
          <a:off x="627529" y="16091647"/>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6</xdr:row>
      <xdr:rowOff>0</xdr:rowOff>
    </xdr:from>
    <xdr:to>
      <xdr:col>1</xdr:col>
      <xdr:colOff>458390</xdr:colOff>
      <xdr:row>6</xdr:row>
      <xdr:rowOff>285750</xdr:rowOff>
    </xdr:to>
    <xdr:sp macro="[0]!Hoja17.ALIA_OBJ" textlink="">
      <xdr:nvSpPr>
        <xdr:cNvPr id="18" name="17 Rectángulo redondeado"/>
        <xdr:cNvSpPr/>
      </xdr:nvSpPr>
      <xdr:spPr>
        <a:xfrm>
          <a:off x="313765" y="1333500"/>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11</xdr:row>
      <xdr:rowOff>0</xdr:rowOff>
    </xdr:from>
    <xdr:to>
      <xdr:col>1</xdr:col>
      <xdr:colOff>458390</xdr:colOff>
      <xdr:row>11</xdr:row>
      <xdr:rowOff>285750</xdr:rowOff>
    </xdr:to>
    <xdr:sp macro="[0]!Hoja17.ALIA_COM1" textlink="">
      <xdr:nvSpPr>
        <xdr:cNvPr id="19" name="18 Rectángulo redondeado"/>
        <xdr:cNvSpPr/>
      </xdr:nvSpPr>
      <xdr:spPr>
        <a:xfrm>
          <a:off x="313765" y="3305735"/>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12</xdr:row>
      <xdr:rowOff>0</xdr:rowOff>
    </xdr:from>
    <xdr:to>
      <xdr:col>1</xdr:col>
      <xdr:colOff>458390</xdr:colOff>
      <xdr:row>12</xdr:row>
      <xdr:rowOff>289832</xdr:rowOff>
    </xdr:to>
    <xdr:sp macro="[0]!Hoja17.ALIA_COM2" textlink="">
      <xdr:nvSpPr>
        <xdr:cNvPr id="20" name="19 Rectángulo redondeado"/>
        <xdr:cNvSpPr/>
      </xdr:nvSpPr>
      <xdr:spPr>
        <a:xfrm>
          <a:off x="313765" y="4784912"/>
          <a:ext cx="458390" cy="289832"/>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18</xdr:row>
      <xdr:rowOff>0</xdr:rowOff>
    </xdr:from>
    <xdr:to>
      <xdr:col>1</xdr:col>
      <xdr:colOff>458390</xdr:colOff>
      <xdr:row>18</xdr:row>
      <xdr:rowOff>302895</xdr:rowOff>
    </xdr:to>
    <xdr:sp macro="[0]!Hoja17.ALIA_PROY1" textlink="">
      <xdr:nvSpPr>
        <xdr:cNvPr id="21" name="20 Rectángulo redondeado"/>
        <xdr:cNvSpPr/>
      </xdr:nvSpPr>
      <xdr:spPr>
        <a:xfrm>
          <a:off x="313765" y="8987118"/>
          <a:ext cx="458390" cy="30289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25</xdr:row>
      <xdr:rowOff>0</xdr:rowOff>
    </xdr:from>
    <xdr:to>
      <xdr:col>1</xdr:col>
      <xdr:colOff>458390</xdr:colOff>
      <xdr:row>25</xdr:row>
      <xdr:rowOff>280307</xdr:rowOff>
    </xdr:to>
    <xdr:sp macro="[0]!Hoja17.ALIA_PROY2" textlink="">
      <xdr:nvSpPr>
        <xdr:cNvPr id="22" name="21 Rectángulo redondeado"/>
        <xdr:cNvSpPr/>
      </xdr:nvSpPr>
      <xdr:spPr>
        <a:xfrm>
          <a:off x="313765" y="14153029"/>
          <a:ext cx="458390" cy="280307"/>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2</xdr:col>
      <xdr:colOff>0</xdr:colOff>
      <xdr:row>18</xdr:row>
      <xdr:rowOff>0</xdr:rowOff>
    </xdr:from>
    <xdr:to>
      <xdr:col>2</xdr:col>
      <xdr:colOff>224118</xdr:colOff>
      <xdr:row>18</xdr:row>
      <xdr:rowOff>179294</xdr:rowOff>
    </xdr:to>
    <xdr:sp macro="[0]!Hoja17.ALIA_PROY1_PO1" textlink="">
      <xdr:nvSpPr>
        <xdr:cNvPr id="23" name="22 Rectángulo redondeado"/>
        <xdr:cNvSpPr/>
      </xdr:nvSpPr>
      <xdr:spPr>
        <a:xfrm>
          <a:off x="2129118" y="8987118"/>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20</xdr:row>
      <xdr:rowOff>0</xdr:rowOff>
    </xdr:from>
    <xdr:to>
      <xdr:col>2</xdr:col>
      <xdr:colOff>224118</xdr:colOff>
      <xdr:row>20</xdr:row>
      <xdr:rowOff>179294</xdr:rowOff>
    </xdr:to>
    <xdr:sp macro="[0]!Hoja17.ALIA_PROY1_PO2" textlink="">
      <xdr:nvSpPr>
        <xdr:cNvPr id="24" name="23 Rectángulo redondeado"/>
        <xdr:cNvSpPr/>
      </xdr:nvSpPr>
      <xdr:spPr>
        <a:xfrm>
          <a:off x="2129118" y="10511118"/>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21</xdr:row>
      <xdr:rowOff>0</xdr:rowOff>
    </xdr:from>
    <xdr:to>
      <xdr:col>2</xdr:col>
      <xdr:colOff>224118</xdr:colOff>
      <xdr:row>21</xdr:row>
      <xdr:rowOff>179294</xdr:rowOff>
    </xdr:to>
    <xdr:sp macro="[0]!Hoja17.ALIA_PROY1_PO3" textlink="">
      <xdr:nvSpPr>
        <xdr:cNvPr id="25" name="24 Rectángulo redondeado"/>
        <xdr:cNvSpPr/>
      </xdr:nvSpPr>
      <xdr:spPr>
        <a:xfrm>
          <a:off x="2129118" y="11082618"/>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23</xdr:row>
      <xdr:rowOff>0</xdr:rowOff>
    </xdr:from>
    <xdr:to>
      <xdr:col>2</xdr:col>
      <xdr:colOff>224118</xdr:colOff>
      <xdr:row>23</xdr:row>
      <xdr:rowOff>179294</xdr:rowOff>
    </xdr:to>
    <xdr:sp macro="[0]!Hoja17.ALIA_PROY1_PO4" textlink="">
      <xdr:nvSpPr>
        <xdr:cNvPr id="26" name="25 Rectángulo redondeado"/>
        <xdr:cNvSpPr/>
      </xdr:nvSpPr>
      <xdr:spPr>
        <a:xfrm>
          <a:off x="2129118" y="1262902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25</xdr:row>
      <xdr:rowOff>0</xdr:rowOff>
    </xdr:from>
    <xdr:to>
      <xdr:col>2</xdr:col>
      <xdr:colOff>224118</xdr:colOff>
      <xdr:row>25</xdr:row>
      <xdr:rowOff>179294</xdr:rowOff>
    </xdr:to>
    <xdr:sp macro="[0]!Hoja17.ALIA_PROY2_PO1" textlink="">
      <xdr:nvSpPr>
        <xdr:cNvPr id="27" name="26 Rectángulo redondeado"/>
        <xdr:cNvSpPr/>
      </xdr:nvSpPr>
      <xdr:spPr>
        <a:xfrm>
          <a:off x="2129118" y="1415302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28</xdr:row>
      <xdr:rowOff>0</xdr:rowOff>
    </xdr:from>
    <xdr:to>
      <xdr:col>2</xdr:col>
      <xdr:colOff>224118</xdr:colOff>
      <xdr:row>28</xdr:row>
      <xdr:rowOff>179294</xdr:rowOff>
    </xdr:to>
    <xdr:sp macro="[0]!Hoja17.ALIA_PROY3_PO1" textlink="">
      <xdr:nvSpPr>
        <xdr:cNvPr id="28" name="27 Rectángulo redondeado"/>
        <xdr:cNvSpPr/>
      </xdr:nvSpPr>
      <xdr:spPr>
        <a:xfrm>
          <a:off x="2129118" y="16091647"/>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29</xdr:row>
      <xdr:rowOff>0</xdr:rowOff>
    </xdr:from>
    <xdr:to>
      <xdr:col>2</xdr:col>
      <xdr:colOff>224118</xdr:colOff>
      <xdr:row>29</xdr:row>
      <xdr:rowOff>179294</xdr:rowOff>
    </xdr:to>
    <xdr:sp macro="[0]!Hoja17.ALIA_PROY3_PO2" textlink="">
      <xdr:nvSpPr>
        <xdr:cNvPr id="29" name="28 Rectángulo redondeado"/>
        <xdr:cNvSpPr/>
      </xdr:nvSpPr>
      <xdr:spPr>
        <a:xfrm>
          <a:off x="2129118" y="16663147"/>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31</xdr:row>
      <xdr:rowOff>0</xdr:rowOff>
    </xdr:from>
    <xdr:to>
      <xdr:col>2</xdr:col>
      <xdr:colOff>224118</xdr:colOff>
      <xdr:row>31</xdr:row>
      <xdr:rowOff>179294</xdr:rowOff>
    </xdr:to>
    <xdr:sp macro="[0]!Hoja17.ALIA_PROY3_PO3" textlink="">
      <xdr:nvSpPr>
        <xdr:cNvPr id="30" name="29 Rectángulo redondeado"/>
        <xdr:cNvSpPr/>
      </xdr:nvSpPr>
      <xdr:spPr>
        <a:xfrm>
          <a:off x="2129118" y="18187147"/>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33</xdr:row>
      <xdr:rowOff>0</xdr:rowOff>
    </xdr:from>
    <xdr:to>
      <xdr:col>2</xdr:col>
      <xdr:colOff>224118</xdr:colOff>
      <xdr:row>33</xdr:row>
      <xdr:rowOff>179294</xdr:rowOff>
    </xdr:to>
    <xdr:sp macro="[0]!Hoja17.ALIA_PROY3_PO4" textlink="">
      <xdr:nvSpPr>
        <xdr:cNvPr id="31" name="30 Rectángulo redondeado"/>
        <xdr:cNvSpPr/>
      </xdr:nvSpPr>
      <xdr:spPr>
        <a:xfrm>
          <a:off x="2129118" y="20092147"/>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34</xdr:row>
      <xdr:rowOff>0</xdr:rowOff>
    </xdr:from>
    <xdr:to>
      <xdr:col>2</xdr:col>
      <xdr:colOff>224118</xdr:colOff>
      <xdr:row>34</xdr:row>
      <xdr:rowOff>179294</xdr:rowOff>
    </xdr:to>
    <xdr:sp macro="[0]!Hoja17.ALIA_PROY3_PO5" textlink="">
      <xdr:nvSpPr>
        <xdr:cNvPr id="32" name="31 Rectángulo redondeado"/>
        <xdr:cNvSpPr/>
      </xdr:nvSpPr>
      <xdr:spPr>
        <a:xfrm>
          <a:off x="2129118" y="21235147"/>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1057275</xdr:colOff>
      <xdr:row>1</xdr:row>
      <xdr:rowOff>42862</xdr:rowOff>
    </xdr:from>
    <xdr:to>
      <xdr:col>1</xdr:col>
      <xdr:colOff>1327275</xdr:colOff>
      <xdr:row>1</xdr:row>
      <xdr:rowOff>312862</xdr:rowOff>
    </xdr:to>
    <xdr:sp macro="" textlink="">
      <xdr:nvSpPr>
        <xdr:cNvPr id="2" name="1 Elipse">
          <a:hlinkClick xmlns:r="http://schemas.openxmlformats.org/officeDocument/2006/relationships" r:id="rId1"/>
        </xdr:cNvPr>
        <xdr:cNvSpPr/>
      </xdr:nvSpPr>
      <xdr:spPr>
        <a:xfrm>
          <a:off x="3362325" y="452437"/>
          <a:ext cx="270000" cy="270000"/>
        </a:xfrm>
        <a:prstGeom prst="ellipse">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r>
            <a:rPr lang="es-CO"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1</a:t>
          </a:r>
        </a:p>
      </xdr:txBody>
    </xdr:sp>
    <xdr:clientData/>
  </xdr:twoCellAnchor>
  <xdr:twoCellAnchor>
    <xdr:from>
      <xdr:col>1</xdr:col>
      <xdr:colOff>1560513</xdr:colOff>
      <xdr:row>1</xdr:row>
      <xdr:rowOff>42862</xdr:rowOff>
    </xdr:from>
    <xdr:to>
      <xdr:col>1</xdr:col>
      <xdr:colOff>1830513</xdr:colOff>
      <xdr:row>1</xdr:row>
      <xdr:rowOff>312862</xdr:rowOff>
    </xdr:to>
    <xdr:sp macro="" textlink="">
      <xdr:nvSpPr>
        <xdr:cNvPr id="3" name="2 Elipse">
          <a:hlinkClick xmlns:r="http://schemas.openxmlformats.org/officeDocument/2006/relationships" r:id="rId2"/>
        </xdr:cNvPr>
        <xdr:cNvSpPr/>
      </xdr:nvSpPr>
      <xdr:spPr>
        <a:xfrm>
          <a:off x="3865563" y="452437"/>
          <a:ext cx="270000" cy="270000"/>
        </a:xfrm>
        <a:prstGeom prst="ellipse">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r>
            <a:rPr lang="es-CO"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2</a:t>
          </a:r>
        </a:p>
      </xdr:txBody>
    </xdr:sp>
    <xdr:clientData/>
  </xdr:twoCellAnchor>
  <xdr:twoCellAnchor>
    <xdr:from>
      <xdr:col>1</xdr:col>
      <xdr:colOff>2063751</xdr:colOff>
      <xdr:row>1</xdr:row>
      <xdr:rowOff>42862</xdr:rowOff>
    </xdr:from>
    <xdr:to>
      <xdr:col>1</xdr:col>
      <xdr:colOff>2333751</xdr:colOff>
      <xdr:row>1</xdr:row>
      <xdr:rowOff>312862</xdr:rowOff>
    </xdr:to>
    <xdr:sp macro="" textlink="">
      <xdr:nvSpPr>
        <xdr:cNvPr id="4" name="3 Elipse">
          <a:hlinkClick xmlns:r="http://schemas.openxmlformats.org/officeDocument/2006/relationships" r:id="rId3"/>
        </xdr:cNvPr>
        <xdr:cNvSpPr/>
      </xdr:nvSpPr>
      <xdr:spPr>
        <a:xfrm>
          <a:off x="4368801" y="452437"/>
          <a:ext cx="270000" cy="270000"/>
        </a:xfrm>
        <a:prstGeom prst="ellipse">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r>
            <a:rPr lang="es-CO"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3</a:t>
          </a:r>
        </a:p>
      </xdr:txBody>
    </xdr:sp>
    <xdr:clientData/>
  </xdr:twoCellAnchor>
  <xdr:twoCellAnchor>
    <xdr:from>
      <xdr:col>2</xdr:col>
      <xdr:colOff>23814</xdr:colOff>
      <xdr:row>1</xdr:row>
      <xdr:rowOff>42862</xdr:rowOff>
    </xdr:from>
    <xdr:to>
      <xdr:col>2</xdr:col>
      <xdr:colOff>293814</xdr:colOff>
      <xdr:row>1</xdr:row>
      <xdr:rowOff>312862</xdr:rowOff>
    </xdr:to>
    <xdr:sp macro="" textlink="">
      <xdr:nvSpPr>
        <xdr:cNvPr id="5" name="4 Elipse">
          <a:hlinkClick xmlns:r="http://schemas.openxmlformats.org/officeDocument/2006/relationships" r:id="rId4"/>
        </xdr:cNvPr>
        <xdr:cNvSpPr/>
      </xdr:nvSpPr>
      <xdr:spPr>
        <a:xfrm>
          <a:off x="4872039" y="452437"/>
          <a:ext cx="270000" cy="270000"/>
        </a:xfrm>
        <a:prstGeom prst="ellipse">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r>
            <a:rPr lang="es-CO"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4</a:t>
          </a:r>
        </a:p>
      </xdr:txBody>
    </xdr:sp>
    <xdr:clientData/>
  </xdr:twoCellAnchor>
  <xdr:twoCellAnchor>
    <xdr:from>
      <xdr:col>2</xdr:col>
      <xdr:colOff>527052</xdr:colOff>
      <xdr:row>1</xdr:row>
      <xdr:rowOff>42862</xdr:rowOff>
    </xdr:from>
    <xdr:to>
      <xdr:col>2</xdr:col>
      <xdr:colOff>797052</xdr:colOff>
      <xdr:row>1</xdr:row>
      <xdr:rowOff>312862</xdr:rowOff>
    </xdr:to>
    <xdr:sp macro="" textlink="">
      <xdr:nvSpPr>
        <xdr:cNvPr id="6" name="5 Elipse">
          <a:hlinkClick xmlns:r="http://schemas.openxmlformats.org/officeDocument/2006/relationships" r:id="rId5"/>
        </xdr:cNvPr>
        <xdr:cNvSpPr/>
      </xdr:nvSpPr>
      <xdr:spPr>
        <a:xfrm>
          <a:off x="5375277" y="452437"/>
          <a:ext cx="270000" cy="270000"/>
        </a:xfrm>
        <a:prstGeom prst="ellipse">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r>
            <a:rPr lang="es-CO"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5</a:t>
          </a:r>
        </a:p>
      </xdr:txBody>
    </xdr:sp>
    <xdr:clientData/>
  </xdr:twoCellAnchor>
  <xdr:twoCellAnchor>
    <xdr:from>
      <xdr:col>2</xdr:col>
      <xdr:colOff>1030290</xdr:colOff>
      <xdr:row>1</xdr:row>
      <xdr:rowOff>42862</xdr:rowOff>
    </xdr:from>
    <xdr:to>
      <xdr:col>2</xdr:col>
      <xdr:colOff>1300290</xdr:colOff>
      <xdr:row>1</xdr:row>
      <xdr:rowOff>312862</xdr:rowOff>
    </xdr:to>
    <xdr:sp macro="" textlink="">
      <xdr:nvSpPr>
        <xdr:cNvPr id="7" name="6 Elipse">
          <a:hlinkClick xmlns:r="http://schemas.openxmlformats.org/officeDocument/2006/relationships" r:id="rId6"/>
        </xdr:cNvPr>
        <xdr:cNvSpPr/>
      </xdr:nvSpPr>
      <xdr:spPr>
        <a:xfrm>
          <a:off x="5878515" y="452437"/>
          <a:ext cx="270000" cy="270000"/>
        </a:xfrm>
        <a:prstGeom prst="ellipse">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r>
            <a:rPr lang="es-CO"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6</a:t>
          </a:r>
        </a:p>
      </xdr:txBody>
    </xdr:sp>
    <xdr:clientData/>
  </xdr:twoCellAnchor>
  <xdr:twoCellAnchor>
    <xdr:from>
      <xdr:col>2</xdr:col>
      <xdr:colOff>1533525</xdr:colOff>
      <xdr:row>1</xdr:row>
      <xdr:rowOff>42862</xdr:rowOff>
    </xdr:from>
    <xdr:to>
      <xdr:col>2</xdr:col>
      <xdr:colOff>1803525</xdr:colOff>
      <xdr:row>1</xdr:row>
      <xdr:rowOff>312862</xdr:rowOff>
    </xdr:to>
    <xdr:sp macro="" textlink="">
      <xdr:nvSpPr>
        <xdr:cNvPr id="8" name="7 Elipse">
          <a:hlinkClick xmlns:r="http://schemas.openxmlformats.org/officeDocument/2006/relationships" r:id="rId7"/>
        </xdr:cNvPr>
        <xdr:cNvSpPr/>
      </xdr:nvSpPr>
      <xdr:spPr>
        <a:xfrm>
          <a:off x="6381750" y="452437"/>
          <a:ext cx="270000" cy="270000"/>
        </a:xfrm>
        <a:prstGeom prst="ellipse">
          <a:avLst/>
        </a:prstGeom>
      </xdr:spPr>
      <xdr:style>
        <a:lnRef idx="0">
          <a:schemeClr val="accent2"/>
        </a:lnRef>
        <a:fillRef idx="3">
          <a:schemeClr val="accent2"/>
        </a:fillRef>
        <a:effectRef idx="3">
          <a:schemeClr val="accent2"/>
        </a:effectRef>
        <a:fontRef idx="minor">
          <a:schemeClr val="lt1"/>
        </a:fontRef>
      </xdr:style>
      <xdr:txBody>
        <a:bodyPr vertOverflow="clip" rtlCol="0" anchor="ctr"/>
        <a:lstStyle/>
        <a:p>
          <a:pPr algn="ctr"/>
          <a:r>
            <a:rPr lang="es-CO"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rPr>
            <a:t>7</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219563</xdr:colOff>
      <xdr:row>0</xdr:row>
      <xdr:rowOff>31343</xdr:rowOff>
    </xdr:from>
    <xdr:to>
      <xdr:col>1</xdr:col>
      <xdr:colOff>219563</xdr:colOff>
      <xdr:row>3</xdr:row>
      <xdr:rowOff>119903</xdr:rowOff>
    </xdr:to>
    <xdr:pic>
      <xdr:nvPicPr>
        <xdr:cNvPr id="2" name="1 Imagen" descr="PDI.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219563" y="31343"/>
          <a:ext cx="609700" cy="831510"/>
        </a:xfrm>
        <a:prstGeom prst="rect">
          <a:avLst/>
        </a:prstGeom>
      </xdr:spPr>
    </xdr:pic>
    <xdr:clientData/>
  </xdr:twoCellAnchor>
  <xdr:twoCellAnchor editAs="oneCell">
    <xdr:from>
      <xdr:col>5</xdr:col>
      <xdr:colOff>31939</xdr:colOff>
      <xdr:row>0</xdr:row>
      <xdr:rowOff>33617</xdr:rowOff>
    </xdr:from>
    <xdr:to>
      <xdr:col>5</xdr:col>
      <xdr:colOff>31939</xdr:colOff>
      <xdr:row>3</xdr:row>
      <xdr:rowOff>111001</xdr:rowOff>
    </xdr:to>
    <xdr:pic>
      <xdr:nvPicPr>
        <xdr:cNvPr id="3" name="2 Imagen" descr="Max.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5842189" y="33617"/>
          <a:ext cx="584384" cy="820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219563</xdr:colOff>
      <xdr:row>0</xdr:row>
      <xdr:rowOff>31343</xdr:rowOff>
    </xdr:from>
    <xdr:to>
      <xdr:col>0</xdr:col>
      <xdr:colOff>219563</xdr:colOff>
      <xdr:row>5</xdr:row>
      <xdr:rowOff>43703</xdr:rowOff>
    </xdr:to>
    <xdr:pic>
      <xdr:nvPicPr>
        <xdr:cNvPr id="2" name="1 Imagen" descr="PDI.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552938" y="31343"/>
          <a:ext cx="0" cy="831510"/>
        </a:xfrm>
        <a:prstGeom prst="rect">
          <a:avLst/>
        </a:prstGeom>
      </xdr:spPr>
    </xdr:pic>
    <xdr:clientData/>
  </xdr:twoCellAnchor>
  <xdr:twoCellAnchor editAs="oneCell">
    <xdr:from>
      <xdr:col>4</xdr:col>
      <xdr:colOff>31939</xdr:colOff>
      <xdr:row>0</xdr:row>
      <xdr:rowOff>33617</xdr:rowOff>
    </xdr:from>
    <xdr:to>
      <xdr:col>4</xdr:col>
      <xdr:colOff>31939</xdr:colOff>
      <xdr:row>5</xdr:row>
      <xdr:rowOff>34801</xdr:rowOff>
    </xdr:to>
    <xdr:pic>
      <xdr:nvPicPr>
        <xdr:cNvPr id="3" name="2 Imagen" descr="Max.PNG">
          <a:hlinkClick xmlns:r="http://schemas.openxmlformats.org/officeDocument/2006/relationships" r:id="rId3"/>
        </xdr:cNvPr>
        <xdr:cNvPicPr>
          <a:picLocks noChangeAspect="1"/>
        </xdr:cNvPicPr>
      </xdr:nvPicPr>
      <xdr:blipFill>
        <a:blip xmlns:r="http://schemas.openxmlformats.org/officeDocument/2006/relationships" r:embed="rId4" cstate="print"/>
        <a:stretch>
          <a:fillRect/>
        </a:stretch>
      </xdr:blipFill>
      <xdr:spPr>
        <a:xfrm>
          <a:off x="5127814" y="33617"/>
          <a:ext cx="0" cy="8203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612328</xdr:colOff>
      <xdr:row>0</xdr:row>
      <xdr:rowOff>62753</xdr:rowOff>
    </xdr:from>
    <xdr:to>
      <xdr:col>1</xdr:col>
      <xdr:colOff>612328</xdr:colOff>
      <xdr:row>3</xdr:row>
      <xdr:rowOff>18516</xdr:rowOff>
    </xdr:to>
    <xdr:pic>
      <xdr:nvPicPr>
        <xdr:cNvPr id="2" name="1 Imagen" descr="PDI.png" hidden="1">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83778" y="62753"/>
          <a:ext cx="521147" cy="705857"/>
        </a:xfrm>
        <a:prstGeom prst="rect">
          <a:avLst/>
        </a:prstGeom>
      </xdr:spPr>
    </xdr:pic>
    <xdr:clientData/>
  </xdr:twoCellAnchor>
  <xdr:twoCellAnchor editAs="oneCell">
    <xdr:from>
      <xdr:col>5</xdr:col>
      <xdr:colOff>485775</xdr:colOff>
      <xdr:row>0</xdr:row>
      <xdr:rowOff>104664</xdr:rowOff>
    </xdr:from>
    <xdr:to>
      <xdr:col>5</xdr:col>
      <xdr:colOff>485775</xdr:colOff>
      <xdr:row>3</xdr:row>
      <xdr:rowOff>51750</xdr:rowOff>
    </xdr:to>
    <xdr:pic>
      <xdr:nvPicPr>
        <xdr:cNvPr id="3" name="2 Imagen" descr="Max.PNG" hidden="1"/>
        <xdr:cNvPicPr>
          <a:picLocks noChangeAspect="1"/>
        </xdr:cNvPicPr>
      </xdr:nvPicPr>
      <xdr:blipFill>
        <a:blip xmlns:r="http://schemas.openxmlformats.org/officeDocument/2006/relationships" r:embed="rId3" cstate="print"/>
        <a:stretch>
          <a:fillRect/>
        </a:stretch>
      </xdr:blipFill>
      <xdr:spPr>
        <a:xfrm>
          <a:off x="5705475" y="104664"/>
          <a:ext cx="485775" cy="697180"/>
        </a:xfrm>
        <a:prstGeom prst="rect">
          <a:avLst/>
        </a:prstGeom>
      </xdr:spPr>
    </xdr:pic>
    <xdr:clientData/>
  </xdr:twoCellAnchor>
  <xdr:twoCellAnchor editAs="oneCell">
    <xdr:from>
      <xdr:col>2</xdr:col>
      <xdr:colOff>11205</xdr:colOff>
      <xdr:row>27</xdr:row>
      <xdr:rowOff>11206</xdr:rowOff>
    </xdr:from>
    <xdr:to>
      <xdr:col>2</xdr:col>
      <xdr:colOff>235323</xdr:colOff>
      <xdr:row>27</xdr:row>
      <xdr:rowOff>190500</xdr:rowOff>
    </xdr:to>
    <xdr:sp macro="[0]!Hoja1.DES_PROY1_PO1" textlink="">
      <xdr:nvSpPr>
        <xdr:cNvPr id="15" name="14 Rectángulo redondeado"/>
        <xdr:cNvSpPr/>
      </xdr:nvSpPr>
      <xdr:spPr>
        <a:xfrm>
          <a:off x="2342029" y="16125265"/>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6722</xdr:colOff>
      <xdr:row>28</xdr:row>
      <xdr:rowOff>6724</xdr:rowOff>
    </xdr:from>
    <xdr:to>
      <xdr:col>2</xdr:col>
      <xdr:colOff>230840</xdr:colOff>
      <xdr:row>28</xdr:row>
      <xdr:rowOff>186018</xdr:rowOff>
    </xdr:to>
    <xdr:sp macro="[0]!Hoja1.DES_PROY1_PO2" textlink="">
      <xdr:nvSpPr>
        <xdr:cNvPr id="16" name="15 Rectángulo redondeado"/>
        <xdr:cNvSpPr/>
      </xdr:nvSpPr>
      <xdr:spPr>
        <a:xfrm>
          <a:off x="2337546" y="17073283"/>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11205</xdr:colOff>
      <xdr:row>29</xdr:row>
      <xdr:rowOff>0</xdr:rowOff>
    </xdr:from>
    <xdr:to>
      <xdr:col>2</xdr:col>
      <xdr:colOff>235323</xdr:colOff>
      <xdr:row>29</xdr:row>
      <xdr:rowOff>179294</xdr:rowOff>
    </xdr:to>
    <xdr:sp macro="[0]!Hoja1.DES_PROY1_PO3" textlink="">
      <xdr:nvSpPr>
        <xdr:cNvPr id="17" name="16 Rectángulo redondeado"/>
        <xdr:cNvSpPr/>
      </xdr:nvSpPr>
      <xdr:spPr>
        <a:xfrm>
          <a:off x="2342029" y="182095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6723</xdr:colOff>
      <xdr:row>30</xdr:row>
      <xdr:rowOff>6723</xdr:rowOff>
    </xdr:from>
    <xdr:to>
      <xdr:col>2</xdr:col>
      <xdr:colOff>230841</xdr:colOff>
      <xdr:row>30</xdr:row>
      <xdr:rowOff>186017</xdr:rowOff>
    </xdr:to>
    <xdr:sp macro="[0]!Hoja1.DES_PROY1_PO4" textlink="">
      <xdr:nvSpPr>
        <xdr:cNvPr id="18" name="17 Rectángulo redondeado"/>
        <xdr:cNvSpPr/>
      </xdr:nvSpPr>
      <xdr:spPr>
        <a:xfrm>
          <a:off x="2337547" y="19359282"/>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6722</xdr:colOff>
      <xdr:row>31</xdr:row>
      <xdr:rowOff>6724</xdr:rowOff>
    </xdr:from>
    <xdr:to>
      <xdr:col>2</xdr:col>
      <xdr:colOff>230840</xdr:colOff>
      <xdr:row>31</xdr:row>
      <xdr:rowOff>186018</xdr:rowOff>
    </xdr:to>
    <xdr:sp macro="[0]!Hoja1.DES_PROY1_PO1" textlink="">
      <xdr:nvSpPr>
        <xdr:cNvPr id="19" name="18 Rectángulo redondeado"/>
        <xdr:cNvSpPr/>
      </xdr:nvSpPr>
      <xdr:spPr>
        <a:xfrm>
          <a:off x="2337546" y="20692783"/>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32</xdr:row>
      <xdr:rowOff>0</xdr:rowOff>
    </xdr:from>
    <xdr:to>
      <xdr:col>2</xdr:col>
      <xdr:colOff>224118</xdr:colOff>
      <xdr:row>32</xdr:row>
      <xdr:rowOff>179294</xdr:rowOff>
    </xdr:to>
    <xdr:sp macro="[0]!Hoja1.DES_PROY1_PO1" textlink="">
      <xdr:nvSpPr>
        <xdr:cNvPr id="20" name="19 Rectángulo redondeado"/>
        <xdr:cNvSpPr/>
      </xdr:nvSpPr>
      <xdr:spPr>
        <a:xfrm>
          <a:off x="2330824" y="218290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33</xdr:row>
      <xdr:rowOff>0</xdr:rowOff>
    </xdr:from>
    <xdr:to>
      <xdr:col>2</xdr:col>
      <xdr:colOff>224118</xdr:colOff>
      <xdr:row>33</xdr:row>
      <xdr:rowOff>179294</xdr:rowOff>
    </xdr:to>
    <xdr:sp macro="[0]!Hoja1.DES_PROY1_PO1" textlink="">
      <xdr:nvSpPr>
        <xdr:cNvPr id="21" name="20 Rectángulo redondeado"/>
        <xdr:cNvSpPr/>
      </xdr:nvSpPr>
      <xdr:spPr>
        <a:xfrm>
          <a:off x="2330824" y="227815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34</xdr:row>
      <xdr:rowOff>0</xdr:rowOff>
    </xdr:from>
    <xdr:to>
      <xdr:col>2</xdr:col>
      <xdr:colOff>224118</xdr:colOff>
      <xdr:row>34</xdr:row>
      <xdr:rowOff>179294</xdr:rowOff>
    </xdr:to>
    <xdr:sp macro="[0]!Hoja1.DES_PROY1_PO1" textlink="">
      <xdr:nvSpPr>
        <xdr:cNvPr id="22" name="21 Rectángulo redondeado"/>
        <xdr:cNvSpPr/>
      </xdr:nvSpPr>
      <xdr:spPr>
        <a:xfrm>
          <a:off x="2330824" y="237340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35</xdr:row>
      <xdr:rowOff>0</xdr:rowOff>
    </xdr:from>
    <xdr:to>
      <xdr:col>2</xdr:col>
      <xdr:colOff>224118</xdr:colOff>
      <xdr:row>35</xdr:row>
      <xdr:rowOff>179294</xdr:rowOff>
    </xdr:to>
    <xdr:sp macro="[0]!Hoja1.DES_PROY3_PO1" textlink="">
      <xdr:nvSpPr>
        <xdr:cNvPr id="23" name="22 Rectángulo redondeado"/>
        <xdr:cNvSpPr/>
      </xdr:nvSpPr>
      <xdr:spPr>
        <a:xfrm>
          <a:off x="2330824" y="248770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36</xdr:row>
      <xdr:rowOff>0</xdr:rowOff>
    </xdr:from>
    <xdr:to>
      <xdr:col>2</xdr:col>
      <xdr:colOff>224118</xdr:colOff>
      <xdr:row>36</xdr:row>
      <xdr:rowOff>179294</xdr:rowOff>
    </xdr:to>
    <xdr:sp macro="[0]!Hoja1.DES_PROY3_PO2" textlink="">
      <xdr:nvSpPr>
        <xdr:cNvPr id="24" name="23 Rectángulo redondeado"/>
        <xdr:cNvSpPr/>
      </xdr:nvSpPr>
      <xdr:spPr>
        <a:xfrm>
          <a:off x="2330824" y="258295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37</xdr:row>
      <xdr:rowOff>0</xdr:rowOff>
    </xdr:from>
    <xdr:to>
      <xdr:col>2</xdr:col>
      <xdr:colOff>224118</xdr:colOff>
      <xdr:row>37</xdr:row>
      <xdr:rowOff>179294</xdr:rowOff>
    </xdr:to>
    <xdr:sp macro="[0]!Hoja1.DES_PROY3_PO3" textlink="">
      <xdr:nvSpPr>
        <xdr:cNvPr id="25" name="24 Rectángulo redondeado"/>
        <xdr:cNvSpPr/>
      </xdr:nvSpPr>
      <xdr:spPr>
        <a:xfrm>
          <a:off x="2330824" y="267820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38</xdr:row>
      <xdr:rowOff>0</xdr:rowOff>
    </xdr:from>
    <xdr:to>
      <xdr:col>2</xdr:col>
      <xdr:colOff>224118</xdr:colOff>
      <xdr:row>38</xdr:row>
      <xdr:rowOff>179294</xdr:rowOff>
    </xdr:to>
    <xdr:sp macro="[0]!Hoja1.DES_PROY3_PO4" textlink="">
      <xdr:nvSpPr>
        <xdr:cNvPr id="26" name="25 Rectángulo redondeado"/>
        <xdr:cNvSpPr/>
      </xdr:nvSpPr>
      <xdr:spPr>
        <a:xfrm>
          <a:off x="2330824" y="277345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39</xdr:row>
      <xdr:rowOff>0</xdr:rowOff>
    </xdr:from>
    <xdr:to>
      <xdr:col>2</xdr:col>
      <xdr:colOff>224118</xdr:colOff>
      <xdr:row>39</xdr:row>
      <xdr:rowOff>179294</xdr:rowOff>
    </xdr:to>
    <xdr:sp macro="[0]!Hoja1.DES_PROY4_PO1" textlink="">
      <xdr:nvSpPr>
        <xdr:cNvPr id="27" name="26 Rectángulo redondeado"/>
        <xdr:cNvSpPr/>
      </xdr:nvSpPr>
      <xdr:spPr>
        <a:xfrm>
          <a:off x="2330824" y="288775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40</xdr:row>
      <xdr:rowOff>0</xdr:rowOff>
    </xdr:from>
    <xdr:to>
      <xdr:col>2</xdr:col>
      <xdr:colOff>224118</xdr:colOff>
      <xdr:row>40</xdr:row>
      <xdr:rowOff>179294</xdr:rowOff>
    </xdr:to>
    <xdr:sp macro="[0]!Hoja1.DES_PROY4_PO2" textlink="">
      <xdr:nvSpPr>
        <xdr:cNvPr id="28" name="27 Rectángulo redondeado"/>
        <xdr:cNvSpPr/>
      </xdr:nvSpPr>
      <xdr:spPr>
        <a:xfrm>
          <a:off x="2330824" y="300205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41</xdr:row>
      <xdr:rowOff>0</xdr:rowOff>
    </xdr:from>
    <xdr:to>
      <xdr:col>2</xdr:col>
      <xdr:colOff>224118</xdr:colOff>
      <xdr:row>41</xdr:row>
      <xdr:rowOff>179294</xdr:rowOff>
    </xdr:to>
    <xdr:sp macro="[0]!Hoja1.DES_PROY4_PO3" textlink="">
      <xdr:nvSpPr>
        <xdr:cNvPr id="29" name="28 Rectángulo redondeado"/>
        <xdr:cNvSpPr/>
      </xdr:nvSpPr>
      <xdr:spPr>
        <a:xfrm>
          <a:off x="2330824" y="309730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1</xdr:col>
      <xdr:colOff>0</xdr:colOff>
      <xdr:row>6</xdr:row>
      <xdr:rowOff>0</xdr:rowOff>
    </xdr:from>
    <xdr:to>
      <xdr:col>1</xdr:col>
      <xdr:colOff>466725</xdr:colOff>
      <xdr:row>6</xdr:row>
      <xdr:rowOff>259794</xdr:rowOff>
    </xdr:to>
    <xdr:sp macro="[0]!Hoja1.DES_OBJ" textlink="">
      <xdr:nvSpPr>
        <xdr:cNvPr id="30" name="29 Rectángulo redondeado"/>
        <xdr:cNvSpPr/>
      </xdr:nvSpPr>
      <xdr:spPr>
        <a:xfrm>
          <a:off x="593912" y="1557618"/>
          <a:ext cx="466725" cy="2597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9</xdr:row>
      <xdr:rowOff>0</xdr:rowOff>
    </xdr:from>
    <xdr:to>
      <xdr:col>1</xdr:col>
      <xdr:colOff>485774</xdr:colOff>
      <xdr:row>9</xdr:row>
      <xdr:rowOff>308803</xdr:rowOff>
    </xdr:to>
    <xdr:sp macro="[0]!Hoja1.DES_COM1" textlink="">
      <xdr:nvSpPr>
        <xdr:cNvPr id="31" name="30 Rectángulo redondeado"/>
        <xdr:cNvSpPr/>
      </xdr:nvSpPr>
      <xdr:spPr>
        <a:xfrm>
          <a:off x="593912" y="3641912"/>
          <a:ext cx="485774" cy="308803"/>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13</xdr:row>
      <xdr:rowOff>0</xdr:rowOff>
    </xdr:from>
    <xdr:to>
      <xdr:col>1</xdr:col>
      <xdr:colOff>458390</xdr:colOff>
      <xdr:row>13</xdr:row>
      <xdr:rowOff>287992</xdr:rowOff>
    </xdr:to>
    <xdr:sp macro="[0]!Hoja1.DES_COM2" textlink="">
      <xdr:nvSpPr>
        <xdr:cNvPr id="32" name="31 Rectángulo redondeado"/>
        <xdr:cNvSpPr/>
      </xdr:nvSpPr>
      <xdr:spPr>
        <a:xfrm>
          <a:off x="593912" y="5524500"/>
          <a:ext cx="458390" cy="287992"/>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17</xdr:row>
      <xdr:rowOff>0</xdr:rowOff>
    </xdr:from>
    <xdr:to>
      <xdr:col>1</xdr:col>
      <xdr:colOff>458390</xdr:colOff>
      <xdr:row>17</xdr:row>
      <xdr:rowOff>285750</xdr:rowOff>
    </xdr:to>
    <xdr:sp macro="[0]!Hoja1.DES_COM3" textlink="">
      <xdr:nvSpPr>
        <xdr:cNvPr id="33" name="32 Rectángulo redondeado"/>
        <xdr:cNvSpPr/>
      </xdr:nvSpPr>
      <xdr:spPr>
        <a:xfrm>
          <a:off x="593912" y="8068235"/>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22</xdr:row>
      <xdr:rowOff>0</xdr:rowOff>
    </xdr:from>
    <xdr:to>
      <xdr:col>1</xdr:col>
      <xdr:colOff>458390</xdr:colOff>
      <xdr:row>22</xdr:row>
      <xdr:rowOff>285750</xdr:rowOff>
    </xdr:to>
    <xdr:sp macro="[0]!Hoja1.DES_COM4" textlink="">
      <xdr:nvSpPr>
        <xdr:cNvPr id="34" name="33 Rectángulo redondeado"/>
        <xdr:cNvSpPr/>
      </xdr:nvSpPr>
      <xdr:spPr>
        <a:xfrm>
          <a:off x="593912" y="13648765"/>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27</xdr:row>
      <xdr:rowOff>0</xdr:rowOff>
    </xdr:from>
    <xdr:to>
      <xdr:col>1</xdr:col>
      <xdr:colOff>458390</xdr:colOff>
      <xdr:row>27</xdr:row>
      <xdr:rowOff>285750</xdr:rowOff>
    </xdr:to>
    <xdr:sp macro="[0]!Hoja1.DES_PROY1" textlink="">
      <xdr:nvSpPr>
        <xdr:cNvPr id="35" name="34 Rectángulo redondeado"/>
        <xdr:cNvSpPr/>
      </xdr:nvSpPr>
      <xdr:spPr>
        <a:xfrm>
          <a:off x="593912" y="16114059"/>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31</xdr:row>
      <xdr:rowOff>0</xdr:rowOff>
    </xdr:from>
    <xdr:to>
      <xdr:col>1</xdr:col>
      <xdr:colOff>458390</xdr:colOff>
      <xdr:row>31</xdr:row>
      <xdr:rowOff>285750</xdr:rowOff>
    </xdr:to>
    <xdr:sp macro="[0]!Hoja1.DES_PROY2" textlink="">
      <xdr:nvSpPr>
        <xdr:cNvPr id="36" name="35 Rectángulo redondeado"/>
        <xdr:cNvSpPr/>
      </xdr:nvSpPr>
      <xdr:spPr>
        <a:xfrm>
          <a:off x="593912" y="20686059"/>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35</xdr:row>
      <xdr:rowOff>0</xdr:rowOff>
    </xdr:from>
    <xdr:to>
      <xdr:col>1</xdr:col>
      <xdr:colOff>458390</xdr:colOff>
      <xdr:row>35</xdr:row>
      <xdr:rowOff>285750</xdr:rowOff>
    </xdr:to>
    <xdr:sp macro="[0]!Hoja1.DES_PROY3" textlink="">
      <xdr:nvSpPr>
        <xdr:cNvPr id="37" name="36 Rectángulo redondeado"/>
        <xdr:cNvSpPr/>
      </xdr:nvSpPr>
      <xdr:spPr>
        <a:xfrm>
          <a:off x="593912" y="24877059"/>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39</xdr:row>
      <xdr:rowOff>0</xdr:rowOff>
    </xdr:from>
    <xdr:to>
      <xdr:col>1</xdr:col>
      <xdr:colOff>458390</xdr:colOff>
      <xdr:row>39</xdr:row>
      <xdr:rowOff>285750</xdr:rowOff>
    </xdr:to>
    <xdr:sp macro="[0]!Hoja1.DES_PROY4" textlink="">
      <xdr:nvSpPr>
        <xdr:cNvPr id="38" name="37 Rectángulo redondeado"/>
        <xdr:cNvSpPr/>
      </xdr:nvSpPr>
      <xdr:spPr>
        <a:xfrm>
          <a:off x="593912" y="28877559"/>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2</xdr:col>
      <xdr:colOff>0</xdr:colOff>
      <xdr:row>10</xdr:row>
      <xdr:rowOff>0</xdr:rowOff>
    </xdr:from>
    <xdr:to>
      <xdr:col>2</xdr:col>
      <xdr:colOff>212911</xdr:colOff>
      <xdr:row>10</xdr:row>
      <xdr:rowOff>316821</xdr:rowOff>
    </xdr:to>
    <xdr:sp macro="[0]!Hoja1.DES_COM1_1" textlink="">
      <xdr:nvSpPr>
        <xdr:cNvPr id="39" name="40 Rectángulo redondeado"/>
        <xdr:cNvSpPr/>
      </xdr:nvSpPr>
      <xdr:spPr>
        <a:xfrm>
          <a:off x="2028265" y="4840941"/>
          <a:ext cx="212911" cy="31376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400" b="1"/>
            <a:t>&gt;</a:t>
          </a:r>
        </a:p>
      </xdr:txBody>
    </xdr:sp>
    <xdr:clientData/>
  </xdr:twoCellAnchor>
  <xdr:twoCellAnchor editAs="oneCell">
    <xdr:from>
      <xdr:col>2</xdr:col>
      <xdr:colOff>0</xdr:colOff>
      <xdr:row>21</xdr:row>
      <xdr:rowOff>0</xdr:rowOff>
    </xdr:from>
    <xdr:to>
      <xdr:col>2</xdr:col>
      <xdr:colOff>268941</xdr:colOff>
      <xdr:row>21</xdr:row>
      <xdr:rowOff>1210236</xdr:rowOff>
    </xdr:to>
    <xdr:sp macro="[0]!Hoja1.DES_COM3_2" textlink="">
      <xdr:nvSpPr>
        <xdr:cNvPr id="40" name="42 Rectángulo redondeado"/>
        <xdr:cNvSpPr/>
      </xdr:nvSpPr>
      <xdr:spPr>
        <a:xfrm>
          <a:off x="2028265" y="17481176"/>
          <a:ext cx="268941" cy="1210236"/>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400" b="1"/>
            <a:t>&gt;</a:t>
          </a:r>
        </a:p>
      </xdr:txBody>
    </xdr:sp>
    <xdr:clientData/>
  </xdr:twoCellAnchor>
  <xdr:twoCellAnchor editAs="oneCell">
    <xdr:from>
      <xdr:col>2</xdr:col>
      <xdr:colOff>0</xdr:colOff>
      <xdr:row>20</xdr:row>
      <xdr:rowOff>0</xdr:rowOff>
    </xdr:from>
    <xdr:to>
      <xdr:col>2</xdr:col>
      <xdr:colOff>257735</xdr:colOff>
      <xdr:row>20</xdr:row>
      <xdr:rowOff>1299882</xdr:rowOff>
    </xdr:to>
    <xdr:sp macro="[0]!Hoja1.DES_COM3_1" textlink="">
      <xdr:nvSpPr>
        <xdr:cNvPr id="41" name="43 Rectángulo redondeado"/>
        <xdr:cNvSpPr/>
      </xdr:nvSpPr>
      <xdr:spPr>
        <a:xfrm>
          <a:off x="2028265" y="16158882"/>
          <a:ext cx="257735" cy="1299882"/>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400" b="1"/>
            <a:t>&gt;</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602803</xdr:colOff>
      <xdr:row>0</xdr:row>
      <xdr:rowOff>62753</xdr:rowOff>
    </xdr:from>
    <xdr:to>
      <xdr:col>1</xdr:col>
      <xdr:colOff>602803</xdr:colOff>
      <xdr:row>4</xdr:row>
      <xdr:rowOff>6610</xdr:rowOff>
    </xdr:to>
    <xdr:pic>
      <xdr:nvPicPr>
        <xdr:cNvPr id="2" name="1 Imagen" descr="PDI.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74253" y="62753"/>
          <a:ext cx="521147" cy="705857"/>
        </a:xfrm>
        <a:prstGeom prst="rect">
          <a:avLst/>
        </a:prstGeom>
      </xdr:spPr>
    </xdr:pic>
    <xdr:clientData/>
  </xdr:twoCellAnchor>
  <xdr:twoCellAnchor editAs="oneCell">
    <xdr:from>
      <xdr:col>2</xdr:col>
      <xdr:colOff>0</xdr:colOff>
      <xdr:row>44</xdr:row>
      <xdr:rowOff>0</xdr:rowOff>
    </xdr:from>
    <xdr:to>
      <xdr:col>2</xdr:col>
      <xdr:colOff>224118</xdr:colOff>
      <xdr:row>44</xdr:row>
      <xdr:rowOff>179294</xdr:rowOff>
    </xdr:to>
    <xdr:sp macro="[0]!Hoja12.COB_PROY1_PO2" textlink="">
      <xdr:nvSpPr>
        <xdr:cNvPr id="16" name="15 Rectángulo redondeado"/>
        <xdr:cNvSpPr/>
      </xdr:nvSpPr>
      <xdr:spPr>
        <a:xfrm>
          <a:off x="1905000" y="18366441"/>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46</xdr:row>
      <xdr:rowOff>0</xdr:rowOff>
    </xdr:from>
    <xdr:to>
      <xdr:col>2</xdr:col>
      <xdr:colOff>224118</xdr:colOff>
      <xdr:row>46</xdr:row>
      <xdr:rowOff>179294</xdr:rowOff>
    </xdr:to>
    <xdr:sp macro="[0]!Hoja12.COB_PROY2_PO1" textlink="">
      <xdr:nvSpPr>
        <xdr:cNvPr id="18" name="17 Rectángulo redondeado"/>
        <xdr:cNvSpPr/>
      </xdr:nvSpPr>
      <xdr:spPr>
        <a:xfrm>
          <a:off x="1905000" y="20842941"/>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47</xdr:row>
      <xdr:rowOff>0</xdr:rowOff>
    </xdr:from>
    <xdr:to>
      <xdr:col>2</xdr:col>
      <xdr:colOff>224118</xdr:colOff>
      <xdr:row>47</xdr:row>
      <xdr:rowOff>179294</xdr:rowOff>
    </xdr:to>
    <xdr:sp macro="[0]!Hoja12.COB_PROY2_PO2" textlink="">
      <xdr:nvSpPr>
        <xdr:cNvPr id="19" name="18 Rectángulo redondeado"/>
        <xdr:cNvSpPr/>
      </xdr:nvSpPr>
      <xdr:spPr>
        <a:xfrm>
          <a:off x="1905000" y="21223941"/>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48</xdr:row>
      <xdr:rowOff>0</xdr:rowOff>
    </xdr:from>
    <xdr:to>
      <xdr:col>2</xdr:col>
      <xdr:colOff>224118</xdr:colOff>
      <xdr:row>48</xdr:row>
      <xdr:rowOff>179294</xdr:rowOff>
    </xdr:to>
    <xdr:sp macro="[0]!Hoja12.COB_PROY2_PO3" textlink="">
      <xdr:nvSpPr>
        <xdr:cNvPr id="20" name="19 Rectángulo redondeado"/>
        <xdr:cNvSpPr/>
      </xdr:nvSpPr>
      <xdr:spPr>
        <a:xfrm>
          <a:off x="1905000" y="21604941"/>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51</xdr:row>
      <xdr:rowOff>0</xdr:rowOff>
    </xdr:from>
    <xdr:to>
      <xdr:col>2</xdr:col>
      <xdr:colOff>224118</xdr:colOff>
      <xdr:row>51</xdr:row>
      <xdr:rowOff>179294</xdr:rowOff>
    </xdr:to>
    <xdr:sp macro="[0]!Hoja12.COB_PROY3_PO1" textlink="">
      <xdr:nvSpPr>
        <xdr:cNvPr id="21" name="20 Rectángulo redondeado"/>
        <xdr:cNvSpPr/>
      </xdr:nvSpPr>
      <xdr:spPr>
        <a:xfrm>
          <a:off x="1905000" y="23319441"/>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52</xdr:row>
      <xdr:rowOff>0</xdr:rowOff>
    </xdr:from>
    <xdr:to>
      <xdr:col>2</xdr:col>
      <xdr:colOff>224118</xdr:colOff>
      <xdr:row>52</xdr:row>
      <xdr:rowOff>179294</xdr:rowOff>
    </xdr:to>
    <xdr:sp macro="[0]!Hoja1.DES_PROY4_PO1" textlink="">
      <xdr:nvSpPr>
        <xdr:cNvPr id="22" name="21 Rectángulo redondeado"/>
        <xdr:cNvSpPr/>
      </xdr:nvSpPr>
      <xdr:spPr>
        <a:xfrm>
          <a:off x="1905000" y="24384000"/>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53</xdr:row>
      <xdr:rowOff>0</xdr:rowOff>
    </xdr:from>
    <xdr:to>
      <xdr:col>2</xdr:col>
      <xdr:colOff>224118</xdr:colOff>
      <xdr:row>53</xdr:row>
      <xdr:rowOff>179294</xdr:rowOff>
    </xdr:to>
    <xdr:sp macro="[0]!Hoja12.COB_PROY4_PO2" textlink="">
      <xdr:nvSpPr>
        <xdr:cNvPr id="23" name="22 Rectángulo redondeado"/>
        <xdr:cNvSpPr/>
      </xdr:nvSpPr>
      <xdr:spPr>
        <a:xfrm>
          <a:off x="1905000" y="25146000"/>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54</xdr:row>
      <xdr:rowOff>0</xdr:rowOff>
    </xdr:from>
    <xdr:to>
      <xdr:col>2</xdr:col>
      <xdr:colOff>224118</xdr:colOff>
      <xdr:row>54</xdr:row>
      <xdr:rowOff>179294</xdr:rowOff>
    </xdr:to>
    <xdr:sp macro="[0]!Hoja12.COB_PROY4_PO3" textlink="">
      <xdr:nvSpPr>
        <xdr:cNvPr id="24" name="23 Rectángulo redondeado"/>
        <xdr:cNvSpPr/>
      </xdr:nvSpPr>
      <xdr:spPr>
        <a:xfrm>
          <a:off x="1905000" y="25908000"/>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55</xdr:row>
      <xdr:rowOff>0</xdr:rowOff>
    </xdr:from>
    <xdr:to>
      <xdr:col>2</xdr:col>
      <xdr:colOff>224118</xdr:colOff>
      <xdr:row>55</xdr:row>
      <xdr:rowOff>179294</xdr:rowOff>
    </xdr:to>
    <xdr:sp macro="[0]!Hoja12.COB_PROY5_PO1" textlink="">
      <xdr:nvSpPr>
        <xdr:cNvPr id="25" name="24 Rectángulo redondeado"/>
        <xdr:cNvSpPr/>
      </xdr:nvSpPr>
      <xdr:spPr>
        <a:xfrm>
          <a:off x="1905000" y="26524324"/>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56</xdr:row>
      <xdr:rowOff>0</xdr:rowOff>
    </xdr:from>
    <xdr:to>
      <xdr:col>2</xdr:col>
      <xdr:colOff>224118</xdr:colOff>
      <xdr:row>56</xdr:row>
      <xdr:rowOff>179294</xdr:rowOff>
    </xdr:to>
    <xdr:sp macro="[0]!Hoja12.COB_PROY5_PO3" textlink="">
      <xdr:nvSpPr>
        <xdr:cNvPr id="27" name="26 Rectángulo redondeado"/>
        <xdr:cNvSpPr/>
      </xdr:nvSpPr>
      <xdr:spPr>
        <a:xfrm>
          <a:off x="1905000" y="27857824"/>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1</xdr:col>
      <xdr:colOff>0</xdr:colOff>
      <xdr:row>6</xdr:row>
      <xdr:rowOff>0</xdr:rowOff>
    </xdr:from>
    <xdr:to>
      <xdr:col>1</xdr:col>
      <xdr:colOff>458390</xdr:colOff>
      <xdr:row>6</xdr:row>
      <xdr:rowOff>285751</xdr:rowOff>
    </xdr:to>
    <xdr:sp macro="[0]!Hoja12.COB_OBJ" textlink="">
      <xdr:nvSpPr>
        <xdr:cNvPr id="28" name="27 Rectángulo redondeado"/>
        <xdr:cNvSpPr/>
      </xdr:nvSpPr>
      <xdr:spPr>
        <a:xfrm>
          <a:off x="616324" y="1333500"/>
          <a:ext cx="458390" cy="285751"/>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0"/>
            <a:t>Ver</a:t>
          </a:r>
        </a:p>
      </xdr:txBody>
    </xdr:sp>
    <xdr:clientData/>
  </xdr:twoCellAnchor>
  <xdr:twoCellAnchor editAs="oneCell">
    <xdr:from>
      <xdr:col>1</xdr:col>
      <xdr:colOff>0</xdr:colOff>
      <xdr:row>13</xdr:row>
      <xdr:rowOff>0</xdr:rowOff>
    </xdr:from>
    <xdr:to>
      <xdr:col>1</xdr:col>
      <xdr:colOff>458390</xdr:colOff>
      <xdr:row>13</xdr:row>
      <xdr:rowOff>285189</xdr:rowOff>
    </xdr:to>
    <xdr:sp macro="[0]!Hoja12.COB_COM1" textlink="">
      <xdr:nvSpPr>
        <xdr:cNvPr id="29" name="28 Rectángulo redondeado"/>
        <xdr:cNvSpPr/>
      </xdr:nvSpPr>
      <xdr:spPr>
        <a:xfrm>
          <a:off x="616324" y="4168588"/>
          <a:ext cx="458390" cy="285189"/>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17</xdr:row>
      <xdr:rowOff>0</xdr:rowOff>
    </xdr:from>
    <xdr:to>
      <xdr:col>1</xdr:col>
      <xdr:colOff>458390</xdr:colOff>
      <xdr:row>17</xdr:row>
      <xdr:rowOff>289672</xdr:rowOff>
    </xdr:to>
    <xdr:sp macro="[0]!Hoja12.COB_COM2" textlink="">
      <xdr:nvSpPr>
        <xdr:cNvPr id="30" name="29 Rectángulo redondeado"/>
        <xdr:cNvSpPr/>
      </xdr:nvSpPr>
      <xdr:spPr>
        <a:xfrm>
          <a:off x="616324" y="6533029"/>
          <a:ext cx="458390" cy="289672"/>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19</xdr:row>
      <xdr:rowOff>0</xdr:rowOff>
    </xdr:from>
    <xdr:to>
      <xdr:col>1</xdr:col>
      <xdr:colOff>458390</xdr:colOff>
      <xdr:row>19</xdr:row>
      <xdr:rowOff>287171</xdr:rowOff>
    </xdr:to>
    <xdr:sp macro="[0]!Hoja12.COB_COM3" textlink="">
      <xdr:nvSpPr>
        <xdr:cNvPr id="31" name="30 Rectángulo redondeado"/>
        <xdr:cNvSpPr/>
      </xdr:nvSpPr>
      <xdr:spPr>
        <a:xfrm>
          <a:off x="616324" y="7541559"/>
          <a:ext cx="458390" cy="287171"/>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27</xdr:row>
      <xdr:rowOff>0</xdr:rowOff>
    </xdr:from>
    <xdr:to>
      <xdr:col>1</xdr:col>
      <xdr:colOff>458390</xdr:colOff>
      <xdr:row>27</xdr:row>
      <xdr:rowOff>287171</xdr:rowOff>
    </xdr:to>
    <xdr:sp macro="[0]!Hoja12.COB_COM4" textlink="">
      <xdr:nvSpPr>
        <xdr:cNvPr id="32" name="31 Rectángulo redondeado"/>
        <xdr:cNvSpPr/>
      </xdr:nvSpPr>
      <xdr:spPr>
        <a:xfrm>
          <a:off x="616324" y="9849971"/>
          <a:ext cx="458390" cy="287171"/>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31</xdr:row>
      <xdr:rowOff>0</xdr:rowOff>
    </xdr:from>
    <xdr:to>
      <xdr:col>1</xdr:col>
      <xdr:colOff>458390</xdr:colOff>
      <xdr:row>31</xdr:row>
      <xdr:rowOff>315285</xdr:rowOff>
    </xdr:to>
    <xdr:sp macro="[0]!Hoja12.COB_COM5" textlink="">
      <xdr:nvSpPr>
        <xdr:cNvPr id="33" name="32 Rectángulo redondeado"/>
        <xdr:cNvSpPr/>
      </xdr:nvSpPr>
      <xdr:spPr>
        <a:xfrm>
          <a:off x="616324" y="12135971"/>
          <a:ext cx="458390" cy="312083"/>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44</xdr:row>
      <xdr:rowOff>0</xdr:rowOff>
    </xdr:from>
    <xdr:to>
      <xdr:col>1</xdr:col>
      <xdr:colOff>458390</xdr:colOff>
      <xdr:row>44</xdr:row>
      <xdr:rowOff>377735</xdr:rowOff>
    </xdr:to>
    <xdr:sp macro="[0]!Hoja12.COB_PROY1" textlink="">
      <xdr:nvSpPr>
        <xdr:cNvPr id="34" name="33 Rectángulo redondeado"/>
        <xdr:cNvSpPr/>
      </xdr:nvSpPr>
      <xdr:spPr>
        <a:xfrm>
          <a:off x="616324" y="17413941"/>
          <a:ext cx="458390" cy="37773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46</xdr:row>
      <xdr:rowOff>0</xdr:rowOff>
    </xdr:from>
    <xdr:to>
      <xdr:col>1</xdr:col>
      <xdr:colOff>488098</xdr:colOff>
      <xdr:row>46</xdr:row>
      <xdr:rowOff>285750</xdr:rowOff>
    </xdr:to>
    <xdr:sp macro="[0]!Hoja12.COB_PROY2" textlink="">
      <xdr:nvSpPr>
        <xdr:cNvPr id="35" name="34 Rectángulo redondeado"/>
        <xdr:cNvSpPr/>
      </xdr:nvSpPr>
      <xdr:spPr>
        <a:xfrm>
          <a:off x="616324" y="20842941"/>
          <a:ext cx="488098"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51</xdr:row>
      <xdr:rowOff>0</xdr:rowOff>
    </xdr:from>
    <xdr:to>
      <xdr:col>1</xdr:col>
      <xdr:colOff>458390</xdr:colOff>
      <xdr:row>51</xdr:row>
      <xdr:rowOff>285750</xdr:rowOff>
    </xdr:to>
    <xdr:sp macro="[0]!Hoja12.COB_PROY3" textlink="">
      <xdr:nvSpPr>
        <xdr:cNvPr id="36" name="35 Rectángulo redondeado"/>
        <xdr:cNvSpPr/>
      </xdr:nvSpPr>
      <xdr:spPr>
        <a:xfrm>
          <a:off x="616324" y="23319441"/>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52</xdr:row>
      <xdr:rowOff>0</xdr:rowOff>
    </xdr:from>
    <xdr:to>
      <xdr:col>1</xdr:col>
      <xdr:colOff>458390</xdr:colOff>
      <xdr:row>52</xdr:row>
      <xdr:rowOff>285750</xdr:rowOff>
    </xdr:to>
    <xdr:sp macro="[0]!Hoja12.COB_PROY4" textlink="">
      <xdr:nvSpPr>
        <xdr:cNvPr id="37" name="36 Rectángulo redondeado"/>
        <xdr:cNvSpPr/>
      </xdr:nvSpPr>
      <xdr:spPr>
        <a:xfrm>
          <a:off x="616324" y="24384000"/>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55</xdr:row>
      <xdr:rowOff>0</xdr:rowOff>
    </xdr:from>
    <xdr:to>
      <xdr:col>1</xdr:col>
      <xdr:colOff>458390</xdr:colOff>
      <xdr:row>55</xdr:row>
      <xdr:rowOff>285750</xdr:rowOff>
    </xdr:to>
    <xdr:sp macro="[0]!Hoja12.COB_PROY5" textlink="">
      <xdr:nvSpPr>
        <xdr:cNvPr id="38" name="37 Rectángulo redondeado"/>
        <xdr:cNvSpPr/>
      </xdr:nvSpPr>
      <xdr:spPr>
        <a:xfrm>
          <a:off x="616324" y="26524324"/>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612328</xdr:colOff>
      <xdr:row>0</xdr:row>
      <xdr:rowOff>62753</xdr:rowOff>
    </xdr:from>
    <xdr:to>
      <xdr:col>1</xdr:col>
      <xdr:colOff>612328</xdr:colOff>
      <xdr:row>3</xdr:row>
      <xdr:rowOff>35185</xdr:rowOff>
    </xdr:to>
    <xdr:pic>
      <xdr:nvPicPr>
        <xdr:cNvPr id="2" name="1 Imagen" descr="PDI.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83778" y="62753"/>
          <a:ext cx="521147" cy="705857"/>
        </a:xfrm>
        <a:prstGeom prst="rect">
          <a:avLst/>
        </a:prstGeom>
      </xdr:spPr>
    </xdr:pic>
    <xdr:clientData/>
  </xdr:twoCellAnchor>
  <xdr:twoCellAnchor editAs="oneCell">
    <xdr:from>
      <xdr:col>5</xdr:col>
      <xdr:colOff>485775</xdr:colOff>
      <xdr:row>0</xdr:row>
      <xdr:rowOff>104664</xdr:rowOff>
    </xdr:from>
    <xdr:to>
      <xdr:col>5</xdr:col>
      <xdr:colOff>485775</xdr:colOff>
      <xdr:row>3</xdr:row>
      <xdr:rowOff>68419</xdr:rowOff>
    </xdr:to>
    <xdr:pic>
      <xdr:nvPicPr>
        <xdr:cNvPr id="3" name="2 Imagen" descr="Max.PNG"/>
        <xdr:cNvPicPr>
          <a:picLocks noChangeAspect="1"/>
        </xdr:cNvPicPr>
      </xdr:nvPicPr>
      <xdr:blipFill>
        <a:blip xmlns:r="http://schemas.openxmlformats.org/officeDocument/2006/relationships" r:embed="rId3" cstate="print"/>
        <a:stretch>
          <a:fillRect/>
        </a:stretch>
      </xdr:blipFill>
      <xdr:spPr>
        <a:xfrm>
          <a:off x="5705475" y="104664"/>
          <a:ext cx="485775" cy="697180"/>
        </a:xfrm>
        <a:prstGeom prst="rect">
          <a:avLst/>
        </a:prstGeom>
      </xdr:spPr>
    </xdr:pic>
    <xdr:clientData/>
  </xdr:twoCellAnchor>
  <xdr:twoCellAnchor editAs="oneCell">
    <xdr:from>
      <xdr:col>2</xdr:col>
      <xdr:colOff>0</xdr:colOff>
      <xdr:row>19</xdr:row>
      <xdr:rowOff>0</xdr:rowOff>
    </xdr:from>
    <xdr:to>
      <xdr:col>2</xdr:col>
      <xdr:colOff>224118</xdr:colOff>
      <xdr:row>19</xdr:row>
      <xdr:rowOff>179294</xdr:rowOff>
    </xdr:to>
    <xdr:sp macro="[0]!Hoja13.BIE_PROY1_PO1" textlink="">
      <xdr:nvSpPr>
        <xdr:cNvPr id="16" name="15 Rectángulo redondeado"/>
        <xdr:cNvSpPr/>
      </xdr:nvSpPr>
      <xdr:spPr>
        <a:xfrm>
          <a:off x="2599765" y="10107706"/>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20</xdr:row>
      <xdr:rowOff>0</xdr:rowOff>
    </xdr:from>
    <xdr:to>
      <xdr:col>2</xdr:col>
      <xdr:colOff>224118</xdr:colOff>
      <xdr:row>20</xdr:row>
      <xdr:rowOff>179294</xdr:rowOff>
    </xdr:to>
    <xdr:sp macro="[0]!Hoja13.BIE_PROY1_PO2" textlink="">
      <xdr:nvSpPr>
        <xdr:cNvPr id="17" name="16 Rectángulo redondeado"/>
        <xdr:cNvSpPr/>
      </xdr:nvSpPr>
      <xdr:spPr>
        <a:xfrm>
          <a:off x="2599765" y="11060206"/>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21</xdr:row>
      <xdr:rowOff>0</xdr:rowOff>
    </xdr:from>
    <xdr:to>
      <xdr:col>2</xdr:col>
      <xdr:colOff>224118</xdr:colOff>
      <xdr:row>21</xdr:row>
      <xdr:rowOff>179294</xdr:rowOff>
    </xdr:to>
    <xdr:sp macro="[0]!Hoja12.COB_PROY1_PO1" textlink="">
      <xdr:nvSpPr>
        <xdr:cNvPr id="18" name="17 Rectángulo redondeado"/>
        <xdr:cNvSpPr/>
      </xdr:nvSpPr>
      <xdr:spPr>
        <a:xfrm>
          <a:off x="2599765" y="11822206"/>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22</xdr:row>
      <xdr:rowOff>0</xdr:rowOff>
    </xdr:from>
    <xdr:to>
      <xdr:col>2</xdr:col>
      <xdr:colOff>224118</xdr:colOff>
      <xdr:row>22</xdr:row>
      <xdr:rowOff>179294</xdr:rowOff>
    </xdr:to>
    <xdr:sp macro="[0]!Hoja12.COB_PROY1_PO1" textlink="">
      <xdr:nvSpPr>
        <xdr:cNvPr id="19" name="18 Rectángulo redondeado"/>
        <xdr:cNvSpPr/>
      </xdr:nvSpPr>
      <xdr:spPr>
        <a:xfrm>
          <a:off x="2599765" y="12584206"/>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23</xdr:row>
      <xdr:rowOff>0</xdr:rowOff>
    </xdr:from>
    <xdr:to>
      <xdr:col>2</xdr:col>
      <xdr:colOff>224118</xdr:colOff>
      <xdr:row>23</xdr:row>
      <xdr:rowOff>179294</xdr:rowOff>
    </xdr:to>
    <xdr:sp macro="[0]!Hoja13.BIE_PROY2_PO1" textlink="">
      <xdr:nvSpPr>
        <xdr:cNvPr id="20" name="19 Rectángulo redondeado"/>
        <xdr:cNvSpPr/>
      </xdr:nvSpPr>
      <xdr:spPr>
        <a:xfrm>
          <a:off x="2599765" y="13346206"/>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25</xdr:row>
      <xdr:rowOff>0</xdr:rowOff>
    </xdr:from>
    <xdr:to>
      <xdr:col>2</xdr:col>
      <xdr:colOff>224118</xdr:colOff>
      <xdr:row>25</xdr:row>
      <xdr:rowOff>179294</xdr:rowOff>
    </xdr:to>
    <xdr:sp macro="[0]!Hoja13.BIE_PROY3_PO1" textlink="">
      <xdr:nvSpPr>
        <xdr:cNvPr id="21" name="20 Rectángulo redondeado"/>
        <xdr:cNvSpPr/>
      </xdr:nvSpPr>
      <xdr:spPr>
        <a:xfrm>
          <a:off x="2599765" y="14298706"/>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27</xdr:row>
      <xdr:rowOff>0</xdr:rowOff>
    </xdr:from>
    <xdr:to>
      <xdr:col>2</xdr:col>
      <xdr:colOff>224118</xdr:colOff>
      <xdr:row>27</xdr:row>
      <xdr:rowOff>179294</xdr:rowOff>
    </xdr:to>
    <xdr:sp macro="[0]!Hoja13.BIE_PROY3_PO2" textlink="">
      <xdr:nvSpPr>
        <xdr:cNvPr id="22" name="21 Rectángulo redondeado"/>
        <xdr:cNvSpPr/>
      </xdr:nvSpPr>
      <xdr:spPr>
        <a:xfrm>
          <a:off x="2599765" y="15251206"/>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29</xdr:row>
      <xdr:rowOff>0</xdr:rowOff>
    </xdr:from>
    <xdr:to>
      <xdr:col>2</xdr:col>
      <xdr:colOff>224118</xdr:colOff>
      <xdr:row>29</xdr:row>
      <xdr:rowOff>179294</xdr:rowOff>
    </xdr:to>
    <xdr:sp macro="[0]!Hoja13.BIE_PROY3_PO3" textlink="">
      <xdr:nvSpPr>
        <xdr:cNvPr id="23" name="22 Rectángulo redondeado"/>
        <xdr:cNvSpPr/>
      </xdr:nvSpPr>
      <xdr:spPr>
        <a:xfrm>
          <a:off x="2599765" y="17156206"/>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30</xdr:row>
      <xdr:rowOff>0</xdr:rowOff>
    </xdr:from>
    <xdr:to>
      <xdr:col>2</xdr:col>
      <xdr:colOff>224118</xdr:colOff>
      <xdr:row>30</xdr:row>
      <xdr:rowOff>179294</xdr:rowOff>
    </xdr:to>
    <xdr:sp macro="[0]!Hoja13.BIE_PROY4_PO1" textlink="">
      <xdr:nvSpPr>
        <xdr:cNvPr id="24" name="23 Rectángulo redondeado"/>
        <xdr:cNvSpPr/>
      </xdr:nvSpPr>
      <xdr:spPr>
        <a:xfrm>
          <a:off x="2599765" y="18108706"/>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31</xdr:row>
      <xdr:rowOff>0</xdr:rowOff>
    </xdr:from>
    <xdr:to>
      <xdr:col>2</xdr:col>
      <xdr:colOff>224118</xdr:colOff>
      <xdr:row>31</xdr:row>
      <xdr:rowOff>179294</xdr:rowOff>
    </xdr:to>
    <xdr:sp macro="[0]!Hoja13.BIE_PROY4_PO2" textlink="">
      <xdr:nvSpPr>
        <xdr:cNvPr id="25" name="24 Rectángulo redondeado"/>
        <xdr:cNvSpPr/>
      </xdr:nvSpPr>
      <xdr:spPr>
        <a:xfrm>
          <a:off x="2599765" y="184000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32</xdr:row>
      <xdr:rowOff>0</xdr:rowOff>
    </xdr:from>
    <xdr:to>
      <xdr:col>2</xdr:col>
      <xdr:colOff>224118</xdr:colOff>
      <xdr:row>32</xdr:row>
      <xdr:rowOff>179294</xdr:rowOff>
    </xdr:to>
    <xdr:sp macro="[0]!Hoja13.BIE_PROY5_PO1" textlink="">
      <xdr:nvSpPr>
        <xdr:cNvPr id="26" name="25 Rectángulo redondeado"/>
        <xdr:cNvSpPr/>
      </xdr:nvSpPr>
      <xdr:spPr>
        <a:xfrm>
          <a:off x="2599765" y="18803471"/>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34</xdr:row>
      <xdr:rowOff>0</xdr:rowOff>
    </xdr:from>
    <xdr:to>
      <xdr:col>2</xdr:col>
      <xdr:colOff>224118</xdr:colOff>
      <xdr:row>34</xdr:row>
      <xdr:rowOff>179294</xdr:rowOff>
    </xdr:to>
    <xdr:sp macro="[0]!Hoja13.BIE_PROY5_PO2" textlink="">
      <xdr:nvSpPr>
        <xdr:cNvPr id="27" name="26 Rectángulo redondeado"/>
        <xdr:cNvSpPr/>
      </xdr:nvSpPr>
      <xdr:spPr>
        <a:xfrm>
          <a:off x="2599765" y="20136971"/>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1</xdr:col>
      <xdr:colOff>0</xdr:colOff>
      <xdr:row>6</xdr:row>
      <xdr:rowOff>0</xdr:rowOff>
    </xdr:from>
    <xdr:to>
      <xdr:col>1</xdr:col>
      <xdr:colOff>458390</xdr:colOff>
      <xdr:row>6</xdr:row>
      <xdr:rowOff>285750</xdr:rowOff>
    </xdr:to>
    <xdr:sp macro="[0]!Hoja13.BIE_OBJ" textlink="">
      <xdr:nvSpPr>
        <xdr:cNvPr id="28" name="27 Rectángulo redondeado"/>
        <xdr:cNvSpPr/>
      </xdr:nvSpPr>
      <xdr:spPr>
        <a:xfrm>
          <a:off x="537882" y="1535206"/>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9</xdr:row>
      <xdr:rowOff>0</xdr:rowOff>
    </xdr:from>
    <xdr:to>
      <xdr:col>1</xdr:col>
      <xdr:colOff>458390</xdr:colOff>
      <xdr:row>9</xdr:row>
      <xdr:rowOff>285750</xdr:rowOff>
    </xdr:to>
    <xdr:sp macro="[0]!Hoja13.BIE_COM1" textlink="">
      <xdr:nvSpPr>
        <xdr:cNvPr id="29" name="28 Rectángulo redondeado"/>
        <xdr:cNvSpPr/>
      </xdr:nvSpPr>
      <xdr:spPr>
        <a:xfrm>
          <a:off x="537882" y="3854824"/>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10</xdr:row>
      <xdr:rowOff>0</xdr:rowOff>
    </xdr:from>
    <xdr:to>
      <xdr:col>1</xdr:col>
      <xdr:colOff>458390</xdr:colOff>
      <xdr:row>10</xdr:row>
      <xdr:rowOff>287991</xdr:rowOff>
    </xdr:to>
    <xdr:sp macro="[0]!Hoja13.BIE_COM2" textlink="">
      <xdr:nvSpPr>
        <xdr:cNvPr id="30" name="29 Rectángulo redondeado"/>
        <xdr:cNvSpPr/>
      </xdr:nvSpPr>
      <xdr:spPr>
        <a:xfrm>
          <a:off x="537882" y="4560794"/>
          <a:ext cx="458390" cy="287991"/>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14</xdr:row>
      <xdr:rowOff>0</xdr:rowOff>
    </xdr:from>
    <xdr:to>
      <xdr:col>1</xdr:col>
      <xdr:colOff>458390</xdr:colOff>
      <xdr:row>14</xdr:row>
      <xdr:rowOff>285750</xdr:rowOff>
    </xdr:to>
    <xdr:sp macro="[0]!Hoja13.BIE_COM3" textlink="">
      <xdr:nvSpPr>
        <xdr:cNvPr id="31" name="30 Rectángulo redondeado"/>
        <xdr:cNvSpPr/>
      </xdr:nvSpPr>
      <xdr:spPr>
        <a:xfrm>
          <a:off x="537882" y="7160559"/>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15</xdr:row>
      <xdr:rowOff>0</xdr:rowOff>
    </xdr:from>
    <xdr:to>
      <xdr:col>1</xdr:col>
      <xdr:colOff>458390</xdr:colOff>
      <xdr:row>15</xdr:row>
      <xdr:rowOff>285750</xdr:rowOff>
    </xdr:to>
    <xdr:sp macro="[0]!Hoja13.BIE_COM4" textlink="">
      <xdr:nvSpPr>
        <xdr:cNvPr id="32" name="31 Rectángulo redondeado"/>
        <xdr:cNvSpPr/>
      </xdr:nvSpPr>
      <xdr:spPr>
        <a:xfrm>
          <a:off x="537882" y="7642412"/>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16</xdr:row>
      <xdr:rowOff>0</xdr:rowOff>
    </xdr:from>
    <xdr:to>
      <xdr:col>1</xdr:col>
      <xdr:colOff>458390</xdr:colOff>
      <xdr:row>16</xdr:row>
      <xdr:rowOff>285750</xdr:rowOff>
    </xdr:to>
    <xdr:sp macro="[0]!Hoja13.BIE_COM5" textlink="">
      <xdr:nvSpPr>
        <xdr:cNvPr id="33" name="32 Rectángulo redondeado"/>
        <xdr:cNvSpPr/>
      </xdr:nvSpPr>
      <xdr:spPr>
        <a:xfrm>
          <a:off x="537882" y="8303559"/>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19</xdr:row>
      <xdr:rowOff>0</xdr:rowOff>
    </xdr:from>
    <xdr:to>
      <xdr:col>1</xdr:col>
      <xdr:colOff>458390</xdr:colOff>
      <xdr:row>19</xdr:row>
      <xdr:rowOff>285750</xdr:rowOff>
    </xdr:to>
    <xdr:sp macro="[0]!Hoja13.BIE_PROY1" textlink="">
      <xdr:nvSpPr>
        <xdr:cNvPr id="34" name="33 Rectángulo redondeado"/>
        <xdr:cNvSpPr/>
      </xdr:nvSpPr>
      <xdr:spPr>
        <a:xfrm>
          <a:off x="537882" y="10107706"/>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23</xdr:row>
      <xdr:rowOff>0</xdr:rowOff>
    </xdr:from>
    <xdr:to>
      <xdr:col>1</xdr:col>
      <xdr:colOff>495300</xdr:colOff>
      <xdr:row>23</xdr:row>
      <xdr:rowOff>274544</xdr:rowOff>
    </xdr:to>
    <xdr:sp macro="[0]!Hoja13.BIE_PROY2" textlink="">
      <xdr:nvSpPr>
        <xdr:cNvPr id="35" name="34 Rectángulo redondeado"/>
        <xdr:cNvSpPr/>
      </xdr:nvSpPr>
      <xdr:spPr>
        <a:xfrm>
          <a:off x="537882" y="13346206"/>
          <a:ext cx="495300" cy="27454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25</xdr:row>
      <xdr:rowOff>0</xdr:rowOff>
    </xdr:from>
    <xdr:to>
      <xdr:col>1</xdr:col>
      <xdr:colOff>458390</xdr:colOff>
      <xdr:row>25</xdr:row>
      <xdr:rowOff>339538</xdr:rowOff>
    </xdr:to>
    <xdr:sp macro="[0]!Hoja13.BIE_PROY3" textlink="">
      <xdr:nvSpPr>
        <xdr:cNvPr id="36" name="35 Rectángulo redondeado"/>
        <xdr:cNvSpPr/>
      </xdr:nvSpPr>
      <xdr:spPr>
        <a:xfrm>
          <a:off x="537882" y="14298706"/>
          <a:ext cx="458390" cy="339538"/>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30</xdr:row>
      <xdr:rowOff>0</xdr:rowOff>
    </xdr:from>
    <xdr:to>
      <xdr:col>1</xdr:col>
      <xdr:colOff>458390</xdr:colOff>
      <xdr:row>30</xdr:row>
      <xdr:rowOff>285029</xdr:rowOff>
    </xdr:to>
    <xdr:sp macro="[0]!Hoja13.BIE_PROY4" textlink="">
      <xdr:nvSpPr>
        <xdr:cNvPr id="37" name="36 Rectángulo redondeado"/>
        <xdr:cNvSpPr/>
      </xdr:nvSpPr>
      <xdr:spPr>
        <a:xfrm>
          <a:off x="537882" y="18108706"/>
          <a:ext cx="458390" cy="285029"/>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32</xdr:row>
      <xdr:rowOff>0</xdr:rowOff>
    </xdr:from>
    <xdr:to>
      <xdr:col>1</xdr:col>
      <xdr:colOff>481853</xdr:colOff>
      <xdr:row>32</xdr:row>
      <xdr:rowOff>300877</xdr:rowOff>
    </xdr:to>
    <xdr:sp macro="[0]!Hoja13.BIE_PROY5" textlink="">
      <xdr:nvSpPr>
        <xdr:cNvPr id="38" name="37 Rectángulo redondeado"/>
        <xdr:cNvSpPr/>
      </xdr:nvSpPr>
      <xdr:spPr>
        <a:xfrm>
          <a:off x="537882" y="18803471"/>
          <a:ext cx="481853" cy="300877"/>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602803</xdr:colOff>
      <xdr:row>0</xdr:row>
      <xdr:rowOff>62753</xdr:rowOff>
    </xdr:from>
    <xdr:to>
      <xdr:col>1</xdr:col>
      <xdr:colOff>602803</xdr:colOff>
      <xdr:row>4</xdr:row>
      <xdr:rowOff>6610</xdr:rowOff>
    </xdr:to>
    <xdr:pic>
      <xdr:nvPicPr>
        <xdr:cNvPr id="2" name="1 Imagen" descr="PDI.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74253" y="62753"/>
          <a:ext cx="521147" cy="705857"/>
        </a:xfrm>
        <a:prstGeom prst="rect">
          <a:avLst/>
        </a:prstGeom>
      </xdr:spPr>
    </xdr:pic>
    <xdr:clientData/>
  </xdr:twoCellAnchor>
  <xdr:twoCellAnchor editAs="oneCell">
    <xdr:from>
      <xdr:col>5</xdr:col>
      <xdr:colOff>523875</xdr:colOff>
      <xdr:row>0</xdr:row>
      <xdr:rowOff>95139</xdr:rowOff>
    </xdr:from>
    <xdr:to>
      <xdr:col>5</xdr:col>
      <xdr:colOff>523875</xdr:colOff>
      <xdr:row>4</xdr:row>
      <xdr:rowOff>30319</xdr:rowOff>
    </xdr:to>
    <xdr:pic>
      <xdr:nvPicPr>
        <xdr:cNvPr id="3" name="2 Imagen" descr="Max.PNG"/>
        <xdr:cNvPicPr>
          <a:picLocks noChangeAspect="1"/>
        </xdr:cNvPicPr>
      </xdr:nvPicPr>
      <xdr:blipFill>
        <a:blip xmlns:r="http://schemas.openxmlformats.org/officeDocument/2006/relationships" r:embed="rId3" cstate="print"/>
        <a:stretch>
          <a:fillRect/>
        </a:stretch>
      </xdr:blipFill>
      <xdr:spPr>
        <a:xfrm>
          <a:off x="5743575" y="95139"/>
          <a:ext cx="485775" cy="697180"/>
        </a:xfrm>
        <a:prstGeom prst="rect">
          <a:avLst/>
        </a:prstGeom>
      </xdr:spPr>
    </xdr:pic>
    <xdr:clientData/>
  </xdr:twoCellAnchor>
  <xdr:twoCellAnchor editAs="oneCell">
    <xdr:from>
      <xdr:col>2</xdr:col>
      <xdr:colOff>0</xdr:colOff>
      <xdr:row>23</xdr:row>
      <xdr:rowOff>0</xdr:rowOff>
    </xdr:from>
    <xdr:to>
      <xdr:col>2</xdr:col>
      <xdr:colOff>224118</xdr:colOff>
      <xdr:row>23</xdr:row>
      <xdr:rowOff>179294</xdr:rowOff>
    </xdr:to>
    <xdr:sp macro="[0]!Hoja14.INV_PROY1_PO1" textlink="">
      <xdr:nvSpPr>
        <xdr:cNvPr id="12" name="11 Rectángulo redondeado"/>
        <xdr:cNvSpPr/>
      </xdr:nvSpPr>
      <xdr:spPr>
        <a:xfrm>
          <a:off x="2241176" y="126850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24</xdr:row>
      <xdr:rowOff>0</xdr:rowOff>
    </xdr:from>
    <xdr:to>
      <xdr:col>2</xdr:col>
      <xdr:colOff>224118</xdr:colOff>
      <xdr:row>24</xdr:row>
      <xdr:rowOff>179294</xdr:rowOff>
    </xdr:to>
    <xdr:sp macro="[0]!Hoja14.INV_PROY1_PO2" textlink="">
      <xdr:nvSpPr>
        <xdr:cNvPr id="13" name="12 Rectángulo redondeado"/>
        <xdr:cNvSpPr/>
      </xdr:nvSpPr>
      <xdr:spPr>
        <a:xfrm>
          <a:off x="2241176" y="134470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25</xdr:row>
      <xdr:rowOff>0</xdr:rowOff>
    </xdr:from>
    <xdr:to>
      <xdr:col>2</xdr:col>
      <xdr:colOff>224118</xdr:colOff>
      <xdr:row>25</xdr:row>
      <xdr:rowOff>179294</xdr:rowOff>
    </xdr:to>
    <xdr:sp macro="[0]!Hoja14.INV_PROY1_PO3" textlink="">
      <xdr:nvSpPr>
        <xdr:cNvPr id="14" name="13 Rectángulo redondeado"/>
        <xdr:cNvSpPr/>
      </xdr:nvSpPr>
      <xdr:spPr>
        <a:xfrm>
          <a:off x="2241176" y="151615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26</xdr:row>
      <xdr:rowOff>0</xdr:rowOff>
    </xdr:from>
    <xdr:to>
      <xdr:col>2</xdr:col>
      <xdr:colOff>224118</xdr:colOff>
      <xdr:row>26</xdr:row>
      <xdr:rowOff>179294</xdr:rowOff>
    </xdr:to>
    <xdr:sp macro="[0]!Hoja14.INV_PROY2_PO1" textlink="">
      <xdr:nvSpPr>
        <xdr:cNvPr id="15" name="14 Rectángulo redondeado"/>
        <xdr:cNvSpPr/>
      </xdr:nvSpPr>
      <xdr:spPr>
        <a:xfrm>
          <a:off x="2241176" y="159235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27</xdr:row>
      <xdr:rowOff>0</xdr:rowOff>
    </xdr:from>
    <xdr:to>
      <xdr:col>2</xdr:col>
      <xdr:colOff>224118</xdr:colOff>
      <xdr:row>27</xdr:row>
      <xdr:rowOff>179294</xdr:rowOff>
    </xdr:to>
    <xdr:sp macro="[0]!Hoja14.INV_PROY2_PO2" textlink="">
      <xdr:nvSpPr>
        <xdr:cNvPr id="16" name="15 Rectángulo redondeado"/>
        <xdr:cNvSpPr/>
      </xdr:nvSpPr>
      <xdr:spPr>
        <a:xfrm>
          <a:off x="2241176" y="166855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28</xdr:row>
      <xdr:rowOff>0</xdr:rowOff>
    </xdr:from>
    <xdr:to>
      <xdr:col>2</xdr:col>
      <xdr:colOff>224118</xdr:colOff>
      <xdr:row>28</xdr:row>
      <xdr:rowOff>179294</xdr:rowOff>
    </xdr:to>
    <xdr:sp macro="[0]!Hoja14.INV_PROY2_PO3" textlink="">
      <xdr:nvSpPr>
        <xdr:cNvPr id="17" name="16 Rectángulo redondeado"/>
        <xdr:cNvSpPr/>
      </xdr:nvSpPr>
      <xdr:spPr>
        <a:xfrm>
          <a:off x="2241176" y="176380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30</xdr:row>
      <xdr:rowOff>0</xdr:rowOff>
    </xdr:from>
    <xdr:to>
      <xdr:col>2</xdr:col>
      <xdr:colOff>224118</xdr:colOff>
      <xdr:row>30</xdr:row>
      <xdr:rowOff>179294</xdr:rowOff>
    </xdr:to>
    <xdr:sp macro="[0]!Hoja14.INV_PROY2_PO4" textlink="">
      <xdr:nvSpPr>
        <xdr:cNvPr id="18" name="17 Rectángulo redondeado"/>
        <xdr:cNvSpPr/>
      </xdr:nvSpPr>
      <xdr:spPr>
        <a:xfrm>
          <a:off x="2241176" y="201145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31</xdr:row>
      <xdr:rowOff>0</xdr:rowOff>
    </xdr:from>
    <xdr:to>
      <xdr:col>2</xdr:col>
      <xdr:colOff>224118</xdr:colOff>
      <xdr:row>31</xdr:row>
      <xdr:rowOff>179294</xdr:rowOff>
    </xdr:to>
    <xdr:sp macro="[0]!Hoja14.INV_PROY2_PO5" textlink="">
      <xdr:nvSpPr>
        <xdr:cNvPr id="19" name="18 Rectángulo redondeado"/>
        <xdr:cNvSpPr/>
      </xdr:nvSpPr>
      <xdr:spPr>
        <a:xfrm>
          <a:off x="2241176" y="210670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33</xdr:row>
      <xdr:rowOff>0</xdr:rowOff>
    </xdr:from>
    <xdr:to>
      <xdr:col>2</xdr:col>
      <xdr:colOff>224118</xdr:colOff>
      <xdr:row>33</xdr:row>
      <xdr:rowOff>179294</xdr:rowOff>
    </xdr:to>
    <xdr:sp macro="[0]!Hoja14.INV_PROY2_PO6" textlink="">
      <xdr:nvSpPr>
        <xdr:cNvPr id="20" name="19 Rectángulo redondeado"/>
        <xdr:cNvSpPr/>
      </xdr:nvSpPr>
      <xdr:spPr>
        <a:xfrm>
          <a:off x="2241176" y="222100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34</xdr:row>
      <xdr:rowOff>0</xdr:rowOff>
    </xdr:from>
    <xdr:to>
      <xdr:col>2</xdr:col>
      <xdr:colOff>224118</xdr:colOff>
      <xdr:row>34</xdr:row>
      <xdr:rowOff>179294</xdr:rowOff>
    </xdr:to>
    <xdr:sp macro="[0]!Hoja14.INV_PROY3_PO1" textlink="">
      <xdr:nvSpPr>
        <xdr:cNvPr id="22" name="21 Rectángulo redondeado"/>
        <xdr:cNvSpPr/>
      </xdr:nvSpPr>
      <xdr:spPr>
        <a:xfrm>
          <a:off x="2241176" y="254485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35</xdr:row>
      <xdr:rowOff>0</xdr:rowOff>
    </xdr:from>
    <xdr:to>
      <xdr:col>2</xdr:col>
      <xdr:colOff>224118</xdr:colOff>
      <xdr:row>35</xdr:row>
      <xdr:rowOff>179294</xdr:rowOff>
    </xdr:to>
    <xdr:sp macro="[0]!Hoja14.INV_PROY3_PO2" textlink="">
      <xdr:nvSpPr>
        <xdr:cNvPr id="23" name="22 Rectángulo redondeado"/>
        <xdr:cNvSpPr/>
      </xdr:nvSpPr>
      <xdr:spPr>
        <a:xfrm>
          <a:off x="2241176" y="279250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36</xdr:row>
      <xdr:rowOff>0</xdr:rowOff>
    </xdr:from>
    <xdr:to>
      <xdr:col>2</xdr:col>
      <xdr:colOff>224118</xdr:colOff>
      <xdr:row>36</xdr:row>
      <xdr:rowOff>179294</xdr:rowOff>
    </xdr:to>
    <xdr:sp macro="[0]!Hoja14.INV_PROY3_PO3" textlink="">
      <xdr:nvSpPr>
        <xdr:cNvPr id="24" name="23 Rectángulo redondeado"/>
        <xdr:cNvSpPr/>
      </xdr:nvSpPr>
      <xdr:spPr>
        <a:xfrm>
          <a:off x="2241176" y="288775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40</xdr:row>
      <xdr:rowOff>0</xdr:rowOff>
    </xdr:from>
    <xdr:to>
      <xdr:col>2</xdr:col>
      <xdr:colOff>224118</xdr:colOff>
      <xdr:row>40</xdr:row>
      <xdr:rowOff>179294</xdr:rowOff>
    </xdr:to>
    <xdr:sp macro="[0]!Hoja14.INV_PROY3_PO6" textlink="">
      <xdr:nvSpPr>
        <xdr:cNvPr id="27" name="26 Rectángulo redondeado"/>
        <xdr:cNvSpPr/>
      </xdr:nvSpPr>
      <xdr:spPr>
        <a:xfrm>
          <a:off x="2241176" y="317350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1</xdr:col>
      <xdr:colOff>0</xdr:colOff>
      <xdr:row>6</xdr:row>
      <xdr:rowOff>0</xdr:rowOff>
    </xdr:from>
    <xdr:to>
      <xdr:col>1</xdr:col>
      <xdr:colOff>458390</xdr:colOff>
      <xdr:row>6</xdr:row>
      <xdr:rowOff>283189</xdr:rowOff>
    </xdr:to>
    <xdr:sp macro="[0]!Hoja14.INV_OBJ" textlink="">
      <xdr:nvSpPr>
        <xdr:cNvPr id="28" name="27 Rectángulo redondeado"/>
        <xdr:cNvSpPr/>
      </xdr:nvSpPr>
      <xdr:spPr>
        <a:xfrm>
          <a:off x="806824" y="1524000"/>
          <a:ext cx="458390" cy="283189"/>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12</xdr:row>
      <xdr:rowOff>0</xdr:rowOff>
    </xdr:from>
    <xdr:to>
      <xdr:col>1</xdr:col>
      <xdr:colOff>458390</xdr:colOff>
      <xdr:row>12</xdr:row>
      <xdr:rowOff>283508</xdr:rowOff>
    </xdr:to>
    <xdr:sp macro="[0]!Hoja14.INV_COM1" textlink="">
      <xdr:nvSpPr>
        <xdr:cNvPr id="29" name="28 Rectángulo redondeado"/>
        <xdr:cNvSpPr/>
      </xdr:nvSpPr>
      <xdr:spPr>
        <a:xfrm>
          <a:off x="806824" y="3854824"/>
          <a:ext cx="458390" cy="283508"/>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15</xdr:row>
      <xdr:rowOff>0</xdr:rowOff>
    </xdr:from>
    <xdr:to>
      <xdr:col>1</xdr:col>
      <xdr:colOff>458390</xdr:colOff>
      <xdr:row>15</xdr:row>
      <xdr:rowOff>285750</xdr:rowOff>
    </xdr:to>
    <xdr:sp macro="[0]!Hoja14.INV_COM2" textlink="">
      <xdr:nvSpPr>
        <xdr:cNvPr id="30" name="29 Rectángulo redondeado"/>
        <xdr:cNvSpPr/>
      </xdr:nvSpPr>
      <xdr:spPr>
        <a:xfrm>
          <a:off x="806824" y="5233147"/>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17</xdr:row>
      <xdr:rowOff>0</xdr:rowOff>
    </xdr:from>
    <xdr:to>
      <xdr:col>1</xdr:col>
      <xdr:colOff>458390</xdr:colOff>
      <xdr:row>17</xdr:row>
      <xdr:rowOff>285750</xdr:rowOff>
    </xdr:to>
    <xdr:sp macro="[0]!Hoja14.INV_COM3" textlink="">
      <xdr:nvSpPr>
        <xdr:cNvPr id="31" name="30 Rectángulo redondeado"/>
        <xdr:cNvSpPr/>
      </xdr:nvSpPr>
      <xdr:spPr>
        <a:xfrm>
          <a:off x="806824" y="8157882"/>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18</xdr:row>
      <xdr:rowOff>0</xdr:rowOff>
    </xdr:from>
    <xdr:to>
      <xdr:col>1</xdr:col>
      <xdr:colOff>458390</xdr:colOff>
      <xdr:row>18</xdr:row>
      <xdr:rowOff>280467</xdr:rowOff>
    </xdr:to>
    <xdr:sp macro="[0]!Hoja14.INV_COM4" textlink="">
      <xdr:nvSpPr>
        <xdr:cNvPr id="32" name="31 Rectángulo redondeado"/>
        <xdr:cNvSpPr/>
      </xdr:nvSpPr>
      <xdr:spPr>
        <a:xfrm>
          <a:off x="806824" y="9715500"/>
          <a:ext cx="458390" cy="280467"/>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23</xdr:row>
      <xdr:rowOff>0</xdr:rowOff>
    </xdr:from>
    <xdr:to>
      <xdr:col>1</xdr:col>
      <xdr:colOff>458390</xdr:colOff>
      <xdr:row>23</xdr:row>
      <xdr:rowOff>285750</xdr:rowOff>
    </xdr:to>
    <xdr:sp macro="[0]!Hoja14.INV_PROY1" textlink="">
      <xdr:nvSpPr>
        <xdr:cNvPr id="33" name="32 Rectángulo redondeado"/>
        <xdr:cNvSpPr/>
      </xdr:nvSpPr>
      <xdr:spPr>
        <a:xfrm>
          <a:off x="806824" y="12685059"/>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26</xdr:row>
      <xdr:rowOff>0</xdr:rowOff>
    </xdr:from>
    <xdr:to>
      <xdr:col>1</xdr:col>
      <xdr:colOff>480172</xdr:colOff>
      <xdr:row>26</xdr:row>
      <xdr:rowOff>314326</xdr:rowOff>
    </xdr:to>
    <xdr:sp macro="[0]!Hoja14.INV_PROY2" textlink="">
      <xdr:nvSpPr>
        <xdr:cNvPr id="34" name="33 Rectángulo redondeado"/>
        <xdr:cNvSpPr/>
      </xdr:nvSpPr>
      <xdr:spPr>
        <a:xfrm>
          <a:off x="806824" y="15923559"/>
          <a:ext cx="480172" cy="314326"/>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34</xdr:row>
      <xdr:rowOff>0</xdr:rowOff>
    </xdr:from>
    <xdr:to>
      <xdr:col>1</xdr:col>
      <xdr:colOff>458390</xdr:colOff>
      <xdr:row>34</xdr:row>
      <xdr:rowOff>285750</xdr:rowOff>
    </xdr:to>
    <xdr:sp macro="[0]!Hoja14.INV_PROY3" textlink="">
      <xdr:nvSpPr>
        <xdr:cNvPr id="35" name="34 Rectángulo redondeado"/>
        <xdr:cNvSpPr/>
      </xdr:nvSpPr>
      <xdr:spPr>
        <a:xfrm>
          <a:off x="806824" y="25448559"/>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oneCellAnchor>
    <xdr:from>
      <xdr:col>2</xdr:col>
      <xdr:colOff>0</xdr:colOff>
      <xdr:row>29</xdr:row>
      <xdr:rowOff>0</xdr:rowOff>
    </xdr:from>
    <xdr:ext cx="224118" cy="179294"/>
    <xdr:sp macro="[0]!Hoja14.INV_PROY2_PO3" textlink="">
      <xdr:nvSpPr>
        <xdr:cNvPr id="36" name="16 Rectángulo redondeado"/>
        <xdr:cNvSpPr/>
      </xdr:nvSpPr>
      <xdr:spPr>
        <a:xfrm>
          <a:off x="1725706" y="180190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oneCellAnchor>
  <xdr:twoCellAnchor editAs="oneCell">
    <xdr:from>
      <xdr:col>2</xdr:col>
      <xdr:colOff>0</xdr:colOff>
      <xdr:row>32</xdr:row>
      <xdr:rowOff>0</xdr:rowOff>
    </xdr:from>
    <xdr:to>
      <xdr:col>2</xdr:col>
      <xdr:colOff>224118</xdr:colOff>
      <xdr:row>32</xdr:row>
      <xdr:rowOff>179294</xdr:rowOff>
    </xdr:to>
    <xdr:sp macro="[0]!Hoja14.INV_PROY2_PO5" textlink="">
      <xdr:nvSpPr>
        <xdr:cNvPr id="37" name="18 Rectángulo redondeado"/>
        <xdr:cNvSpPr/>
      </xdr:nvSpPr>
      <xdr:spPr>
        <a:xfrm>
          <a:off x="1714500" y="20955000"/>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39</xdr:row>
      <xdr:rowOff>0</xdr:rowOff>
    </xdr:from>
    <xdr:to>
      <xdr:col>2</xdr:col>
      <xdr:colOff>224118</xdr:colOff>
      <xdr:row>39</xdr:row>
      <xdr:rowOff>179294</xdr:rowOff>
    </xdr:to>
    <xdr:sp macro="[0]!Hoja14.INV_PROY3_PO5" textlink="">
      <xdr:nvSpPr>
        <xdr:cNvPr id="38" name="25 Rectángulo redondeado"/>
        <xdr:cNvSpPr/>
      </xdr:nvSpPr>
      <xdr:spPr>
        <a:xfrm>
          <a:off x="1725706" y="24350382"/>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612328</xdr:colOff>
      <xdr:row>0</xdr:row>
      <xdr:rowOff>62753</xdr:rowOff>
    </xdr:from>
    <xdr:to>
      <xdr:col>1</xdr:col>
      <xdr:colOff>612328</xdr:colOff>
      <xdr:row>3</xdr:row>
      <xdr:rowOff>85985</xdr:rowOff>
    </xdr:to>
    <xdr:pic>
      <xdr:nvPicPr>
        <xdr:cNvPr id="2" name="1 Imagen" descr="PDI.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83778" y="62753"/>
          <a:ext cx="521147" cy="705857"/>
        </a:xfrm>
        <a:prstGeom prst="rect">
          <a:avLst/>
        </a:prstGeom>
      </xdr:spPr>
    </xdr:pic>
    <xdr:clientData/>
  </xdr:twoCellAnchor>
  <xdr:twoCellAnchor editAs="oneCell">
    <xdr:from>
      <xdr:col>5</xdr:col>
      <xdr:colOff>485775</xdr:colOff>
      <xdr:row>0</xdr:row>
      <xdr:rowOff>104664</xdr:rowOff>
    </xdr:from>
    <xdr:to>
      <xdr:col>5</xdr:col>
      <xdr:colOff>485775</xdr:colOff>
      <xdr:row>3</xdr:row>
      <xdr:rowOff>119219</xdr:rowOff>
    </xdr:to>
    <xdr:pic>
      <xdr:nvPicPr>
        <xdr:cNvPr id="3" name="2 Imagen" descr="Max.PNG"/>
        <xdr:cNvPicPr>
          <a:picLocks noChangeAspect="1"/>
        </xdr:cNvPicPr>
      </xdr:nvPicPr>
      <xdr:blipFill>
        <a:blip xmlns:r="http://schemas.openxmlformats.org/officeDocument/2006/relationships" r:embed="rId3" cstate="print"/>
        <a:stretch>
          <a:fillRect/>
        </a:stretch>
      </xdr:blipFill>
      <xdr:spPr>
        <a:xfrm>
          <a:off x="5705475" y="104664"/>
          <a:ext cx="485775" cy="697180"/>
        </a:xfrm>
        <a:prstGeom prst="rect">
          <a:avLst/>
        </a:prstGeom>
      </xdr:spPr>
    </xdr:pic>
    <xdr:clientData/>
  </xdr:twoCellAnchor>
  <xdr:twoCellAnchor editAs="oneCell">
    <xdr:from>
      <xdr:col>2</xdr:col>
      <xdr:colOff>0</xdr:colOff>
      <xdr:row>25</xdr:row>
      <xdr:rowOff>0</xdr:rowOff>
    </xdr:from>
    <xdr:to>
      <xdr:col>2</xdr:col>
      <xdr:colOff>224118</xdr:colOff>
      <xdr:row>25</xdr:row>
      <xdr:rowOff>179294</xdr:rowOff>
    </xdr:to>
    <xdr:sp macro="[0]!Hoja15.INT_PROY1_PO1" textlink="">
      <xdr:nvSpPr>
        <xdr:cNvPr id="10" name="9 Rectángulo redondeado"/>
        <xdr:cNvSpPr/>
      </xdr:nvSpPr>
      <xdr:spPr>
        <a:xfrm>
          <a:off x="2655794" y="12864353"/>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27</xdr:row>
      <xdr:rowOff>0</xdr:rowOff>
    </xdr:from>
    <xdr:to>
      <xdr:col>2</xdr:col>
      <xdr:colOff>224118</xdr:colOff>
      <xdr:row>27</xdr:row>
      <xdr:rowOff>179294</xdr:rowOff>
    </xdr:to>
    <xdr:sp macro="[0]!Hoja15.INT_PROY1_PO2" textlink="">
      <xdr:nvSpPr>
        <xdr:cNvPr id="11" name="10 Rectángulo redondeado"/>
        <xdr:cNvSpPr/>
      </xdr:nvSpPr>
      <xdr:spPr>
        <a:xfrm>
          <a:off x="2655794" y="163045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28</xdr:row>
      <xdr:rowOff>0</xdr:rowOff>
    </xdr:from>
    <xdr:to>
      <xdr:col>2</xdr:col>
      <xdr:colOff>224118</xdr:colOff>
      <xdr:row>28</xdr:row>
      <xdr:rowOff>179294</xdr:rowOff>
    </xdr:to>
    <xdr:sp macro="[0]!Hoja15.INT_PROY1_PO3" textlink="">
      <xdr:nvSpPr>
        <xdr:cNvPr id="12" name="11 Rectángulo redondeado"/>
        <xdr:cNvSpPr/>
      </xdr:nvSpPr>
      <xdr:spPr>
        <a:xfrm>
          <a:off x="2655794" y="174475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29</xdr:row>
      <xdr:rowOff>0</xdr:rowOff>
    </xdr:from>
    <xdr:to>
      <xdr:col>2</xdr:col>
      <xdr:colOff>224118</xdr:colOff>
      <xdr:row>29</xdr:row>
      <xdr:rowOff>179294</xdr:rowOff>
    </xdr:to>
    <xdr:sp macro="[0]!Hoja15.INT_PROY1_PO4" textlink="">
      <xdr:nvSpPr>
        <xdr:cNvPr id="13" name="12 Rectángulo redondeado"/>
        <xdr:cNvSpPr/>
      </xdr:nvSpPr>
      <xdr:spPr>
        <a:xfrm>
          <a:off x="2655794" y="184000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31</xdr:row>
      <xdr:rowOff>0</xdr:rowOff>
    </xdr:from>
    <xdr:to>
      <xdr:col>2</xdr:col>
      <xdr:colOff>224118</xdr:colOff>
      <xdr:row>31</xdr:row>
      <xdr:rowOff>179294</xdr:rowOff>
    </xdr:to>
    <xdr:sp macro="[0]!Hoja15.INT_PROY2_PO1" textlink="">
      <xdr:nvSpPr>
        <xdr:cNvPr id="14" name="13 Rectángulo redondeado"/>
        <xdr:cNvSpPr/>
      </xdr:nvSpPr>
      <xdr:spPr>
        <a:xfrm>
          <a:off x="2655794" y="193525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33</xdr:row>
      <xdr:rowOff>0</xdr:rowOff>
    </xdr:from>
    <xdr:to>
      <xdr:col>2</xdr:col>
      <xdr:colOff>224118</xdr:colOff>
      <xdr:row>33</xdr:row>
      <xdr:rowOff>179294</xdr:rowOff>
    </xdr:to>
    <xdr:sp macro="[0]!Hoja15.INT_PROY2_PO3" textlink="">
      <xdr:nvSpPr>
        <xdr:cNvPr id="16" name="15 Rectángulo redondeado"/>
        <xdr:cNvSpPr/>
      </xdr:nvSpPr>
      <xdr:spPr>
        <a:xfrm>
          <a:off x="2655794" y="212575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35</xdr:row>
      <xdr:rowOff>0</xdr:rowOff>
    </xdr:from>
    <xdr:to>
      <xdr:col>2</xdr:col>
      <xdr:colOff>224118</xdr:colOff>
      <xdr:row>35</xdr:row>
      <xdr:rowOff>179294</xdr:rowOff>
    </xdr:to>
    <xdr:sp macro="[0]!Hoja15.INT_PROY3_PO1" textlink="">
      <xdr:nvSpPr>
        <xdr:cNvPr id="17" name="16 Rectángulo redondeado"/>
        <xdr:cNvSpPr/>
      </xdr:nvSpPr>
      <xdr:spPr>
        <a:xfrm>
          <a:off x="2655794" y="218290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36</xdr:row>
      <xdr:rowOff>0</xdr:rowOff>
    </xdr:from>
    <xdr:to>
      <xdr:col>2</xdr:col>
      <xdr:colOff>224118</xdr:colOff>
      <xdr:row>36</xdr:row>
      <xdr:rowOff>179294</xdr:rowOff>
    </xdr:to>
    <xdr:sp macro="[0]!Hoja15.INT_PROY3_PO2" textlink="">
      <xdr:nvSpPr>
        <xdr:cNvPr id="18" name="17 Rectángulo redondeado"/>
        <xdr:cNvSpPr/>
      </xdr:nvSpPr>
      <xdr:spPr>
        <a:xfrm>
          <a:off x="2655794" y="224005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37</xdr:row>
      <xdr:rowOff>0</xdr:rowOff>
    </xdr:from>
    <xdr:to>
      <xdr:col>2</xdr:col>
      <xdr:colOff>224118</xdr:colOff>
      <xdr:row>37</xdr:row>
      <xdr:rowOff>179294</xdr:rowOff>
    </xdr:to>
    <xdr:sp macro="[0]!Hoja15.INT_PROY3_PO4" textlink="">
      <xdr:nvSpPr>
        <xdr:cNvPr id="20" name="19 Rectángulo redondeado"/>
        <xdr:cNvSpPr/>
      </xdr:nvSpPr>
      <xdr:spPr>
        <a:xfrm>
          <a:off x="2655794" y="23924559"/>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1</xdr:col>
      <xdr:colOff>0</xdr:colOff>
      <xdr:row>6</xdr:row>
      <xdr:rowOff>0</xdr:rowOff>
    </xdr:from>
    <xdr:to>
      <xdr:col>1</xdr:col>
      <xdr:colOff>458390</xdr:colOff>
      <xdr:row>6</xdr:row>
      <xdr:rowOff>285750</xdr:rowOff>
    </xdr:to>
    <xdr:sp macro="[0]!Hoja15.INTE_OBJ" textlink="">
      <xdr:nvSpPr>
        <xdr:cNvPr id="21" name="20 Rectángulo redondeado"/>
        <xdr:cNvSpPr/>
      </xdr:nvSpPr>
      <xdr:spPr>
        <a:xfrm>
          <a:off x="885265" y="1333500"/>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9</xdr:row>
      <xdr:rowOff>0</xdr:rowOff>
    </xdr:from>
    <xdr:to>
      <xdr:col>1</xdr:col>
      <xdr:colOff>458390</xdr:colOff>
      <xdr:row>9</xdr:row>
      <xdr:rowOff>291353</xdr:rowOff>
    </xdr:to>
    <xdr:sp macro="[0]!Hoja15.INTE_COM1" textlink="">
      <xdr:nvSpPr>
        <xdr:cNvPr id="22" name="21 Rectángulo redondeado"/>
        <xdr:cNvSpPr/>
      </xdr:nvSpPr>
      <xdr:spPr>
        <a:xfrm>
          <a:off x="885265" y="2801471"/>
          <a:ext cx="458390" cy="291353"/>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22</xdr:row>
      <xdr:rowOff>0</xdr:rowOff>
    </xdr:from>
    <xdr:to>
      <xdr:col>1</xdr:col>
      <xdr:colOff>458390</xdr:colOff>
      <xdr:row>22</xdr:row>
      <xdr:rowOff>285750</xdr:rowOff>
    </xdr:to>
    <xdr:sp macro="[0]!Hoja15.INTE_COM2" textlink="">
      <xdr:nvSpPr>
        <xdr:cNvPr id="23" name="22 Rectángulo redondeado"/>
        <xdr:cNvSpPr/>
      </xdr:nvSpPr>
      <xdr:spPr>
        <a:xfrm>
          <a:off x="885265" y="10623176"/>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25</xdr:row>
      <xdr:rowOff>0</xdr:rowOff>
    </xdr:from>
    <xdr:to>
      <xdr:col>1</xdr:col>
      <xdr:colOff>458390</xdr:colOff>
      <xdr:row>25</xdr:row>
      <xdr:rowOff>285750</xdr:rowOff>
    </xdr:to>
    <xdr:sp macro="[0]!Hoja15.INTE_PROY1" textlink="">
      <xdr:nvSpPr>
        <xdr:cNvPr id="24" name="23 Rectángulo redondeado"/>
        <xdr:cNvSpPr/>
      </xdr:nvSpPr>
      <xdr:spPr>
        <a:xfrm>
          <a:off x="885265" y="12864353"/>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31</xdr:row>
      <xdr:rowOff>0</xdr:rowOff>
    </xdr:from>
    <xdr:to>
      <xdr:col>1</xdr:col>
      <xdr:colOff>458390</xdr:colOff>
      <xdr:row>31</xdr:row>
      <xdr:rowOff>285750</xdr:rowOff>
    </xdr:to>
    <xdr:sp macro="[0]!Hoja15.INTE_PROY2" textlink="">
      <xdr:nvSpPr>
        <xdr:cNvPr id="25" name="24 Rectángulo redondeado"/>
        <xdr:cNvSpPr/>
      </xdr:nvSpPr>
      <xdr:spPr>
        <a:xfrm>
          <a:off x="885265" y="19352559"/>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35</xdr:row>
      <xdr:rowOff>0</xdr:rowOff>
    </xdr:from>
    <xdr:to>
      <xdr:col>1</xdr:col>
      <xdr:colOff>458390</xdr:colOff>
      <xdr:row>35</xdr:row>
      <xdr:rowOff>285750</xdr:rowOff>
    </xdr:to>
    <xdr:sp macro="[0]!Hoja15.INTE_PROY3" textlink="">
      <xdr:nvSpPr>
        <xdr:cNvPr id="26" name="25 Rectángulo redondeado"/>
        <xdr:cNvSpPr/>
      </xdr:nvSpPr>
      <xdr:spPr>
        <a:xfrm>
          <a:off x="885265" y="21829059"/>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oneCellAnchor>
    <xdr:from>
      <xdr:col>2</xdr:col>
      <xdr:colOff>0</xdr:colOff>
      <xdr:row>28</xdr:row>
      <xdr:rowOff>0</xdr:rowOff>
    </xdr:from>
    <xdr:ext cx="224118" cy="179294"/>
    <xdr:sp macro="[0]!Hoja15.INT_PROY1_PO2" textlink="">
      <xdr:nvSpPr>
        <xdr:cNvPr id="27" name="10 Rectángulo redondeado"/>
        <xdr:cNvSpPr/>
      </xdr:nvSpPr>
      <xdr:spPr>
        <a:xfrm>
          <a:off x="2196353" y="15856324"/>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oneCellAnchor>
</xdr:wsDr>
</file>

<file path=xl/drawings/drawing9.xml><?xml version="1.0" encoding="utf-8"?>
<xdr:wsDr xmlns:xdr="http://schemas.openxmlformats.org/drawingml/2006/spreadsheetDrawing" xmlns:a="http://schemas.openxmlformats.org/drawingml/2006/main">
  <xdr:twoCellAnchor editAs="oneCell">
    <xdr:from>
      <xdr:col>1</xdr:col>
      <xdr:colOff>612328</xdr:colOff>
      <xdr:row>0</xdr:row>
      <xdr:rowOff>62753</xdr:rowOff>
    </xdr:from>
    <xdr:to>
      <xdr:col>1</xdr:col>
      <xdr:colOff>612328</xdr:colOff>
      <xdr:row>3</xdr:row>
      <xdr:rowOff>197110</xdr:rowOff>
    </xdr:to>
    <xdr:pic>
      <xdr:nvPicPr>
        <xdr:cNvPr id="2" name="1 Imagen" descr="PDI.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783778" y="62753"/>
          <a:ext cx="521147" cy="705857"/>
        </a:xfrm>
        <a:prstGeom prst="rect">
          <a:avLst/>
        </a:prstGeom>
      </xdr:spPr>
    </xdr:pic>
    <xdr:clientData/>
  </xdr:twoCellAnchor>
  <xdr:twoCellAnchor editAs="oneCell">
    <xdr:from>
      <xdr:col>5</xdr:col>
      <xdr:colOff>485775</xdr:colOff>
      <xdr:row>0</xdr:row>
      <xdr:rowOff>104664</xdr:rowOff>
    </xdr:from>
    <xdr:to>
      <xdr:col>5</xdr:col>
      <xdr:colOff>485775</xdr:colOff>
      <xdr:row>3</xdr:row>
      <xdr:rowOff>230344</xdr:rowOff>
    </xdr:to>
    <xdr:pic>
      <xdr:nvPicPr>
        <xdr:cNvPr id="3" name="2 Imagen" descr="Max.PNG"/>
        <xdr:cNvPicPr>
          <a:picLocks noChangeAspect="1"/>
        </xdr:cNvPicPr>
      </xdr:nvPicPr>
      <xdr:blipFill>
        <a:blip xmlns:r="http://schemas.openxmlformats.org/officeDocument/2006/relationships" r:embed="rId3" cstate="print"/>
        <a:stretch>
          <a:fillRect/>
        </a:stretch>
      </xdr:blipFill>
      <xdr:spPr>
        <a:xfrm>
          <a:off x="5705475" y="104664"/>
          <a:ext cx="485775" cy="697180"/>
        </a:xfrm>
        <a:prstGeom prst="rect">
          <a:avLst/>
        </a:prstGeom>
      </xdr:spPr>
    </xdr:pic>
    <xdr:clientData/>
  </xdr:twoCellAnchor>
  <xdr:twoCellAnchor editAs="oneCell">
    <xdr:from>
      <xdr:col>2</xdr:col>
      <xdr:colOff>0</xdr:colOff>
      <xdr:row>15</xdr:row>
      <xdr:rowOff>0</xdr:rowOff>
    </xdr:from>
    <xdr:to>
      <xdr:col>2</xdr:col>
      <xdr:colOff>224118</xdr:colOff>
      <xdr:row>15</xdr:row>
      <xdr:rowOff>179294</xdr:rowOff>
    </xdr:to>
    <xdr:sp macro="[0]!Hoja16.IMPA_PROY1_PO1" textlink="">
      <xdr:nvSpPr>
        <xdr:cNvPr id="14" name="13 Rectángulo redondeado"/>
        <xdr:cNvSpPr/>
      </xdr:nvSpPr>
      <xdr:spPr>
        <a:xfrm>
          <a:off x="2947147" y="8314765"/>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16</xdr:row>
      <xdr:rowOff>0</xdr:rowOff>
    </xdr:from>
    <xdr:to>
      <xdr:col>2</xdr:col>
      <xdr:colOff>224118</xdr:colOff>
      <xdr:row>16</xdr:row>
      <xdr:rowOff>179294</xdr:rowOff>
    </xdr:to>
    <xdr:sp macro="[0]!Hoja16.IMPA_PROY2_PO1" textlink="">
      <xdr:nvSpPr>
        <xdr:cNvPr id="15" name="14 Rectángulo redondeado"/>
        <xdr:cNvSpPr/>
      </xdr:nvSpPr>
      <xdr:spPr>
        <a:xfrm>
          <a:off x="2947147" y="9693088"/>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18</xdr:row>
      <xdr:rowOff>0</xdr:rowOff>
    </xdr:from>
    <xdr:to>
      <xdr:col>2</xdr:col>
      <xdr:colOff>224118</xdr:colOff>
      <xdr:row>18</xdr:row>
      <xdr:rowOff>179294</xdr:rowOff>
    </xdr:to>
    <xdr:sp macro="[0]!Hoja16.IMPA_PROY3_PO1" textlink="">
      <xdr:nvSpPr>
        <xdr:cNvPr id="16" name="15 Rectángulo redondeado"/>
        <xdr:cNvSpPr/>
      </xdr:nvSpPr>
      <xdr:spPr>
        <a:xfrm>
          <a:off x="2947147" y="11217088"/>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19</xdr:row>
      <xdr:rowOff>0</xdr:rowOff>
    </xdr:from>
    <xdr:to>
      <xdr:col>2</xdr:col>
      <xdr:colOff>224118</xdr:colOff>
      <xdr:row>19</xdr:row>
      <xdr:rowOff>179294</xdr:rowOff>
    </xdr:to>
    <xdr:sp macro="[0]!Hoja16.IMPA_PROY4_PO1" textlink="">
      <xdr:nvSpPr>
        <xdr:cNvPr id="17" name="16 Rectángulo redondeado"/>
        <xdr:cNvSpPr/>
      </xdr:nvSpPr>
      <xdr:spPr>
        <a:xfrm>
          <a:off x="2947147" y="12741088"/>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20</xdr:row>
      <xdr:rowOff>0</xdr:rowOff>
    </xdr:from>
    <xdr:to>
      <xdr:col>2</xdr:col>
      <xdr:colOff>224118</xdr:colOff>
      <xdr:row>20</xdr:row>
      <xdr:rowOff>179294</xdr:rowOff>
    </xdr:to>
    <xdr:sp macro="[0]!Hoja16.IMPA_PROY4_PO2" textlink="">
      <xdr:nvSpPr>
        <xdr:cNvPr id="18" name="17 Rectángulo redondeado"/>
        <xdr:cNvSpPr/>
      </xdr:nvSpPr>
      <xdr:spPr>
        <a:xfrm>
          <a:off x="2947147" y="13312588"/>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21</xdr:row>
      <xdr:rowOff>0</xdr:rowOff>
    </xdr:from>
    <xdr:to>
      <xdr:col>2</xdr:col>
      <xdr:colOff>224118</xdr:colOff>
      <xdr:row>21</xdr:row>
      <xdr:rowOff>179294</xdr:rowOff>
    </xdr:to>
    <xdr:sp macro="[0]!Hoja16.IMPA_PROY5_PO1" textlink="">
      <xdr:nvSpPr>
        <xdr:cNvPr id="19" name="18 Rectángulo redondeado"/>
        <xdr:cNvSpPr/>
      </xdr:nvSpPr>
      <xdr:spPr>
        <a:xfrm>
          <a:off x="2947147" y="14455588"/>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23</xdr:row>
      <xdr:rowOff>0</xdr:rowOff>
    </xdr:from>
    <xdr:to>
      <xdr:col>2</xdr:col>
      <xdr:colOff>224118</xdr:colOff>
      <xdr:row>23</xdr:row>
      <xdr:rowOff>179294</xdr:rowOff>
    </xdr:to>
    <xdr:sp macro="[0]!Hoja16.IMPA_PROY6_PO1" textlink="">
      <xdr:nvSpPr>
        <xdr:cNvPr id="20" name="19 Rectángulo redondeado"/>
        <xdr:cNvSpPr/>
      </xdr:nvSpPr>
      <xdr:spPr>
        <a:xfrm>
          <a:off x="2947147" y="16360588"/>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25</xdr:row>
      <xdr:rowOff>0</xdr:rowOff>
    </xdr:from>
    <xdr:to>
      <xdr:col>2</xdr:col>
      <xdr:colOff>224118</xdr:colOff>
      <xdr:row>25</xdr:row>
      <xdr:rowOff>179294</xdr:rowOff>
    </xdr:to>
    <xdr:sp macro="[0]!Hoja16.IMPA_PROY6_PO3" textlink="">
      <xdr:nvSpPr>
        <xdr:cNvPr id="21" name="20 Rectángulo redondeado"/>
        <xdr:cNvSpPr/>
      </xdr:nvSpPr>
      <xdr:spPr>
        <a:xfrm>
          <a:off x="2947147" y="18837088"/>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2</xdr:col>
      <xdr:colOff>0</xdr:colOff>
      <xdr:row>24</xdr:row>
      <xdr:rowOff>0</xdr:rowOff>
    </xdr:from>
    <xdr:to>
      <xdr:col>2</xdr:col>
      <xdr:colOff>224118</xdr:colOff>
      <xdr:row>24</xdr:row>
      <xdr:rowOff>179294</xdr:rowOff>
    </xdr:to>
    <xdr:sp macro="[0]!Hoja16.IMPA_PROY6_PO2" textlink="">
      <xdr:nvSpPr>
        <xdr:cNvPr id="22" name="21 Rectángulo redondeado"/>
        <xdr:cNvSpPr/>
      </xdr:nvSpPr>
      <xdr:spPr>
        <a:xfrm>
          <a:off x="2947147" y="17694088"/>
          <a:ext cx="224118" cy="179294"/>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1000"/>
            <a:t>R</a:t>
          </a:r>
        </a:p>
      </xdr:txBody>
    </xdr:sp>
    <xdr:clientData/>
  </xdr:twoCellAnchor>
  <xdr:twoCellAnchor editAs="oneCell">
    <xdr:from>
      <xdr:col>1</xdr:col>
      <xdr:colOff>0</xdr:colOff>
      <xdr:row>6</xdr:row>
      <xdr:rowOff>0</xdr:rowOff>
    </xdr:from>
    <xdr:to>
      <xdr:col>1</xdr:col>
      <xdr:colOff>458390</xdr:colOff>
      <xdr:row>6</xdr:row>
      <xdr:rowOff>285750</xdr:rowOff>
    </xdr:to>
    <xdr:sp macro="[0]!Hoja16.IMPA_OBJ" textlink="">
      <xdr:nvSpPr>
        <xdr:cNvPr id="24" name="23 Rectángulo redondeado"/>
        <xdr:cNvSpPr/>
      </xdr:nvSpPr>
      <xdr:spPr>
        <a:xfrm>
          <a:off x="795618" y="1512794"/>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9</xdr:row>
      <xdr:rowOff>0</xdr:rowOff>
    </xdr:from>
    <xdr:to>
      <xdr:col>1</xdr:col>
      <xdr:colOff>458390</xdr:colOff>
      <xdr:row>9</xdr:row>
      <xdr:rowOff>285750</xdr:rowOff>
    </xdr:to>
    <xdr:sp macro="[0]!Hoja16.IMPA_COM1" textlink="">
      <xdr:nvSpPr>
        <xdr:cNvPr id="25" name="24 Rectángulo redondeado"/>
        <xdr:cNvSpPr/>
      </xdr:nvSpPr>
      <xdr:spPr>
        <a:xfrm>
          <a:off x="795618" y="2902324"/>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10</xdr:row>
      <xdr:rowOff>0</xdr:rowOff>
    </xdr:from>
    <xdr:to>
      <xdr:col>1</xdr:col>
      <xdr:colOff>458390</xdr:colOff>
      <xdr:row>10</xdr:row>
      <xdr:rowOff>291641</xdr:rowOff>
    </xdr:to>
    <xdr:sp macro="[0]!Hoja16.IMPA_COM2" textlink="">
      <xdr:nvSpPr>
        <xdr:cNvPr id="26" name="25 Rectángulo redondeado"/>
        <xdr:cNvSpPr/>
      </xdr:nvSpPr>
      <xdr:spPr>
        <a:xfrm>
          <a:off x="795618" y="4202206"/>
          <a:ext cx="458390" cy="291641"/>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12</xdr:row>
      <xdr:rowOff>0</xdr:rowOff>
    </xdr:from>
    <xdr:to>
      <xdr:col>1</xdr:col>
      <xdr:colOff>458390</xdr:colOff>
      <xdr:row>12</xdr:row>
      <xdr:rowOff>285750</xdr:rowOff>
    </xdr:to>
    <xdr:sp macro="[0]!Hoja16.IMPA_COM3" textlink="">
      <xdr:nvSpPr>
        <xdr:cNvPr id="27" name="26 Rectángulo redondeado"/>
        <xdr:cNvSpPr/>
      </xdr:nvSpPr>
      <xdr:spPr>
        <a:xfrm>
          <a:off x="795618" y="5681382"/>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15</xdr:row>
      <xdr:rowOff>0</xdr:rowOff>
    </xdr:from>
    <xdr:to>
      <xdr:col>1</xdr:col>
      <xdr:colOff>458390</xdr:colOff>
      <xdr:row>15</xdr:row>
      <xdr:rowOff>285750</xdr:rowOff>
    </xdr:to>
    <xdr:sp macro="[0]!Hoja16.IMPA_PROY1" textlink="">
      <xdr:nvSpPr>
        <xdr:cNvPr id="28" name="27 Rectángulo redondeado"/>
        <xdr:cNvSpPr/>
      </xdr:nvSpPr>
      <xdr:spPr>
        <a:xfrm>
          <a:off x="795618" y="8314765"/>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16</xdr:row>
      <xdr:rowOff>0</xdr:rowOff>
    </xdr:from>
    <xdr:to>
      <xdr:col>1</xdr:col>
      <xdr:colOff>458390</xdr:colOff>
      <xdr:row>16</xdr:row>
      <xdr:rowOff>285750</xdr:rowOff>
    </xdr:to>
    <xdr:sp macro="[0]!Hoja16.IMPA_PROY2" textlink="">
      <xdr:nvSpPr>
        <xdr:cNvPr id="29" name="28 Rectángulo redondeado"/>
        <xdr:cNvSpPr/>
      </xdr:nvSpPr>
      <xdr:spPr>
        <a:xfrm>
          <a:off x="795618" y="9693088"/>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18</xdr:row>
      <xdr:rowOff>0</xdr:rowOff>
    </xdr:from>
    <xdr:to>
      <xdr:col>1</xdr:col>
      <xdr:colOff>458390</xdr:colOff>
      <xdr:row>18</xdr:row>
      <xdr:rowOff>285750</xdr:rowOff>
    </xdr:to>
    <xdr:sp macro="[0]!Hoja16.IMPA_PROY3" textlink="">
      <xdr:nvSpPr>
        <xdr:cNvPr id="30" name="29 Rectángulo redondeado"/>
        <xdr:cNvSpPr/>
      </xdr:nvSpPr>
      <xdr:spPr>
        <a:xfrm>
          <a:off x="795618" y="11217088"/>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19</xdr:row>
      <xdr:rowOff>0</xdr:rowOff>
    </xdr:from>
    <xdr:to>
      <xdr:col>1</xdr:col>
      <xdr:colOff>458390</xdr:colOff>
      <xdr:row>19</xdr:row>
      <xdr:rowOff>285750</xdr:rowOff>
    </xdr:to>
    <xdr:sp macro="[0]!Hoja16.IMPA_PROY4" textlink="">
      <xdr:nvSpPr>
        <xdr:cNvPr id="31" name="30 Rectángulo redondeado"/>
        <xdr:cNvSpPr/>
      </xdr:nvSpPr>
      <xdr:spPr>
        <a:xfrm>
          <a:off x="795618" y="12741088"/>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21</xdr:row>
      <xdr:rowOff>0</xdr:rowOff>
    </xdr:from>
    <xdr:to>
      <xdr:col>1</xdr:col>
      <xdr:colOff>458390</xdr:colOff>
      <xdr:row>21</xdr:row>
      <xdr:rowOff>285750</xdr:rowOff>
    </xdr:to>
    <xdr:sp macro="[0]!Hoja16.IMPA_PROY5" textlink="">
      <xdr:nvSpPr>
        <xdr:cNvPr id="32" name="31 Rectángulo redondeado"/>
        <xdr:cNvSpPr/>
      </xdr:nvSpPr>
      <xdr:spPr>
        <a:xfrm>
          <a:off x="795618" y="14455588"/>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twoCellAnchor editAs="oneCell">
    <xdr:from>
      <xdr:col>1</xdr:col>
      <xdr:colOff>0</xdr:colOff>
      <xdr:row>23</xdr:row>
      <xdr:rowOff>0</xdr:rowOff>
    </xdr:from>
    <xdr:to>
      <xdr:col>1</xdr:col>
      <xdr:colOff>458390</xdr:colOff>
      <xdr:row>23</xdr:row>
      <xdr:rowOff>285750</xdr:rowOff>
    </xdr:to>
    <xdr:sp macro="[0]!Hoja16.IMPA_PROY6" textlink="">
      <xdr:nvSpPr>
        <xdr:cNvPr id="33" name="32 Rectángulo redondeado"/>
        <xdr:cNvSpPr/>
      </xdr:nvSpPr>
      <xdr:spPr>
        <a:xfrm>
          <a:off x="795618" y="16360588"/>
          <a:ext cx="458390" cy="285750"/>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rtlCol="0" anchor="ctr"/>
        <a:lstStyle/>
        <a:p>
          <a:pPr algn="ctr"/>
          <a:r>
            <a:rPr lang="es-CO" sz="700" b="1"/>
            <a:t>Ver</a:t>
          </a:r>
        </a:p>
      </xdr:txBody>
    </xdr:sp>
    <xdr:clientData/>
  </xdr:twoCellAnchor>
</xdr:wsDr>
</file>

<file path=xl/queryTables/queryTable1.xml><?xml version="1.0" encoding="utf-8"?>
<queryTable xmlns="http://schemas.openxmlformats.org/spreadsheetml/2006/main" name="10.1.1.223_SQLEXPRESS sigob_utp Objetivos_indicadores" backgroundRefresh="0" connectionId="5" autoFormatId="16" applyNumberFormats="0" applyBorderFormats="0" applyFontFormats="0" applyPatternFormats="0" applyAlignmentFormats="0" applyWidthHeightFormats="0">
  <queryTableRefresh nextId="16">
    <queryTableFields count="15">
      <queryTableField id="1" name="cod_procal" tableColumnId="1"/>
      <queryTableField id="2" name="titulo_proposito" tableColumnId="2"/>
      <queryTableField id="3" name="tipo_partic" tableColumnId="3"/>
      <queryTableField id="4" name="institucion_responsable" tableColumnId="4"/>
      <queryTableField id="5" name="codigo_despa" tableColumnId="5"/>
      <queryTableField id="6" name="ultima_fecha_actualizacion" tableColumnId="6"/>
      <queryTableField id="7" name="desc_indicador" tableColumnId="7"/>
      <queryTableField id="8" name="Periodo" tableColumnId="8"/>
      <queryTableField id="9" name="meta" tableColumnId="9"/>
      <queryTableField id="10" name="porcentaje" tableColumnId="10"/>
      <queryTableField id="11" name="avance" tableColumnId="11"/>
      <queryTableField id="12" name="codigo_estado_procal_prp" tableColumnId="12"/>
      <queryTableField id="13" name="fecha_modificacion" tableColumnId="13"/>
      <queryTableField id="14" name="GERENTE" tableColumnId="14"/>
      <queryTableField id="15" name="fecha_corte" tableColumnId="15"/>
    </queryTableFields>
  </queryTableRefresh>
</queryTable>
</file>

<file path=xl/queryTables/queryTable2.xml><?xml version="1.0" encoding="utf-8"?>
<queryTable xmlns="http://schemas.openxmlformats.org/spreadsheetml/2006/main" name="10.1.1.223_SQLEXPRESS sigob_utp Objetivos_avance" connectionId="4" autoFormatId="16" applyNumberFormats="0" applyBorderFormats="0" applyFontFormats="0" applyPatternFormats="0" applyAlignmentFormats="0" applyWidthHeightFormats="0">
  <queryTableRefresh nextId="10">
    <queryTableFields count="9">
      <queryTableField id="1" name="titulo_proposito" tableColumnId="1"/>
      <queryTableField id="2" name="cod_procal" tableColumnId="2"/>
      <queryTableField id="3" name="tipo_partic" tableColumnId="3"/>
      <queryTableField id="4" name="institucion_responsable" tableColumnId="4"/>
      <queryTableField id="5" name="codigo_despa" tableColumnId="5"/>
      <queryTableField id="6" name="codigo_estado_procal" tableColumnId="6"/>
      <queryTableField id="7" name="reporte_avance" tableColumnId="7"/>
      <queryTableField id="8" name="fecha_modificacion" tableColumnId="8"/>
      <queryTableField id="9" name="GERENTE" tableColumnId="9"/>
    </queryTableFields>
  </queryTableRefresh>
</queryTable>
</file>

<file path=xl/queryTables/queryTable3.xml><?xml version="1.0" encoding="utf-8"?>
<queryTable xmlns="http://schemas.openxmlformats.org/spreadsheetml/2006/main" name="10.1.1.223_SQLEXPRESS sigob_utp Componentes_indicadores" connectionId="3" autoFormatId="16" applyNumberFormats="0" applyBorderFormats="0" applyFontFormats="0" applyPatternFormats="0" applyAlignmentFormats="0" applyWidthHeightFormats="0">
  <queryTableRefresh nextId="19">
    <queryTableFields count="18">
      <queryTableField id="1" name="cod_procal" tableColumnId="1"/>
      <queryTableField id="2" name="titulo_proposito" tableColumnId="2"/>
      <queryTableField id="3" name="titulo_componente" tableColumnId="3"/>
      <queryTableField id="4" name="tipo_partic" tableColumnId="4"/>
      <queryTableField id="5" name="institucion_responsable" tableColumnId="5"/>
      <queryTableField id="6" name="codigo_despa" tableColumnId="6"/>
      <queryTableField id="7" name="ultima_fecha_actualizacion" tableColumnId="7"/>
      <queryTableField id="8" name="desc_indicador" tableColumnId="8"/>
      <queryTableField id="9" name="Periodo" tableColumnId="9"/>
      <queryTableField id="10" name="meta" tableColumnId="10"/>
      <queryTableField id="11" name="porcentaje" tableColumnId="11"/>
      <queryTableField id="12" name="avance" tableColumnId="12"/>
      <queryTableField id="13" name="codigo_estado_procal_pc" tableColumnId="13"/>
      <queryTableField id="14" name="codigo_estado_procal_prp" tableColumnId="14"/>
      <queryTableField id="15" name="fecha_modificacion" tableColumnId="15"/>
      <queryTableField id="16" name="GERENTE" tableColumnId="16"/>
      <queryTableField id="17" name="fecha_corte" tableColumnId="17"/>
      <queryTableField id="18" name="codigo" tableColumnId="18"/>
    </queryTableFields>
  </queryTableRefresh>
</queryTable>
</file>

<file path=xl/queryTables/queryTable4.xml><?xml version="1.0" encoding="utf-8"?>
<queryTable xmlns="http://schemas.openxmlformats.org/spreadsheetml/2006/main" name="10.1.1.223_SQLEXPRESS sigob_utp Componentes_avance" connectionId="2" autoFormatId="16" applyNumberFormats="0" applyBorderFormats="0" applyFontFormats="0" applyPatternFormats="0" applyAlignmentFormats="0" applyWidthHeightFormats="0">
  <queryTableRefresh nextId="12">
    <queryTableFields count="11">
      <queryTableField id="1" name="titulo_proposito" tableColumnId="1"/>
      <queryTableField id="2" name="codigo_estado_procal_prp" tableColumnId="2"/>
      <queryTableField id="3" name="titulo_componente" tableColumnId="3"/>
      <queryTableField id="4" name="codigo_estado_procal_pc" tableColumnId="4"/>
      <queryTableField id="5" name="cod_procal" tableColumnId="5"/>
      <queryTableField id="6" name="tipo_partic" tableColumnId="6"/>
      <queryTableField id="7" name="institucion_responsable" tableColumnId="7"/>
      <queryTableField id="8" name="codigo_despa" tableColumnId="8"/>
      <queryTableField id="9" name="reporte_avance" tableColumnId="9"/>
      <queryTableField id="10" name="fecha_modificacion" tableColumnId="10"/>
      <queryTableField id="11" name="GERENTE" tableColumnId="11"/>
    </queryTableFields>
  </queryTableRefresh>
</queryTable>
</file>

<file path=xl/queryTables/queryTable5.xml><?xml version="1.0" encoding="utf-8"?>
<queryTable xmlns="http://schemas.openxmlformats.org/spreadsheetml/2006/main" name="10.1.1.223_SQLEXPRESS sigob_utp Proyectos_indicadores" connectionId="7" autoFormatId="16" applyNumberFormats="0" applyBorderFormats="0" applyFontFormats="0" applyPatternFormats="0" applyAlignmentFormats="0" applyWidthHeightFormats="0">
  <queryTableRefresh nextId="18">
    <queryTableFields count="17">
      <queryTableField id="1" name="cod_procal" tableColumnId="1"/>
      <queryTableField id="2" name="titulo_proposito" tableColumnId="2"/>
      <queryTableField id="3" name="titulo_proyecto" tableColumnId="3"/>
      <queryTableField id="4" name="descrip_evento" tableColumnId="4"/>
      <queryTableField id="5" name="tipo_partic" tableColumnId="5"/>
      <queryTableField id="6" name="codigo_despa" tableColumnId="6"/>
      <queryTableField id="7" name="ultima_fecha_actualizacion" tableColumnId="7"/>
      <queryTableField id="8" name="desc_indicador" tableColumnId="8"/>
      <queryTableField id="9" name="Periodo" tableColumnId="9"/>
      <queryTableField id="10" name="meta" tableColumnId="10"/>
      <queryTableField id="11" name="porcentaje" tableColumnId="11"/>
      <queryTableField id="12" name="avance" tableColumnId="12"/>
      <queryTableField id="13" name="codigo_estado_procal_py" tableColumnId="13"/>
      <queryTableField id="14" name="codigo_estado_procal_prp" tableColumnId="14"/>
      <queryTableField id="15" name="fecha_modificacion" tableColumnId="15"/>
      <queryTableField id="16" name="GERENTE" tableColumnId="16"/>
      <queryTableField id="17" name="fecha_corte" tableColumnId="17"/>
    </queryTableFields>
  </queryTableRefresh>
</queryTable>
</file>

<file path=xl/queryTables/queryTable6.xml><?xml version="1.0" encoding="utf-8"?>
<queryTable xmlns="http://schemas.openxmlformats.org/spreadsheetml/2006/main" name="10.1.1.223_SQLEXPRESS sigob_utp Proyectos_avance" connectionId="6" autoFormatId="16" applyNumberFormats="0" applyBorderFormats="0" applyFontFormats="0" applyPatternFormats="0" applyAlignmentFormats="0" applyWidthHeightFormats="0">
  <queryTableRefresh nextId="12">
    <queryTableFields count="11">
      <queryTableField id="1" name="titulo_proposito" tableColumnId="1"/>
      <queryTableField id="2" name="codigo_estado_procal_prp" tableColumnId="2"/>
      <queryTableField id="3" name="titulo_proyecto" tableColumnId="3"/>
      <queryTableField id="4" name="cod_procal" tableColumnId="4"/>
      <queryTableField id="5" name="tipo_partic" tableColumnId="5"/>
      <queryTableField id="6" name="institucion_responsable" tableColumnId="6"/>
      <queryTableField id="7" name="codigo_despa" tableColumnId="7"/>
      <queryTableField id="8" name="codigo_estado_procal" tableColumnId="8"/>
      <queryTableField id="9" name="reporte_avance" tableColumnId="9"/>
      <queryTableField id="10" name="fecha_modificacion" tableColumnId="10"/>
      <queryTableField id="11" name="GERENTE" tableColumnId="11"/>
    </queryTableFields>
  </queryTableRefresh>
</queryTable>
</file>

<file path=xl/queryTables/queryTable7.xml><?xml version="1.0" encoding="utf-8"?>
<queryTable xmlns="http://schemas.openxmlformats.org/spreadsheetml/2006/main" name="10.1.1.223_SQLEXPRESS sigob_utp Codigos_PlanesOperativos_Proyectos" connectionId="1" autoFormatId="16" applyNumberFormats="0" applyBorderFormats="0" applyFontFormats="0" applyPatternFormats="0" applyAlignmentFormats="0" applyWidthHeightFormats="0">
  <queryTableRefresh nextId="9">
    <queryTableFields count="7">
      <queryTableField id="1" name="cod_ev_pr" tableColumnId="1"/>
      <queryTableField id="2" name="descrip_procal" tableColumnId="2"/>
      <queryTableField id="3" name="descrip_evento" tableColumnId="3"/>
      <queryTableField id="4" name="fecha_ultima_modificacion" tableColumnId="4"/>
      <queryTableField id="6" name="resumen_ejecutivo" tableColumnId="6"/>
      <queryTableField id="7" name="fechaIni" tableColumnId="5"/>
      <queryTableField id="8" name="fecha_ini" tableColumnId="7"/>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table1.xml><?xml version="1.0" encoding="utf-8"?>
<table xmlns="http://schemas.openxmlformats.org/spreadsheetml/2006/main" id="1" name="Tabla__10.1.1.223_SQLEXPRESS_sigob_utp_Objetivos_indicadores" displayName="Tabla__10.1.1.223_SQLEXPRESS_sigob_utp_Objetivos_indicadores" ref="A1:O117" tableType="queryTable" totalsRowShown="0">
  <autoFilter ref="A1:O117"/>
  <sortState ref="A2:O117">
    <sortCondition ref="A1:A79"/>
  </sortState>
  <tableColumns count="15">
    <tableColumn id="1" uniqueName="1" name="cod_procal" queryTableFieldId="1"/>
    <tableColumn id="2" uniqueName="2" name="titulo_proposito" queryTableFieldId="2"/>
    <tableColumn id="3" uniqueName="3" name="tipo_partic" queryTableFieldId="3"/>
    <tableColumn id="4" uniqueName="4" name="institucion_responsable" queryTableFieldId="4"/>
    <tableColumn id="5" uniqueName="5" name="codigo_despa" queryTableFieldId="5"/>
    <tableColumn id="6" uniqueName="6" name="ultima_fecha_actualizacion" queryTableFieldId="6" dataDxfId="533"/>
    <tableColumn id="7" uniqueName="7" name="desc_indicador" queryTableFieldId="7"/>
    <tableColumn id="8" uniqueName="8" name="Periodo" queryTableFieldId="8"/>
    <tableColumn id="9" uniqueName="9" name="meta" queryTableFieldId="9"/>
    <tableColumn id="10" uniqueName="10" name="porcentaje" queryTableFieldId="10"/>
    <tableColumn id="11" uniqueName="11" name="avance" queryTableFieldId="11"/>
    <tableColumn id="12" uniqueName="12" name="codigo_estado_procal_prp" queryTableFieldId="12"/>
    <tableColumn id="13" uniqueName="13" name="fecha_modificacion" queryTableFieldId="13" dataDxfId="532"/>
    <tableColumn id="14" uniqueName="14" name="GERENTE" queryTableFieldId="14"/>
    <tableColumn id="15" uniqueName="15" name="fecha_corte" queryTableFieldId="15" dataDxfId="531"/>
  </tableColumns>
  <tableStyleInfo name="TableStyleMedium9" showFirstColumn="0" showLastColumn="0" showRowStripes="1" showColumnStripes="0"/>
</table>
</file>

<file path=xl/tables/table2.xml><?xml version="1.0" encoding="utf-8"?>
<table xmlns="http://schemas.openxmlformats.org/spreadsheetml/2006/main" id="2" name="Tabla__10.1.1.223_SQLEXPRESS_sigob_utp_Objetivos_avance" displayName="Tabla__10.1.1.223_SQLEXPRESS_sigob_utp_Objetivos_avance" ref="A1:I11" tableType="queryTable" totalsRowShown="0">
  <autoFilter ref="A1:I11"/>
  <tableColumns count="9">
    <tableColumn id="1" uniqueName="1" name="titulo_proposito" queryTableFieldId="1"/>
    <tableColumn id="2" uniqueName="2" name="cod_procal" queryTableFieldId="2"/>
    <tableColumn id="3" uniqueName="3" name="tipo_partic" queryTableFieldId="3"/>
    <tableColumn id="4" uniqueName="4" name="institucion_responsable" queryTableFieldId="4"/>
    <tableColumn id="5" uniqueName="5" name="codigo_despa" queryTableFieldId="5"/>
    <tableColumn id="6" uniqueName="6" name="codigo_estado_procal" queryTableFieldId="6"/>
    <tableColumn id="7" uniqueName="7" name="reporte_avance" queryTableFieldId="7"/>
    <tableColumn id="8" uniqueName="8" name="fecha_modificacion" queryTableFieldId="8" dataDxfId="530"/>
    <tableColumn id="9" uniqueName="9" name="GERENTE" queryTableFieldId="9"/>
  </tableColumns>
  <tableStyleInfo name="TableStyleMedium9" showFirstColumn="0" showLastColumn="0" showRowStripes="1" showColumnStripes="0"/>
</table>
</file>

<file path=xl/tables/table3.xml><?xml version="1.0" encoding="utf-8"?>
<table xmlns="http://schemas.openxmlformats.org/spreadsheetml/2006/main" id="3" name="Tabla__10.1.1.223_SQLEXPRESS_sigob_utp_Componentes_indicadores" displayName="Tabla__10.1.1.223_SQLEXPRESS_sigob_utp_Componentes_indicadores" ref="A1:R471" tableType="queryTable" totalsRowShown="0">
  <autoFilter ref="A1:R471"/>
  <tableColumns count="18">
    <tableColumn id="1" uniqueName="1" name="cod_procal" queryTableFieldId="1"/>
    <tableColumn id="2" uniqueName="2" name="titulo_proposito" queryTableFieldId="2"/>
    <tableColumn id="3" uniqueName="3" name="titulo_componente" queryTableFieldId="3"/>
    <tableColumn id="4" uniqueName="4" name="tipo_partic" queryTableFieldId="4"/>
    <tableColumn id="5" uniqueName="5" name="institucion_responsable" queryTableFieldId="5"/>
    <tableColumn id="6" uniqueName="6" name="codigo_despa" queryTableFieldId="6"/>
    <tableColumn id="7" uniqueName="7" name="ultima_fecha_actualizacion" queryTableFieldId="7" dataDxfId="529"/>
    <tableColumn id="8" uniqueName="8" name="desc_indicador" queryTableFieldId="8"/>
    <tableColumn id="9" uniqueName="9" name="Periodo" queryTableFieldId="9"/>
    <tableColumn id="10" uniqueName="10" name="meta" queryTableFieldId="10"/>
    <tableColumn id="11" uniqueName="11" name="porcentaje" queryTableFieldId="11"/>
    <tableColumn id="12" uniqueName="12" name="avance" queryTableFieldId="12"/>
    <tableColumn id="13" uniqueName="13" name="codigo_estado_procal_pc" queryTableFieldId="13"/>
    <tableColumn id="14" uniqueName="14" name="codigo_estado_procal_prp" queryTableFieldId="14"/>
    <tableColumn id="15" uniqueName="15" name="fecha_modificacion" queryTableFieldId="15" dataDxfId="528"/>
    <tableColumn id="16" uniqueName="16" name="GERENTE" queryTableFieldId="16"/>
    <tableColumn id="17" uniqueName="17" name="fecha_corte" queryTableFieldId="17" dataDxfId="527"/>
    <tableColumn id="18" uniqueName="18" name="codigo" queryTableFieldId="18" dataDxfId="526"/>
  </tableColumns>
  <tableStyleInfo name="TableStyleMedium9" showFirstColumn="0" showLastColumn="0" showRowStripes="1" showColumnStripes="0"/>
</table>
</file>

<file path=xl/tables/table4.xml><?xml version="1.0" encoding="utf-8"?>
<table xmlns="http://schemas.openxmlformats.org/spreadsheetml/2006/main" id="4" name="Tabla__10.1.1.223_SQLEXPRESS_sigob_utp_Componentes_avance" displayName="Tabla__10.1.1.223_SQLEXPRESS_sigob_utp_Componentes_avance" ref="A1:K51" tableType="queryTable" totalsRowShown="0">
  <autoFilter ref="A1:K51"/>
  <sortState ref="A2:K51">
    <sortCondition ref="C1:C43"/>
  </sortState>
  <tableColumns count="11">
    <tableColumn id="1" uniqueName="1" name="titulo_proposito" queryTableFieldId="1"/>
    <tableColumn id="2" uniqueName="2" name="codigo_estado_procal_prp" queryTableFieldId="2"/>
    <tableColumn id="3" uniqueName="3" name="titulo_componente" queryTableFieldId="3"/>
    <tableColumn id="4" uniqueName="4" name="codigo_estado_procal_pc" queryTableFieldId="4"/>
    <tableColumn id="5" uniqueName="5" name="cod_procal" queryTableFieldId="5"/>
    <tableColumn id="6" uniqueName="6" name="tipo_partic" queryTableFieldId="6"/>
    <tableColumn id="7" uniqueName="7" name="institucion_responsable" queryTableFieldId="7"/>
    <tableColumn id="8" uniqueName="8" name="codigo_despa" queryTableFieldId="8"/>
    <tableColumn id="9" uniqueName="9" name="reporte_avance" queryTableFieldId="9"/>
    <tableColumn id="10" uniqueName="10" name="fecha_modificacion" queryTableFieldId="10" dataDxfId="525"/>
    <tableColumn id="11" uniqueName="11" name="GERENTE" queryTableFieldId="11"/>
  </tableColumns>
  <tableStyleInfo name="TableStyleMedium9" showFirstColumn="0" showLastColumn="0" showRowStripes="1" showColumnStripes="0"/>
</table>
</file>

<file path=xl/tables/table5.xml><?xml version="1.0" encoding="utf-8"?>
<table xmlns="http://schemas.openxmlformats.org/spreadsheetml/2006/main" id="5" name="Tabla__10.1.1.223_SQLEXPRESS_sigob_utp_Proyectos_indicadores" displayName="Tabla__10.1.1.223_SQLEXPRESS_sigob_utp_Proyectos_indicadores" ref="A1:Q171" tableType="queryTable" totalsRowShown="0">
  <autoFilter ref="A1:Q171"/>
  <tableColumns count="17">
    <tableColumn id="1" uniqueName="1" name="cod_procal" queryTableFieldId="1"/>
    <tableColumn id="2" uniqueName="2" name="titulo_proposito" queryTableFieldId="2"/>
    <tableColumn id="3" uniqueName="3" name="titulo_proyecto" queryTableFieldId="3"/>
    <tableColumn id="4" uniqueName="4" name="descrip_evento" queryTableFieldId="4"/>
    <tableColumn id="5" uniqueName="5" name="tipo_partic" queryTableFieldId="5"/>
    <tableColumn id="6" uniqueName="6" name="codigo_despa" queryTableFieldId="6"/>
    <tableColumn id="7" uniqueName="7" name="ultima_fecha_actualizacion" queryTableFieldId="7" dataDxfId="524"/>
    <tableColumn id="8" uniqueName="8" name="desc_indicador" queryTableFieldId="8"/>
    <tableColumn id="9" uniqueName="9" name="Periodo" queryTableFieldId="9"/>
    <tableColumn id="10" uniqueName="10" name="meta" queryTableFieldId="10"/>
    <tableColumn id="11" uniqueName="11" name="porcentaje" queryTableFieldId="11"/>
    <tableColumn id="12" uniqueName="12" name="avance" queryTableFieldId="12"/>
    <tableColumn id="13" uniqueName="13" name="codigo_estado_procal_py" queryTableFieldId="13"/>
    <tableColumn id="14" uniqueName="14" name="codigo_estado_procal_prp" queryTableFieldId="14"/>
    <tableColumn id="15" uniqueName="15" name="fecha_modificacion" queryTableFieldId="15" dataDxfId="523"/>
    <tableColumn id="16" uniqueName="16" name="GERENTE" queryTableFieldId="16"/>
    <tableColumn id="17" uniqueName="17" name="fecha_corte" queryTableFieldId="17" dataDxfId="522"/>
  </tableColumns>
  <tableStyleInfo name="TableStyleMedium9" showFirstColumn="0" showLastColumn="0" showRowStripes="1" showColumnStripes="0"/>
</table>
</file>

<file path=xl/tables/table6.xml><?xml version="1.0" encoding="utf-8"?>
<table xmlns="http://schemas.openxmlformats.org/spreadsheetml/2006/main" id="6" name="Tabla__10.1.1.223_SQLEXPRESS_sigob_utp_Proyectos_avance" displayName="Tabla__10.1.1.223_SQLEXPRESS_sigob_utp_Proyectos_avance" ref="A1:K58" tableType="queryTable" totalsRowShown="0">
  <autoFilter ref="A1:K58"/>
  <tableColumns count="11">
    <tableColumn id="1" uniqueName="1" name="titulo_proposito" queryTableFieldId="1"/>
    <tableColumn id="2" uniqueName="2" name="codigo_estado_procal_prp" queryTableFieldId="2"/>
    <tableColumn id="3" uniqueName="3" name="titulo_proyecto" queryTableFieldId="3"/>
    <tableColumn id="4" uniqueName="4" name="cod_procal" queryTableFieldId="4"/>
    <tableColumn id="5" uniqueName="5" name="tipo_partic" queryTableFieldId="5"/>
    <tableColumn id="6" uniqueName="6" name="institucion_responsable" queryTableFieldId="6"/>
    <tableColumn id="7" uniqueName="7" name="codigo_despa" queryTableFieldId="7"/>
    <tableColumn id="8" uniqueName="8" name="codigo_estado_procal" queryTableFieldId="8"/>
    <tableColumn id="9" uniqueName="9" name="reporte_avance" queryTableFieldId="9"/>
    <tableColumn id="10" uniqueName="10" name="fecha_modificacion" queryTableFieldId="10" dataDxfId="521"/>
    <tableColumn id="11" uniqueName="11" name="GERENTE" queryTableFieldId="11"/>
  </tableColumns>
  <tableStyleInfo name="TableStyleMedium9" showFirstColumn="0" showLastColumn="0" showRowStripes="1" showColumnStripes="0"/>
</table>
</file>

<file path=xl/tables/table7.xml><?xml version="1.0" encoding="utf-8"?>
<table xmlns="http://schemas.openxmlformats.org/spreadsheetml/2006/main" id="7" name="Tabla__10.1.1.223_SQLEXPRESS_sigob_utp_Codigos_PlanesOperativos_Proyectos" displayName="Tabla__10.1.1.223_SQLEXPRESS_sigob_utp_Codigos_PlanesOperativos_Proyectos" ref="A1:G167" tableType="queryTable" totalsRowShown="0">
  <tableColumns count="7">
    <tableColumn id="1" uniqueName="1" name="cod_ev_pr" queryTableFieldId="1"/>
    <tableColumn id="2" uniqueName="2" name="descrip_procal" queryTableFieldId="2"/>
    <tableColumn id="3" uniqueName="3" name="descrip_evento" queryTableFieldId="3"/>
    <tableColumn id="4" uniqueName="4" name="fecha_ultima_modificacion" queryTableFieldId="4" dataDxfId="520"/>
    <tableColumn id="6" uniqueName="6" name="resumen_ejecutivo" queryTableFieldId="6" dataDxfId="519"/>
    <tableColumn id="5" uniqueName="5" name="fechaIni" queryTableFieldId="7" dataDxfId="518"/>
    <tableColumn id="7" uniqueName="7" name="fecha_ini" queryTableFieldId="8" dataDxfId="517"/>
  </tableColumns>
  <tableStyleInfo name="TableStyleMedium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8" Type="http://schemas.openxmlformats.org/officeDocument/2006/relationships/hyperlink" Target="mailto:arvaez7@utp.edu.co" TargetMode="External"/><Relationship Id="rId13" Type="http://schemas.openxmlformats.org/officeDocument/2006/relationships/hyperlink" Target="mailto:mcvalderrama@utp.edu.co" TargetMode="External"/><Relationship Id="rId18" Type="http://schemas.openxmlformats.org/officeDocument/2006/relationships/hyperlink" Target="mailto:mcvalderrama@utp.edu.co" TargetMode="External"/><Relationship Id="rId26" Type="http://schemas.openxmlformats.org/officeDocument/2006/relationships/hyperlink" Target="mailto:mcvalderrama@utp.edu.co" TargetMode="External"/><Relationship Id="rId39" Type="http://schemas.openxmlformats.org/officeDocument/2006/relationships/hyperlink" Target="mailto:licor@utp.edu.co" TargetMode="External"/><Relationship Id="rId3" Type="http://schemas.openxmlformats.org/officeDocument/2006/relationships/hyperlink" Target="mailto:vla@utp.edu.co" TargetMode="External"/><Relationship Id="rId21" Type="http://schemas.openxmlformats.org/officeDocument/2006/relationships/hyperlink" Target="mailto:mcvalderrama@utp.edu.co" TargetMode="External"/><Relationship Id="rId34" Type="http://schemas.openxmlformats.org/officeDocument/2006/relationships/hyperlink" Target="mailto:adriancardona@utp.edu.co" TargetMode="External"/><Relationship Id="rId42" Type="http://schemas.openxmlformats.org/officeDocument/2006/relationships/drawing" Target="../drawings/drawing11.xml"/><Relationship Id="rId7" Type="http://schemas.openxmlformats.org/officeDocument/2006/relationships/hyperlink" Target="mailto:dianaaristi@utp.edu.co" TargetMode="External"/><Relationship Id="rId12" Type="http://schemas.openxmlformats.org/officeDocument/2006/relationships/hyperlink" Target="mailto:nandez@utp.edu.co" TargetMode="External"/><Relationship Id="rId17" Type="http://schemas.openxmlformats.org/officeDocument/2006/relationships/hyperlink" Target="mailto:rosario@utp.edu.co" TargetMode="External"/><Relationship Id="rId25" Type="http://schemas.openxmlformats.org/officeDocument/2006/relationships/hyperlink" Target="mailto:mcvalderrama@utp.edu.co" TargetMode="External"/><Relationship Id="rId33" Type="http://schemas.openxmlformats.org/officeDocument/2006/relationships/hyperlink" Target="mailto:adriancardona@utp.edu.co" TargetMode="External"/><Relationship Id="rId38" Type="http://schemas.openxmlformats.org/officeDocument/2006/relationships/hyperlink" Target="mailto:licor@utp.edu.co" TargetMode="External"/><Relationship Id="rId2" Type="http://schemas.openxmlformats.org/officeDocument/2006/relationships/hyperlink" Target="mailto:vla@utp.edu.co" TargetMode="External"/><Relationship Id="rId16" Type="http://schemas.openxmlformats.org/officeDocument/2006/relationships/hyperlink" Target="mailto:macle@utp.edu.co" TargetMode="External"/><Relationship Id="rId20" Type="http://schemas.openxmlformats.org/officeDocument/2006/relationships/hyperlink" Target="mailto:mcvalderrama@utp.edu.co" TargetMode="External"/><Relationship Id="rId29" Type="http://schemas.openxmlformats.org/officeDocument/2006/relationships/hyperlink" Target="mailto:viviba@utp.edu.co" TargetMode="External"/><Relationship Id="rId41" Type="http://schemas.openxmlformats.org/officeDocument/2006/relationships/printerSettings" Target="../printerSettings/printerSettings19.bin"/><Relationship Id="rId1" Type="http://schemas.openxmlformats.org/officeDocument/2006/relationships/hyperlink" Target="mailto:jorgehugo@utp.edu.co" TargetMode="External"/><Relationship Id="rId6" Type="http://schemas.openxmlformats.org/officeDocument/2006/relationships/hyperlink" Target="mailto:arvaez7@utp.edu.co" TargetMode="External"/><Relationship Id="rId11" Type="http://schemas.openxmlformats.org/officeDocument/2006/relationships/hyperlink" Target="mailto:delram@utp.edu.co" TargetMode="External"/><Relationship Id="rId24" Type="http://schemas.openxmlformats.org/officeDocument/2006/relationships/hyperlink" Target="mailto:mcvalderrama@utp.edu.co" TargetMode="External"/><Relationship Id="rId32" Type="http://schemas.openxmlformats.org/officeDocument/2006/relationships/hyperlink" Target="mailto:delram@utp.edu.co" TargetMode="External"/><Relationship Id="rId37" Type="http://schemas.openxmlformats.org/officeDocument/2006/relationships/hyperlink" Target="mailto:licor@utp.edu.co" TargetMode="External"/><Relationship Id="rId40" Type="http://schemas.openxmlformats.org/officeDocument/2006/relationships/hyperlink" Target="mailto:mfdominguez@utp.edu.co" TargetMode="External"/><Relationship Id="rId5" Type="http://schemas.openxmlformats.org/officeDocument/2006/relationships/hyperlink" Target="mailto:oswaldo@utp.edu.co" TargetMode="External"/><Relationship Id="rId15" Type="http://schemas.openxmlformats.org/officeDocument/2006/relationships/hyperlink" Target="mailto:macle@utp.edu.co" TargetMode="External"/><Relationship Id="rId23" Type="http://schemas.openxmlformats.org/officeDocument/2006/relationships/hyperlink" Target="mailto:mcvalderrama@utp.edu.co" TargetMode="External"/><Relationship Id="rId28" Type="http://schemas.openxmlformats.org/officeDocument/2006/relationships/hyperlink" Target="mailto:mcvalderrama@utp.edu.co" TargetMode="External"/><Relationship Id="rId36" Type="http://schemas.openxmlformats.org/officeDocument/2006/relationships/hyperlink" Target="mailto:villajessica@utp.edu.co" TargetMode="External"/><Relationship Id="rId10" Type="http://schemas.openxmlformats.org/officeDocument/2006/relationships/hyperlink" Target="mailto:arvaez7@utp.edu.co" TargetMode="External"/><Relationship Id="rId19" Type="http://schemas.openxmlformats.org/officeDocument/2006/relationships/hyperlink" Target="mailto:mcvalderrama@utp.edu.co" TargetMode="External"/><Relationship Id="rId31" Type="http://schemas.openxmlformats.org/officeDocument/2006/relationships/hyperlink" Target="mailto:viviba@utp.edu.co" TargetMode="External"/><Relationship Id="rId4" Type="http://schemas.openxmlformats.org/officeDocument/2006/relationships/hyperlink" Target="mailto:vla@utp.edu.co" TargetMode="External"/><Relationship Id="rId9" Type="http://schemas.openxmlformats.org/officeDocument/2006/relationships/hyperlink" Target="mailto:arvaez7@utp.edu.co" TargetMode="External"/><Relationship Id="rId14" Type="http://schemas.openxmlformats.org/officeDocument/2006/relationships/hyperlink" Target="mailto:rosario@utp.edu.co" TargetMode="External"/><Relationship Id="rId22" Type="http://schemas.openxmlformats.org/officeDocument/2006/relationships/hyperlink" Target="mailto:mcvalderrama@utp.edu.co" TargetMode="External"/><Relationship Id="rId27" Type="http://schemas.openxmlformats.org/officeDocument/2006/relationships/hyperlink" Target="mailto:arvaez7@utp.edu.co" TargetMode="External"/><Relationship Id="rId30" Type="http://schemas.openxmlformats.org/officeDocument/2006/relationships/hyperlink" Target="mailto:viviba@utp.edu.co" TargetMode="External"/><Relationship Id="rId35" Type="http://schemas.openxmlformats.org/officeDocument/2006/relationships/hyperlink" Target="mailto:villajessica@utp.edu.co"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Q117"/>
  <sheetViews>
    <sheetView topLeftCell="A57" workbookViewId="0">
      <selection activeCell="B4" sqref="B4:E4"/>
    </sheetView>
  </sheetViews>
  <sheetFormatPr baseColWidth="10" defaultRowHeight="15" x14ac:dyDescent="0.25"/>
  <cols>
    <col min="1" max="1" width="12.85546875" bestFit="1" customWidth="1"/>
    <col min="2" max="2" width="56.42578125" bestFit="1" customWidth="1"/>
    <col min="3" max="3" width="12.85546875" bestFit="1" customWidth="1"/>
    <col min="4" max="4" width="58.5703125" bestFit="1" customWidth="1"/>
    <col min="5" max="5" width="15.42578125" bestFit="1" customWidth="1"/>
    <col min="6" max="6" width="27.5703125" bestFit="1" customWidth="1"/>
    <col min="7" max="7" width="81.140625" bestFit="1" customWidth="1"/>
    <col min="8" max="8" width="45.5703125" bestFit="1" customWidth="1"/>
    <col min="9" max="9" width="7.85546875" bestFit="1" customWidth="1"/>
    <col min="10" max="10" width="12.85546875" bestFit="1" customWidth="1"/>
    <col min="11" max="11" width="9.42578125" bestFit="1" customWidth="1"/>
    <col min="12" max="12" width="26.85546875" bestFit="1" customWidth="1"/>
    <col min="13" max="13" width="20.7109375" bestFit="1" customWidth="1"/>
    <col min="14" max="14" width="33.28515625" bestFit="1" customWidth="1"/>
    <col min="15" max="15" width="15.7109375" bestFit="1" customWidth="1"/>
    <col min="16" max="16" width="20.42578125" bestFit="1" customWidth="1"/>
    <col min="17" max="17" width="18.42578125" bestFit="1" customWidth="1"/>
  </cols>
  <sheetData>
    <row r="1" spans="1:17" x14ac:dyDescent="0.25">
      <c r="A1" t="s">
        <v>0</v>
      </c>
      <c r="B1" t="s">
        <v>1</v>
      </c>
      <c r="C1" t="s">
        <v>2</v>
      </c>
      <c r="D1" t="s">
        <v>3</v>
      </c>
      <c r="E1" t="s">
        <v>4</v>
      </c>
      <c r="F1" t="s">
        <v>5</v>
      </c>
      <c r="G1" t="s">
        <v>6</v>
      </c>
      <c r="H1" t="s">
        <v>7</v>
      </c>
      <c r="I1" t="s">
        <v>8</v>
      </c>
      <c r="J1" t="s">
        <v>9</v>
      </c>
      <c r="K1" t="s">
        <v>10</v>
      </c>
      <c r="L1" t="s">
        <v>11</v>
      </c>
      <c r="M1" t="s">
        <v>12</v>
      </c>
      <c r="N1" t="s">
        <v>13</v>
      </c>
      <c r="O1" t="s">
        <v>14</v>
      </c>
      <c r="P1" s="542" t="s">
        <v>778</v>
      </c>
      <c r="Q1" s="542" t="s">
        <v>775</v>
      </c>
    </row>
    <row r="2" spans="1:17" x14ac:dyDescent="0.25">
      <c r="A2">
        <v>3</v>
      </c>
      <c r="B2" t="s">
        <v>253</v>
      </c>
      <c r="C2" t="s">
        <v>16</v>
      </c>
      <c r="D2" t="s">
        <v>30</v>
      </c>
      <c r="E2" t="s">
        <v>18</v>
      </c>
      <c r="F2" s="1">
        <v>42423.693286145834</v>
      </c>
      <c r="G2" t="s">
        <v>31</v>
      </c>
      <c r="H2" t="s">
        <v>808</v>
      </c>
      <c r="I2">
        <v>72.03</v>
      </c>
      <c r="J2">
        <v>96.432042204636971</v>
      </c>
      <c r="K2">
        <v>69.460000000000008</v>
      </c>
      <c r="L2">
        <v>23</v>
      </c>
      <c r="M2" s="1">
        <v>42423.731419675925</v>
      </c>
      <c r="N2" t="s">
        <v>32</v>
      </c>
      <c r="O2" s="1">
        <v>42369</v>
      </c>
      <c r="P2" s="460" t="str">
        <f>Tabla__10.1.1.223_SQLEXPRESS_sigob_utp_Objetivos_indicadores[[#This Row],[desc_indicador]]</f>
        <v>Eficiencia administrativa</v>
      </c>
      <c r="Q2" s="540">
        <f>Tabla__10.1.1.223_SQLEXPRESS_sigob_utp_Objetivos_indicadores[[#This Row],[fecha_modificacion]]</f>
        <v>42423.731419675925</v>
      </c>
    </row>
    <row r="3" spans="1:17" x14ac:dyDescent="0.25">
      <c r="A3">
        <v>3</v>
      </c>
      <c r="B3" t="s">
        <v>253</v>
      </c>
      <c r="C3" t="s">
        <v>16</v>
      </c>
      <c r="D3" t="s">
        <v>30</v>
      </c>
      <c r="E3" t="s">
        <v>18</v>
      </c>
      <c r="F3" s="1">
        <v>42423.693286145834</v>
      </c>
      <c r="G3" t="s">
        <v>31</v>
      </c>
      <c r="H3" t="s">
        <v>808</v>
      </c>
      <c r="I3">
        <v>72.03</v>
      </c>
      <c r="J3">
        <v>96.432042204636971</v>
      </c>
      <c r="K3">
        <v>69.460000000000008</v>
      </c>
      <c r="L3">
        <v>23</v>
      </c>
      <c r="M3" s="1">
        <v>42423.731419675925</v>
      </c>
      <c r="N3" t="s">
        <v>32</v>
      </c>
      <c r="O3" s="1">
        <v>42369</v>
      </c>
      <c r="P3" s="460" t="str">
        <f>Tabla__10.1.1.223_SQLEXPRESS_sigob_utp_Objetivos_indicadores[[#This Row],[desc_indicador]]</f>
        <v>Eficiencia administrativa</v>
      </c>
      <c r="Q3" s="540">
        <f>Tabla__10.1.1.223_SQLEXPRESS_sigob_utp_Objetivos_indicadores[[#This Row],[fecha_modificacion]]</f>
        <v>42423.731419675925</v>
      </c>
    </row>
    <row r="4" spans="1:17" x14ac:dyDescent="0.25">
      <c r="A4">
        <v>4</v>
      </c>
      <c r="B4" t="s">
        <v>37</v>
      </c>
      <c r="C4" t="s">
        <v>16</v>
      </c>
      <c r="D4" t="s">
        <v>38</v>
      </c>
      <c r="E4" t="s">
        <v>18</v>
      </c>
      <c r="F4" s="1">
        <v>42356.315170567126</v>
      </c>
      <c r="G4" t="s">
        <v>41</v>
      </c>
      <c r="H4" t="s">
        <v>808</v>
      </c>
      <c r="I4">
        <v>75</v>
      </c>
      <c r="J4">
        <v>83.946666666666673</v>
      </c>
      <c r="K4">
        <v>62.96</v>
      </c>
      <c r="L4">
        <v>35</v>
      </c>
      <c r="M4" s="1">
        <v>42395.470848726851</v>
      </c>
      <c r="N4" t="s">
        <v>806</v>
      </c>
      <c r="O4" s="1">
        <v>42369</v>
      </c>
      <c r="P4" s="460" t="str">
        <f>Tabla__10.1.1.223_SQLEXPRESS_sigob_utp_Objetivos_indicadores[[#This Row],[desc_indicador]]</f>
        <v>Programas acreditados de alta calidad (Pregrado)</v>
      </c>
      <c r="Q4" s="540">
        <f>Tabla__10.1.1.223_SQLEXPRESS_sigob_utp_Objetivos_indicadores[[#This Row],[fecha_modificacion]]</f>
        <v>42395.470848726851</v>
      </c>
    </row>
    <row r="5" spans="1:17" x14ac:dyDescent="0.25">
      <c r="A5">
        <v>4</v>
      </c>
      <c r="B5" t="s">
        <v>37</v>
      </c>
      <c r="C5" t="s">
        <v>16</v>
      </c>
      <c r="D5" t="s">
        <v>38</v>
      </c>
      <c r="E5" t="s">
        <v>18</v>
      </c>
      <c r="F5" s="1">
        <v>42356.315170567126</v>
      </c>
      <c r="G5" t="s">
        <v>41</v>
      </c>
      <c r="H5" t="s">
        <v>808</v>
      </c>
      <c r="I5">
        <v>75</v>
      </c>
      <c r="J5">
        <v>83.946666666666673</v>
      </c>
      <c r="K5">
        <v>62.96</v>
      </c>
      <c r="L5">
        <v>35</v>
      </c>
      <c r="M5" s="1">
        <v>42395.470848726851</v>
      </c>
      <c r="N5" t="s">
        <v>806</v>
      </c>
      <c r="O5" s="1">
        <v>42369</v>
      </c>
      <c r="P5" s="460" t="str">
        <f>Tabla__10.1.1.223_SQLEXPRESS_sigob_utp_Objetivos_indicadores[[#This Row],[desc_indicador]]</f>
        <v>Programas acreditados de alta calidad (Pregrado)</v>
      </c>
      <c r="Q5" s="540">
        <f>Tabla__10.1.1.223_SQLEXPRESS_sigob_utp_Objetivos_indicadores[[#This Row],[fecha_modificacion]]</f>
        <v>42395.470848726851</v>
      </c>
    </row>
    <row r="6" spans="1:17" x14ac:dyDescent="0.25">
      <c r="A6">
        <v>4</v>
      </c>
      <c r="B6" t="s">
        <v>37</v>
      </c>
      <c r="C6" t="s">
        <v>16</v>
      </c>
      <c r="D6" t="s">
        <v>38</v>
      </c>
      <c r="E6" t="s">
        <v>18</v>
      </c>
      <c r="F6" s="1">
        <v>42286.471927118058</v>
      </c>
      <c r="G6" t="s">
        <v>48</v>
      </c>
      <c r="H6" t="s">
        <v>808</v>
      </c>
      <c r="I6">
        <v>19</v>
      </c>
      <c r="J6">
        <v>138.21052631578948</v>
      </c>
      <c r="K6">
        <v>26.26</v>
      </c>
      <c r="L6">
        <v>35</v>
      </c>
      <c r="M6" s="1">
        <v>42395.470848726851</v>
      </c>
      <c r="N6" t="s">
        <v>806</v>
      </c>
      <c r="O6" s="1">
        <v>42369</v>
      </c>
      <c r="P6" s="460" t="str">
        <f>Tabla__10.1.1.223_SQLEXPRESS_sigob_utp_Objetivos_indicadores[[#This Row],[desc_indicador]]</f>
        <v>Absorción de la educación superior (Posgrado)</v>
      </c>
      <c r="Q6" s="540">
        <f>Tabla__10.1.1.223_SQLEXPRESS_sigob_utp_Objetivos_indicadores[[#This Row],[fecha_modificacion]]</f>
        <v>42395.470848726851</v>
      </c>
    </row>
    <row r="7" spans="1:17" x14ac:dyDescent="0.25">
      <c r="A7">
        <v>4</v>
      </c>
      <c r="B7" t="s">
        <v>37</v>
      </c>
      <c r="C7" t="s">
        <v>16</v>
      </c>
      <c r="D7" t="s">
        <v>38</v>
      </c>
      <c r="E7" t="s">
        <v>18</v>
      </c>
      <c r="F7" s="1">
        <v>42286.471927118058</v>
      </c>
      <c r="G7" t="s">
        <v>48</v>
      </c>
      <c r="H7" t="s">
        <v>808</v>
      </c>
      <c r="I7">
        <v>19</v>
      </c>
      <c r="J7">
        <v>138.21052631578948</v>
      </c>
      <c r="K7">
        <v>26.26</v>
      </c>
      <c r="L7">
        <v>35</v>
      </c>
      <c r="M7" s="1">
        <v>42395.470848726851</v>
      </c>
      <c r="N7" t="s">
        <v>806</v>
      </c>
      <c r="O7" s="1">
        <v>42369</v>
      </c>
      <c r="P7" s="460" t="str">
        <f>Tabla__10.1.1.223_SQLEXPRESS_sigob_utp_Objetivos_indicadores[[#This Row],[desc_indicador]]</f>
        <v>Absorción de la educación superior (Posgrado)</v>
      </c>
      <c r="Q7" s="540">
        <f>Tabla__10.1.1.223_SQLEXPRESS_sigob_utp_Objetivos_indicadores[[#This Row],[fecha_modificacion]]</f>
        <v>42395.470848726851</v>
      </c>
    </row>
    <row r="8" spans="1:17" x14ac:dyDescent="0.25">
      <c r="A8">
        <v>4</v>
      </c>
      <c r="B8" t="s">
        <v>37</v>
      </c>
      <c r="C8" t="s">
        <v>16</v>
      </c>
      <c r="D8" t="s">
        <v>38</v>
      </c>
      <c r="E8" t="s">
        <v>18</v>
      </c>
      <c r="F8" s="1">
        <v>42198.307050462965</v>
      </c>
      <c r="G8" t="s">
        <v>49</v>
      </c>
      <c r="H8" t="s">
        <v>808</v>
      </c>
      <c r="I8">
        <v>20</v>
      </c>
      <c r="J8">
        <v>125</v>
      </c>
      <c r="K8">
        <v>25</v>
      </c>
      <c r="L8">
        <v>35</v>
      </c>
      <c r="M8" s="1">
        <v>42395.470848726851</v>
      </c>
      <c r="N8" t="s">
        <v>806</v>
      </c>
      <c r="O8" s="1">
        <v>42369</v>
      </c>
      <c r="P8" s="460" t="str">
        <f>Tabla__10.1.1.223_SQLEXPRESS_sigob_utp_Objetivos_indicadores[[#This Row],[desc_indicador]]</f>
        <v>Programas acreditados de alta calidad (Posgrado)</v>
      </c>
      <c r="Q8" s="540">
        <f>Tabla__10.1.1.223_SQLEXPRESS_sigob_utp_Objetivos_indicadores[[#This Row],[fecha_modificacion]]</f>
        <v>42395.470848726851</v>
      </c>
    </row>
    <row r="9" spans="1:17" x14ac:dyDescent="0.25">
      <c r="A9">
        <v>4</v>
      </c>
      <c r="B9" t="s">
        <v>37</v>
      </c>
      <c r="C9" t="s">
        <v>16</v>
      </c>
      <c r="D9" t="s">
        <v>38</v>
      </c>
      <c r="E9" t="s">
        <v>18</v>
      </c>
      <c r="F9" s="1">
        <v>42198.307050462965</v>
      </c>
      <c r="G9" t="s">
        <v>49</v>
      </c>
      <c r="H9" t="s">
        <v>808</v>
      </c>
      <c r="I9">
        <v>20</v>
      </c>
      <c r="J9">
        <v>125</v>
      </c>
      <c r="K9">
        <v>25</v>
      </c>
      <c r="L9">
        <v>35</v>
      </c>
      <c r="M9" s="1">
        <v>42395.470848726851</v>
      </c>
      <c r="N9" t="s">
        <v>806</v>
      </c>
      <c r="O9" s="1">
        <v>42369</v>
      </c>
      <c r="P9" s="460" t="str">
        <f>Tabla__10.1.1.223_SQLEXPRESS_sigob_utp_Objetivos_indicadores[[#This Row],[desc_indicador]]</f>
        <v>Programas acreditados de alta calidad (Posgrado)</v>
      </c>
      <c r="Q9" s="540">
        <f>Tabla__10.1.1.223_SQLEXPRESS_sigob_utp_Objetivos_indicadores[[#This Row],[fecha_modificacion]]</f>
        <v>42395.470848726851</v>
      </c>
    </row>
    <row r="10" spans="1:17" x14ac:dyDescent="0.25">
      <c r="A10">
        <v>4</v>
      </c>
      <c r="B10" t="s">
        <v>37</v>
      </c>
      <c r="C10" t="s">
        <v>16</v>
      </c>
      <c r="D10" t="s">
        <v>38</v>
      </c>
      <c r="E10" t="s">
        <v>18</v>
      </c>
      <c r="F10" s="1">
        <v>42286.427937499997</v>
      </c>
      <c r="G10" t="s">
        <v>666</v>
      </c>
      <c r="H10" t="s">
        <v>808</v>
      </c>
      <c r="I10">
        <v>29.8</v>
      </c>
      <c r="J10">
        <v>105.73825503355704</v>
      </c>
      <c r="K10">
        <v>31.51</v>
      </c>
      <c r="L10">
        <v>35</v>
      </c>
      <c r="M10" s="1">
        <v>42395.470848726851</v>
      </c>
      <c r="N10" t="s">
        <v>806</v>
      </c>
      <c r="O10" s="1">
        <v>42369</v>
      </c>
      <c r="P10" s="460" t="str">
        <f>Tabla__10.1.1.223_SQLEXPRESS_sigob_utp_Objetivos_indicadores[[#This Row],[desc_indicador]]</f>
        <v>Absorción de la educación media (Pregrado)</v>
      </c>
      <c r="Q10" s="540">
        <f>Tabla__10.1.1.223_SQLEXPRESS_sigob_utp_Objetivos_indicadores[[#This Row],[fecha_modificacion]]</f>
        <v>42395.470848726851</v>
      </c>
    </row>
    <row r="11" spans="1:17" x14ac:dyDescent="0.25">
      <c r="A11">
        <v>4</v>
      </c>
      <c r="B11" t="s">
        <v>37</v>
      </c>
      <c r="C11" t="s">
        <v>16</v>
      </c>
      <c r="D11" t="s">
        <v>38</v>
      </c>
      <c r="E11" t="s">
        <v>18</v>
      </c>
      <c r="F11" s="1">
        <v>42286.427937499997</v>
      </c>
      <c r="G11" t="s">
        <v>666</v>
      </c>
      <c r="H11" t="s">
        <v>808</v>
      </c>
      <c r="I11">
        <v>29.8</v>
      </c>
      <c r="J11">
        <v>105.73825503355704</v>
      </c>
      <c r="K11">
        <v>31.51</v>
      </c>
      <c r="L11">
        <v>35</v>
      </c>
      <c r="M11" s="1">
        <v>42395.470848726851</v>
      </c>
      <c r="N11" t="s">
        <v>806</v>
      </c>
      <c r="O11" s="1">
        <v>42369</v>
      </c>
      <c r="P11" s="460" t="str">
        <f>Tabla__10.1.1.223_SQLEXPRESS_sigob_utp_Objetivos_indicadores[[#This Row],[desc_indicador]]</f>
        <v>Absorción de la educación media (Pregrado)</v>
      </c>
      <c r="Q11" s="540">
        <f>Tabla__10.1.1.223_SQLEXPRESS_sigob_utp_Objetivos_indicadores[[#This Row],[fecha_modificacion]]</f>
        <v>42395.470848726851</v>
      </c>
    </row>
    <row r="12" spans="1:17" x14ac:dyDescent="0.25">
      <c r="A12">
        <v>4</v>
      </c>
      <c r="B12" t="s">
        <v>37</v>
      </c>
      <c r="C12" t="s">
        <v>16</v>
      </c>
      <c r="D12" t="s">
        <v>38</v>
      </c>
      <c r="E12" t="s">
        <v>18</v>
      </c>
      <c r="F12" s="1">
        <v>42355.604389699074</v>
      </c>
      <c r="G12" t="s">
        <v>40</v>
      </c>
      <c r="H12" t="s">
        <v>808</v>
      </c>
      <c r="I12">
        <v>30</v>
      </c>
      <c r="J12">
        <v>87.666666666666671</v>
      </c>
      <c r="K12">
        <v>26.3</v>
      </c>
      <c r="L12">
        <v>35</v>
      </c>
      <c r="M12" s="1">
        <v>42395.470848726851</v>
      </c>
      <c r="N12" t="s">
        <v>806</v>
      </c>
      <c r="O12" s="1">
        <v>42369</v>
      </c>
      <c r="P12" s="460" t="str">
        <f>Tabla__10.1.1.223_SQLEXPRESS_sigob_utp_Objetivos_indicadores[[#This Row],[desc_indicador]]</f>
        <v>Estudiantes graduados por cohorte</v>
      </c>
      <c r="Q12" s="540">
        <f>Tabla__10.1.1.223_SQLEXPRESS_sigob_utp_Objetivos_indicadores[[#This Row],[fecha_modificacion]]</f>
        <v>42395.470848726851</v>
      </c>
    </row>
    <row r="13" spans="1:17" x14ac:dyDescent="0.25">
      <c r="A13">
        <v>4</v>
      </c>
      <c r="B13" t="s">
        <v>37</v>
      </c>
      <c r="C13" t="s">
        <v>16</v>
      </c>
      <c r="D13" t="s">
        <v>38</v>
      </c>
      <c r="E13" t="s">
        <v>18</v>
      </c>
      <c r="F13" s="1">
        <v>42355.604389699074</v>
      </c>
      <c r="G13" t="s">
        <v>40</v>
      </c>
      <c r="H13" t="s">
        <v>808</v>
      </c>
      <c r="I13">
        <v>30</v>
      </c>
      <c r="J13">
        <v>87.666666666666671</v>
      </c>
      <c r="K13">
        <v>26.3</v>
      </c>
      <c r="L13">
        <v>35</v>
      </c>
      <c r="M13" s="1">
        <v>42395.470848726851</v>
      </c>
      <c r="N13" t="s">
        <v>806</v>
      </c>
      <c r="O13" s="1">
        <v>42369</v>
      </c>
      <c r="P13" s="460" t="str">
        <f>Tabla__10.1.1.223_SQLEXPRESS_sigob_utp_Objetivos_indicadores[[#This Row],[desc_indicador]]</f>
        <v>Estudiantes graduados por cohorte</v>
      </c>
      <c r="Q13" s="540">
        <f>Tabla__10.1.1.223_SQLEXPRESS_sigob_utp_Objetivos_indicadores[[#This Row],[fecha_modificacion]]</f>
        <v>42395.470848726851</v>
      </c>
    </row>
    <row r="14" spans="1:17" x14ac:dyDescent="0.25">
      <c r="A14">
        <v>6</v>
      </c>
      <c r="B14" t="s">
        <v>266</v>
      </c>
      <c r="C14" t="s">
        <v>16</v>
      </c>
      <c r="D14" t="s">
        <v>26</v>
      </c>
      <c r="E14" t="s">
        <v>18</v>
      </c>
      <c r="F14" s="1">
        <v>42405.504315740742</v>
      </c>
      <c r="G14" t="s">
        <v>27</v>
      </c>
      <c r="H14" t="s">
        <v>808</v>
      </c>
      <c r="I14">
        <v>76</v>
      </c>
      <c r="J14">
        <v>127.71052631578948</v>
      </c>
      <c r="K14">
        <v>97.06</v>
      </c>
      <c r="L14">
        <v>35</v>
      </c>
      <c r="M14" s="1">
        <v>42405.504993206021</v>
      </c>
      <c r="N14" t="s">
        <v>28</v>
      </c>
      <c r="O14" s="1">
        <v>42369</v>
      </c>
      <c r="P14" s="460" t="str">
        <f>Tabla__10.1.1.223_SQLEXPRESS_sigob_utp_Objetivos_indicadores[[#This Row],[desc_indicador]]</f>
        <v>Calidad de vida en contextos universitarios con responsabilidad social</v>
      </c>
      <c r="Q14" s="540">
        <f>Tabla__10.1.1.223_SQLEXPRESS_sigob_utp_Objetivos_indicadores[[#This Row],[fecha_modificacion]]</f>
        <v>42405.504993206021</v>
      </c>
    </row>
    <row r="15" spans="1:17" x14ac:dyDescent="0.25">
      <c r="A15">
        <v>6</v>
      </c>
      <c r="B15" t="s">
        <v>266</v>
      </c>
      <c r="C15" t="s">
        <v>16</v>
      </c>
      <c r="D15" t="s">
        <v>26</v>
      </c>
      <c r="E15" t="s">
        <v>18</v>
      </c>
      <c r="F15" s="1">
        <v>42405.504315740742</v>
      </c>
      <c r="G15" t="s">
        <v>27</v>
      </c>
      <c r="H15" t="s">
        <v>808</v>
      </c>
      <c r="I15">
        <v>76</v>
      </c>
      <c r="J15">
        <v>127.71052631578948</v>
      </c>
      <c r="K15">
        <v>97.06</v>
      </c>
      <c r="L15">
        <v>35</v>
      </c>
      <c r="M15" s="1">
        <v>42405.504993206021</v>
      </c>
      <c r="N15" t="s">
        <v>28</v>
      </c>
      <c r="O15" s="1">
        <v>42369</v>
      </c>
      <c r="P15" s="460" t="str">
        <f>Tabla__10.1.1.223_SQLEXPRESS_sigob_utp_Objetivos_indicadores[[#This Row],[desc_indicador]]</f>
        <v>Calidad de vida en contextos universitarios con responsabilidad social</v>
      </c>
      <c r="Q15" s="540">
        <f>Tabla__10.1.1.223_SQLEXPRESS_sigob_utp_Objetivos_indicadores[[#This Row],[fecha_modificacion]]</f>
        <v>42405.504993206021</v>
      </c>
    </row>
    <row r="16" spans="1:17" x14ac:dyDescent="0.25">
      <c r="A16">
        <v>7</v>
      </c>
      <c r="B16" t="s">
        <v>15</v>
      </c>
      <c r="C16" t="s">
        <v>16</v>
      </c>
      <c r="D16" t="s">
        <v>17</v>
      </c>
      <c r="E16" t="s">
        <v>18</v>
      </c>
      <c r="F16" s="1">
        <v>42422.770456828701</v>
      </c>
      <c r="G16" t="s">
        <v>944</v>
      </c>
      <c r="H16" t="s">
        <v>808</v>
      </c>
      <c r="I16">
        <v>10</v>
      </c>
      <c r="J16">
        <v>239</v>
      </c>
      <c r="K16">
        <v>23.9</v>
      </c>
      <c r="L16">
        <v>35</v>
      </c>
      <c r="M16" s="1">
        <v>42422.773958715276</v>
      </c>
      <c r="N16" t="s">
        <v>809</v>
      </c>
      <c r="O16" s="1">
        <v>42369</v>
      </c>
      <c r="P16" s="460" t="str">
        <f>Tabla__10.1.1.223_SQLEXPRESS_sigob_utp_Objetivos_indicadores[[#This Row],[desc_indicador]]</f>
        <v>Porcentaje de libros de investigación que hayan sido comercializados</v>
      </c>
      <c r="Q16" s="540">
        <f>Tabla__10.1.1.223_SQLEXPRESS_sigob_utp_Objetivos_indicadores[[#This Row],[fecha_modificacion]]</f>
        <v>42422.773958715276</v>
      </c>
    </row>
    <row r="17" spans="1:17" x14ac:dyDescent="0.25">
      <c r="A17">
        <v>7</v>
      </c>
      <c r="B17" t="s">
        <v>15</v>
      </c>
      <c r="C17" t="s">
        <v>16</v>
      </c>
      <c r="D17" t="s">
        <v>17</v>
      </c>
      <c r="E17" t="s">
        <v>18</v>
      </c>
      <c r="F17" s="1">
        <v>42422.770456828701</v>
      </c>
      <c r="G17" t="s">
        <v>944</v>
      </c>
      <c r="H17" t="s">
        <v>808</v>
      </c>
      <c r="I17">
        <v>10</v>
      </c>
      <c r="J17">
        <v>239</v>
      </c>
      <c r="K17">
        <v>23.9</v>
      </c>
      <c r="L17">
        <v>35</v>
      </c>
      <c r="M17" s="1">
        <v>42422.773958715276</v>
      </c>
      <c r="N17" t="s">
        <v>809</v>
      </c>
      <c r="O17" s="1">
        <v>42369</v>
      </c>
      <c r="P17" s="460" t="str">
        <f>Tabla__10.1.1.223_SQLEXPRESS_sigob_utp_Objetivos_indicadores[[#This Row],[desc_indicador]]</f>
        <v>Porcentaje de libros de investigación que hayan sido comercializados</v>
      </c>
      <c r="Q17" s="540">
        <f>Tabla__10.1.1.223_SQLEXPRESS_sigob_utp_Objetivos_indicadores[[#This Row],[fecha_modificacion]]</f>
        <v>42422.773958715276</v>
      </c>
    </row>
    <row r="18" spans="1:17" x14ac:dyDescent="0.25">
      <c r="A18">
        <v>7</v>
      </c>
      <c r="B18" t="s">
        <v>15</v>
      </c>
      <c r="C18" t="s">
        <v>16</v>
      </c>
      <c r="D18" t="s">
        <v>17</v>
      </c>
      <c r="E18" t="s">
        <v>18</v>
      </c>
      <c r="F18" s="1">
        <v>42198.376279317126</v>
      </c>
      <c r="G18" t="s">
        <v>47</v>
      </c>
      <c r="H18" t="s">
        <v>811</v>
      </c>
      <c r="I18">
        <v>30</v>
      </c>
      <c r="J18">
        <v>59.033333333333331</v>
      </c>
      <c r="K18">
        <v>17.71</v>
      </c>
      <c r="L18">
        <v>35</v>
      </c>
      <c r="M18" s="1">
        <v>42422.773958715276</v>
      </c>
      <c r="N18" t="s">
        <v>809</v>
      </c>
      <c r="O18" s="1">
        <v>42369</v>
      </c>
      <c r="P18" s="460" t="str">
        <f>Tabla__10.1.1.223_SQLEXPRESS_sigob_utp_Objetivos_indicadores[[#This Row],[desc_indicador]]</f>
        <v>Porcentaje de proyectos de investigación apropiados por la sociedad</v>
      </c>
      <c r="Q18" s="540">
        <f>Tabla__10.1.1.223_SQLEXPRESS_sigob_utp_Objetivos_indicadores[[#This Row],[fecha_modificacion]]</f>
        <v>42422.773958715276</v>
      </c>
    </row>
    <row r="19" spans="1:17" x14ac:dyDescent="0.25">
      <c r="A19">
        <v>7</v>
      </c>
      <c r="B19" t="s">
        <v>15</v>
      </c>
      <c r="C19" t="s">
        <v>16</v>
      </c>
      <c r="D19" t="s">
        <v>17</v>
      </c>
      <c r="E19" t="s">
        <v>18</v>
      </c>
      <c r="F19" s="1">
        <v>42198.376279317126</v>
      </c>
      <c r="G19" t="s">
        <v>47</v>
      </c>
      <c r="H19" t="s">
        <v>811</v>
      </c>
      <c r="I19">
        <v>30</v>
      </c>
      <c r="J19">
        <v>59.033333333333331</v>
      </c>
      <c r="K19">
        <v>17.71</v>
      </c>
      <c r="L19">
        <v>35</v>
      </c>
      <c r="M19" s="1">
        <v>42422.773958715276</v>
      </c>
      <c r="N19" t="s">
        <v>809</v>
      </c>
      <c r="O19" s="1">
        <v>42369</v>
      </c>
      <c r="P19" s="460" t="str">
        <f>Tabla__10.1.1.223_SQLEXPRESS_sigob_utp_Objetivos_indicadores[[#This Row],[desc_indicador]]</f>
        <v>Porcentaje de proyectos de investigación apropiados por la sociedad</v>
      </c>
      <c r="Q19" s="540">
        <f>Tabla__10.1.1.223_SQLEXPRESS_sigob_utp_Objetivos_indicadores[[#This Row],[fecha_modificacion]]</f>
        <v>42422.773958715276</v>
      </c>
    </row>
    <row r="20" spans="1:17" x14ac:dyDescent="0.25">
      <c r="A20">
        <v>7</v>
      </c>
      <c r="B20" t="s">
        <v>15</v>
      </c>
      <c r="C20" t="s">
        <v>16</v>
      </c>
      <c r="D20" t="s">
        <v>17</v>
      </c>
      <c r="E20" t="s">
        <v>18</v>
      </c>
      <c r="F20" s="1">
        <v>42422.635516898146</v>
      </c>
      <c r="G20" t="s">
        <v>53</v>
      </c>
      <c r="H20" t="s">
        <v>808</v>
      </c>
      <c r="I20">
        <v>100</v>
      </c>
      <c r="J20">
        <v>160</v>
      </c>
      <c r="K20">
        <v>160</v>
      </c>
      <c r="L20">
        <v>35</v>
      </c>
      <c r="M20" s="1">
        <v>42422.773958715276</v>
      </c>
      <c r="N20" t="s">
        <v>809</v>
      </c>
      <c r="O20" s="1">
        <v>42369</v>
      </c>
      <c r="P20" s="460" t="str">
        <f>Tabla__10.1.1.223_SQLEXPRESS_sigob_utp_Objetivos_indicadores[[#This Row],[desc_indicador]]</f>
        <v>Número de artículos publicados en los index internacionales</v>
      </c>
      <c r="Q20" s="540">
        <f>Tabla__10.1.1.223_SQLEXPRESS_sigob_utp_Objetivos_indicadores[[#This Row],[fecha_modificacion]]</f>
        <v>42422.773958715276</v>
      </c>
    </row>
    <row r="21" spans="1:17" x14ac:dyDescent="0.25">
      <c r="A21">
        <v>7</v>
      </c>
      <c r="B21" t="s">
        <v>15</v>
      </c>
      <c r="C21" t="s">
        <v>16</v>
      </c>
      <c r="D21" t="s">
        <v>17</v>
      </c>
      <c r="E21" t="s">
        <v>18</v>
      </c>
      <c r="F21" s="1">
        <v>42422.635516898146</v>
      </c>
      <c r="G21" t="s">
        <v>53</v>
      </c>
      <c r="H21" t="s">
        <v>808</v>
      </c>
      <c r="I21">
        <v>100</v>
      </c>
      <c r="J21">
        <v>160</v>
      </c>
      <c r="K21">
        <v>160</v>
      </c>
      <c r="L21">
        <v>35</v>
      </c>
      <c r="M21" s="1">
        <v>42422.773958715276</v>
      </c>
      <c r="N21" t="s">
        <v>809</v>
      </c>
      <c r="O21" s="1">
        <v>42369</v>
      </c>
      <c r="P21" s="460" t="str">
        <f>Tabla__10.1.1.223_SQLEXPRESS_sigob_utp_Objetivos_indicadores[[#This Row],[desc_indicador]]</f>
        <v>Número de artículos publicados en los index internacionales</v>
      </c>
      <c r="Q21" s="540">
        <f>Tabla__10.1.1.223_SQLEXPRESS_sigob_utp_Objetivos_indicadores[[#This Row],[fecha_modificacion]]</f>
        <v>42422.773958715276</v>
      </c>
    </row>
    <row r="22" spans="1:17" x14ac:dyDescent="0.25">
      <c r="A22">
        <v>7</v>
      </c>
      <c r="B22" t="s">
        <v>15</v>
      </c>
      <c r="C22" t="s">
        <v>16</v>
      </c>
      <c r="D22" t="s">
        <v>17</v>
      </c>
      <c r="E22" t="s">
        <v>18</v>
      </c>
      <c r="F22" s="1">
        <v>42288.666028321757</v>
      </c>
      <c r="G22" t="s">
        <v>947</v>
      </c>
      <c r="H22" t="s">
        <v>808</v>
      </c>
      <c r="I22">
        <v>2</v>
      </c>
      <c r="J22">
        <v>100</v>
      </c>
      <c r="K22">
        <v>2</v>
      </c>
      <c r="L22">
        <v>35</v>
      </c>
      <c r="M22" s="1">
        <v>42422.773958715276</v>
      </c>
      <c r="N22" t="s">
        <v>809</v>
      </c>
      <c r="O22" s="1">
        <v>42369</v>
      </c>
      <c r="P22" s="460" t="str">
        <f>Tabla__10.1.1.223_SQLEXPRESS_sigob_utp_Objetivos_indicadores[[#This Row],[desc_indicador]]</f>
        <v>Número de contratos de transferencia de resultados de la propiedad intelectual: patentes, secretos empresariales, licencias de software, marcas, etc.</v>
      </c>
      <c r="Q22" s="540">
        <f>Tabla__10.1.1.223_SQLEXPRESS_sigob_utp_Objetivos_indicadores[[#This Row],[fecha_modificacion]]</f>
        <v>42422.773958715276</v>
      </c>
    </row>
    <row r="23" spans="1:17" x14ac:dyDescent="0.25">
      <c r="A23">
        <v>7</v>
      </c>
      <c r="B23" t="s">
        <v>15</v>
      </c>
      <c r="C23" t="s">
        <v>16</v>
      </c>
      <c r="D23" t="s">
        <v>17</v>
      </c>
      <c r="E23" t="s">
        <v>18</v>
      </c>
      <c r="F23" s="1">
        <v>42288.666028321757</v>
      </c>
      <c r="G23" t="s">
        <v>947</v>
      </c>
      <c r="H23" t="s">
        <v>808</v>
      </c>
      <c r="I23">
        <v>2</v>
      </c>
      <c r="J23">
        <v>100</v>
      </c>
      <c r="K23">
        <v>2</v>
      </c>
      <c r="L23">
        <v>35</v>
      </c>
      <c r="M23" s="1">
        <v>42422.773958715276</v>
      </c>
      <c r="N23" t="s">
        <v>809</v>
      </c>
      <c r="O23" s="1">
        <v>42369</v>
      </c>
      <c r="P23" s="460" t="str">
        <f>Tabla__10.1.1.223_SQLEXPRESS_sigob_utp_Objetivos_indicadores[[#This Row],[desc_indicador]]</f>
        <v>Número de contratos de transferencia de resultados de la propiedad intelectual: patentes, secretos empresariales, licencias de software, marcas, etc.</v>
      </c>
      <c r="Q23" s="540">
        <f>Tabla__10.1.1.223_SQLEXPRESS_sigob_utp_Objetivos_indicadores[[#This Row],[fecha_modificacion]]</f>
        <v>42422.773958715276</v>
      </c>
    </row>
    <row r="24" spans="1:17" x14ac:dyDescent="0.25">
      <c r="A24">
        <v>8</v>
      </c>
      <c r="B24" t="s">
        <v>21</v>
      </c>
      <c r="C24" t="s">
        <v>16</v>
      </c>
      <c r="D24" t="s">
        <v>22</v>
      </c>
      <c r="E24" t="s">
        <v>18</v>
      </c>
      <c r="F24" s="1">
        <v>42389.653423611111</v>
      </c>
      <c r="G24" t="s">
        <v>23</v>
      </c>
      <c r="H24" t="s">
        <v>808</v>
      </c>
      <c r="I24">
        <v>83</v>
      </c>
      <c r="J24">
        <v>113.25301204819277</v>
      </c>
      <c r="K24">
        <v>94</v>
      </c>
      <c r="L24">
        <v>35</v>
      </c>
      <c r="M24" s="1">
        <v>42389.652968402777</v>
      </c>
      <c r="N24" t="s">
        <v>24</v>
      </c>
      <c r="O24" s="1">
        <v>42369</v>
      </c>
      <c r="P24" s="460" t="str">
        <f>Tabla__10.1.1.223_SQLEXPRESS_sigob_utp_Objetivos_indicadores[[#This Row],[desc_indicador]]</f>
        <v>Internacionalización de la Universidad</v>
      </c>
      <c r="Q24" s="540">
        <f>Tabla__10.1.1.223_SQLEXPRESS_sigob_utp_Objetivos_indicadores[[#This Row],[fecha_modificacion]]</f>
        <v>42389.652968402777</v>
      </c>
    </row>
    <row r="25" spans="1:17" x14ac:dyDescent="0.25">
      <c r="A25">
        <v>8</v>
      </c>
      <c r="B25" t="s">
        <v>21</v>
      </c>
      <c r="C25" t="s">
        <v>16</v>
      </c>
      <c r="D25" t="s">
        <v>22</v>
      </c>
      <c r="E25" t="s">
        <v>18</v>
      </c>
      <c r="F25" s="1">
        <v>42389.653423611111</v>
      </c>
      <c r="G25" t="s">
        <v>23</v>
      </c>
      <c r="H25" t="s">
        <v>808</v>
      </c>
      <c r="I25">
        <v>83</v>
      </c>
      <c r="J25">
        <v>113.25301204819277</v>
      </c>
      <c r="K25">
        <v>94</v>
      </c>
      <c r="L25">
        <v>35</v>
      </c>
      <c r="M25" s="1">
        <v>42389.652968402777</v>
      </c>
      <c r="N25" t="s">
        <v>24</v>
      </c>
      <c r="O25" s="1">
        <v>42369</v>
      </c>
      <c r="P25" s="460" t="str">
        <f>Tabla__10.1.1.223_SQLEXPRESS_sigob_utp_Objetivos_indicadores[[#This Row],[desc_indicador]]</f>
        <v>Internacionalización de la Universidad</v>
      </c>
      <c r="Q25" s="540">
        <f>Tabla__10.1.1.223_SQLEXPRESS_sigob_utp_Objetivos_indicadores[[#This Row],[fecha_modificacion]]</f>
        <v>42389.652968402777</v>
      </c>
    </row>
    <row r="26" spans="1:17" x14ac:dyDescent="0.25">
      <c r="A26">
        <v>9</v>
      </c>
      <c r="B26" t="s">
        <v>42</v>
      </c>
      <c r="C26" t="s">
        <v>16</v>
      </c>
      <c r="D26" t="s">
        <v>43</v>
      </c>
      <c r="E26" t="s">
        <v>18</v>
      </c>
      <c r="F26" s="1">
        <v>42395.450032604167</v>
      </c>
      <c r="G26" t="s">
        <v>44</v>
      </c>
      <c r="H26" t="s">
        <v>808</v>
      </c>
      <c r="I26">
        <v>100</v>
      </c>
      <c r="J26">
        <v>92</v>
      </c>
      <c r="K26">
        <v>92</v>
      </c>
      <c r="L26">
        <v>35</v>
      </c>
      <c r="M26" s="1">
        <v>42391.737866979165</v>
      </c>
      <c r="N26" t="s">
        <v>45</v>
      </c>
      <c r="O26" s="1">
        <v>42369</v>
      </c>
      <c r="P26" s="460" t="str">
        <f>Tabla__10.1.1.223_SQLEXPRESS_sigob_utp_Objetivos_indicadores[[#This Row],[desc_indicador]]</f>
        <v>Desempeño institucional en alcanzar el impacto regional</v>
      </c>
      <c r="Q26" s="540">
        <f>Tabla__10.1.1.223_SQLEXPRESS_sigob_utp_Objetivos_indicadores[[#This Row],[fecha_modificacion]]</f>
        <v>42391.737866979165</v>
      </c>
    </row>
    <row r="27" spans="1:17" x14ac:dyDescent="0.25">
      <c r="A27">
        <v>9</v>
      </c>
      <c r="B27" t="s">
        <v>42</v>
      </c>
      <c r="C27" t="s">
        <v>16</v>
      </c>
      <c r="D27" t="s">
        <v>43</v>
      </c>
      <c r="E27" t="s">
        <v>18</v>
      </c>
      <c r="F27" s="1">
        <v>42395.450032604167</v>
      </c>
      <c r="G27" t="s">
        <v>44</v>
      </c>
      <c r="H27" t="s">
        <v>808</v>
      </c>
      <c r="I27">
        <v>100</v>
      </c>
      <c r="J27">
        <v>92</v>
      </c>
      <c r="K27">
        <v>92</v>
      </c>
      <c r="L27">
        <v>35</v>
      </c>
      <c r="M27" s="1">
        <v>42391.737866979165</v>
      </c>
      <c r="N27" t="s">
        <v>45</v>
      </c>
      <c r="O27" s="1">
        <v>42369</v>
      </c>
      <c r="P27" s="460" t="str">
        <f>Tabla__10.1.1.223_SQLEXPRESS_sigob_utp_Objetivos_indicadores[[#This Row],[desc_indicador]]</f>
        <v>Desempeño institucional en alcanzar el impacto regional</v>
      </c>
      <c r="Q27" s="540">
        <f>Tabla__10.1.1.223_SQLEXPRESS_sigob_utp_Objetivos_indicadores[[#This Row],[fecha_modificacion]]</f>
        <v>42391.737866979165</v>
      </c>
    </row>
    <row r="28" spans="1:17" x14ac:dyDescent="0.25">
      <c r="A28">
        <v>10</v>
      </c>
      <c r="B28" t="s">
        <v>33</v>
      </c>
      <c r="C28" t="s">
        <v>16</v>
      </c>
      <c r="D28" t="s">
        <v>34</v>
      </c>
      <c r="E28" t="s">
        <v>18</v>
      </c>
      <c r="F28" s="1">
        <v>42285.80918009259</v>
      </c>
      <c r="G28" t="s">
        <v>35</v>
      </c>
      <c r="H28" t="s">
        <v>808</v>
      </c>
      <c r="I28">
        <v>22</v>
      </c>
      <c r="J28">
        <v>86.36363636363636</v>
      </c>
      <c r="K28">
        <v>19</v>
      </c>
      <c r="L28">
        <v>35</v>
      </c>
      <c r="M28" s="1">
        <v>42391.579559293983</v>
      </c>
      <c r="N28" t="s">
        <v>810</v>
      </c>
      <c r="O28" s="1">
        <v>42369</v>
      </c>
      <c r="P28" s="460" t="str">
        <f>Tabla__10.1.1.223_SQLEXPRESS_sigob_utp_Objetivos_indicadores[[#This Row],[desc_indicador]]</f>
        <v>Número de alianzas estratégicas activas</v>
      </c>
      <c r="Q28" s="540">
        <f>Tabla__10.1.1.223_SQLEXPRESS_sigob_utp_Objetivos_indicadores[[#This Row],[fecha_modificacion]]</f>
        <v>42391.579559293983</v>
      </c>
    </row>
    <row r="29" spans="1:17" x14ac:dyDescent="0.25">
      <c r="A29">
        <v>10</v>
      </c>
      <c r="B29" t="s">
        <v>33</v>
      </c>
      <c r="C29" t="s">
        <v>16</v>
      </c>
      <c r="D29" t="s">
        <v>34</v>
      </c>
      <c r="E29" t="s">
        <v>18</v>
      </c>
      <c r="F29" s="1">
        <v>42285.80918009259</v>
      </c>
      <c r="G29" t="s">
        <v>35</v>
      </c>
      <c r="H29" t="s">
        <v>808</v>
      </c>
      <c r="I29">
        <v>22</v>
      </c>
      <c r="J29">
        <v>86.36363636363636</v>
      </c>
      <c r="K29">
        <v>19</v>
      </c>
      <c r="L29">
        <v>35</v>
      </c>
      <c r="M29" s="1">
        <v>42391.579559293983</v>
      </c>
      <c r="N29" t="s">
        <v>810</v>
      </c>
      <c r="O29" s="1">
        <v>42369</v>
      </c>
      <c r="P29" s="460" t="str">
        <f>Tabla__10.1.1.223_SQLEXPRESS_sigob_utp_Objetivos_indicadores[[#This Row],[desc_indicador]]</f>
        <v>Número de alianzas estratégicas activas</v>
      </c>
      <c r="Q29" s="540">
        <f>Tabla__10.1.1.223_SQLEXPRESS_sigob_utp_Objetivos_indicadores[[#This Row],[fecha_modificacion]]</f>
        <v>42391.579559293983</v>
      </c>
    </row>
    <row r="30" spans="1:17" x14ac:dyDescent="0.25">
      <c r="A30">
        <v>10</v>
      </c>
      <c r="B30" t="s">
        <v>33</v>
      </c>
      <c r="C30" t="s">
        <v>16</v>
      </c>
      <c r="D30" t="s">
        <v>34</v>
      </c>
      <c r="E30" t="s">
        <v>18</v>
      </c>
      <c r="F30" s="1">
        <v>42118.416058831019</v>
      </c>
      <c r="G30" t="s">
        <v>36</v>
      </c>
      <c r="H30" t="s">
        <v>808</v>
      </c>
      <c r="I30">
        <v>100</v>
      </c>
      <c r="J30">
        <v>88</v>
      </c>
      <c r="K30">
        <v>88</v>
      </c>
      <c r="L30">
        <v>35</v>
      </c>
      <c r="M30" s="1">
        <v>42391.579559293983</v>
      </c>
      <c r="N30" t="s">
        <v>810</v>
      </c>
      <c r="O30" s="1">
        <v>42369</v>
      </c>
      <c r="P30" s="460" t="str">
        <f>Tabla__10.1.1.223_SQLEXPRESS_sigob_utp_Objetivos_indicadores[[#This Row],[desc_indicador]]</f>
        <v>Participación de los grupos de interés en las alianzas de la institución</v>
      </c>
      <c r="Q30" s="540">
        <f>Tabla__10.1.1.223_SQLEXPRESS_sigob_utp_Objetivos_indicadores[[#This Row],[fecha_modificacion]]</f>
        <v>42391.579559293983</v>
      </c>
    </row>
    <row r="31" spans="1:17" x14ac:dyDescent="0.25">
      <c r="A31">
        <v>10</v>
      </c>
      <c r="B31" t="s">
        <v>33</v>
      </c>
      <c r="C31" t="s">
        <v>16</v>
      </c>
      <c r="D31" t="s">
        <v>34</v>
      </c>
      <c r="E31" t="s">
        <v>18</v>
      </c>
      <c r="F31" s="1">
        <v>42118.416058831019</v>
      </c>
      <c r="G31" t="s">
        <v>36</v>
      </c>
      <c r="H31" t="s">
        <v>808</v>
      </c>
      <c r="I31">
        <v>100</v>
      </c>
      <c r="J31">
        <v>88</v>
      </c>
      <c r="K31">
        <v>88</v>
      </c>
      <c r="L31">
        <v>35</v>
      </c>
      <c r="M31" s="1">
        <v>42391.579559293983</v>
      </c>
      <c r="N31" t="s">
        <v>810</v>
      </c>
      <c r="O31" s="1">
        <v>42369</v>
      </c>
      <c r="P31" s="460" t="str">
        <f>Tabla__10.1.1.223_SQLEXPRESS_sigob_utp_Objetivos_indicadores[[#This Row],[desc_indicador]]</f>
        <v>Participación de los grupos de interés en las alianzas de la institución</v>
      </c>
      <c r="Q31" s="540">
        <f>Tabla__10.1.1.223_SQLEXPRESS_sigob_utp_Objetivos_indicadores[[#This Row],[fecha_modificacion]]</f>
        <v>42391.579559293983</v>
      </c>
    </row>
    <row r="32" spans="1:17" x14ac:dyDescent="0.25">
      <c r="A32">
        <v>10</v>
      </c>
      <c r="B32" t="s">
        <v>33</v>
      </c>
      <c r="C32" t="s">
        <v>16</v>
      </c>
      <c r="D32" t="s">
        <v>34</v>
      </c>
      <c r="E32" t="s">
        <v>18</v>
      </c>
      <c r="F32" s="1">
        <v>42285.809354050929</v>
      </c>
      <c r="G32" t="s">
        <v>46</v>
      </c>
      <c r="H32" t="s">
        <v>808</v>
      </c>
      <c r="I32">
        <v>7</v>
      </c>
      <c r="J32">
        <v>100</v>
      </c>
      <c r="K32">
        <v>7</v>
      </c>
      <c r="L32">
        <v>35</v>
      </c>
      <c r="M32" s="1">
        <v>42391.579559293983</v>
      </c>
      <c r="N32" t="s">
        <v>810</v>
      </c>
      <c r="O32" s="1">
        <v>42369</v>
      </c>
      <c r="P32" s="460" t="str">
        <f>Tabla__10.1.1.223_SQLEXPRESS_sigob_utp_Objetivos_indicadores[[#This Row],[desc_indicador]]</f>
        <v>Tiempo promedio de formalización de una alianza (Meses)</v>
      </c>
      <c r="Q32" s="540">
        <f>Tabla__10.1.1.223_SQLEXPRESS_sigob_utp_Objetivos_indicadores[[#This Row],[fecha_modificacion]]</f>
        <v>42391.579559293983</v>
      </c>
    </row>
    <row r="33" spans="1:17" x14ac:dyDescent="0.25">
      <c r="A33">
        <v>10</v>
      </c>
      <c r="B33" t="s">
        <v>33</v>
      </c>
      <c r="C33" t="s">
        <v>16</v>
      </c>
      <c r="D33" t="s">
        <v>34</v>
      </c>
      <c r="E33" t="s">
        <v>18</v>
      </c>
      <c r="F33" s="1">
        <v>42285.809354050929</v>
      </c>
      <c r="G33" t="s">
        <v>46</v>
      </c>
      <c r="H33" t="s">
        <v>808</v>
      </c>
      <c r="I33">
        <v>7</v>
      </c>
      <c r="J33">
        <v>100</v>
      </c>
      <c r="K33">
        <v>7</v>
      </c>
      <c r="L33">
        <v>35</v>
      </c>
      <c r="M33" s="1">
        <v>42391.579559293983</v>
      </c>
      <c r="N33" t="s">
        <v>810</v>
      </c>
      <c r="O33" s="1">
        <v>42369</v>
      </c>
      <c r="P33" s="460" t="str">
        <f>Tabla__10.1.1.223_SQLEXPRESS_sigob_utp_Objetivos_indicadores[[#This Row],[desc_indicador]]</f>
        <v>Tiempo promedio de formalización de una alianza (Meses)</v>
      </c>
      <c r="Q33" s="540">
        <f>Tabla__10.1.1.223_SQLEXPRESS_sigob_utp_Objetivos_indicadores[[#This Row],[fecha_modificacion]]</f>
        <v>42391.579559293983</v>
      </c>
    </row>
    <row r="34" spans="1:17" x14ac:dyDescent="0.25">
      <c r="A34">
        <v>169</v>
      </c>
      <c r="B34" t="s">
        <v>50</v>
      </c>
      <c r="C34" t="s">
        <v>16</v>
      </c>
      <c r="D34" t="s">
        <v>51</v>
      </c>
      <c r="E34" t="s">
        <v>18</v>
      </c>
      <c r="F34" s="1">
        <v>42408.567902893519</v>
      </c>
      <c r="G34" t="s">
        <v>687</v>
      </c>
      <c r="H34" t="s">
        <v>808</v>
      </c>
      <c r="I34">
        <v>93</v>
      </c>
      <c r="J34">
        <v>104.40860215053766</v>
      </c>
      <c r="K34">
        <v>97.100000000000023</v>
      </c>
      <c r="L34">
        <v>35</v>
      </c>
      <c r="M34" s="1">
        <v>42408.569060844908</v>
      </c>
      <c r="N34" t="s">
        <v>981</v>
      </c>
      <c r="O34" s="1">
        <v>42369</v>
      </c>
      <c r="P34" s="460" t="str">
        <f>Tabla__10.1.1.223_SQLEXPRESS_sigob_utp_Objetivos_indicadores[[#This Row],[desc_indicador]]</f>
        <v>Cumplimiento Resultados</v>
      </c>
      <c r="Q34" s="540">
        <f>Tabla__10.1.1.223_SQLEXPRESS_sigob_utp_Objetivos_indicadores[[#This Row],[fecha_modificacion]]</f>
        <v>42408.569060844908</v>
      </c>
    </row>
    <row r="35" spans="1:17" x14ac:dyDescent="0.25">
      <c r="A35">
        <v>169</v>
      </c>
      <c r="B35" t="s">
        <v>50</v>
      </c>
      <c r="C35" t="s">
        <v>16</v>
      </c>
      <c r="D35" t="s">
        <v>51</v>
      </c>
      <c r="E35" t="s">
        <v>18</v>
      </c>
      <c r="F35" s="1">
        <v>42408.567902893519</v>
      </c>
      <c r="G35" t="s">
        <v>687</v>
      </c>
      <c r="H35" t="s">
        <v>808</v>
      </c>
      <c r="I35">
        <v>93</v>
      </c>
      <c r="J35">
        <v>104.40860215053766</v>
      </c>
      <c r="K35">
        <v>97.100000000000023</v>
      </c>
      <c r="L35">
        <v>35</v>
      </c>
      <c r="M35" s="1">
        <v>42408.569060844908</v>
      </c>
      <c r="N35" t="s">
        <v>981</v>
      </c>
      <c r="O35" s="1">
        <v>42369</v>
      </c>
      <c r="P35" s="460" t="str">
        <f>Tabla__10.1.1.223_SQLEXPRESS_sigob_utp_Objetivos_indicadores[[#This Row],[desc_indicador]]</f>
        <v>Cumplimiento Resultados</v>
      </c>
      <c r="Q35" s="540">
        <f>Tabla__10.1.1.223_SQLEXPRESS_sigob_utp_Objetivos_indicadores[[#This Row],[fecha_modificacion]]</f>
        <v>42408.569060844908</v>
      </c>
    </row>
    <row r="36" spans="1:17" x14ac:dyDescent="0.25">
      <c r="A36">
        <v>169</v>
      </c>
      <c r="B36" t="s">
        <v>50</v>
      </c>
      <c r="C36" t="s">
        <v>16</v>
      </c>
      <c r="D36" t="s">
        <v>51</v>
      </c>
      <c r="E36" t="s">
        <v>18</v>
      </c>
      <c r="F36" s="1">
        <v>42408.567902893519</v>
      </c>
      <c r="G36" t="s">
        <v>687</v>
      </c>
      <c r="H36" t="s">
        <v>808</v>
      </c>
      <c r="I36">
        <v>93</v>
      </c>
      <c r="J36">
        <v>104.40860215053766</v>
      </c>
      <c r="K36">
        <v>97.100000000000023</v>
      </c>
      <c r="L36">
        <v>35</v>
      </c>
      <c r="M36" s="1">
        <v>42408.569060844908</v>
      </c>
      <c r="N36" t="s">
        <v>981</v>
      </c>
      <c r="O36" s="1">
        <v>42369</v>
      </c>
      <c r="P36" s="460" t="str">
        <f>Tabla__10.1.1.223_SQLEXPRESS_sigob_utp_Objetivos_indicadores[[#This Row],[desc_indicador]]</f>
        <v>Cumplimiento Resultados</v>
      </c>
      <c r="Q36" s="540">
        <f>Tabla__10.1.1.223_SQLEXPRESS_sigob_utp_Objetivos_indicadores[[#This Row],[fecha_modificacion]]</f>
        <v>42408.569060844908</v>
      </c>
    </row>
    <row r="37" spans="1:17" x14ac:dyDescent="0.25">
      <c r="A37">
        <v>169</v>
      </c>
      <c r="B37" t="s">
        <v>50</v>
      </c>
      <c r="C37" t="s">
        <v>16</v>
      </c>
      <c r="D37" t="s">
        <v>51</v>
      </c>
      <c r="E37" t="s">
        <v>18</v>
      </c>
      <c r="F37" s="1">
        <v>42408.567902893519</v>
      </c>
      <c r="G37" t="s">
        <v>687</v>
      </c>
      <c r="H37" t="s">
        <v>808</v>
      </c>
      <c r="I37">
        <v>93</v>
      </c>
      <c r="J37">
        <v>104.40860215053766</v>
      </c>
      <c r="K37">
        <v>97.100000000000023</v>
      </c>
      <c r="L37">
        <v>35</v>
      </c>
      <c r="M37" s="1">
        <v>42408.569060844908</v>
      </c>
      <c r="N37" t="s">
        <v>981</v>
      </c>
      <c r="O37" s="1">
        <v>42369</v>
      </c>
      <c r="P37" s="460" t="str">
        <f>Tabla__10.1.1.223_SQLEXPRESS_sigob_utp_Objetivos_indicadores[[#This Row],[desc_indicador]]</f>
        <v>Cumplimiento Resultados</v>
      </c>
      <c r="Q37" s="540">
        <f>Tabla__10.1.1.223_SQLEXPRESS_sigob_utp_Objetivos_indicadores[[#This Row],[fecha_modificacion]]</f>
        <v>42408.569060844908</v>
      </c>
    </row>
    <row r="38" spans="1:17" x14ac:dyDescent="0.25">
      <c r="A38">
        <v>169</v>
      </c>
      <c r="B38" t="s">
        <v>50</v>
      </c>
      <c r="C38" t="s">
        <v>16</v>
      </c>
      <c r="D38" t="s">
        <v>51</v>
      </c>
      <c r="E38" t="s">
        <v>18</v>
      </c>
      <c r="F38" s="1">
        <v>42408.567902893519</v>
      </c>
      <c r="G38" t="s">
        <v>687</v>
      </c>
      <c r="H38" t="s">
        <v>808</v>
      </c>
      <c r="I38">
        <v>93</v>
      </c>
      <c r="J38">
        <v>104.40860215053766</v>
      </c>
      <c r="K38">
        <v>97.100000000000023</v>
      </c>
      <c r="L38">
        <v>35</v>
      </c>
      <c r="M38" s="1">
        <v>42408.569060844908</v>
      </c>
      <c r="N38" t="s">
        <v>981</v>
      </c>
      <c r="O38" s="1">
        <v>42369</v>
      </c>
      <c r="P38" s="460" t="str">
        <f>Tabla__10.1.1.223_SQLEXPRESS_sigob_utp_Objetivos_indicadores[[#This Row],[desc_indicador]]</f>
        <v>Cumplimiento Resultados</v>
      </c>
      <c r="Q38" s="540">
        <f>Tabla__10.1.1.223_SQLEXPRESS_sigob_utp_Objetivos_indicadores[[#This Row],[fecha_modificacion]]</f>
        <v>42408.569060844908</v>
      </c>
    </row>
    <row r="39" spans="1:17" x14ac:dyDescent="0.25">
      <c r="A39">
        <v>169</v>
      </c>
      <c r="B39" t="s">
        <v>50</v>
      </c>
      <c r="C39" t="s">
        <v>16</v>
      </c>
      <c r="D39" t="s">
        <v>51</v>
      </c>
      <c r="E39" t="s">
        <v>18</v>
      </c>
      <c r="F39" s="1">
        <v>42408.567902893519</v>
      </c>
      <c r="G39" t="s">
        <v>687</v>
      </c>
      <c r="H39" t="s">
        <v>808</v>
      </c>
      <c r="I39">
        <v>93</v>
      </c>
      <c r="J39">
        <v>104.40860215053766</v>
      </c>
      <c r="K39">
        <v>97.100000000000023</v>
      </c>
      <c r="L39">
        <v>35</v>
      </c>
      <c r="M39" s="1">
        <v>42408.569060844908</v>
      </c>
      <c r="N39" t="s">
        <v>981</v>
      </c>
      <c r="O39" s="1">
        <v>42369</v>
      </c>
      <c r="P39" s="460" t="str">
        <f>Tabla__10.1.1.223_SQLEXPRESS_sigob_utp_Objetivos_indicadores[[#This Row],[desc_indicador]]</f>
        <v>Cumplimiento Resultados</v>
      </c>
      <c r="Q39" s="540">
        <f>Tabla__10.1.1.223_SQLEXPRESS_sigob_utp_Objetivos_indicadores[[#This Row],[fecha_modificacion]]</f>
        <v>42408.569060844908</v>
      </c>
    </row>
    <row r="40" spans="1:17" x14ac:dyDescent="0.25">
      <c r="A40">
        <v>169</v>
      </c>
      <c r="B40" t="s">
        <v>50</v>
      </c>
      <c r="C40" t="s">
        <v>16</v>
      </c>
      <c r="D40" t="s">
        <v>51</v>
      </c>
      <c r="E40" t="s">
        <v>18</v>
      </c>
      <c r="F40" s="1">
        <v>42408.567902893519</v>
      </c>
      <c r="G40" t="s">
        <v>687</v>
      </c>
      <c r="H40" t="s">
        <v>808</v>
      </c>
      <c r="I40">
        <v>93</v>
      </c>
      <c r="J40">
        <v>104.40860215053766</v>
      </c>
      <c r="K40">
        <v>97.100000000000023</v>
      </c>
      <c r="L40">
        <v>35</v>
      </c>
      <c r="M40" s="1">
        <v>42408.569060844908</v>
      </c>
      <c r="N40" t="s">
        <v>981</v>
      </c>
      <c r="O40" s="1">
        <v>42369</v>
      </c>
      <c r="P40" s="460" t="str">
        <f>Tabla__10.1.1.223_SQLEXPRESS_sigob_utp_Objetivos_indicadores[[#This Row],[desc_indicador]]</f>
        <v>Cumplimiento Resultados</v>
      </c>
      <c r="Q40" s="540">
        <f>Tabla__10.1.1.223_SQLEXPRESS_sigob_utp_Objetivos_indicadores[[#This Row],[fecha_modificacion]]</f>
        <v>42408.569060844908</v>
      </c>
    </row>
    <row r="41" spans="1:17" x14ac:dyDescent="0.25">
      <c r="A41">
        <v>169</v>
      </c>
      <c r="B41" t="s">
        <v>50</v>
      </c>
      <c r="C41" t="s">
        <v>16</v>
      </c>
      <c r="D41" t="s">
        <v>51</v>
      </c>
      <c r="E41" t="s">
        <v>18</v>
      </c>
      <c r="F41" s="1">
        <v>42408.567902893519</v>
      </c>
      <c r="G41" t="s">
        <v>687</v>
      </c>
      <c r="H41" t="s">
        <v>808</v>
      </c>
      <c r="I41">
        <v>93</v>
      </c>
      <c r="J41">
        <v>104.40860215053766</v>
      </c>
      <c r="K41">
        <v>97.100000000000023</v>
      </c>
      <c r="L41">
        <v>35</v>
      </c>
      <c r="M41" s="1">
        <v>42408.569060844908</v>
      </c>
      <c r="N41" t="s">
        <v>981</v>
      </c>
      <c r="O41" s="1">
        <v>42369</v>
      </c>
      <c r="P41" s="460" t="str">
        <f>Tabla__10.1.1.223_SQLEXPRESS_sigob_utp_Objetivos_indicadores[[#This Row],[desc_indicador]]</f>
        <v>Cumplimiento Resultados</v>
      </c>
      <c r="Q41" s="540">
        <f>Tabla__10.1.1.223_SQLEXPRESS_sigob_utp_Objetivos_indicadores[[#This Row],[fecha_modificacion]]</f>
        <v>42408.569060844908</v>
      </c>
    </row>
    <row r="42" spans="1:17" x14ac:dyDescent="0.25">
      <c r="A42">
        <v>169</v>
      </c>
      <c r="B42" t="s">
        <v>50</v>
      </c>
      <c r="C42" t="s">
        <v>16</v>
      </c>
      <c r="D42" t="s">
        <v>51</v>
      </c>
      <c r="E42" t="s">
        <v>18</v>
      </c>
      <c r="F42" s="1">
        <v>42408.567902893519</v>
      </c>
      <c r="G42" t="s">
        <v>687</v>
      </c>
      <c r="H42" t="s">
        <v>808</v>
      </c>
      <c r="I42">
        <v>93</v>
      </c>
      <c r="J42">
        <v>104.40860215053766</v>
      </c>
      <c r="K42">
        <v>97.100000000000023</v>
      </c>
      <c r="L42">
        <v>35</v>
      </c>
      <c r="M42" s="1">
        <v>42408.569060844908</v>
      </c>
      <c r="N42" t="s">
        <v>981</v>
      </c>
      <c r="O42" s="1">
        <v>42369</v>
      </c>
      <c r="P42" s="460" t="str">
        <f>Tabla__10.1.1.223_SQLEXPRESS_sigob_utp_Objetivos_indicadores[[#This Row],[desc_indicador]]</f>
        <v>Cumplimiento Resultados</v>
      </c>
      <c r="Q42" s="540">
        <f>Tabla__10.1.1.223_SQLEXPRESS_sigob_utp_Objetivos_indicadores[[#This Row],[fecha_modificacion]]</f>
        <v>42408.569060844908</v>
      </c>
    </row>
    <row r="43" spans="1:17" x14ac:dyDescent="0.25">
      <c r="A43">
        <v>169</v>
      </c>
      <c r="B43" t="s">
        <v>50</v>
      </c>
      <c r="C43" t="s">
        <v>16</v>
      </c>
      <c r="D43" t="s">
        <v>51</v>
      </c>
      <c r="E43" t="s">
        <v>18</v>
      </c>
      <c r="F43" s="1">
        <v>42408.567902893519</v>
      </c>
      <c r="G43" t="s">
        <v>687</v>
      </c>
      <c r="H43" t="s">
        <v>808</v>
      </c>
      <c r="I43">
        <v>93</v>
      </c>
      <c r="J43">
        <v>104.40860215053766</v>
      </c>
      <c r="K43">
        <v>97.100000000000023</v>
      </c>
      <c r="L43">
        <v>35</v>
      </c>
      <c r="M43" s="1">
        <v>42408.569060844908</v>
      </c>
      <c r="N43" t="s">
        <v>981</v>
      </c>
      <c r="O43" s="1">
        <v>42369</v>
      </c>
      <c r="P43" s="460" t="str">
        <f>Tabla__10.1.1.223_SQLEXPRESS_sigob_utp_Objetivos_indicadores[[#This Row],[desc_indicador]]</f>
        <v>Cumplimiento Resultados</v>
      </c>
      <c r="Q43" s="540">
        <f>Tabla__10.1.1.223_SQLEXPRESS_sigob_utp_Objetivos_indicadores[[#This Row],[fecha_modificacion]]</f>
        <v>42408.569060844908</v>
      </c>
    </row>
    <row r="44" spans="1:17" x14ac:dyDescent="0.25">
      <c r="A44">
        <v>169</v>
      </c>
      <c r="B44" t="s">
        <v>50</v>
      </c>
      <c r="C44" t="s">
        <v>16</v>
      </c>
      <c r="D44" t="s">
        <v>51</v>
      </c>
      <c r="E44" t="s">
        <v>18</v>
      </c>
      <c r="F44" s="1">
        <v>42408.567902893519</v>
      </c>
      <c r="G44" t="s">
        <v>687</v>
      </c>
      <c r="H44" t="s">
        <v>808</v>
      </c>
      <c r="I44">
        <v>93</v>
      </c>
      <c r="J44">
        <v>104.40860215053766</v>
      </c>
      <c r="K44">
        <v>97.100000000000023</v>
      </c>
      <c r="L44">
        <v>35</v>
      </c>
      <c r="M44" s="1">
        <v>42408.569060844908</v>
      </c>
      <c r="N44" t="s">
        <v>981</v>
      </c>
      <c r="O44" s="1">
        <v>42369</v>
      </c>
      <c r="P44" s="460" t="str">
        <f>Tabla__10.1.1.223_SQLEXPRESS_sigob_utp_Objetivos_indicadores[[#This Row],[desc_indicador]]</f>
        <v>Cumplimiento Resultados</v>
      </c>
      <c r="Q44" s="540">
        <f>Tabla__10.1.1.223_SQLEXPRESS_sigob_utp_Objetivos_indicadores[[#This Row],[fecha_modificacion]]</f>
        <v>42408.569060844908</v>
      </c>
    </row>
    <row r="45" spans="1:17" x14ac:dyDescent="0.25">
      <c r="A45">
        <v>169</v>
      </c>
      <c r="B45" t="s">
        <v>50</v>
      </c>
      <c r="C45" t="s">
        <v>16</v>
      </c>
      <c r="D45" t="s">
        <v>51</v>
      </c>
      <c r="E45" t="s">
        <v>18</v>
      </c>
      <c r="F45" s="1">
        <v>42408.567902893519</v>
      </c>
      <c r="G45" t="s">
        <v>687</v>
      </c>
      <c r="H45" t="s">
        <v>808</v>
      </c>
      <c r="I45">
        <v>93</v>
      </c>
      <c r="J45">
        <v>104.40860215053766</v>
      </c>
      <c r="K45">
        <v>97.100000000000023</v>
      </c>
      <c r="L45">
        <v>35</v>
      </c>
      <c r="M45" s="1">
        <v>42408.569060844908</v>
      </c>
      <c r="N45" t="s">
        <v>981</v>
      </c>
      <c r="O45" s="1">
        <v>42369</v>
      </c>
      <c r="P45" s="460" t="str">
        <f>Tabla__10.1.1.223_SQLEXPRESS_sigob_utp_Objetivos_indicadores[[#This Row],[desc_indicador]]</f>
        <v>Cumplimiento Resultados</v>
      </c>
      <c r="Q45" s="540">
        <f>Tabla__10.1.1.223_SQLEXPRESS_sigob_utp_Objetivos_indicadores[[#This Row],[fecha_modificacion]]</f>
        <v>42408.569060844908</v>
      </c>
    </row>
    <row r="46" spans="1:17" x14ac:dyDescent="0.25">
      <c r="A46">
        <v>169</v>
      </c>
      <c r="B46" t="s">
        <v>50</v>
      </c>
      <c r="C46" t="s">
        <v>16</v>
      </c>
      <c r="D46" t="s">
        <v>51</v>
      </c>
      <c r="E46" t="s">
        <v>18</v>
      </c>
      <c r="F46" s="1">
        <v>42408.497302083335</v>
      </c>
      <c r="G46" t="s">
        <v>615</v>
      </c>
      <c r="H46" t="s">
        <v>808</v>
      </c>
      <c r="I46">
        <v>90</v>
      </c>
      <c r="J46">
        <v>92.144444444444446</v>
      </c>
      <c r="K46">
        <v>82.93</v>
      </c>
      <c r="L46">
        <v>35</v>
      </c>
      <c r="M46" s="1">
        <v>42408.569060844908</v>
      </c>
      <c r="N46" t="s">
        <v>981</v>
      </c>
      <c r="O46" s="1">
        <v>42369</v>
      </c>
      <c r="P46" s="460" t="str">
        <f>Tabla__10.1.1.223_SQLEXPRESS_sigob_utp_Objetivos_indicadores[[#This Row],[desc_indicador]]</f>
        <v>Porcentaje de Presupuesto ejecutado (Desarrollo físico)</v>
      </c>
      <c r="Q46" s="540">
        <f>Tabla__10.1.1.223_SQLEXPRESS_sigob_utp_Objetivos_indicadores[[#This Row],[fecha_modificacion]]</f>
        <v>42408.569060844908</v>
      </c>
    </row>
    <row r="47" spans="1:17" x14ac:dyDescent="0.25">
      <c r="A47">
        <v>169</v>
      </c>
      <c r="B47" t="s">
        <v>50</v>
      </c>
      <c r="C47" t="s">
        <v>16</v>
      </c>
      <c r="D47" t="s">
        <v>51</v>
      </c>
      <c r="E47" t="s">
        <v>18</v>
      </c>
      <c r="F47" s="1">
        <v>42408.497302083335</v>
      </c>
      <c r="G47" t="s">
        <v>615</v>
      </c>
      <c r="H47" t="s">
        <v>808</v>
      </c>
      <c r="I47">
        <v>90</v>
      </c>
      <c r="J47">
        <v>92.144444444444446</v>
      </c>
      <c r="K47">
        <v>82.93</v>
      </c>
      <c r="L47">
        <v>35</v>
      </c>
      <c r="M47" s="1">
        <v>42408.569060844908</v>
      </c>
      <c r="N47" t="s">
        <v>981</v>
      </c>
      <c r="O47" s="1">
        <v>42369</v>
      </c>
      <c r="P47" s="460" t="str">
        <f>Tabla__10.1.1.223_SQLEXPRESS_sigob_utp_Objetivos_indicadores[[#This Row],[desc_indicador]]</f>
        <v>Porcentaje de Presupuesto ejecutado (Desarrollo físico)</v>
      </c>
      <c r="Q47" s="540">
        <f>Tabla__10.1.1.223_SQLEXPRESS_sigob_utp_Objetivos_indicadores[[#This Row],[fecha_modificacion]]</f>
        <v>42408.569060844908</v>
      </c>
    </row>
    <row r="48" spans="1:17" x14ac:dyDescent="0.25">
      <c r="A48">
        <v>169</v>
      </c>
      <c r="B48" t="s">
        <v>50</v>
      </c>
      <c r="C48" t="s">
        <v>16</v>
      </c>
      <c r="D48" t="s">
        <v>51</v>
      </c>
      <c r="E48" t="s">
        <v>18</v>
      </c>
      <c r="F48" s="1">
        <v>42408.497302083335</v>
      </c>
      <c r="G48" t="s">
        <v>615</v>
      </c>
      <c r="H48" t="s">
        <v>808</v>
      </c>
      <c r="I48">
        <v>90</v>
      </c>
      <c r="J48">
        <v>92.144444444444446</v>
      </c>
      <c r="K48">
        <v>82.93</v>
      </c>
      <c r="L48">
        <v>35</v>
      </c>
      <c r="M48" s="1">
        <v>42408.569060844908</v>
      </c>
      <c r="N48" t="s">
        <v>981</v>
      </c>
      <c r="O48" s="1">
        <v>42369</v>
      </c>
      <c r="P48" s="460" t="str">
        <f>Tabla__10.1.1.223_SQLEXPRESS_sigob_utp_Objetivos_indicadores[[#This Row],[desc_indicador]]</f>
        <v>Porcentaje de Presupuesto ejecutado (Desarrollo físico)</v>
      </c>
      <c r="Q48" s="540">
        <f>Tabla__10.1.1.223_SQLEXPRESS_sigob_utp_Objetivos_indicadores[[#This Row],[fecha_modificacion]]</f>
        <v>42408.569060844908</v>
      </c>
    </row>
    <row r="49" spans="1:17" x14ac:dyDescent="0.25">
      <c r="A49">
        <v>169</v>
      </c>
      <c r="B49" t="s">
        <v>50</v>
      </c>
      <c r="C49" t="s">
        <v>16</v>
      </c>
      <c r="D49" t="s">
        <v>51</v>
      </c>
      <c r="E49" t="s">
        <v>18</v>
      </c>
      <c r="F49" s="1">
        <v>42408.497302083335</v>
      </c>
      <c r="G49" t="s">
        <v>615</v>
      </c>
      <c r="H49" t="s">
        <v>808</v>
      </c>
      <c r="I49">
        <v>90</v>
      </c>
      <c r="J49">
        <v>92.144444444444446</v>
      </c>
      <c r="K49">
        <v>82.93</v>
      </c>
      <c r="L49">
        <v>35</v>
      </c>
      <c r="M49" s="1">
        <v>42408.569060844908</v>
      </c>
      <c r="N49" t="s">
        <v>981</v>
      </c>
      <c r="O49" s="1">
        <v>42369</v>
      </c>
      <c r="P49" s="460" t="str">
        <f>Tabla__10.1.1.223_SQLEXPRESS_sigob_utp_Objetivos_indicadores[[#This Row],[desc_indicador]]</f>
        <v>Porcentaje de Presupuesto ejecutado (Desarrollo físico)</v>
      </c>
      <c r="Q49" s="540">
        <f>Tabla__10.1.1.223_SQLEXPRESS_sigob_utp_Objetivos_indicadores[[#This Row],[fecha_modificacion]]</f>
        <v>42408.569060844908</v>
      </c>
    </row>
    <row r="50" spans="1:17" x14ac:dyDescent="0.25">
      <c r="A50">
        <v>169</v>
      </c>
      <c r="B50" t="s">
        <v>50</v>
      </c>
      <c r="C50" t="s">
        <v>16</v>
      </c>
      <c r="D50" t="s">
        <v>51</v>
      </c>
      <c r="E50" t="s">
        <v>18</v>
      </c>
      <c r="F50" s="1">
        <v>42408.497302083335</v>
      </c>
      <c r="G50" t="s">
        <v>615</v>
      </c>
      <c r="H50" t="s">
        <v>808</v>
      </c>
      <c r="I50">
        <v>90</v>
      </c>
      <c r="J50">
        <v>92.144444444444446</v>
      </c>
      <c r="K50">
        <v>82.93</v>
      </c>
      <c r="L50">
        <v>35</v>
      </c>
      <c r="M50" s="1">
        <v>42408.569060844908</v>
      </c>
      <c r="N50" t="s">
        <v>981</v>
      </c>
      <c r="O50" s="1">
        <v>42369</v>
      </c>
      <c r="P50" s="460" t="str">
        <f>Tabla__10.1.1.223_SQLEXPRESS_sigob_utp_Objetivos_indicadores[[#This Row],[desc_indicador]]</f>
        <v>Porcentaje de Presupuesto ejecutado (Desarrollo físico)</v>
      </c>
      <c r="Q50" s="540">
        <f>Tabla__10.1.1.223_SQLEXPRESS_sigob_utp_Objetivos_indicadores[[#This Row],[fecha_modificacion]]</f>
        <v>42408.569060844908</v>
      </c>
    </row>
    <row r="51" spans="1:17" x14ac:dyDescent="0.25">
      <c r="A51">
        <v>169</v>
      </c>
      <c r="B51" t="s">
        <v>50</v>
      </c>
      <c r="C51" t="s">
        <v>16</v>
      </c>
      <c r="D51" t="s">
        <v>51</v>
      </c>
      <c r="E51" t="s">
        <v>18</v>
      </c>
      <c r="F51" s="1">
        <v>42408.497302083335</v>
      </c>
      <c r="G51" t="s">
        <v>615</v>
      </c>
      <c r="H51" t="s">
        <v>808</v>
      </c>
      <c r="I51">
        <v>90</v>
      </c>
      <c r="J51">
        <v>92.144444444444446</v>
      </c>
      <c r="K51">
        <v>82.93</v>
      </c>
      <c r="L51">
        <v>35</v>
      </c>
      <c r="M51" s="1">
        <v>42408.569060844908</v>
      </c>
      <c r="N51" t="s">
        <v>981</v>
      </c>
      <c r="O51" s="1">
        <v>42369</v>
      </c>
      <c r="P51" s="460" t="str">
        <f>Tabla__10.1.1.223_SQLEXPRESS_sigob_utp_Objetivos_indicadores[[#This Row],[desc_indicador]]</f>
        <v>Porcentaje de Presupuesto ejecutado (Desarrollo físico)</v>
      </c>
      <c r="Q51" s="540">
        <f>Tabla__10.1.1.223_SQLEXPRESS_sigob_utp_Objetivos_indicadores[[#This Row],[fecha_modificacion]]</f>
        <v>42408.569060844908</v>
      </c>
    </row>
    <row r="52" spans="1:17" x14ac:dyDescent="0.25">
      <c r="A52">
        <v>169</v>
      </c>
      <c r="B52" t="s">
        <v>50</v>
      </c>
      <c r="C52" t="s">
        <v>16</v>
      </c>
      <c r="D52" t="s">
        <v>51</v>
      </c>
      <c r="E52" t="s">
        <v>18</v>
      </c>
      <c r="F52" s="1">
        <v>42408.497302083335</v>
      </c>
      <c r="G52" t="s">
        <v>615</v>
      </c>
      <c r="H52" t="s">
        <v>808</v>
      </c>
      <c r="I52">
        <v>90</v>
      </c>
      <c r="J52">
        <v>92.144444444444446</v>
      </c>
      <c r="K52">
        <v>82.93</v>
      </c>
      <c r="L52">
        <v>35</v>
      </c>
      <c r="M52" s="1">
        <v>42408.569060844908</v>
      </c>
      <c r="N52" t="s">
        <v>981</v>
      </c>
      <c r="O52" s="1">
        <v>42369</v>
      </c>
      <c r="P52" s="460" t="str">
        <f>Tabla__10.1.1.223_SQLEXPRESS_sigob_utp_Objetivos_indicadores[[#This Row],[desc_indicador]]</f>
        <v>Porcentaje de Presupuesto ejecutado (Desarrollo físico)</v>
      </c>
      <c r="Q52" s="540">
        <f>Tabla__10.1.1.223_SQLEXPRESS_sigob_utp_Objetivos_indicadores[[#This Row],[fecha_modificacion]]</f>
        <v>42408.569060844908</v>
      </c>
    </row>
    <row r="53" spans="1:17" x14ac:dyDescent="0.25">
      <c r="A53">
        <v>169</v>
      </c>
      <c r="B53" t="s">
        <v>50</v>
      </c>
      <c r="C53" t="s">
        <v>16</v>
      </c>
      <c r="D53" t="s">
        <v>51</v>
      </c>
      <c r="E53" t="s">
        <v>18</v>
      </c>
      <c r="F53" s="1">
        <v>42408.497302083335</v>
      </c>
      <c r="G53" t="s">
        <v>615</v>
      </c>
      <c r="H53" t="s">
        <v>808</v>
      </c>
      <c r="I53">
        <v>90</v>
      </c>
      <c r="J53">
        <v>92.144444444444446</v>
      </c>
      <c r="K53">
        <v>82.93</v>
      </c>
      <c r="L53">
        <v>35</v>
      </c>
      <c r="M53" s="1">
        <v>42408.569060844908</v>
      </c>
      <c r="N53" t="s">
        <v>981</v>
      </c>
      <c r="O53" s="1">
        <v>42369</v>
      </c>
      <c r="P53" s="460" t="str">
        <f>Tabla__10.1.1.223_SQLEXPRESS_sigob_utp_Objetivos_indicadores[[#This Row],[desc_indicador]]</f>
        <v>Porcentaje de Presupuesto ejecutado (Desarrollo físico)</v>
      </c>
      <c r="Q53" s="540">
        <f>Tabla__10.1.1.223_SQLEXPRESS_sigob_utp_Objetivos_indicadores[[#This Row],[fecha_modificacion]]</f>
        <v>42408.569060844908</v>
      </c>
    </row>
    <row r="54" spans="1:17" x14ac:dyDescent="0.25">
      <c r="A54">
        <v>169</v>
      </c>
      <c r="B54" t="s">
        <v>50</v>
      </c>
      <c r="C54" t="s">
        <v>16</v>
      </c>
      <c r="D54" t="s">
        <v>51</v>
      </c>
      <c r="E54" t="s">
        <v>18</v>
      </c>
      <c r="F54" s="1">
        <v>42408.497302083335</v>
      </c>
      <c r="G54" t="s">
        <v>615</v>
      </c>
      <c r="H54" t="s">
        <v>808</v>
      </c>
      <c r="I54">
        <v>90</v>
      </c>
      <c r="J54">
        <v>92.144444444444446</v>
      </c>
      <c r="K54">
        <v>82.93</v>
      </c>
      <c r="L54">
        <v>35</v>
      </c>
      <c r="M54" s="1">
        <v>42408.569060844908</v>
      </c>
      <c r="N54" t="s">
        <v>981</v>
      </c>
      <c r="O54" s="1">
        <v>42369</v>
      </c>
      <c r="P54" s="460" t="str">
        <f>Tabla__10.1.1.223_SQLEXPRESS_sigob_utp_Objetivos_indicadores[[#This Row],[desc_indicador]]</f>
        <v>Porcentaje de Presupuesto ejecutado (Desarrollo físico)</v>
      </c>
      <c r="Q54" s="540">
        <f>Tabla__10.1.1.223_SQLEXPRESS_sigob_utp_Objetivos_indicadores[[#This Row],[fecha_modificacion]]</f>
        <v>42408.569060844908</v>
      </c>
    </row>
    <row r="55" spans="1:17" x14ac:dyDescent="0.25">
      <c r="A55">
        <v>169</v>
      </c>
      <c r="B55" t="s">
        <v>50</v>
      </c>
      <c r="C55" t="s">
        <v>16</v>
      </c>
      <c r="D55" t="s">
        <v>51</v>
      </c>
      <c r="E55" t="s">
        <v>18</v>
      </c>
      <c r="F55" s="1">
        <v>42408.497302083335</v>
      </c>
      <c r="G55" t="s">
        <v>615</v>
      </c>
      <c r="H55" t="s">
        <v>808</v>
      </c>
      <c r="I55">
        <v>90</v>
      </c>
      <c r="J55">
        <v>92.144444444444446</v>
      </c>
      <c r="K55">
        <v>82.93</v>
      </c>
      <c r="L55">
        <v>35</v>
      </c>
      <c r="M55" s="1">
        <v>42408.569060844908</v>
      </c>
      <c r="N55" t="s">
        <v>981</v>
      </c>
      <c r="O55" s="1">
        <v>42369</v>
      </c>
      <c r="P55" s="460" t="str">
        <f>Tabla__10.1.1.223_SQLEXPRESS_sigob_utp_Objetivos_indicadores[[#This Row],[desc_indicador]]</f>
        <v>Porcentaje de Presupuesto ejecutado (Desarrollo físico)</v>
      </c>
      <c r="Q55" s="540">
        <f>Tabla__10.1.1.223_SQLEXPRESS_sigob_utp_Objetivos_indicadores[[#This Row],[fecha_modificacion]]</f>
        <v>42408.569060844908</v>
      </c>
    </row>
    <row r="56" spans="1:17" x14ac:dyDescent="0.25">
      <c r="A56">
        <v>169</v>
      </c>
      <c r="B56" t="s">
        <v>50</v>
      </c>
      <c r="C56" t="s">
        <v>16</v>
      </c>
      <c r="D56" t="s">
        <v>51</v>
      </c>
      <c r="E56" t="s">
        <v>18</v>
      </c>
      <c r="F56" s="1">
        <v>42408.497302083335</v>
      </c>
      <c r="G56" t="s">
        <v>615</v>
      </c>
      <c r="H56" t="s">
        <v>808</v>
      </c>
      <c r="I56">
        <v>90</v>
      </c>
      <c r="J56">
        <v>92.144444444444446</v>
      </c>
      <c r="K56">
        <v>82.93</v>
      </c>
      <c r="L56">
        <v>35</v>
      </c>
      <c r="M56" s="1">
        <v>42408.569060844908</v>
      </c>
      <c r="N56" t="s">
        <v>981</v>
      </c>
      <c r="O56" s="1">
        <v>42369</v>
      </c>
      <c r="P56" s="460" t="str">
        <f>Tabla__10.1.1.223_SQLEXPRESS_sigob_utp_Objetivos_indicadores[[#This Row],[desc_indicador]]</f>
        <v>Porcentaje de Presupuesto ejecutado (Desarrollo físico)</v>
      </c>
      <c r="Q56" s="540">
        <f>Tabla__10.1.1.223_SQLEXPRESS_sigob_utp_Objetivos_indicadores[[#This Row],[fecha_modificacion]]</f>
        <v>42408.569060844908</v>
      </c>
    </row>
    <row r="57" spans="1:17" x14ac:dyDescent="0.25">
      <c r="A57">
        <v>169</v>
      </c>
      <c r="B57" t="s">
        <v>50</v>
      </c>
      <c r="C57" t="s">
        <v>16</v>
      </c>
      <c r="D57" t="s">
        <v>51</v>
      </c>
      <c r="E57" t="s">
        <v>18</v>
      </c>
      <c r="F57" s="1">
        <v>42408.497302083335</v>
      </c>
      <c r="G57" t="s">
        <v>615</v>
      </c>
      <c r="H57" t="s">
        <v>808</v>
      </c>
      <c r="I57">
        <v>90</v>
      </c>
      <c r="J57">
        <v>92.144444444444446</v>
      </c>
      <c r="K57">
        <v>82.93</v>
      </c>
      <c r="L57">
        <v>35</v>
      </c>
      <c r="M57" s="1">
        <v>42408.569060844908</v>
      </c>
      <c r="N57" t="s">
        <v>981</v>
      </c>
      <c r="O57" s="1">
        <v>42369</v>
      </c>
      <c r="P57" s="460" t="str">
        <f>Tabla__10.1.1.223_SQLEXPRESS_sigob_utp_Objetivos_indicadores[[#This Row],[desc_indicador]]</f>
        <v>Porcentaje de Presupuesto ejecutado (Desarrollo físico)</v>
      </c>
      <c r="Q57" s="540">
        <f>Tabla__10.1.1.223_SQLEXPRESS_sigob_utp_Objetivos_indicadores[[#This Row],[fecha_modificacion]]</f>
        <v>42408.569060844908</v>
      </c>
    </row>
    <row r="58" spans="1:17" x14ac:dyDescent="0.25">
      <c r="A58">
        <v>169</v>
      </c>
      <c r="B58" t="s">
        <v>50</v>
      </c>
      <c r="C58" t="s">
        <v>16</v>
      </c>
      <c r="D58" t="s">
        <v>51</v>
      </c>
      <c r="E58" t="s">
        <v>18</v>
      </c>
      <c r="F58" s="1">
        <v>42408.504129050925</v>
      </c>
      <c r="G58" t="s">
        <v>812</v>
      </c>
      <c r="H58" t="s">
        <v>808</v>
      </c>
      <c r="I58">
        <v>100</v>
      </c>
      <c r="J58">
        <v>94.280000000000015</v>
      </c>
      <c r="K58">
        <v>94.280000000000015</v>
      </c>
      <c r="L58">
        <v>35</v>
      </c>
      <c r="M58" s="1">
        <v>42408.569060844908</v>
      </c>
      <c r="N58" t="s">
        <v>981</v>
      </c>
      <c r="O58" s="1">
        <v>42369</v>
      </c>
      <c r="P58" s="460" t="str">
        <f>Tabla__10.1.1.223_SQLEXPRESS_sigob_utp_Objetivos_indicadores[[#This Row],[desc_indicador]]</f>
        <v>Nivel de cumplimiento del Objetivo de Alianzas Estratégicas</v>
      </c>
      <c r="Q58" s="540">
        <f>Tabla__10.1.1.223_SQLEXPRESS_sigob_utp_Objetivos_indicadores[[#This Row],[fecha_modificacion]]</f>
        <v>42408.569060844908</v>
      </c>
    </row>
    <row r="59" spans="1:17" x14ac:dyDescent="0.25">
      <c r="A59">
        <v>169</v>
      </c>
      <c r="B59" t="s">
        <v>50</v>
      </c>
      <c r="C59" t="s">
        <v>16</v>
      </c>
      <c r="D59" t="s">
        <v>51</v>
      </c>
      <c r="E59" t="s">
        <v>18</v>
      </c>
      <c r="F59" s="1">
        <v>42408.504129050925</v>
      </c>
      <c r="G59" t="s">
        <v>812</v>
      </c>
      <c r="H59" t="s">
        <v>808</v>
      </c>
      <c r="I59">
        <v>100</v>
      </c>
      <c r="J59">
        <v>94.280000000000015</v>
      </c>
      <c r="K59">
        <v>94.280000000000015</v>
      </c>
      <c r="L59">
        <v>35</v>
      </c>
      <c r="M59" s="1">
        <v>42408.569060844908</v>
      </c>
      <c r="N59" t="s">
        <v>981</v>
      </c>
      <c r="O59" s="1">
        <v>42369</v>
      </c>
      <c r="P59" s="460" t="str">
        <f>Tabla__10.1.1.223_SQLEXPRESS_sigob_utp_Objetivos_indicadores[[#This Row],[desc_indicador]]</f>
        <v>Nivel de cumplimiento del Objetivo de Alianzas Estratégicas</v>
      </c>
      <c r="Q59" s="540">
        <f>Tabla__10.1.1.223_SQLEXPRESS_sigob_utp_Objetivos_indicadores[[#This Row],[fecha_modificacion]]</f>
        <v>42408.569060844908</v>
      </c>
    </row>
    <row r="60" spans="1:17" x14ac:dyDescent="0.25">
      <c r="A60">
        <v>169</v>
      </c>
      <c r="B60" t="s">
        <v>50</v>
      </c>
      <c r="C60" t="s">
        <v>16</v>
      </c>
      <c r="D60" t="s">
        <v>51</v>
      </c>
      <c r="E60" t="s">
        <v>18</v>
      </c>
      <c r="F60" s="1">
        <v>42408.504129050925</v>
      </c>
      <c r="G60" t="s">
        <v>812</v>
      </c>
      <c r="H60" t="s">
        <v>808</v>
      </c>
      <c r="I60">
        <v>100</v>
      </c>
      <c r="J60">
        <v>94.280000000000015</v>
      </c>
      <c r="K60">
        <v>94.280000000000015</v>
      </c>
      <c r="L60">
        <v>35</v>
      </c>
      <c r="M60" s="1">
        <v>42408.569060844908</v>
      </c>
      <c r="N60" t="s">
        <v>981</v>
      </c>
      <c r="O60" s="1">
        <v>42369</v>
      </c>
      <c r="P60" s="460" t="str">
        <f>Tabla__10.1.1.223_SQLEXPRESS_sigob_utp_Objetivos_indicadores[[#This Row],[desc_indicador]]</f>
        <v>Nivel de cumplimiento del Objetivo de Alianzas Estratégicas</v>
      </c>
      <c r="Q60" s="540">
        <f>Tabla__10.1.1.223_SQLEXPRESS_sigob_utp_Objetivos_indicadores[[#This Row],[fecha_modificacion]]</f>
        <v>42408.569060844908</v>
      </c>
    </row>
    <row r="61" spans="1:17" x14ac:dyDescent="0.25">
      <c r="A61">
        <v>169</v>
      </c>
      <c r="B61" t="s">
        <v>50</v>
      </c>
      <c r="C61" t="s">
        <v>16</v>
      </c>
      <c r="D61" t="s">
        <v>51</v>
      </c>
      <c r="E61" t="s">
        <v>18</v>
      </c>
      <c r="F61" s="1">
        <v>42408.504129050925</v>
      </c>
      <c r="G61" t="s">
        <v>812</v>
      </c>
      <c r="H61" t="s">
        <v>808</v>
      </c>
      <c r="I61">
        <v>100</v>
      </c>
      <c r="J61">
        <v>94.280000000000015</v>
      </c>
      <c r="K61">
        <v>94.280000000000015</v>
      </c>
      <c r="L61">
        <v>35</v>
      </c>
      <c r="M61" s="1">
        <v>42408.569060844908</v>
      </c>
      <c r="N61" t="s">
        <v>981</v>
      </c>
      <c r="O61" s="1">
        <v>42369</v>
      </c>
      <c r="P61" s="460" t="str">
        <f>Tabla__10.1.1.223_SQLEXPRESS_sigob_utp_Objetivos_indicadores[[#This Row],[desc_indicador]]</f>
        <v>Nivel de cumplimiento del Objetivo de Alianzas Estratégicas</v>
      </c>
      <c r="Q61" s="540">
        <f>Tabla__10.1.1.223_SQLEXPRESS_sigob_utp_Objetivos_indicadores[[#This Row],[fecha_modificacion]]</f>
        <v>42408.569060844908</v>
      </c>
    </row>
    <row r="62" spans="1:17" x14ac:dyDescent="0.25">
      <c r="A62">
        <v>169</v>
      </c>
      <c r="B62" t="s">
        <v>50</v>
      </c>
      <c r="C62" t="s">
        <v>16</v>
      </c>
      <c r="D62" t="s">
        <v>51</v>
      </c>
      <c r="E62" t="s">
        <v>18</v>
      </c>
      <c r="F62" s="1">
        <v>42408.504129050925</v>
      </c>
      <c r="G62" t="s">
        <v>812</v>
      </c>
      <c r="H62" t="s">
        <v>808</v>
      </c>
      <c r="I62">
        <v>100</v>
      </c>
      <c r="J62">
        <v>94.280000000000015</v>
      </c>
      <c r="K62">
        <v>94.280000000000015</v>
      </c>
      <c r="L62">
        <v>35</v>
      </c>
      <c r="M62" s="1">
        <v>42408.569060844908</v>
      </c>
      <c r="N62" t="s">
        <v>981</v>
      </c>
      <c r="O62" s="1">
        <v>42369</v>
      </c>
      <c r="P62" s="460" t="str">
        <f>Tabla__10.1.1.223_SQLEXPRESS_sigob_utp_Objetivos_indicadores[[#This Row],[desc_indicador]]</f>
        <v>Nivel de cumplimiento del Objetivo de Alianzas Estratégicas</v>
      </c>
      <c r="Q62" s="540">
        <f>Tabla__10.1.1.223_SQLEXPRESS_sigob_utp_Objetivos_indicadores[[#This Row],[fecha_modificacion]]</f>
        <v>42408.569060844908</v>
      </c>
    </row>
    <row r="63" spans="1:17" x14ac:dyDescent="0.25">
      <c r="A63">
        <v>169</v>
      </c>
      <c r="B63" t="s">
        <v>50</v>
      </c>
      <c r="C63" t="s">
        <v>16</v>
      </c>
      <c r="D63" t="s">
        <v>51</v>
      </c>
      <c r="E63" t="s">
        <v>18</v>
      </c>
      <c r="F63" s="1">
        <v>42408.504129050925</v>
      </c>
      <c r="G63" t="s">
        <v>812</v>
      </c>
      <c r="H63" t="s">
        <v>808</v>
      </c>
      <c r="I63">
        <v>100</v>
      </c>
      <c r="J63">
        <v>94.280000000000015</v>
      </c>
      <c r="K63">
        <v>94.280000000000015</v>
      </c>
      <c r="L63">
        <v>35</v>
      </c>
      <c r="M63" s="1">
        <v>42408.569060844908</v>
      </c>
      <c r="N63" t="s">
        <v>981</v>
      </c>
      <c r="O63" s="1">
        <v>42369</v>
      </c>
      <c r="P63" s="460" t="str">
        <f>Tabla__10.1.1.223_SQLEXPRESS_sigob_utp_Objetivos_indicadores[[#This Row],[desc_indicador]]</f>
        <v>Nivel de cumplimiento del Objetivo de Alianzas Estratégicas</v>
      </c>
      <c r="Q63" s="540">
        <f>Tabla__10.1.1.223_SQLEXPRESS_sigob_utp_Objetivos_indicadores[[#This Row],[fecha_modificacion]]</f>
        <v>42408.569060844908</v>
      </c>
    </row>
    <row r="64" spans="1:17" x14ac:dyDescent="0.25">
      <c r="A64">
        <v>169</v>
      </c>
      <c r="B64" t="s">
        <v>50</v>
      </c>
      <c r="C64" t="s">
        <v>16</v>
      </c>
      <c r="D64" t="s">
        <v>51</v>
      </c>
      <c r="E64" t="s">
        <v>18</v>
      </c>
      <c r="F64" s="1">
        <v>42408.504129050925</v>
      </c>
      <c r="G64" t="s">
        <v>812</v>
      </c>
      <c r="H64" t="s">
        <v>808</v>
      </c>
      <c r="I64">
        <v>100</v>
      </c>
      <c r="J64">
        <v>94.280000000000015</v>
      </c>
      <c r="K64">
        <v>94.280000000000015</v>
      </c>
      <c r="L64">
        <v>35</v>
      </c>
      <c r="M64" s="1">
        <v>42408.569060844908</v>
      </c>
      <c r="N64" t="s">
        <v>981</v>
      </c>
      <c r="O64" s="1">
        <v>42369</v>
      </c>
      <c r="P64" s="460" t="str">
        <f>Tabla__10.1.1.223_SQLEXPRESS_sigob_utp_Objetivos_indicadores[[#This Row],[desc_indicador]]</f>
        <v>Nivel de cumplimiento del Objetivo de Alianzas Estratégicas</v>
      </c>
      <c r="Q64" s="540">
        <f>Tabla__10.1.1.223_SQLEXPRESS_sigob_utp_Objetivos_indicadores[[#This Row],[fecha_modificacion]]</f>
        <v>42408.569060844908</v>
      </c>
    </row>
    <row r="65" spans="1:17" x14ac:dyDescent="0.25">
      <c r="A65">
        <v>169</v>
      </c>
      <c r="B65" t="s">
        <v>50</v>
      </c>
      <c r="C65" t="s">
        <v>16</v>
      </c>
      <c r="D65" t="s">
        <v>51</v>
      </c>
      <c r="E65" t="s">
        <v>18</v>
      </c>
      <c r="F65" s="1">
        <v>42408.504129050925</v>
      </c>
      <c r="G65" t="s">
        <v>812</v>
      </c>
      <c r="H65" t="s">
        <v>808</v>
      </c>
      <c r="I65">
        <v>100</v>
      </c>
      <c r="J65">
        <v>94.280000000000015</v>
      </c>
      <c r="K65">
        <v>94.280000000000015</v>
      </c>
      <c r="L65">
        <v>35</v>
      </c>
      <c r="M65" s="1">
        <v>42408.569060844908</v>
      </c>
      <c r="N65" t="s">
        <v>981</v>
      </c>
      <c r="O65" s="1">
        <v>42369</v>
      </c>
      <c r="P65" s="460" t="str">
        <f>Tabla__10.1.1.223_SQLEXPRESS_sigob_utp_Objetivos_indicadores[[#This Row],[desc_indicador]]</f>
        <v>Nivel de cumplimiento del Objetivo de Alianzas Estratégicas</v>
      </c>
      <c r="Q65" s="540">
        <f>Tabla__10.1.1.223_SQLEXPRESS_sigob_utp_Objetivos_indicadores[[#This Row],[fecha_modificacion]]</f>
        <v>42408.569060844908</v>
      </c>
    </row>
    <row r="66" spans="1:17" x14ac:dyDescent="0.25">
      <c r="A66">
        <v>169</v>
      </c>
      <c r="B66" t="s">
        <v>50</v>
      </c>
      <c r="C66" t="s">
        <v>16</v>
      </c>
      <c r="D66" t="s">
        <v>51</v>
      </c>
      <c r="E66" t="s">
        <v>18</v>
      </c>
      <c r="F66" s="1">
        <v>42408.504129050925</v>
      </c>
      <c r="G66" t="s">
        <v>812</v>
      </c>
      <c r="H66" t="s">
        <v>808</v>
      </c>
      <c r="I66">
        <v>100</v>
      </c>
      <c r="J66">
        <v>94.280000000000015</v>
      </c>
      <c r="K66">
        <v>94.280000000000015</v>
      </c>
      <c r="L66">
        <v>35</v>
      </c>
      <c r="M66" s="1">
        <v>42408.569060844908</v>
      </c>
      <c r="N66" t="s">
        <v>981</v>
      </c>
      <c r="O66" s="1">
        <v>42369</v>
      </c>
      <c r="P66" s="460" t="str">
        <f>Tabla__10.1.1.223_SQLEXPRESS_sigob_utp_Objetivos_indicadores[[#This Row],[desc_indicador]]</f>
        <v>Nivel de cumplimiento del Objetivo de Alianzas Estratégicas</v>
      </c>
      <c r="Q66" s="540">
        <f>Tabla__10.1.1.223_SQLEXPRESS_sigob_utp_Objetivos_indicadores[[#This Row],[fecha_modificacion]]</f>
        <v>42408.569060844908</v>
      </c>
    </row>
    <row r="67" spans="1:17" x14ac:dyDescent="0.25">
      <c r="A67">
        <v>169</v>
      </c>
      <c r="B67" t="s">
        <v>50</v>
      </c>
      <c r="C67" t="s">
        <v>16</v>
      </c>
      <c r="D67" t="s">
        <v>51</v>
      </c>
      <c r="E67" t="s">
        <v>18</v>
      </c>
      <c r="F67" s="1">
        <v>42408.504129050925</v>
      </c>
      <c r="G67" t="s">
        <v>812</v>
      </c>
      <c r="H67" t="s">
        <v>808</v>
      </c>
      <c r="I67">
        <v>100</v>
      </c>
      <c r="J67">
        <v>94.280000000000015</v>
      </c>
      <c r="K67">
        <v>94.280000000000015</v>
      </c>
      <c r="L67">
        <v>35</v>
      </c>
      <c r="M67" s="1">
        <v>42408.569060844908</v>
      </c>
      <c r="N67" t="s">
        <v>981</v>
      </c>
      <c r="O67" s="1">
        <v>42369</v>
      </c>
      <c r="P67" s="460" t="str">
        <f>Tabla__10.1.1.223_SQLEXPRESS_sigob_utp_Objetivos_indicadores[[#This Row],[desc_indicador]]</f>
        <v>Nivel de cumplimiento del Objetivo de Alianzas Estratégicas</v>
      </c>
      <c r="Q67" s="540">
        <f>Tabla__10.1.1.223_SQLEXPRESS_sigob_utp_Objetivos_indicadores[[#This Row],[fecha_modificacion]]</f>
        <v>42408.569060844908</v>
      </c>
    </row>
    <row r="68" spans="1:17" x14ac:dyDescent="0.25">
      <c r="A68">
        <v>169</v>
      </c>
      <c r="B68" t="s">
        <v>50</v>
      </c>
      <c r="C68" t="s">
        <v>16</v>
      </c>
      <c r="D68" t="s">
        <v>51</v>
      </c>
      <c r="E68" t="s">
        <v>18</v>
      </c>
      <c r="F68" s="1">
        <v>42408.504129050925</v>
      </c>
      <c r="G68" t="s">
        <v>812</v>
      </c>
      <c r="H68" t="s">
        <v>808</v>
      </c>
      <c r="I68">
        <v>100</v>
      </c>
      <c r="J68">
        <v>94.280000000000015</v>
      </c>
      <c r="K68">
        <v>94.280000000000015</v>
      </c>
      <c r="L68">
        <v>35</v>
      </c>
      <c r="M68" s="1">
        <v>42408.569060844908</v>
      </c>
      <c r="N68" t="s">
        <v>981</v>
      </c>
      <c r="O68" s="1">
        <v>42369</v>
      </c>
      <c r="P68" s="460" t="str">
        <f>Tabla__10.1.1.223_SQLEXPRESS_sigob_utp_Objetivos_indicadores[[#This Row],[desc_indicador]]</f>
        <v>Nivel de cumplimiento del Objetivo de Alianzas Estratégicas</v>
      </c>
      <c r="Q68" s="540">
        <f>Tabla__10.1.1.223_SQLEXPRESS_sigob_utp_Objetivos_indicadores[[#This Row],[fecha_modificacion]]</f>
        <v>42408.569060844908</v>
      </c>
    </row>
    <row r="69" spans="1:17" x14ac:dyDescent="0.25">
      <c r="A69">
        <v>169</v>
      </c>
      <c r="B69" t="s">
        <v>50</v>
      </c>
      <c r="C69" t="s">
        <v>16</v>
      </c>
      <c r="D69" t="s">
        <v>51</v>
      </c>
      <c r="E69" t="s">
        <v>18</v>
      </c>
      <c r="F69" s="1">
        <v>42408.504129050925</v>
      </c>
      <c r="G69" t="s">
        <v>812</v>
      </c>
      <c r="H69" t="s">
        <v>808</v>
      </c>
      <c r="I69">
        <v>100</v>
      </c>
      <c r="J69">
        <v>94.280000000000015</v>
      </c>
      <c r="K69">
        <v>94.280000000000015</v>
      </c>
      <c r="L69">
        <v>35</v>
      </c>
      <c r="M69" s="1">
        <v>42408.569060844908</v>
      </c>
      <c r="N69" t="s">
        <v>981</v>
      </c>
      <c r="O69" s="1">
        <v>42369</v>
      </c>
      <c r="P69" s="460" t="str">
        <f>Tabla__10.1.1.223_SQLEXPRESS_sigob_utp_Objetivos_indicadores[[#This Row],[desc_indicador]]</f>
        <v>Nivel de cumplimiento del Objetivo de Alianzas Estratégicas</v>
      </c>
      <c r="Q69" s="540">
        <f>Tabla__10.1.1.223_SQLEXPRESS_sigob_utp_Objetivos_indicadores[[#This Row],[fecha_modificacion]]</f>
        <v>42408.569060844908</v>
      </c>
    </row>
    <row r="70" spans="1:17" x14ac:dyDescent="0.25">
      <c r="A70">
        <v>169</v>
      </c>
      <c r="B70" t="s">
        <v>50</v>
      </c>
      <c r="C70" t="s">
        <v>16</v>
      </c>
      <c r="D70" t="s">
        <v>51</v>
      </c>
      <c r="E70" t="s">
        <v>18</v>
      </c>
      <c r="F70" s="1">
        <v>42408.506079016202</v>
      </c>
      <c r="G70" t="s">
        <v>614</v>
      </c>
      <c r="H70" t="s">
        <v>808</v>
      </c>
      <c r="I70">
        <v>100</v>
      </c>
      <c r="J70">
        <v>95.660000000000025</v>
      </c>
      <c r="K70">
        <v>95.660000000000011</v>
      </c>
      <c r="L70">
        <v>35</v>
      </c>
      <c r="M70" s="1">
        <v>42408.569060844908</v>
      </c>
      <c r="N70" t="s">
        <v>981</v>
      </c>
      <c r="O70" s="1">
        <v>42369</v>
      </c>
      <c r="P70" s="460" t="str">
        <f>Tabla__10.1.1.223_SQLEXPRESS_sigob_utp_Objetivos_indicadores[[#This Row],[desc_indicador]]</f>
        <v>Porcentaje de Presupuesto ejecutado (Oficina de Planeación)</v>
      </c>
      <c r="Q70" s="540">
        <f>Tabla__10.1.1.223_SQLEXPRESS_sigob_utp_Objetivos_indicadores[[#This Row],[fecha_modificacion]]</f>
        <v>42408.569060844908</v>
      </c>
    </row>
    <row r="71" spans="1:17" x14ac:dyDescent="0.25">
      <c r="A71">
        <v>169</v>
      </c>
      <c r="B71" t="s">
        <v>50</v>
      </c>
      <c r="C71" t="s">
        <v>16</v>
      </c>
      <c r="D71" t="s">
        <v>51</v>
      </c>
      <c r="E71" t="s">
        <v>18</v>
      </c>
      <c r="F71" s="1">
        <v>42408.506079016202</v>
      </c>
      <c r="G71" t="s">
        <v>614</v>
      </c>
      <c r="H71" t="s">
        <v>808</v>
      </c>
      <c r="I71">
        <v>100</v>
      </c>
      <c r="J71">
        <v>95.660000000000025</v>
      </c>
      <c r="K71">
        <v>95.660000000000011</v>
      </c>
      <c r="L71">
        <v>35</v>
      </c>
      <c r="M71" s="1">
        <v>42408.569060844908</v>
      </c>
      <c r="N71" t="s">
        <v>981</v>
      </c>
      <c r="O71" s="1">
        <v>42369</v>
      </c>
      <c r="P71" s="460" t="str">
        <f>Tabla__10.1.1.223_SQLEXPRESS_sigob_utp_Objetivos_indicadores[[#This Row],[desc_indicador]]</f>
        <v>Porcentaje de Presupuesto ejecutado (Oficina de Planeación)</v>
      </c>
      <c r="Q71" s="540">
        <f>Tabla__10.1.1.223_SQLEXPRESS_sigob_utp_Objetivos_indicadores[[#This Row],[fecha_modificacion]]</f>
        <v>42408.569060844908</v>
      </c>
    </row>
    <row r="72" spans="1:17" x14ac:dyDescent="0.25">
      <c r="A72">
        <v>169</v>
      </c>
      <c r="B72" t="s">
        <v>50</v>
      </c>
      <c r="C72" t="s">
        <v>16</v>
      </c>
      <c r="D72" t="s">
        <v>51</v>
      </c>
      <c r="E72" t="s">
        <v>18</v>
      </c>
      <c r="F72" s="1">
        <v>42408.506079016202</v>
      </c>
      <c r="G72" t="s">
        <v>614</v>
      </c>
      <c r="H72" t="s">
        <v>808</v>
      </c>
      <c r="I72">
        <v>100</v>
      </c>
      <c r="J72">
        <v>95.660000000000025</v>
      </c>
      <c r="K72">
        <v>95.660000000000011</v>
      </c>
      <c r="L72">
        <v>35</v>
      </c>
      <c r="M72" s="1">
        <v>42408.569060844908</v>
      </c>
      <c r="N72" t="s">
        <v>981</v>
      </c>
      <c r="O72" s="1">
        <v>42369</v>
      </c>
      <c r="P72" s="460" t="str">
        <f>Tabla__10.1.1.223_SQLEXPRESS_sigob_utp_Objetivos_indicadores[[#This Row],[desc_indicador]]</f>
        <v>Porcentaje de Presupuesto ejecutado (Oficina de Planeación)</v>
      </c>
      <c r="Q72" s="540">
        <f>Tabla__10.1.1.223_SQLEXPRESS_sigob_utp_Objetivos_indicadores[[#This Row],[fecha_modificacion]]</f>
        <v>42408.569060844908</v>
      </c>
    </row>
    <row r="73" spans="1:17" x14ac:dyDescent="0.25">
      <c r="A73">
        <v>169</v>
      </c>
      <c r="B73" t="s">
        <v>50</v>
      </c>
      <c r="C73" t="s">
        <v>16</v>
      </c>
      <c r="D73" t="s">
        <v>51</v>
      </c>
      <c r="E73" t="s">
        <v>18</v>
      </c>
      <c r="F73" s="1">
        <v>42408.506079016202</v>
      </c>
      <c r="G73" t="s">
        <v>614</v>
      </c>
      <c r="H73" t="s">
        <v>808</v>
      </c>
      <c r="I73">
        <v>100</v>
      </c>
      <c r="J73">
        <v>95.660000000000025</v>
      </c>
      <c r="K73">
        <v>95.660000000000011</v>
      </c>
      <c r="L73">
        <v>35</v>
      </c>
      <c r="M73" s="1">
        <v>42408.569060844908</v>
      </c>
      <c r="N73" t="s">
        <v>981</v>
      </c>
      <c r="O73" s="1">
        <v>42369</v>
      </c>
      <c r="P73" s="460" t="str">
        <f>Tabla__10.1.1.223_SQLEXPRESS_sigob_utp_Objetivos_indicadores[[#This Row],[desc_indicador]]</f>
        <v>Porcentaje de Presupuesto ejecutado (Oficina de Planeación)</v>
      </c>
      <c r="Q73" s="540">
        <f>Tabla__10.1.1.223_SQLEXPRESS_sigob_utp_Objetivos_indicadores[[#This Row],[fecha_modificacion]]</f>
        <v>42408.569060844908</v>
      </c>
    </row>
    <row r="74" spans="1:17" x14ac:dyDescent="0.25">
      <c r="A74">
        <v>169</v>
      </c>
      <c r="B74" t="s">
        <v>50</v>
      </c>
      <c r="C74" t="s">
        <v>16</v>
      </c>
      <c r="D74" t="s">
        <v>51</v>
      </c>
      <c r="E74" t="s">
        <v>18</v>
      </c>
      <c r="F74" s="1">
        <v>42408.506079016202</v>
      </c>
      <c r="G74" t="s">
        <v>614</v>
      </c>
      <c r="H74" t="s">
        <v>808</v>
      </c>
      <c r="I74">
        <v>100</v>
      </c>
      <c r="J74">
        <v>95.660000000000025</v>
      </c>
      <c r="K74">
        <v>95.660000000000011</v>
      </c>
      <c r="L74">
        <v>35</v>
      </c>
      <c r="M74" s="1">
        <v>42408.569060844908</v>
      </c>
      <c r="N74" t="s">
        <v>981</v>
      </c>
      <c r="O74" s="1">
        <v>42369</v>
      </c>
      <c r="P74" s="460" t="str">
        <f>Tabla__10.1.1.223_SQLEXPRESS_sigob_utp_Objetivos_indicadores[[#This Row],[desc_indicador]]</f>
        <v>Porcentaje de Presupuesto ejecutado (Oficina de Planeación)</v>
      </c>
      <c r="Q74" s="540">
        <f>Tabla__10.1.1.223_SQLEXPRESS_sigob_utp_Objetivos_indicadores[[#This Row],[fecha_modificacion]]</f>
        <v>42408.569060844908</v>
      </c>
    </row>
    <row r="75" spans="1:17" x14ac:dyDescent="0.25">
      <c r="A75">
        <v>169</v>
      </c>
      <c r="B75" t="s">
        <v>50</v>
      </c>
      <c r="C75" t="s">
        <v>16</v>
      </c>
      <c r="D75" t="s">
        <v>51</v>
      </c>
      <c r="E75" t="s">
        <v>18</v>
      </c>
      <c r="F75" s="1">
        <v>42408.506079016202</v>
      </c>
      <c r="G75" t="s">
        <v>614</v>
      </c>
      <c r="H75" t="s">
        <v>808</v>
      </c>
      <c r="I75">
        <v>100</v>
      </c>
      <c r="J75">
        <v>95.660000000000025</v>
      </c>
      <c r="K75">
        <v>95.660000000000011</v>
      </c>
      <c r="L75">
        <v>35</v>
      </c>
      <c r="M75" s="1">
        <v>42408.569060844908</v>
      </c>
      <c r="N75" t="s">
        <v>981</v>
      </c>
      <c r="O75" s="1">
        <v>42369</v>
      </c>
      <c r="P75" s="460" t="str">
        <f>Tabla__10.1.1.223_SQLEXPRESS_sigob_utp_Objetivos_indicadores[[#This Row],[desc_indicador]]</f>
        <v>Porcentaje de Presupuesto ejecutado (Oficina de Planeación)</v>
      </c>
      <c r="Q75" s="540">
        <f>Tabla__10.1.1.223_SQLEXPRESS_sigob_utp_Objetivos_indicadores[[#This Row],[fecha_modificacion]]</f>
        <v>42408.569060844908</v>
      </c>
    </row>
    <row r="76" spans="1:17" x14ac:dyDescent="0.25">
      <c r="A76">
        <v>169</v>
      </c>
      <c r="B76" t="s">
        <v>50</v>
      </c>
      <c r="C76" t="s">
        <v>16</v>
      </c>
      <c r="D76" t="s">
        <v>51</v>
      </c>
      <c r="E76" t="s">
        <v>18</v>
      </c>
      <c r="F76" s="1">
        <v>42408.506079016202</v>
      </c>
      <c r="G76" t="s">
        <v>614</v>
      </c>
      <c r="H76" t="s">
        <v>808</v>
      </c>
      <c r="I76">
        <v>100</v>
      </c>
      <c r="J76">
        <v>95.660000000000025</v>
      </c>
      <c r="K76">
        <v>95.660000000000011</v>
      </c>
      <c r="L76">
        <v>35</v>
      </c>
      <c r="M76" s="1">
        <v>42408.569060844908</v>
      </c>
      <c r="N76" t="s">
        <v>981</v>
      </c>
      <c r="O76" s="1">
        <v>42369</v>
      </c>
      <c r="P76" s="460" t="str">
        <f>Tabla__10.1.1.223_SQLEXPRESS_sigob_utp_Objetivos_indicadores[[#This Row],[desc_indicador]]</f>
        <v>Porcentaje de Presupuesto ejecutado (Oficina de Planeación)</v>
      </c>
      <c r="Q76" s="540">
        <f>Tabla__10.1.1.223_SQLEXPRESS_sigob_utp_Objetivos_indicadores[[#This Row],[fecha_modificacion]]</f>
        <v>42408.569060844908</v>
      </c>
    </row>
    <row r="77" spans="1:17" x14ac:dyDescent="0.25">
      <c r="A77">
        <v>169</v>
      </c>
      <c r="B77" t="s">
        <v>50</v>
      </c>
      <c r="C77" t="s">
        <v>16</v>
      </c>
      <c r="D77" t="s">
        <v>51</v>
      </c>
      <c r="E77" t="s">
        <v>18</v>
      </c>
      <c r="F77" s="1">
        <v>42408.506079016202</v>
      </c>
      <c r="G77" t="s">
        <v>614</v>
      </c>
      <c r="H77" t="s">
        <v>808</v>
      </c>
      <c r="I77">
        <v>100</v>
      </c>
      <c r="J77">
        <v>95.660000000000025</v>
      </c>
      <c r="K77">
        <v>95.660000000000011</v>
      </c>
      <c r="L77">
        <v>35</v>
      </c>
      <c r="M77" s="1">
        <v>42408.569060844908</v>
      </c>
      <c r="N77" t="s">
        <v>981</v>
      </c>
      <c r="O77" s="1">
        <v>42369</v>
      </c>
      <c r="P77" s="460" t="str">
        <f>Tabla__10.1.1.223_SQLEXPRESS_sigob_utp_Objetivos_indicadores[[#This Row],[desc_indicador]]</f>
        <v>Porcentaje de Presupuesto ejecutado (Oficina de Planeación)</v>
      </c>
      <c r="Q77" s="540">
        <f>Tabla__10.1.1.223_SQLEXPRESS_sigob_utp_Objetivos_indicadores[[#This Row],[fecha_modificacion]]</f>
        <v>42408.569060844908</v>
      </c>
    </row>
    <row r="78" spans="1:17" x14ac:dyDescent="0.25">
      <c r="A78">
        <v>169</v>
      </c>
      <c r="B78" t="s">
        <v>50</v>
      </c>
      <c r="C78" t="s">
        <v>16</v>
      </c>
      <c r="D78" t="s">
        <v>51</v>
      </c>
      <c r="E78" t="s">
        <v>18</v>
      </c>
      <c r="F78" s="1">
        <v>42408.506079016202</v>
      </c>
      <c r="G78" t="s">
        <v>614</v>
      </c>
      <c r="H78" t="s">
        <v>808</v>
      </c>
      <c r="I78">
        <v>100</v>
      </c>
      <c r="J78">
        <v>95.660000000000025</v>
      </c>
      <c r="K78">
        <v>95.660000000000011</v>
      </c>
      <c r="L78">
        <v>35</v>
      </c>
      <c r="M78" s="1">
        <v>42408.569060844908</v>
      </c>
      <c r="N78" t="s">
        <v>981</v>
      </c>
      <c r="O78" s="1">
        <v>42369</v>
      </c>
      <c r="P78" s="460" t="str">
        <f>Tabla__10.1.1.223_SQLEXPRESS_sigob_utp_Objetivos_indicadores[[#This Row],[desc_indicador]]</f>
        <v>Porcentaje de Presupuesto ejecutado (Oficina de Planeación)</v>
      </c>
      <c r="Q78" s="540">
        <f>Tabla__10.1.1.223_SQLEXPRESS_sigob_utp_Objetivos_indicadores[[#This Row],[fecha_modificacion]]</f>
        <v>42408.569060844908</v>
      </c>
    </row>
    <row r="79" spans="1:17" x14ac:dyDescent="0.25">
      <c r="A79">
        <v>169</v>
      </c>
      <c r="B79" t="s">
        <v>50</v>
      </c>
      <c r="C79" t="s">
        <v>16</v>
      </c>
      <c r="D79" t="s">
        <v>51</v>
      </c>
      <c r="E79" t="s">
        <v>18</v>
      </c>
      <c r="F79" s="1">
        <v>42408.506079016202</v>
      </c>
      <c r="G79" t="s">
        <v>614</v>
      </c>
      <c r="H79" t="s">
        <v>808</v>
      </c>
      <c r="I79">
        <v>100</v>
      </c>
      <c r="J79">
        <v>95.660000000000025</v>
      </c>
      <c r="K79">
        <v>95.660000000000011</v>
      </c>
      <c r="L79">
        <v>35</v>
      </c>
      <c r="M79" s="1">
        <v>42408.569060844908</v>
      </c>
      <c r="N79" t="s">
        <v>981</v>
      </c>
      <c r="O79" s="1">
        <v>42369</v>
      </c>
      <c r="P79" s="460" t="str">
        <f>Tabla__10.1.1.223_SQLEXPRESS_sigob_utp_Objetivos_indicadores[[#This Row],[desc_indicador]]</f>
        <v>Porcentaje de Presupuesto ejecutado (Oficina de Planeación)</v>
      </c>
      <c r="Q79" s="540">
        <f>Tabla__10.1.1.223_SQLEXPRESS_sigob_utp_Objetivos_indicadores[[#This Row],[fecha_modificacion]]</f>
        <v>42408.569060844908</v>
      </c>
    </row>
    <row r="80" spans="1:17" x14ac:dyDescent="0.25">
      <c r="A80">
        <v>169</v>
      </c>
      <c r="B80" t="s">
        <v>50</v>
      </c>
      <c r="C80" t="s">
        <v>16</v>
      </c>
      <c r="D80" t="s">
        <v>51</v>
      </c>
      <c r="E80" t="s">
        <v>18</v>
      </c>
      <c r="F80" s="1">
        <v>42408.506079016202</v>
      </c>
      <c r="G80" t="s">
        <v>614</v>
      </c>
      <c r="H80" t="s">
        <v>808</v>
      </c>
      <c r="I80">
        <v>100</v>
      </c>
      <c r="J80">
        <v>95.660000000000025</v>
      </c>
      <c r="K80">
        <v>95.660000000000011</v>
      </c>
      <c r="L80">
        <v>35</v>
      </c>
      <c r="M80" s="1">
        <v>42408.569060844908</v>
      </c>
      <c r="N80" t="s">
        <v>981</v>
      </c>
      <c r="O80" s="1">
        <v>42369</v>
      </c>
      <c r="P80" s="460" t="str">
        <f>Tabla__10.1.1.223_SQLEXPRESS_sigob_utp_Objetivos_indicadores[[#This Row],[desc_indicador]]</f>
        <v>Porcentaje de Presupuesto ejecutado (Oficina de Planeación)</v>
      </c>
      <c r="Q80" s="540">
        <f>Tabla__10.1.1.223_SQLEXPRESS_sigob_utp_Objetivos_indicadores[[#This Row],[fecha_modificacion]]</f>
        <v>42408.569060844908</v>
      </c>
    </row>
    <row r="81" spans="1:17" x14ac:dyDescent="0.25">
      <c r="A81">
        <v>169</v>
      </c>
      <c r="B81" t="s">
        <v>50</v>
      </c>
      <c r="C81" t="s">
        <v>16</v>
      </c>
      <c r="D81" t="s">
        <v>51</v>
      </c>
      <c r="E81" t="s">
        <v>18</v>
      </c>
      <c r="F81" s="1">
        <v>42408.506079016202</v>
      </c>
      <c r="G81" t="s">
        <v>614</v>
      </c>
      <c r="H81" t="s">
        <v>808</v>
      </c>
      <c r="I81">
        <v>100</v>
      </c>
      <c r="J81">
        <v>95.660000000000025</v>
      </c>
      <c r="K81">
        <v>95.660000000000011</v>
      </c>
      <c r="L81">
        <v>35</v>
      </c>
      <c r="M81" s="1">
        <v>42408.569060844908</v>
      </c>
      <c r="N81" t="s">
        <v>981</v>
      </c>
      <c r="O81" s="1">
        <v>42369</v>
      </c>
      <c r="P81" s="460" t="str">
        <f>Tabla__10.1.1.223_SQLEXPRESS_sigob_utp_Objetivos_indicadores[[#This Row],[desc_indicador]]</f>
        <v>Porcentaje de Presupuesto ejecutado (Oficina de Planeación)</v>
      </c>
      <c r="Q81" s="540">
        <f>Tabla__10.1.1.223_SQLEXPRESS_sigob_utp_Objetivos_indicadores[[#This Row],[fecha_modificacion]]</f>
        <v>42408.569060844908</v>
      </c>
    </row>
    <row r="82" spans="1:17" x14ac:dyDescent="0.25">
      <c r="A82">
        <v>224</v>
      </c>
      <c r="B82" t="s">
        <v>695</v>
      </c>
      <c r="C82" t="s">
        <v>945</v>
      </c>
      <c r="E82" t="s">
        <v>18</v>
      </c>
      <c r="F82" s="1">
        <v>42055.604363576385</v>
      </c>
      <c r="G82" t="s">
        <v>697</v>
      </c>
      <c r="H82" t="s">
        <v>808</v>
      </c>
      <c r="I82">
        <v>80</v>
      </c>
      <c r="J82">
        <v>0</v>
      </c>
      <c r="K82">
        <v>0</v>
      </c>
      <c r="L82">
        <v>35</v>
      </c>
      <c r="M82" s="1">
        <v>42055.628928124999</v>
      </c>
      <c r="N82" t="s">
        <v>946</v>
      </c>
      <c r="O82" s="1">
        <v>42369</v>
      </c>
      <c r="P82" s="460" t="str">
        <f>Tabla__10.1.1.223_SQLEXPRESS_sigob_utp_Objetivos_indicadores[[#This Row],[desc_indicador]]</f>
        <v xml:space="preserve">Gestión para la Vinculación de las facultades  de la Universidad en el proyecto Red de Nodos Innovación, Ciencia y Tecnología </v>
      </c>
      <c r="Q82" s="540">
        <f>Tabla__10.1.1.223_SQLEXPRESS_sigob_utp_Objetivos_indicadores[[#This Row],[fecha_modificacion]]</f>
        <v>42055.628928124999</v>
      </c>
    </row>
    <row r="83" spans="1:17" x14ac:dyDescent="0.25">
      <c r="A83">
        <v>224</v>
      </c>
      <c r="B83" t="s">
        <v>695</v>
      </c>
      <c r="C83" t="s">
        <v>945</v>
      </c>
      <c r="E83" t="s">
        <v>18</v>
      </c>
      <c r="F83" s="1">
        <v>42055.604363576385</v>
      </c>
      <c r="G83" t="s">
        <v>697</v>
      </c>
      <c r="H83" t="s">
        <v>808</v>
      </c>
      <c r="I83">
        <v>80</v>
      </c>
      <c r="J83">
        <v>0</v>
      </c>
      <c r="K83">
        <v>0</v>
      </c>
      <c r="L83">
        <v>35</v>
      </c>
      <c r="M83" s="1">
        <v>42055.628928124999</v>
      </c>
      <c r="N83" t="s">
        <v>946</v>
      </c>
      <c r="O83" s="1">
        <v>42369</v>
      </c>
      <c r="P83" s="460" t="str">
        <f>Tabla__10.1.1.223_SQLEXPRESS_sigob_utp_Objetivos_indicadores[[#This Row],[desc_indicador]]</f>
        <v xml:space="preserve">Gestión para la Vinculación de las facultades  de la Universidad en el proyecto Red de Nodos Innovación, Ciencia y Tecnología </v>
      </c>
      <c r="Q83" s="540">
        <f>Tabla__10.1.1.223_SQLEXPRESS_sigob_utp_Objetivos_indicadores[[#This Row],[fecha_modificacion]]</f>
        <v>42055.628928124999</v>
      </c>
    </row>
    <row r="84" spans="1:17" x14ac:dyDescent="0.25">
      <c r="A84">
        <v>224</v>
      </c>
      <c r="B84" t="s">
        <v>695</v>
      </c>
      <c r="C84" t="s">
        <v>945</v>
      </c>
      <c r="E84" t="s">
        <v>18</v>
      </c>
      <c r="F84" s="1">
        <v>42055.604363576385</v>
      </c>
      <c r="G84" t="s">
        <v>697</v>
      </c>
      <c r="H84" t="s">
        <v>808</v>
      </c>
      <c r="I84">
        <v>80</v>
      </c>
      <c r="J84">
        <v>0</v>
      </c>
      <c r="K84">
        <v>0</v>
      </c>
      <c r="L84">
        <v>35</v>
      </c>
      <c r="M84" s="1">
        <v>42055.628928124999</v>
      </c>
      <c r="N84" t="s">
        <v>946</v>
      </c>
      <c r="O84" s="1">
        <v>42369</v>
      </c>
      <c r="P84" s="460" t="str">
        <f>Tabla__10.1.1.223_SQLEXPRESS_sigob_utp_Objetivos_indicadores[[#This Row],[desc_indicador]]</f>
        <v xml:space="preserve">Gestión para la Vinculación de las facultades  de la Universidad en el proyecto Red de Nodos Innovación, Ciencia y Tecnología </v>
      </c>
      <c r="Q84" s="540">
        <f>Tabla__10.1.1.223_SQLEXPRESS_sigob_utp_Objetivos_indicadores[[#This Row],[fecha_modificacion]]</f>
        <v>42055.628928124999</v>
      </c>
    </row>
    <row r="85" spans="1:17" x14ac:dyDescent="0.25">
      <c r="A85">
        <v>224</v>
      </c>
      <c r="B85" t="s">
        <v>695</v>
      </c>
      <c r="C85" t="s">
        <v>945</v>
      </c>
      <c r="E85" t="s">
        <v>18</v>
      </c>
      <c r="F85" s="1">
        <v>42055.604363576385</v>
      </c>
      <c r="G85" t="s">
        <v>697</v>
      </c>
      <c r="H85" t="s">
        <v>808</v>
      </c>
      <c r="I85">
        <v>80</v>
      </c>
      <c r="J85">
        <v>0</v>
      </c>
      <c r="K85">
        <v>0</v>
      </c>
      <c r="L85">
        <v>35</v>
      </c>
      <c r="M85" s="1">
        <v>42055.628928124999</v>
      </c>
      <c r="N85" t="s">
        <v>946</v>
      </c>
      <c r="O85" s="1">
        <v>42369</v>
      </c>
      <c r="P85" s="460" t="str">
        <f>Tabla__10.1.1.223_SQLEXPRESS_sigob_utp_Objetivos_indicadores[[#This Row],[desc_indicador]]</f>
        <v xml:space="preserve">Gestión para la Vinculación de las facultades  de la Universidad en el proyecto Red de Nodos Innovación, Ciencia y Tecnología </v>
      </c>
      <c r="Q85" s="540">
        <f>Tabla__10.1.1.223_SQLEXPRESS_sigob_utp_Objetivos_indicadores[[#This Row],[fecha_modificacion]]</f>
        <v>42055.628928124999</v>
      </c>
    </row>
    <row r="86" spans="1:17" x14ac:dyDescent="0.25">
      <c r="A86">
        <v>224</v>
      </c>
      <c r="B86" t="s">
        <v>695</v>
      </c>
      <c r="C86" t="s">
        <v>945</v>
      </c>
      <c r="E86" t="s">
        <v>18</v>
      </c>
      <c r="F86" s="1">
        <v>42055.604363576385</v>
      </c>
      <c r="G86" t="s">
        <v>697</v>
      </c>
      <c r="H86" t="s">
        <v>808</v>
      </c>
      <c r="I86">
        <v>80</v>
      </c>
      <c r="J86">
        <v>0</v>
      </c>
      <c r="K86">
        <v>0</v>
      </c>
      <c r="L86">
        <v>35</v>
      </c>
      <c r="M86" s="1">
        <v>42055.628928124999</v>
      </c>
      <c r="N86" t="s">
        <v>946</v>
      </c>
      <c r="O86" s="1">
        <v>42369</v>
      </c>
      <c r="P86" s="460" t="str">
        <f>Tabla__10.1.1.223_SQLEXPRESS_sigob_utp_Objetivos_indicadores[[#This Row],[desc_indicador]]</f>
        <v xml:space="preserve">Gestión para la Vinculación de las facultades  de la Universidad en el proyecto Red de Nodos Innovación, Ciencia y Tecnología </v>
      </c>
      <c r="Q86" s="540">
        <f>Tabla__10.1.1.223_SQLEXPRESS_sigob_utp_Objetivos_indicadores[[#This Row],[fecha_modificacion]]</f>
        <v>42055.628928124999</v>
      </c>
    </row>
    <row r="87" spans="1:17" x14ac:dyDescent="0.25">
      <c r="A87">
        <v>224</v>
      </c>
      <c r="B87" t="s">
        <v>695</v>
      </c>
      <c r="C87" t="s">
        <v>945</v>
      </c>
      <c r="E87" t="s">
        <v>18</v>
      </c>
      <c r="F87" s="1">
        <v>42055.604363576385</v>
      </c>
      <c r="G87" t="s">
        <v>697</v>
      </c>
      <c r="H87" t="s">
        <v>808</v>
      </c>
      <c r="I87">
        <v>80</v>
      </c>
      <c r="J87">
        <v>0</v>
      </c>
      <c r="K87">
        <v>0</v>
      </c>
      <c r="L87">
        <v>35</v>
      </c>
      <c r="M87" s="1">
        <v>42055.628928124999</v>
      </c>
      <c r="N87" t="s">
        <v>946</v>
      </c>
      <c r="O87" s="1">
        <v>42369</v>
      </c>
      <c r="P87" s="460" t="str">
        <f>Tabla__10.1.1.223_SQLEXPRESS_sigob_utp_Objetivos_indicadores[[#This Row],[desc_indicador]]</f>
        <v xml:space="preserve">Gestión para la Vinculación de las facultades  de la Universidad en el proyecto Red de Nodos Innovación, Ciencia y Tecnología </v>
      </c>
      <c r="Q87" s="540">
        <f>Tabla__10.1.1.223_SQLEXPRESS_sigob_utp_Objetivos_indicadores[[#This Row],[fecha_modificacion]]</f>
        <v>42055.628928124999</v>
      </c>
    </row>
    <row r="88" spans="1:17" x14ac:dyDescent="0.25">
      <c r="A88">
        <v>224</v>
      </c>
      <c r="B88" t="s">
        <v>695</v>
      </c>
      <c r="C88" t="s">
        <v>945</v>
      </c>
      <c r="E88" t="s">
        <v>18</v>
      </c>
      <c r="F88" s="1">
        <v>42055.604363576385</v>
      </c>
      <c r="G88" t="s">
        <v>697</v>
      </c>
      <c r="H88" t="s">
        <v>808</v>
      </c>
      <c r="I88">
        <v>80</v>
      </c>
      <c r="J88">
        <v>0</v>
      </c>
      <c r="K88">
        <v>0</v>
      </c>
      <c r="L88">
        <v>35</v>
      </c>
      <c r="M88" s="1">
        <v>42055.628928124999</v>
      </c>
      <c r="N88" t="s">
        <v>946</v>
      </c>
      <c r="O88" s="1">
        <v>42369</v>
      </c>
      <c r="P88" s="460" t="str">
        <f>Tabla__10.1.1.223_SQLEXPRESS_sigob_utp_Objetivos_indicadores[[#This Row],[desc_indicador]]</f>
        <v xml:space="preserve">Gestión para la Vinculación de las facultades  de la Universidad en el proyecto Red de Nodos Innovación, Ciencia y Tecnología </v>
      </c>
      <c r="Q88" s="540">
        <f>Tabla__10.1.1.223_SQLEXPRESS_sigob_utp_Objetivos_indicadores[[#This Row],[fecha_modificacion]]</f>
        <v>42055.628928124999</v>
      </c>
    </row>
    <row r="89" spans="1:17" x14ac:dyDescent="0.25">
      <c r="A89">
        <v>224</v>
      </c>
      <c r="B89" t="s">
        <v>695</v>
      </c>
      <c r="C89" t="s">
        <v>945</v>
      </c>
      <c r="E89" t="s">
        <v>18</v>
      </c>
      <c r="F89" s="1">
        <v>42055.604363576385</v>
      </c>
      <c r="G89" t="s">
        <v>697</v>
      </c>
      <c r="H89" t="s">
        <v>808</v>
      </c>
      <c r="I89">
        <v>80</v>
      </c>
      <c r="J89">
        <v>0</v>
      </c>
      <c r="K89">
        <v>0</v>
      </c>
      <c r="L89">
        <v>35</v>
      </c>
      <c r="M89" s="1">
        <v>42055.628928124999</v>
      </c>
      <c r="N89" t="s">
        <v>946</v>
      </c>
      <c r="O89" s="1">
        <v>42369</v>
      </c>
      <c r="P89" s="460" t="str">
        <f>Tabla__10.1.1.223_SQLEXPRESS_sigob_utp_Objetivos_indicadores[[#This Row],[desc_indicador]]</f>
        <v xml:space="preserve">Gestión para la Vinculación de las facultades  de la Universidad en el proyecto Red de Nodos Innovación, Ciencia y Tecnología </v>
      </c>
      <c r="Q89" s="540">
        <f>Tabla__10.1.1.223_SQLEXPRESS_sigob_utp_Objetivos_indicadores[[#This Row],[fecha_modificacion]]</f>
        <v>42055.628928124999</v>
      </c>
    </row>
    <row r="90" spans="1:17" x14ac:dyDescent="0.25">
      <c r="A90">
        <v>224</v>
      </c>
      <c r="B90" t="s">
        <v>695</v>
      </c>
      <c r="C90" t="s">
        <v>945</v>
      </c>
      <c r="E90" t="s">
        <v>18</v>
      </c>
      <c r="F90" s="1">
        <v>42055.604363576385</v>
      </c>
      <c r="G90" t="s">
        <v>697</v>
      </c>
      <c r="H90" t="s">
        <v>808</v>
      </c>
      <c r="I90">
        <v>80</v>
      </c>
      <c r="J90">
        <v>0</v>
      </c>
      <c r="K90">
        <v>0</v>
      </c>
      <c r="L90">
        <v>35</v>
      </c>
      <c r="M90" s="1">
        <v>42055.628928124999</v>
      </c>
      <c r="N90" t="s">
        <v>946</v>
      </c>
      <c r="O90" s="1">
        <v>42369</v>
      </c>
      <c r="P90" s="460" t="str">
        <f>Tabla__10.1.1.223_SQLEXPRESS_sigob_utp_Objetivos_indicadores[[#This Row],[desc_indicador]]</f>
        <v xml:space="preserve">Gestión para la Vinculación de las facultades  de la Universidad en el proyecto Red de Nodos Innovación, Ciencia y Tecnología </v>
      </c>
      <c r="Q90" s="540">
        <f>Tabla__10.1.1.223_SQLEXPRESS_sigob_utp_Objetivos_indicadores[[#This Row],[fecha_modificacion]]</f>
        <v>42055.628928124999</v>
      </c>
    </row>
    <row r="91" spans="1:17" x14ac:dyDescent="0.25">
      <c r="A91">
        <v>224</v>
      </c>
      <c r="B91" t="s">
        <v>695</v>
      </c>
      <c r="C91" t="s">
        <v>945</v>
      </c>
      <c r="E91" t="s">
        <v>18</v>
      </c>
      <c r="F91" s="1">
        <v>42055.604363576385</v>
      </c>
      <c r="G91" t="s">
        <v>697</v>
      </c>
      <c r="H91" t="s">
        <v>808</v>
      </c>
      <c r="I91">
        <v>80</v>
      </c>
      <c r="J91">
        <v>0</v>
      </c>
      <c r="K91">
        <v>0</v>
      </c>
      <c r="L91">
        <v>35</v>
      </c>
      <c r="M91" s="1">
        <v>42055.628928124999</v>
      </c>
      <c r="N91" t="s">
        <v>946</v>
      </c>
      <c r="O91" s="1">
        <v>42369</v>
      </c>
      <c r="P91" s="460" t="str">
        <f>Tabla__10.1.1.223_SQLEXPRESS_sigob_utp_Objetivos_indicadores[[#This Row],[desc_indicador]]</f>
        <v xml:space="preserve">Gestión para la Vinculación de las facultades  de la Universidad en el proyecto Red de Nodos Innovación, Ciencia y Tecnología </v>
      </c>
      <c r="Q91" s="540">
        <f>Tabla__10.1.1.223_SQLEXPRESS_sigob_utp_Objetivos_indicadores[[#This Row],[fecha_modificacion]]</f>
        <v>42055.628928124999</v>
      </c>
    </row>
    <row r="92" spans="1:17" x14ac:dyDescent="0.25">
      <c r="A92">
        <v>224</v>
      </c>
      <c r="B92" t="s">
        <v>695</v>
      </c>
      <c r="C92" t="s">
        <v>945</v>
      </c>
      <c r="E92" t="s">
        <v>18</v>
      </c>
      <c r="F92" s="1">
        <v>42055.604363576385</v>
      </c>
      <c r="G92" t="s">
        <v>697</v>
      </c>
      <c r="H92" t="s">
        <v>808</v>
      </c>
      <c r="I92">
        <v>80</v>
      </c>
      <c r="J92">
        <v>0</v>
      </c>
      <c r="K92">
        <v>0</v>
      </c>
      <c r="L92">
        <v>35</v>
      </c>
      <c r="M92" s="1">
        <v>42055.628928124999</v>
      </c>
      <c r="N92" t="s">
        <v>946</v>
      </c>
      <c r="O92" s="1">
        <v>42369</v>
      </c>
      <c r="P92" s="460" t="str">
        <f>Tabla__10.1.1.223_SQLEXPRESS_sigob_utp_Objetivos_indicadores[[#This Row],[desc_indicador]]</f>
        <v xml:space="preserve">Gestión para la Vinculación de las facultades  de la Universidad en el proyecto Red de Nodos Innovación, Ciencia y Tecnología </v>
      </c>
      <c r="Q92" s="540">
        <f>Tabla__10.1.1.223_SQLEXPRESS_sigob_utp_Objetivos_indicadores[[#This Row],[fecha_modificacion]]</f>
        <v>42055.628928124999</v>
      </c>
    </row>
    <row r="93" spans="1:17" x14ac:dyDescent="0.25">
      <c r="A93" s="566">
        <v>224</v>
      </c>
      <c r="B93" s="566" t="s">
        <v>695</v>
      </c>
      <c r="C93" s="566" t="s">
        <v>945</v>
      </c>
      <c r="D93" s="566"/>
      <c r="E93" s="566" t="s">
        <v>18</v>
      </c>
      <c r="F93" s="567">
        <v>42055.604363576385</v>
      </c>
      <c r="G93" s="566" t="s">
        <v>697</v>
      </c>
      <c r="H93" s="566" t="s">
        <v>808</v>
      </c>
      <c r="I93" s="566">
        <v>80</v>
      </c>
      <c r="J93" s="566">
        <v>0</v>
      </c>
      <c r="K93" s="566">
        <v>0</v>
      </c>
      <c r="L93" s="566">
        <v>35</v>
      </c>
      <c r="M93" s="567">
        <v>42055.628928124999</v>
      </c>
      <c r="N93" s="566" t="s">
        <v>946</v>
      </c>
      <c r="O93" s="567">
        <v>42369</v>
      </c>
      <c r="P93" s="460" t="str">
        <f>Tabla__10.1.1.223_SQLEXPRESS_sigob_utp_Objetivos_indicadores[[#This Row],[desc_indicador]]</f>
        <v xml:space="preserve">Gestión para la Vinculación de las facultades  de la Universidad en el proyecto Red de Nodos Innovación, Ciencia y Tecnología </v>
      </c>
      <c r="Q93" s="540">
        <f>Tabla__10.1.1.223_SQLEXPRESS_sigob_utp_Objetivos_indicadores[[#This Row],[fecha_modificacion]]</f>
        <v>42055.628928124999</v>
      </c>
    </row>
    <row r="94" spans="1:17" x14ac:dyDescent="0.25">
      <c r="A94" s="566">
        <v>224</v>
      </c>
      <c r="B94" s="566" t="s">
        <v>695</v>
      </c>
      <c r="C94" s="566" t="s">
        <v>945</v>
      </c>
      <c r="D94" s="566"/>
      <c r="E94" s="566" t="s">
        <v>18</v>
      </c>
      <c r="F94" s="567">
        <v>42055.60787832176</v>
      </c>
      <c r="G94" s="566" t="s">
        <v>696</v>
      </c>
      <c r="H94" s="566" t="s">
        <v>808</v>
      </c>
      <c r="I94" s="566">
        <v>92</v>
      </c>
      <c r="J94" s="566">
        <v>0</v>
      </c>
      <c r="K94" s="566">
        <v>0</v>
      </c>
      <c r="L94" s="566">
        <v>35</v>
      </c>
      <c r="M94" s="567">
        <v>42055.628928124999</v>
      </c>
      <c r="N94" s="566" t="s">
        <v>946</v>
      </c>
      <c r="O94" s="567">
        <v>42369</v>
      </c>
    </row>
    <row r="95" spans="1:17" x14ac:dyDescent="0.25">
      <c r="A95" s="566">
        <v>224</v>
      </c>
      <c r="B95" s="566" t="s">
        <v>695</v>
      </c>
      <c r="C95" s="566" t="s">
        <v>945</v>
      </c>
      <c r="D95" s="566"/>
      <c r="E95" s="566" t="s">
        <v>18</v>
      </c>
      <c r="F95" s="567">
        <v>42055.60787832176</v>
      </c>
      <c r="G95" s="566" t="s">
        <v>696</v>
      </c>
      <c r="H95" s="566" t="s">
        <v>808</v>
      </c>
      <c r="I95" s="566">
        <v>92</v>
      </c>
      <c r="J95" s="566">
        <v>0</v>
      </c>
      <c r="K95" s="566">
        <v>0</v>
      </c>
      <c r="L95" s="566">
        <v>35</v>
      </c>
      <c r="M95" s="567">
        <v>42055.628928124999</v>
      </c>
      <c r="N95" s="566" t="s">
        <v>946</v>
      </c>
      <c r="O95" s="567">
        <v>42369</v>
      </c>
    </row>
    <row r="96" spans="1:17" x14ac:dyDescent="0.25">
      <c r="A96" s="566">
        <v>224</v>
      </c>
      <c r="B96" s="566" t="s">
        <v>695</v>
      </c>
      <c r="C96" s="566" t="s">
        <v>945</v>
      </c>
      <c r="D96" s="566"/>
      <c r="E96" s="566" t="s">
        <v>18</v>
      </c>
      <c r="F96" s="567">
        <v>42055.60787832176</v>
      </c>
      <c r="G96" s="566" t="s">
        <v>696</v>
      </c>
      <c r="H96" s="566" t="s">
        <v>808</v>
      </c>
      <c r="I96" s="566">
        <v>92</v>
      </c>
      <c r="J96" s="566">
        <v>0</v>
      </c>
      <c r="K96" s="566">
        <v>0</v>
      </c>
      <c r="L96" s="566">
        <v>35</v>
      </c>
      <c r="M96" s="567">
        <v>42055.628928124999</v>
      </c>
      <c r="N96" s="566" t="s">
        <v>946</v>
      </c>
      <c r="O96" s="567">
        <v>42369</v>
      </c>
    </row>
    <row r="97" spans="1:15" x14ac:dyDescent="0.25">
      <c r="A97" s="566">
        <v>224</v>
      </c>
      <c r="B97" s="566" t="s">
        <v>695</v>
      </c>
      <c r="C97" s="566" t="s">
        <v>945</v>
      </c>
      <c r="D97" s="566"/>
      <c r="E97" s="566" t="s">
        <v>18</v>
      </c>
      <c r="F97" s="567">
        <v>42055.60787832176</v>
      </c>
      <c r="G97" s="566" t="s">
        <v>696</v>
      </c>
      <c r="H97" s="566" t="s">
        <v>808</v>
      </c>
      <c r="I97" s="566">
        <v>92</v>
      </c>
      <c r="J97" s="566">
        <v>0</v>
      </c>
      <c r="K97" s="566">
        <v>0</v>
      </c>
      <c r="L97" s="566">
        <v>35</v>
      </c>
      <c r="M97" s="567">
        <v>42055.628928124999</v>
      </c>
      <c r="N97" s="566" t="s">
        <v>946</v>
      </c>
      <c r="O97" s="567">
        <v>42369</v>
      </c>
    </row>
    <row r="98" spans="1:15" x14ac:dyDescent="0.25">
      <c r="A98" s="566">
        <v>224</v>
      </c>
      <c r="B98" s="566" t="s">
        <v>695</v>
      </c>
      <c r="C98" s="566" t="s">
        <v>945</v>
      </c>
      <c r="D98" s="566"/>
      <c r="E98" s="566" t="s">
        <v>18</v>
      </c>
      <c r="F98" s="567">
        <v>42055.60787832176</v>
      </c>
      <c r="G98" s="566" t="s">
        <v>696</v>
      </c>
      <c r="H98" s="566" t="s">
        <v>808</v>
      </c>
      <c r="I98" s="566">
        <v>92</v>
      </c>
      <c r="J98" s="566">
        <v>0</v>
      </c>
      <c r="K98" s="566">
        <v>0</v>
      </c>
      <c r="L98" s="566">
        <v>35</v>
      </c>
      <c r="M98" s="567">
        <v>42055.628928124999</v>
      </c>
      <c r="N98" s="566" t="s">
        <v>946</v>
      </c>
      <c r="O98" s="567">
        <v>42369</v>
      </c>
    </row>
    <row r="99" spans="1:15" x14ac:dyDescent="0.25">
      <c r="A99" s="566">
        <v>224</v>
      </c>
      <c r="B99" s="566" t="s">
        <v>695</v>
      </c>
      <c r="C99" s="566" t="s">
        <v>945</v>
      </c>
      <c r="D99" s="566"/>
      <c r="E99" s="566" t="s">
        <v>18</v>
      </c>
      <c r="F99" s="567">
        <v>42055.60787832176</v>
      </c>
      <c r="G99" s="566" t="s">
        <v>696</v>
      </c>
      <c r="H99" s="566" t="s">
        <v>808</v>
      </c>
      <c r="I99" s="566">
        <v>92</v>
      </c>
      <c r="J99" s="566">
        <v>0</v>
      </c>
      <c r="K99" s="566">
        <v>0</v>
      </c>
      <c r="L99" s="566">
        <v>35</v>
      </c>
      <c r="M99" s="567">
        <v>42055.628928124999</v>
      </c>
      <c r="N99" s="566" t="s">
        <v>946</v>
      </c>
      <c r="O99" s="567">
        <v>42369</v>
      </c>
    </row>
    <row r="100" spans="1:15" x14ac:dyDescent="0.25">
      <c r="A100" s="566">
        <v>224</v>
      </c>
      <c r="B100" s="566" t="s">
        <v>695</v>
      </c>
      <c r="C100" s="566" t="s">
        <v>945</v>
      </c>
      <c r="D100" s="566"/>
      <c r="E100" s="566" t="s">
        <v>18</v>
      </c>
      <c r="F100" s="567">
        <v>42055.60787832176</v>
      </c>
      <c r="G100" s="566" t="s">
        <v>696</v>
      </c>
      <c r="H100" s="566" t="s">
        <v>808</v>
      </c>
      <c r="I100" s="566">
        <v>92</v>
      </c>
      <c r="J100" s="566">
        <v>0</v>
      </c>
      <c r="K100" s="566">
        <v>0</v>
      </c>
      <c r="L100" s="566">
        <v>35</v>
      </c>
      <c r="M100" s="567">
        <v>42055.628928124999</v>
      </c>
      <c r="N100" s="566" t="s">
        <v>946</v>
      </c>
      <c r="O100" s="567">
        <v>42369</v>
      </c>
    </row>
    <row r="101" spans="1:15" x14ac:dyDescent="0.25">
      <c r="A101" s="566">
        <v>224</v>
      </c>
      <c r="B101" s="566" t="s">
        <v>695</v>
      </c>
      <c r="C101" s="566" t="s">
        <v>945</v>
      </c>
      <c r="D101" s="566"/>
      <c r="E101" s="566" t="s">
        <v>18</v>
      </c>
      <c r="F101" s="567">
        <v>42055.60787832176</v>
      </c>
      <c r="G101" s="566" t="s">
        <v>696</v>
      </c>
      <c r="H101" s="566" t="s">
        <v>808</v>
      </c>
      <c r="I101" s="566">
        <v>92</v>
      </c>
      <c r="J101" s="566">
        <v>0</v>
      </c>
      <c r="K101" s="566">
        <v>0</v>
      </c>
      <c r="L101" s="566">
        <v>35</v>
      </c>
      <c r="M101" s="567">
        <v>42055.628928124999</v>
      </c>
      <c r="N101" s="566" t="s">
        <v>946</v>
      </c>
      <c r="O101" s="567">
        <v>42369</v>
      </c>
    </row>
    <row r="102" spans="1:15" x14ac:dyDescent="0.25">
      <c r="A102" s="566">
        <v>224</v>
      </c>
      <c r="B102" s="566" t="s">
        <v>695</v>
      </c>
      <c r="C102" s="566" t="s">
        <v>945</v>
      </c>
      <c r="D102" s="566"/>
      <c r="E102" s="566" t="s">
        <v>18</v>
      </c>
      <c r="F102" s="567">
        <v>42055.60787832176</v>
      </c>
      <c r="G102" s="566" t="s">
        <v>696</v>
      </c>
      <c r="H102" s="566" t="s">
        <v>808</v>
      </c>
      <c r="I102" s="566">
        <v>92</v>
      </c>
      <c r="J102" s="566">
        <v>0</v>
      </c>
      <c r="K102" s="566">
        <v>0</v>
      </c>
      <c r="L102" s="566">
        <v>35</v>
      </c>
      <c r="M102" s="567">
        <v>42055.628928124999</v>
      </c>
      <c r="N102" s="566" t="s">
        <v>946</v>
      </c>
      <c r="O102" s="567">
        <v>42369</v>
      </c>
    </row>
    <row r="103" spans="1:15" x14ac:dyDescent="0.25">
      <c r="A103" s="566">
        <v>224</v>
      </c>
      <c r="B103" s="566" t="s">
        <v>695</v>
      </c>
      <c r="C103" s="566" t="s">
        <v>945</v>
      </c>
      <c r="D103" s="566"/>
      <c r="E103" s="566" t="s">
        <v>18</v>
      </c>
      <c r="F103" s="567">
        <v>42055.60787832176</v>
      </c>
      <c r="G103" s="566" t="s">
        <v>696</v>
      </c>
      <c r="H103" s="566" t="s">
        <v>808</v>
      </c>
      <c r="I103" s="566">
        <v>92</v>
      </c>
      <c r="J103" s="566">
        <v>0</v>
      </c>
      <c r="K103" s="566">
        <v>0</v>
      </c>
      <c r="L103" s="566">
        <v>35</v>
      </c>
      <c r="M103" s="567">
        <v>42055.628928124999</v>
      </c>
      <c r="N103" s="566" t="s">
        <v>946</v>
      </c>
      <c r="O103" s="567">
        <v>42369</v>
      </c>
    </row>
    <row r="104" spans="1:15" x14ac:dyDescent="0.25">
      <c r="A104" s="566">
        <v>224</v>
      </c>
      <c r="B104" s="566" t="s">
        <v>695</v>
      </c>
      <c r="C104" s="566" t="s">
        <v>945</v>
      </c>
      <c r="D104" s="566"/>
      <c r="E104" s="566" t="s">
        <v>18</v>
      </c>
      <c r="F104" s="567">
        <v>42055.60787832176</v>
      </c>
      <c r="G104" s="566" t="s">
        <v>696</v>
      </c>
      <c r="H104" s="566" t="s">
        <v>808</v>
      </c>
      <c r="I104" s="566">
        <v>92</v>
      </c>
      <c r="J104" s="566">
        <v>0</v>
      </c>
      <c r="K104" s="566">
        <v>0</v>
      </c>
      <c r="L104" s="566">
        <v>35</v>
      </c>
      <c r="M104" s="567">
        <v>42055.628928124999</v>
      </c>
      <c r="N104" s="566" t="s">
        <v>946</v>
      </c>
      <c r="O104" s="567">
        <v>42369</v>
      </c>
    </row>
    <row r="105" spans="1:15" x14ac:dyDescent="0.25">
      <c r="A105" s="566">
        <v>224</v>
      </c>
      <c r="B105" s="566" t="s">
        <v>695</v>
      </c>
      <c r="C105" s="566" t="s">
        <v>945</v>
      </c>
      <c r="D105" s="566"/>
      <c r="E105" s="566" t="s">
        <v>18</v>
      </c>
      <c r="F105" s="567">
        <v>42055.60787832176</v>
      </c>
      <c r="G105" s="566" t="s">
        <v>696</v>
      </c>
      <c r="H105" s="566" t="s">
        <v>808</v>
      </c>
      <c r="I105" s="566">
        <v>92</v>
      </c>
      <c r="J105" s="566">
        <v>0</v>
      </c>
      <c r="K105" s="566">
        <v>0</v>
      </c>
      <c r="L105" s="566">
        <v>35</v>
      </c>
      <c r="M105" s="567">
        <v>42055.628928124999</v>
      </c>
      <c r="N105" s="566" t="s">
        <v>946</v>
      </c>
      <c r="O105" s="567">
        <v>42369</v>
      </c>
    </row>
    <row r="106" spans="1:15" x14ac:dyDescent="0.25">
      <c r="A106" s="566">
        <v>297</v>
      </c>
      <c r="B106" s="566" t="s">
        <v>727</v>
      </c>
      <c r="C106" s="566" t="s">
        <v>16</v>
      </c>
      <c r="D106" s="566" t="s">
        <v>939</v>
      </c>
      <c r="E106" s="566" t="s">
        <v>18</v>
      </c>
      <c r="F106" s="567">
        <v>41807.635467858796</v>
      </c>
      <c r="G106" s="566" t="s">
        <v>746</v>
      </c>
      <c r="H106" s="566" t="s">
        <v>808</v>
      </c>
      <c r="I106" s="566">
        <v>0</v>
      </c>
      <c r="J106" s="566">
        <v>0</v>
      </c>
      <c r="K106" s="566">
        <v>0</v>
      </c>
      <c r="L106" s="566">
        <v>35</v>
      </c>
      <c r="M106" s="567">
        <v>42254.695623229163</v>
      </c>
      <c r="N106" s="566" t="s">
        <v>940</v>
      </c>
      <c r="O106" s="567">
        <v>42369</v>
      </c>
    </row>
    <row r="107" spans="1:15" x14ac:dyDescent="0.25">
      <c r="A107" s="566">
        <v>297</v>
      </c>
      <c r="B107" s="566" t="s">
        <v>727</v>
      </c>
      <c r="C107" s="566" t="s">
        <v>16</v>
      </c>
      <c r="D107" s="566" t="s">
        <v>939</v>
      </c>
      <c r="E107" s="566" t="s">
        <v>18</v>
      </c>
      <c r="F107" s="567">
        <v>41807.635467858796</v>
      </c>
      <c r="G107" s="566" t="s">
        <v>746</v>
      </c>
      <c r="H107" s="566" t="s">
        <v>808</v>
      </c>
      <c r="I107" s="566">
        <v>0</v>
      </c>
      <c r="J107" s="566">
        <v>0</v>
      </c>
      <c r="K107" s="566">
        <v>0</v>
      </c>
      <c r="L107" s="566">
        <v>35</v>
      </c>
      <c r="M107" s="567">
        <v>42254.695623229163</v>
      </c>
      <c r="N107" s="566" t="s">
        <v>940</v>
      </c>
      <c r="O107" s="567">
        <v>42369</v>
      </c>
    </row>
    <row r="108" spans="1:15" x14ac:dyDescent="0.25">
      <c r="A108" s="566">
        <v>297</v>
      </c>
      <c r="B108" s="566" t="s">
        <v>727</v>
      </c>
      <c r="C108" s="566" t="s">
        <v>16</v>
      </c>
      <c r="D108" s="566" t="s">
        <v>939</v>
      </c>
      <c r="E108" s="566" t="s">
        <v>18</v>
      </c>
      <c r="F108" s="567">
        <v>41807.635467858796</v>
      </c>
      <c r="G108" s="566" t="s">
        <v>746</v>
      </c>
      <c r="H108" s="566" t="s">
        <v>808</v>
      </c>
      <c r="I108" s="566">
        <v>0</v>
      </c>
      <c r="J108" s="566">
        <v>0</v>
      </c>
      <c r="K108" s="566">
        <v>0</v>
      </c>
      <c r="L108" s="566">
        <v>35</v>
      </c>
      <c r="M108" s="567">
        <v>42254.695623229163</v>
      </c>
      <c r="N108" s="566" t="s">
        <v>940</v>
      </c>
      <c r="O108" s="567">
        <v>42369</v>
      </c>
    </row>
    <row r="109" spans="1:15" x14ac:dyDescent="0.25">
      <c r="A109" s="566">
        <v>297</v>
      </c>
      <c r="B109" s="566" t="s">
        <v>727</v>
      </c>
      <c r="C109" s="566" t="s">
        <v>16</v>
      </c>
      <c r="D109" s="566" t="s">
        <v>939</v>
      </c>
      <c r="E109" s="566" t="s">
        <v>18</v>
      </c>
      <c r="F109" s="567">
        <v>41807.635467858796</v>
      </c>
      <c r="G109" s="566" t="s">
        <v>746</v>
      </c>
      <c r="H109" s="566" t="s">
        <v>808</v>
      </c>
      <c r="I109" s="566">
        <v>0</v>
      </c>
      <c r="J109" s="566">
        <v>0</v>
      </c>
      <c r="K109" s="566">
        <v>0</v>
      </c>
      <c r="L109" s="566">
        <v>35</v>
      </c>
      <c r="M109" s="567">
        <v>42254.695623229163</v>
      </c>
      <c r="N109" s="566" t="s">
        <v>940</v>
      </c>
      <c r="O109" s="567">
        <v>42369</v>
      </c>
    </row>
    <row r="110" spans="1:15" x14ac:dyDescent="0.25">
      <c r="A110" s="566">
        <v>297</v>
      </c>
      <c r="B110" s="566" t="s">
        <v>727</v>
      </c>
      <c r="C110" s="566" t="s">
        <v>16</v>
      </c>
      <c r="D110" s="566" t="s">
        <v>939</v>
      </c>
      <c r="E110" s="566" t="s">
        <v>18</v>
      </c>
      <c r="F110" s="567">
        <v>41807.635467858796</v>
      </c>
      <c r="G110" s="566" t="s">
        <v>746</v>
      </c>
      <c r="H110" s="566" t="s">
        <v>808</v>
      </c>
      <c r="I110" s="566">
        <v>0</v>
      </c>
      <c r="J110" s="566">
        <v>0</v>
      </c>
      <c r="K110" s="566">
        <v>0</v>
      </c>
      <c r="L110" s="566">
        <v>35</v>
      </c>
      <c r="M110" s="567">
        <v>42254.695623229163</v>
      </c>
      <c r="N110" s="566" t="s">
        <v>940</v>
      </c>
      <c r="O110" s="567">
        <v>42369</v>
      </c>
    </row>
    <row r="111" spans="1:15" x14ac:dyDescent="0.25">
      <c r="A111" s="566">
        <v>297</v>
      </c>
      <c r="B111" s="566" t="s">
        <v>727</v>
      </c>
      <c r="C111" s="566" t="s">
        <v>16</v>
      </c>
      <c r="D111" s="566" t="s">
        <v>939</v>
      </c>
      <c r="E111" s="566" t="s">
        <v>18</v>
      </c>
      <c r="F111" s="567">
        <v>41807.635467858796</v>
      </c>
      <c r="G111" s="566" t="s">
        <v>746</v>
      </c>
      <c r="H111" s="566" t="s">
        <v>808</v>
      </c>
      <c r="I111" s="566">
        <v>0</v>
      </c>
      <c r="J111" s="566">
        <v>0</v>
      </c>
      <c r="K111" s="566">
        <v>0</v>
      </c>
      <c r="L111" s="566">
        <v>35</v>
      </c>
      <c r="M111" s="567">
        <v>42254.695623229163</v>
      </c>
      <c r="N111" s="566" t="s">
        <v>940</v>
      </c>
      <c r="O111" s="567">
        <v>42369</v>
      </c>
    </row>
    <row r="112" spans="1:15" x14ac:dyDescent="0.25">
      <c r="A112" s="566">
        <v>297</v>
      </c>
      <c r="B112" s="566" t="s">
        <v>727</v>
      </c>
      <c r="C112" s="566" t="s">
        <v>16</v>
      </c>
      <c r="D112" s="566" t="s">
        <v>939</v>
      </c>
      <c r="E112" s="566" t="s">
        <v>18</v>
      </c>
      <c r="F112" s="567">
        <v>41807.635467858796</v>
      </c>
      <c r="G112" s="566" t="s">
        <v>746</v>
      </c>
      <c r="H112" s="566" t="s">
        <v>808</v>
      </c>
      <c r="I112" s="566">
        <v>0</v>
      </c>
      <c r="J112" s="566">
        <v>0</v>
      </c>
      <c r="K112" s="566">
        <v>0</v>
      </c>
      <c r="L112" s="566">
        <v>35</v>
      </c>
      <c r="M112" s="567">
        <v>42254.695623229163</v>
      </c>
      <c r="N112" s="566" t="s">
        <v>940</v>
      </c>
      <c r="O112" s="567">
        <v>42369</v>
      </c>
    </row>
    <row r="113" spans="1:15" x14ac:dyDescent="0.25">
      <c r="A113" s="566">
        <v>297</v>
      </c>
      <c r="B113" s="566" t="s">
        <v>727</v>
      </c>
      <c r="C113" s="566" t="s">
        <v>16</v>
      </c>
      <c r="D113" s="566" t="s">
        <v>939</v>
      </c>
      <c r="E113" s="566" t="s">
        <v>18</v>
      </c>
      <c r="F113" s="567">
        <v>41807.635467858796</v>
      </c>
      <c r="G113" s="566" t="s">
        <v>746</v>
      </c>
      <c r="H113" s="566" t="s">
        <v>808</v>
      </c>
      <c r="I113" s="566">
        <v>0</v>
      </c>
      <c r="J113" s="566">
        <v>0</v>
      </c>
      <c r="K113" s="566">
        <v>0</v>
      </c>
      <c r="L113" s="566">
        <v>35</v>
      </c>
      <c r="M113" s="567">
        <v>42254.695623229163</v>
      </c>
      <c r="N113" s="566" t="s">
        <v>940</v>
      </c>
      <c r="O113" s="567">
        <v>42369</v>
      </c>
    </row>
    <row r="114" spans="1:15" x14ac:dyDescent="0.25">
      <c r="A114" s="566">
        <v>297</v>
      </c>
      <c r="B114" s="566" t="s">
        <v>727</v>
      </c>
      <c r="C114" s="566" t="s">
        <v>16</v>
      </c>
      <c r="D114" s="566" t="s">
        <v>939</v>
      </c>
      <c r="E114" s="566" t="s">
        <v>18</v>
      </c>
      <c r="F114" s="567">
        <v>41807.635467858796</v>
      </c>
      <c r="G114" s="566" t="s">
        <v>746</v>
      </c>
      <c r="H114" s="566" t="s">
        <v>808</v>
      </c>
      <c r="I114" s="566">
        <v>0</v>
      </c>
      <c r="J114" s="566">
        <v>0</v>
      </c>
      <c r="K114" s="566">
        <v>0</v>
      </c>
      <c r="L114" s="566">
        <v>35</v>
      </c>
      <c r="M114" s="567">
        <v>42254.695623229163</v>
      </c>
      <c r="N114" s="566" t="s">
        <v>940</v>
      </c>
      <c r="O114" s="567">
        <v>42369</v>
      </c>
    </row>
    <row r="115" spans="1:15" x14ac:dyDescent="0.25">
      <c r="A115" s="566">
        <v>297</v>
      </c>
      <c r="B115" s="566" t="s">
        <v>727</v>
      </c>
      <c r="C115" s="566" t="s">
        <v>16</v>
      </c>
      <c r="D115" s="566" t="s">
        <v>939</v>
      </c>
      <c r="E115" s="566" t="s">
        <v>18</v>
      </c>
      <c r="F115" s="567">
        <v>41807.635467858796</v>
      </c>
      <c r="G115" s="566" t="s">
        <v>746</v>
      </c>
      <c r="H115" s="566" t="s">
        <v>808</v>
      </c>
      <c r="I115" s="566">
        <v>0</v>
      </c>
      <c r="J115" s="566">
        <v>0</v>
      </c>
      <c r="K115" s="566">
        <v>0</v>
      </c>
      <c r="L115" s="566">
        <v>35</v>
      </c>
      <c r="M115" s="567">
        <v>42254.695623229163</v>
      </c>
      <c r="N115" s="566" t="s">
        <v>940</v>
      </c>
      <c r="O115" s="567">
        <v>42369</v>
      </c>
    </row>
    <row r="116" spans="1:15" x14ac:dyDescent="0.25">
      <c r="A116" s="566">
        <v>297</v>
      </c>
      <c r="B116" s="566" t="s">
        <v>727</v>
      </c>
      <c r="C116" s="566" t="s">
        <v>16</v>
      </c>
      <c r="D116" s="566" t="s">
        <v>939</v>
      </c>
      <c r="E116" s="566" t="s">
        <v>18</v>
      </c>
      <c r="F116" s="567">
        <v>41807.635467858796</v>
      </c>
      <c r="G116" s="566" t="s">
        <v>746</v>
      </c>
      <c r="H116" s="566" t="s">
        <v>808</v>
      </c>
      <c r="I116" s="566">
        <v>0</v>
      </c>
      <c r="J116" s="566">
        <v>0</v>
      </c>
      <c r="K116" s="566">
        <v>0</v>
      </c>
      <c r="L116" s="566">
        <v>35</v>
      </c>
      <c r="M116" s="567">
        <v>42254.695623229163</v>
      </c>
      <c r="N116" s="566" t="s">
        <v>940</v>
      </c>
      <c r="O116" s="567">
        <v>42369</v>
      </c>
    </row>
    <row r="117" spans="1:15" x14ac:dyDescent="0.25">
      <c r="A117" s="566">
        <v>297</v>
      </c>
      <c r="B117" s="566" t="s">
        <v>727</v>
      </c>
      <c r="C117" s="566" t="s">
        <v>16</v>
      </c>
      <c r="D117" s="566" t="s">
        <v>939</v>
      </c>
      <c r="E117" s="566" t="s">
        <v>18</v>
      </c>
      <c r="F117" s="567">
        <v>41807.635467858796</v>
      </c>
      <c r="G117" s="566" t="s">
        <v>746</v>
      </c>
      <c r="H117" s="566" t="s">
        <v>808</v>
      </c>
      <c r="I117" s="566">
        <v>0</v>
      </c>
      <c r="J117" s="566">
        <v>0</v>
      </c>
      <c r="K117" s="566">
        <v>0</v>
      </c>
      <c r="L117" s="566">
        <v>35</v>
      </c>
      <c r="M117" s="567">
        <v>42254.695623229163</v>
      </c>
      <c r="N117" s="566" t="s">
        <v>940</v>
      </c>
      <c r="O117" s="567">
        <v>42369</v>
      </c>
    </row>
  </sheetData>
  <pageMargins left="0.7" right="0.7" top="0.75" bottom="0.75" header="0.3" footer="0.3"/>
  <pageSetup paperSize="9" orientation="portrait" horizontalDpi="200" verticalDpi="200"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3" tint="0.39997558519241921"/>
  </sheetPr>
  <dimension ref="A1:XFD53"/>
  <sheetViews>
    <sheetView zoomScaleNormal="100" workbookViewId="0">
      <pane ySplit="1" topLeftCell="A14" activePane="bottomLeft" state="frozen"/>
      <selection pane="bottomLeft" activeCell="H7" sqref="H7"/>
    </sheetView>
  </sheetViews>
  <sheetFormatPr baseColWidth="10" defaultColWidth="0" defaultRowHeight="15" zeroHeight="1" x14ac:dyDescent="0.25"/>
  <cols>
    <col min="1" max="1" width="5" style="11" customWidth="1"/>
    <col min="2" max="2" width="19.85546875" customWidth="1"/>
    <col min="3" max="3" width="28.7109375" style="221" customWidth="1"/>
    <col min="4" max="5" width="11.42578125" customWidth="1"/>
    <col min="6" max="6" width="17.140625" customWidth="1"/>
    <col min="7" max="7" width="18.28515625" customWidth="1"/>
    <col min="8" max="8" width="20.42578125" style="11" customWidth="1"/>
    <col min="9" max="9" width="11.42578125" style="11" customWidth="1"/>
    <col min="10" max="16384" width="11.42578125" hidden="1"/>
  </cols>
  <sheetData>
    <row r="1" spans="1:9" ht="24.75" customHeight="1" x14ac:dyDescent="0.25">
      <c r="A1" s="785" t="s">
        <v>452</v>
      </c>
      <c r="B1" s="785"/>
      <c r="C1" s="785"/>
      <c r="D1" s="785"/>
      <c r="E1" s="785"/>
      <c r="F1" s="785"/>
      <c r="G1" s="785"/>
      <c r="H1" s="785"/>
      <c r="I1" s="785"/>
    </row>
    <row r="2" spans="1:9" ht="18.75" x14ac:dyDescent="0.3">
      <c r="A2" s="270"/>
      <c r="B2" s="794" t="s">
        <v>241</v>
      </c>
      <c r="C2" s="794"/>
      <c r="D2" s="794"/>
      <c r="E2" s="794"/>
      <c r="F2" s="794"/>
      <c r="G2" s="794"/>
      <c r="H2" s="794"/>
      <c r="I2" s="270"/>
    </row>
    <row r="3" spans="1:9" ht="15" customHeight="1" x14ac:dyDescent="0.3">
      <c r="A3" s="270"/>
      <c r="B3" s="794" t="s">
        <v>446</v>
      </c>
      <c r="C3" s="794"/>
      <c r="D3" s="794"/>
      <c r="E3" s="794"/>
      <c r="F3" s="794"/>
      <c r="G3" s="794"/>
      <c r="H3" s="794"/>
      <c r="I3" s="270"/>
    </row>
    <row r="4" spans="1:9" ht="18" customHeight="1" x14ac:dyDescent="0.3">
      <c r="A4" s="270"/>
      <c r="B4" s="794"/>
      <c r="C4" s="794"/>
      <c r="D4" s="794"/>
      <c r="E4" s="794"/>
      <c r="F4" s="794"/>
      <c r="G4" s="794"/>
      <c r="H4" s="794"/>
      <c r="I4" s="270"/>
    </row>
    <row r="5" spans="1:9" ht="15" customHeight="1" thickBot="1" x14ac:dyDescent="0.3">
      <c r="A5" s="270"/>
      <c r="B5" s="270"/>
      <c r="C5" s="270"/>
      <c r="D5" s="270"/>
      <c r="E5" s="270"/>
      <c r="F5" s="270"/>
      <c r="G5" s="270"/>
      <c r="H5" s="270"/>
      <c r="I5" s="270"/>
    </row>
    <row r="6" spans="1:9" ht="64.5" customHeight="1" thickBot="1" x14ac:dyDescent="0.3">
      <c r="A6" s="270"/>
      <c r="B6" s="222" t="s">
        <v>242</v>
      </c>
      <c r="C6" s="223" t="s">
        <v>243</v>
      </c>
      <c r="D6" s="224" t="s">
        <v>244</v>
      </c>
      <c r="E6" s="224" t="s">
        <v>245</v>
      </c>
      <c r="F6" s="223" t="s">
        <v>402</v>
      </c>
      <c r="G6" s="225" t="s">
        <v>427</v>
      </c>
      <c r="H6" s="226" t="s">
        <v>444</v>
      </c>
      <c r="I6" s="270"/>
    </row>
    <row r="7" spans="1:9" s="5" customFormat="1" ht="47.25" customHeight="1" thickBot="1" x14ac:dyDescent="0.3">
      <c r="A7" s="270"/>
      <c r="B7" s="213" t="s">
        <v>428</v>
      </c>
      <c r="C7" s="231" t="s">
        <v>31</v>
      </c>
      <c r="D7" s="143">
        <f>VLOOKUP(C7,Tabla__10.1.1.223_SQLEXPRESS_sigob_utp_Objetivos_indicadores[[desc_indicador]:[avance]],3,0)</f>
        <v>72.03</v>
      </c>
      <c r="E7" s="143">
        <f>VLOOKUP(C7,Tabla__10.1.1.223_SQLEXPRESS_sigob_utp_Objetivos_indicadores[[desc_indicador]:[avance]],5,0)</f>
        <v>69.460000000000008</v>
      </c>
      <c r="F7" s="144">
        <f t="shared" ref="F7:F22" si="0">E7/D7</f>
        <v>0.9643204220463697</v>
      </c>
      <c r="G7" s="232">
        <f>VLOOKUP(C7,'Cálculo Obj'!$C$8:$G$23,5,FALSE)</f>
        <v>0.9643204220463697</v>
      </c>
      <c r="H7" s="362">
        <f>'Cálculo Obj'!L8</f>
        <v>0.9643204220463697</v>
      </c>
      <c r="I7" s="270"/>
    </row>
    <row r="8" spans="1:9" s="5" customFormat="1" ht="30" x14ac:dyDescent="0.25">
      <c r="A8" s="270"/>
      <c r="B8" s="795" t="s">
        <v>420</v>
      </c>
      <c r="C8" s="214" t="s">
        <v>666</v>
      </c>
      <c r="D8" s="136">
        <f>VLOOKUP(C8,Tabla__10.1.1.223_SQLEXPRESS_sigob_utp_Objetivos_indicadores[[desc_indicador]:[avance]],3,0)</f>
        <v>29.8</v>
      </c>
      <c r="E8" s="136">
        <f>VLOOKUP(C8,Tabla__10.1.1.223_SQLEXPRESS_sigob_utp_Objetivos_indicadores[[desc_indicador]:[avance]],5,0)</f>
        <v>31.51</v>
      </c>
      <c r="F8" s="137">
        <f t="shared" si="0"/>
        <v>1.0573825503355705</v>
      </c>
      <c r="G8" s="227">
        <f>VLOOKUP(C8,'Cálculo Obj'!$C$8:$G$23,5,FALSE)</f>
        <v>1</v>
      </c>
      <c r="H8" s="787">
        <f>'Cálculo Obj'!L9</f>
        <v>0.94322666666666677</v>
      </c>
      <c r="I8" s="270"/>
    </row>
    <row r="9" spans="1:9" s="5" customFormat="1" ht="30" x14ac:dyDescent="0.25">
      <c r="A9" s="270"/>
      <c r="B9" s="796"/>
      <c r="C9" s="18" t="s">
        <v>48</v>
      </c>
      <c r="D9" s="6">
        <f>VLOOKUP(C9,Tabla__10.1.1.223_SQLEXPRESS_sigob_utp_Objetivos_indicadores[[desc_indicador]:[avance]],3,0)</f>
        <v>19</v>
      </c>
      <c r="E9" s="6">
        <f>VLOOKUP(C9,Tabla__10.1.1.223_SQLEXPRESS_sigob_utp_Objetivos_indicadores[[desc_indicador]:[avance]],5,0)</f>
        <v>26.26</v>
      </c>
      <c r="F9" s="7">
        <f t="shared" si="0"/>
        <v>1.3821052631578947</v>
      </c>
      <c r="G9" s="228">
        <f>VLOOKUP(C9,'Cálculo Obj'!$C$8:$G$23,5,FALSE)</f>
        <v>1</v>
      </c>
      <c r="H9" s="788"/>
      <c r="I9" s="270"/>
    </row>
    <row r="10" spans="1:9" s="5" customFormat="1" ht="30" x14ac:dyDescent="0.25">
      <c r="A10" s="270"/>
      <c r="B10" s="796"/>
      <c r="C10" s="18" t="s">
        <v>40</v>
      </c>
      <c r="D10" s="6">
        <f>VLOOKUP(C10,Tabla__10.1.1.223_SQLEXPRESS_sigob_utp_Objetivos_indicadores[[desc_indicador]:[avance]],3,0)</f>
        <v>30</v>
      </c>
      <c r="E10" s="6">
        <f>VLOOKUP(C10,Tabla__10.1.1.223_SQLEXPRESS_sigob_utp_Objetivos_indicadores[[desc_indicador]:[avance]],5,0)</f>
        <v>26.3</v>
      </c>
      <c r="F10" s="7">
        <f t="shared" si="0"/>
        <v>0.87666666666666671</v>
      </c>
      <c r="G10" s="228">
        <f>VLOOKUP(C10,'Cálculo Obj'!$C$8:$G$23,5,FALSE)</f>
        <v>0.87666666666666671</v>
      </c>
      <c r="H10" s="788"/>
      <c r="I10" s="270"/>
    </row>
    <row r="11" spans="1:9" s="5" customFormat="1" ht="30" x14ac:dyDescent="0.25">
      <c r="A11" s="270"/>
      <c r="B11" s="796"/>
      <c r="C11" s="18" t="s">
        <v>49</v>
      </c>
      <c r="D11" s="6">
        <f>VLOOKUP(C11,Tabla__10.1.1.223_SQLEXPRESS_sigob_utp_Objetivos_indicadores[[desc_indicador]:[avance]],3,0)</f>
        <v>20</v>
      </c>
      <c r="E11" s="6">
        <f>VLOOKUP(C11,Tabla__10.1.1.223_SQLEXPRESS_sigob_utp_Objetivos_indicadores[[desc_indicador]:[avance]],5,0)</f>
        <v>25</v>
      </c>
      <c r="F11" s="7">
        <f t="shared" si="0"/>
        <v>1.25</v>
      </c>
      <c r="G11" s="228">
        <f>VLOOKUP(C11,'Cálculo Obj'!$C$8:$G$23,5,FALSE)</f>
        <v>1</v>
      </c>
      <c r="H11" s="788"/>
      <c r="I11" s="270"/>
    </row>
    <row r="12" spans="1:9" s="5" customFormat="1" ht="30.75" thickBot="1" x14ac:dyDescent="0.3">
      <c r="A12" s="270"/>
      <c r="B12" s="797"/>
      <c r="C12" s="215" t="s">
        <v>41</v>
      </c>
      <c r="D12" s="46">
        <f>VLOOKUP(C12,Tabla__10.1.1.223_SQLEXPRESS_sigob_utp_Objetivos_indicadores[[desc_indicador]:[avance]],3,0)</f>
        <v>75</v>
      </c>
      <c r="E12" s="46">
        <f>VLOOKUP(C12,Tabla__10.1.1.223_SQLEXPRESS_sigob_utp_Objetivos_indicadores[[desc_indicador]:[avance]],5,0)</f>
        <v>62.96</v>
      </c>
      <c r="F12" s="135">
        <f t="shared" si="0"/>
        <v>0.83946666666666669</v>
      </c>
      <c r="G12" s="229">
        <f>VLOOKUP(C12,'Cálculo Obj'!$C$8:$G$23,5,FALSE)</f>
        <v>0.83946666666666669</v>
      </c>
      <c r="H12" s="789"/>
      <c r="I12" s="270"/>
    </row>
    <row r="13" spans="1:9" s="5" customFormat="1" ht="45.75" thickBot="1" x14ac:dyDescent="0.3">
      <c r="A13" s="270"/>
      <c r="B13" s="213" t="s">
        <v>421</v>
      </c>
      <c r="C13" s="231" t="s">
        <v>27</v>
      </c>
      <c r="D13" s="143">
        <f>VLOOKUP(C13,Tabla__10.1.1.223_SQLEXPRESS_sigob_utp_Objetivos_indicadores[[desc_indicador]:[avance]],3,0)</f>
        <v>76</v>
      </c>
      <c r="E13" s="143">
        <f>VLOOKUP(C13,Tabla__10.1.1.223_SQLEXPRESS_sigob_utp_Objetivos_indicadores[[desc_indicador]:[avance]],5,0)</f>
        <v>97.06</v>
      </c>
      <c r="F13" s="144">
        <f t="shared" si="0"/>
        <v>1.2771052631578947</v>
      </c>
      <c r="G13" s="232">
        <f>VLOOKUP(C13,'Cálculo Obj'!$C$8:$G$23,5,FALSE)</f>
        <v>1</v>
      </c>
      <c r="H13" s="230">
        <f>'Cálculo Obj'!L14</f>
        <v>1</v>
      </c>
      <c r="I13" s="270"/>
    </row>
    <row r="14" spans="1:9" s="5" customFormat="1" ht="45" x14ac:dyDescent="0.25">
      <c r="A14" s="270"/>
      <c r="B14" s="795" t="s">
        <v>422</v>
      </c>
      <c r="C14" s="214" t="s">
        <v>19</v>
      </c>
      <c r="D14" s="136" t="e">
        <f>VLOOKUP(C14,Tabla__10.1.1.223_SQLEXPRESS_sigob_utp_Objetivos_indicadores[[desc_indicador]:[avance]],3,0)</f>
        <v>#N/A</v>
      </c>
      <c r="E14" s="136" t="e">
        <f>VLOOKUP(C14,Tabla__10.1.1.223_SQLEXPRESS_sigob_utp_Objetivos_indicadores[[desc_indicador]:[avance]],5,0)</f>
        <v>#N/A</v>
      </c>
      <c r="F14" s="137" t="e">
        <f t="shared" si="0"/>
        <v>#N/A</v>
      </c>
      <c r="G14" s="227" t="e">
        <f>VLOOKUP(C14,'Cálculo Obj'!$C$8:$G$23,5,FALSE)</f>
        <v>#N/A</v>
      </c>
      <c r="H14" s="787">
        <f>'Cálculo Obj'!L15</f>
        <v>0.8975833333333334</v>
      </c>
      <c r="I14" s="270"/>
    </row>
    <row r="15" spans="1:9" s="5" customFormat="1" ht="45" x14ac:dyDescent="0.25">
      <c r="A15" s="270"/>
      <c r="B15" s="796"/>
      <c r="C15" s="18" t="s">
        <v>20</v>
      </c>
      <c r="D15" s="6" t="e">
        <f>VLOOKUP(C15,Tabla__10.1.1.223_SQLEXPRESS_sigob_utp_Objetivos_indicadores[[desc_indicador]:[avance]],3,0)</f>
        <v>#N/A</v>
      </c>
      <c r="E15" s="6" t="e">
        <f>VLOOKUP(C15,Tabla__10.1.1.223_SQLEXPRESS_sigob_utp_Objetivos_indicadores[[desc_indicador]:[avance]],5,0)</f>
        <v>#N/A</v>
      </c>
      <c r="F15" s="7" t="e">
        <f t="shared" si="0"/>
        <v>#N/A</v>
      </c>
      <c r="G15" s="228" t="e">
        <f>VLOOKUP(C15,'Cálculo Obj'!$C$8:$G$23,5,FALSE)</f>
        <v>#N/A</v>
      </c>
      <c r="H15" s="788"/>
      <c r="I15" s="270"/>
    </row>
    <row r="16" spans="1:9" s="5" customFormat="1" ht="45" x14ac:dyDescent="0.25">
      <c r="A16" s="270"/>
      <c r="B16" s="796"/>
      <c r="C16" s="18" t="s">
        <v>53</v>
      </c>
      <c r="D16" s="6">
        <f>VLOOKUP(C16,Tabla__10.1.1.223_SQLEXPRESS_sigob_utp_Objetivos_indicadores[[desc_indicador]:[avance]],3,0)</f>
        <v>100</v>
      </c>
      <c r="E16" s="6">
        <f>VLOOKUP(C16,Tabla__10.1.1.223_SQLEXPRESS_sigob_utp_Objetivos_indicadores[[desc_indicador]:[avance]],5,0)</f>
        <v>160</v>
      </c>
      <c r="F16" s="7">
        <f t="shared" si="0"/>
        <v>1.6</v>
      </c>
      <c r="G16" s="228">
        <f>VLOOKUP(C16,'Cálculo Obj'!$C$8:$G$23,5,FALSE)</f>
        <v>1</v>
      </c>
      <c r="H16" s="788"/>
      <c r="I16" s="270"/>
    </row>
    <row r="17" spans="1:16384" s="5" customFormat="1" ht="45.75" thickBot="1" x14ac:dyDescent="0.3">
      <c r="A17" s="270"/>
      <c r="B17" s="797"/>
      <c r="C17" s="215" t="s">
        <v>47</v>
      </c>
      <c r="D17" s="46">
        <f>VLOOKUP(C17,Tabla__10.1.1.223_SQLEXPRESS_sigob_utp_Objetivos_indicadores[[desc_indicador]:[avance]],3,0)</f>
        <v>30</v>
      </c>
      <c r="E17" s="46">
        <f>VLOOKUP(C17,Tabla__10.1.1.223_SQLEXPRESS_sigob_utp_Objetivos_indicadores[[desc_indicador]:[avance]],5,0)</f>
        <v>17.71</v>
      </c>
      <c r="F17" s="135">
        <f t="shared" si="0"/>
        <v>0.59033333333333338</v>
      </c>
      <c r="G17" s="229">
        <f>VLOOKUP(C17,'Cálculo Obj'!$C$8:$G$23,5,FALSE)</f>
        <v>0.59033333333333338</v>
      </c>
      <c r="H17" s="789"/>
      <c r="I17" s="270"/>
    </row>
    <row r="18" spans="1:16384" s="5" customFormat="1" ht="30.75" thickBot="1" x14ac:dyDescent="0.3">
      <c r="A18" s="270"/>
      <c r="B18" s="233" t="s">
        <v>249</v>
      </c>
      <c r="C18" s="231" t="s">
        <v>423</v>
      </c>
      <c r="D18" s="143">
        <f>VLOOKUP(C18,Tabla__10.1.1.223_SQLEXPRESS_sigob_utp_Objetivos_indicadores[[desc_indicador]:[avance]],3,0)</f>
        <v>83</v>
      </c>
      <c r="E18" s="143">
        <f>VLOOKUP(C18,Tabla__10.1.1.223_SQLEXPRESS_sigob_utp_Objetivos_indicadores[[desc_indicador]:[avance]],5,0)</f>
        <v>94</v>
      </c>
      <c r="F18" s="144">
        <f t="shared" si="0"/>
        <v>1.1325301204819278</v>
      </c>
      <c r="G18" s="232">
        <f>VLOOKUP(C18,'Cálculo Obj'!$C$8:$G$23,5,FALSE)</f>
        <v>1</v>
      </c>
      <c r="H18" s="357">
        <f>'Cálculo Obj'!L19</f>
        <v>1</v>
      </c>
      <c r="I18" s="270"/>
    </row>
    <row r="19" spans="1:16384" s="5" customFormat="1" ht="30.75" thickBot="1" x14ac:dyDescent="0.3">
      <c r="A19" s="270"/>
      <c r="B19" s="217" t="s">
        <v>424</v>
      </c>
      <c r="C19" s="216" t="s">
        <v>425</v>
      </c>
      <c r="D19" s="138">
        <f>VLOOKUP(C19,Tabla__10.1.1.223_SQLEXPRESS_sigob_utp_Objetivos_indicadores[[desc_indicador]:[avance]],3,0)</f>
        <v>100</v>
      </c>
      <c r="E19" s="138">
        <f>VLOOKUP(C19,Tabla__10.1.1.223_SQLEXPRESS_sigob_utp_Objetivos_indicadores[[desc_indicador]:[avance]],5,0)</f>
        <v>92</v>
      </c>
      <c r="F19" s="139">
        <f t="shared" si="0"/>
        <v>0.92</v>
      </c>
      <c r="G19" s="358">
        <f>VLOOKUP(C19,'Cálculo Obj'!$C$8:$G$23,5,FALSE)</f>
        <v>0.92</v>
      </c>
      <c r="H19" s="230">
        <f>'Cálculo Obj'!L20</f>
        <v>0.92</v>
      </c>
      <c r="I19" s="270"/>
    </row>
    <row r="20" spans="1:16384" s="5" customFormat="1" ht="45" x14ac:dyDescent="0.25">
      <c r="A20" s="270"/>
      <c r="B20" s="798" t="s">
        <v>237</v>
      </c>
      <c r="C20" s="34" t="s">
        <v>46</v>
      </c>
      <c r="D20" s="30">
        <f>VLOOKUP(C20,Tabla__10.1.1.223_SQLEXPRESS_sigob_utp_Objetivos_indicadores[[desc_indicador]:[avance]],3,0)</f>
        <v>7</v>
      </c>
      <c r="E20" s="30">
        <f>VLOOKUP(C20,Tabla__10.1.1.223_SQLEXPRESS_sigob_utp_Objetivos_indicadores[[desc_indicador]:[avance]],5,0)</f>
        <v>7</v>
      </c>
      <c r="F20" s="142">
        <f>IFERROR(1/(E20/D20),0)</f>
        <v>1</v>
      </c>
      <c r="G20" s="359">
        <f>VLOOKUP(C20,'Cálculo Obj'!$C$8:$G$23,5,FALSE)</f>
        <v>1</v>
      </c>
      <c r="H20" s="788">
        <f>'Cálculo Obj'!L21</f>
        <v>0.91454545454545444</v>
      </c>
      <c r="I20" s="270"/>
    </row>
    <row r="21" spans="1:16384" s="5" customFormat="1" ht="30" x14ac:dyDescent="0.25">
      <c r="A21" s="270"/>
      <c r="B21" s="798"/>
      <c r="C21" s="17" t="s">
        <v>426</v>
      </c>
      <c r="D21" s="3">
        <f>VLOOKUP(C21,Tabla__10.1.1.223_SQLEXPRESS_sigob_utp_Objetivos_indicadores[[desc_indicador]:[avance]],3,0)</f>
        <v>22</v>
      </c>
      <c r="E21" s="3">
        <f>VLOOKUP(C21,Tabla__10.1.1.223_SQLEXPRESS_sigob_utp_Objetivos_indicadores[[desc_indicador]:[avance]],5,0)</f>
        <v>19</v>
      </c>
      <c r="F21" s="4">
        <f t="shared" si="0"/>
        <v>0.86363636363636365</v>
      </c>
      <c r="G21" s="360">
        <f>VLOOKUP(C21,'Cálculo Obj'!$C$8:$G$23,5,FALSE)</f>
        <v>0.86363636363636365</v>
      </c>
      <c r="H21" s="788"/>
      <c r="I21" s="270"/>
    </row>
    <row r="22" spans="1:16384" s="5" customFormat="1" ht="45.75" thickBot="1" x14ac:dyDescent="0.3">
      <c r="A22" s="270"/>
      <c r="B22" s="799"/>
      <c r="C22" s="150" t="s">
        <v>36</v>
      </c>
      <c r="D22" s="47">
        <f>VLOOKUP(C22,Tabla__10.1.1.223_SQLEXPRESS_sigob_utp_Objetivos_indicadores[[desc_indicador]:[avance]],3,0)</f>
        <v>100</v>
      </c>
      <c r="E22" s="47">
        <f>VLOOKUP(C22,Tabla__10.1.1.223_SQLEXPRESS_sigob_utp_Objetivos_indicadores[[desc_indicador]:[avance]],5,0)</f>
        <v>88</v>
      </c>
      <c r="F22" s="149">
        <f t="shared" si="0"/>
        <v>0.88</v>
      </c>
      <c r="G22" s="361">
        <f>VLOOKUP(C22,'Cálculo Obj'!$C$8:$G$23,5,FALSE)</f>
        <v>0.88</v>
      </c>
      <c r="H22" s="790"/>
      <c r="I22" s="270"/>
    </row>
    <row r="23" spans="1:16384" ht="15" customHeight="1" thickBot="1" x14ac:dyDescent="0.3">
      <c r="A23" s="270"/>
      <c r="B23" s="270"/>
      <c r="C23" s="270"/>
      <c r="D23" s="270"/>
      <c r="E23" s="270"/>
      <c r="F23" s="270"/>
      <c r="G23" s="270"/>
      <c r="H23" s="270"/>
      <c r="I23" s="270"/>
      <c r="J23" s="270"/>
      <c r="K23" s="270"/>
      <c r="L23" s="270"/>
      <c r="M23" s="270"/>
      <c r="N23" s="270"/>
      <c r="O23" s="270"/>
      <c r="P23" s="270"/>
      <c r="Q23" s="270"/>
      <c r="R23" s="270"/>
      <c r="S23" s="270"/>
      <c r="T23" s="270"/>
      <c r="U23" s="270"/>
      <c r="V23" s="270"/>
      <c r="W23" s="270"/>
      <c r="X23" s="270"/>
      <c r="Y23" s="270"/>
      <c r="Z23" s="270"/>
      <c r="AA23" s="270"/>
      <c r="AB23" s="270"/>
      <c r="AC23" s="270"/>
      <c r="AD23" s="270"/>
      <c r="AE23" s="270"/>
      <c r="AF23" s="270"/>
      <c r="AG23" s="270"/>
      <c r="AH23" s="270"/>
      <c r="AI23" s="270"/>
      <c r="AJ23" s="270"/>
      <c r="AK23" s="270"/>
      <c r="AL23" s="270"/>
      <c r="AM23" s="270"/>
      <c r="AN23" s="270"/>
      <c r="AO23" s="270"/>
      <c r="AP23" s="270"/>
      <c r="AQ23" s="270"/>
      <c r="AR23" s="270"/>
      <c r="AS23" s="270"/>
      <c r="AT23" s="270"/>
      <c r="AU23" s="270"/>
      <c r="AV23" s="270"/>
      <c r="AW23" s="270"/>
      <c r="AX23" s="270"/>
      <c r="AY23" s="270"/>
      <c r="AZ23" s="270"/>
      <c r="BA23" s="270"/>
      <c r="BB23" s="270"/>
      <c r="BC23" s="270"/>
      <c r="BD23" s="270"/>
      <c r="BE23" s="270"/>
      <c r="BF23" s="270"/>
      <c r="BG23" s="270"/>
      <c r="BH23" s="270"/>
      <c r="BI23" s="270"/>
      <c r="BJ23" s="270"/>
      <c r="BK23" s="270"/>
      <c r="BL23" s="270"/>
      <c r="BM23" s="270"/>
      <c r="BN23" s="270"/>
      <c r="BO23" s="270"/>
      <c r="BP23" s="270"/>
      <c r="BQ23" s="270"/>
      <c r="BR23" s="270"/>
      <c r="BS23" s="270"/>
      <c r="BT23" s="270"/>
      <c r="BU23" s="270"/>
      <c r="BV23" s="270"/>
      <c r="BW23" s="270"/>
      <c r="BX23" s="270"/>
      <c r="BY23" s="270"/>
      <c r="BZ23" s="270"/>
      <c r="CA23" s="270"/>
      <c r="CB23" s="270"/>
      <c r="CC23" s="270"/>
      <c r="CD23" s="270"/>
      <c r="CE23" s="270"/>
      <c r="CF23" s="270"/>
      <c r="CG23" s="270"/>
      <c r="CH23" s="270"/>
      <c r="CI23" s="270"/>
      <c r="CJ23" s="270"/>
      <c r="CK23" s="270"/>
      <c r="CL23" s="270"/>
      <c r="CM23" s="270"/>
      <c r="CN23" s="270"/>
      <c r="CO23" s="270"/>
      <c r="CP23" s="270"/>
      <c r="CQ23" s="270"/>
      <c r="CR23" s="270"/>
      <c r="CS23" s="270"/>
      <c r="CT23" s="270"/>
      <c r="CU23" s="270"/>
      <c r="CV23" s="270"/>
      <c r="CW23" s="270"/>
      <c r="CX23" s="270"/>
      <c r="CY23" s="270"/>
      <c r="CZ23" s="270"/>
      <c r="DA23" s="270"/>
      <c r="DB23" s="270"/>
      <c r="DC23" s="270"/>
      <c r="DD23" s="270"/>
      <c r="DE23" s="270"/>
      <c r="DF23" s="270"/>
      <c r="DG23" s="270"/>
      <c r="DH23" s="270"/>
      <c r="DI23" s="270"/>
      <c r="DJ23" s="270"/>
      <c r="DK23" s="270"/>
      <c r="DL23" s="270"/>
      <c r="DM23" s="270"/>
      <c r="DN23" s="270"/>
      <c r="DO23" s="270"/>
      <c r="DP23" s="270"/>
      <c r="DQ23" s="270"/>
      <c r="DR23" s="270"/>
      <c r="DS23" s="270"/>
      <c r="DT23" s="270"/>
      <c r="DU23" s="270"/>
      <c r="DV23" s="270"/>
      <c r="DW23" s="270"/>
      <c r="DX23" s="270"/>
      <c r="DY23" s="270"/>
      <c r="DZ23" s="270"/>
      <c r="EA23" s="270"/>
      <c r="EB23" s="270"/>
      <c r="EC23" s="270"/>
      <c r="ED23" s="270"/>
      <c r="EE23" s="270"/>
      <c r="EF23" s="270"/>
      <c r="EG23" s="270"/>
      <c r="EH23" s="270"/>
      <c r="EI23" s="270"/>
      <c r="EJ23" s="270"/>
      <c r="EK23" s="270"/>
      <c r="EL23" s="270"/>
      <c r="EM23" s="270"/>
      <c r="EN23" s="270"/>
      <c r="EO23" s="270"/>
      <c r="EP23" s="270"/>
      <c r="EQ23" s="270"/>
      <c r="ER23" s="270"/>
      <c r="ES23" s="270"/>
      <c r="ET23" s="270"/>
      <c r="EU23" s="270"/>
      <c r="EV23" s="270"/>
      <c r="EW23" s="270"/>
      <c r="EX23" s="270"/>
      <c r="EY23" s="270"/>
      <c r="EZ23" s="270"/>
      <c r="FA23" s="270"/>
      <c r="FB23" s="270"/>
      <c r="FC23" s="270"/>
      <c r="FD23" s="270"/>
      <c r="FE23" s="270"/>
      <c r="FF23" s="270"/>
      <c r="FG23" s="270"/>
      <c r="FH23" s="270"/>
      <c r="FI23" s="270"/>
      <c r="FJ23" s="270"/>
      <c r="FK23" s="270"/>
      <c r="FL23" s="270"/>
      <c r="FM23" s="270"/>
      <c r="FN23" s="270"/>
      <c r="FO23" s="270"/>
      <c r="FP23" s="270"/>
      <c r="FQ23" s="270"/>
      <c r="FR23" s="270"/>
      <c r="FS23" s="270"/>
      <c r="FT23" s="270"/>
      <c r="FU23" s="270"/>
      <c r="FV23" s="270"/>
      <c r="FW23" s="270"/>
      <c r="FX23" s="270"/>
      <c r="FY23" s="270"/>
      <c r="FZ23" s="270"/>
      <c r="GA23" s="270"/>
      <c r="GB23" s="270"/>
      <c r="GC23" s="270"/>
      <c r="GD23" s="270"/>
      <c r="GE23" s="270"/>
      <c r="GF23" s="270"/>
      <c r="GG23" s="270"/>
      <c r="GH23" s="270"/>
      <c r="GI23" s="270"/>
      <c r="GJ23" s="270"/>
      <c r="GK23" s="270"/>
      <c r="GL23" s="270"/>
      <c r="GM23" s="270"/>
      <c r="GN23" s="270"/>
      <c r="GO23" s="270"/>
      <c r="GP23" s="270"/>
      <c r="GQ23" s="270"/>
      <c r="GR23" s="270"/>
      <c r="GS23" s="270"/>
      <c r="GT23" s="270"/>
      <c r="GU23" s="270"/>
      <c r="GV23" s="270"/>
      <c r="GW23" s="270"/>
      <c r="GX23" s="270"/>
      <c r="GY23" s="270"/>
      <c r="GZ23" s="270"/>
      <c r="HA23" s="270"/>
      <c r="HB23" s="270"/>
      <c r="HC23" s="270"/>
      <c r="HD23" s="270"/>
      <c r="HE23" s="270"/>
      <c r="HF23" s="270"/>
      <c r="HG23" s="270"/>
      <c r="HH23" s="270"/>
      <c r="HI23" s="270"/>
      <c r="HJ23" s="270"/>
      <c r="HK23" s="270"/>
      <c r="HL23" s="270"/>
      <c r="HM23" s="270"/>
      <c r="HN23" s="270"/>
      <c r="HO23" s="270"/>
      <c r="HP23" s="270"/>
      <c r="HQ23" s="270"/>
      <c r="HR23" s="270"/>
      <c r="HS23" s="270"/>
      <c r="HT23" s="270"/>
      <c r="HU23" s="270"/>
      <c r="HV23" s="270"/>
      <c r="HW23" s="270"/>
      <c r="HX23" s="270"/>
      <c r="HY23" s="270"/>
      <c r="HZ23" s="270"/>
      <c r="IA23" s="270"/>
      <c r="IB23" s="270"/>
      <c r="IC23" s="270"/>
      <c r="ID23" s="270"/>
      <c r="IE23" s="270"/>
      <c r="IF23" s="270"/>
      <c r="IG23" s="270"/>
      <c r="IH23" s="270"/>
      <c r="II23" s="270"/>
      <c r="IJ23" s="270"/>
      <c r="IK23" s="270"/>
      <c r="IL23" s="270"/>
      <c r="IM23" s="270"/>
      <c r="IN23" s="270"/>
      <c r="IO23" s="270"/>
      <c r="IP23" s="270"/>
      <c r="IQ23" s="270"/>
      <c r="IR23" s="270"/>
      <c r="IS23" s="270"/>
      <c r="IT23" s="270"/>
      <c r="IU23" s="270"/>
      <c r="IV23" s="270"/>
      <c r="IW23" s="270"/>
      <c r="IX23" s="270"/>
      <c r="IY23" s="270"/>
      <c r="IZ23" s="270"/>
      <c r="JA23" s="270"/>
      <c r="JB23" s="270"/>
      <c r="JC23" s="270"/>
      <c r="JD23" s="270"/>
      <c r="JE23" s="270"/>
      <c r="JF23" s="270"/>
      <c r="JG23" s="270"/>
      <c r="JH23" s="270"/>
      <c r="JI23" s="270"/>
      <c r="JJ23" s="270"/>
      <c r="JK23" s="270"/>
      <c r="JL23" s="270"/>
      <c r="JM23" s="270"/>
      <c r="JN23" s="270"/>
      <c r="JO23" s="270"/>
      <c r="JP23" s="270"/>
      <c r="JQ23" s="270"/>
      <c r="JR23" s="270"/>
      <c r="JS23" s="270"/>
      <c r="JT23" s="270"/>
      <c r="JU23" s="270"/>
      <c r="JV23" s="270"/>
      <c r="JW23" s="270"/>
      <c r="JX23" s="270"/>
      <c r="JY23" s="270"/>
      <c r="JZ23" s="270"/>
      <c r="KA23" s="270"/>
      <c r="KB23" s="270"/>
      <c r="KC23" s="270"/>
      <c r="KD23" s="270"/>
      <c r="KE23" s="270"/>
      <c r="KF23" s="270"/>
      <c r="KG23" s="270"/>
      <c r="KH23" s="270"/>
      <c r="KI23" s="270"/>
      <c r="KJ23" s="270"/>
      <c r="KK23" s="270"/>
      <c r="KL23" s="270"/>
      <c r="KM23" s="270"/>
      <c r="KN23" s="270"/>
      <c r="KO23" s="270"/>
      <c r="KP23" s="270"/>
      <c r="KQ23" s="270"/>
      <c r="KR23" s="270"/>
      <c r="KS23" s="270"/>
      <c r="KT23" s="270"/>
      <c r="KU23" s="270"/>
      <c r="KV23" s="270"/>
      <c r="KW23" s="270"/>
      <c r="KX23" s="270"/>
      <c r="KY23" s="270"/>
      <c r="KZ23" s="270"/>
      <c r="LA23" s="270"/>
      <c r="LB23" s="270"/>
      <c r="LC23" s="270"/>
      <c r="LD23" s="270"/>
      <c r="LE23" s="270"/>
      <c r="LF23" s="270"/>
      <c r="LG23" s="270"/>
      <c r="LH23" s="270"/>
      <c r="LI23" s="270"/>
      <c r="LJ23" s="270"/>
      <c r="LK23" s="270"/>
      <c r="LL23" s="270"/>
      <c r="LM23" s="270"/>
      <c r="LN23" s="270"/>
      <c r="LO23" s="270"/>
      <c r="LP23" s="270"/>
      <c r="LQ23" s="270"/>
      <c r="LR23" s="270"/>
      <c r="LS23" s="270"/>
      <c r="LT23" s="270"/>
      <c r="LU23" s="270"/>
      <c r="LV23" s="270"/>
      <c r="LW23" s="270"/>
      <c r="LX23" s="270"/>
      <c r="LY23" s="270"/>
      <c r="LZ23" s="270"/>
      <c r="MA23" s="270"/>
      <c r="MB23" s="270"/>
      <c r="MC23" s="270"/>
      <c r="MD23" s="270"/>
      <c r="ME23" s="270"/>
      <c r="MF23" s="270"/>
      <c r="MG23" s="270"/>
      <c r="MH23" s="270"/>
      <c r="MI23" s="270"/>
      <c r="MJ23" s="270"/>
      <c r="MK23" s="270"/>
      <c r="ML23" s="270"/>
      <c r="MM23" s="270"/>
      <c r="MN23" s="270"/>
      <c r="MO23" s="270"/>
      <c r="MP23" s="270"/>
      <c r="MQ23" s="270"/>
      <c r="MR23" s="270"/>
      <c r="MS23" s="270"/>
      <c r="MT23" s="270"/>
      <c r="MU23" s="270"/>
      <c r="MV23" s="270"/>
      <c r="MW23" s="270"/>
      <c r="MX23" s="270"/>
      <c r="MY23" s="270"/>
      <c r="MZ23" s="270"/>
      <c r="NA23" s="270"/>
      <c r="NB23" s="270"/>
      <c r="NC23" s="270"/>
      <c r="ND23" s="270"/>
      <c r="NE23" s="270"/>
      <c r="NF23" s="270"/>
      <c r="NG23" s="270"/>
      <c r="NH23" s="270"/>
      <c r="NI23" s="270"/>
      <c r="NJ23" s="270"/>
      <c r="NK23" s="270"/>
      <c r="NL23" s="270"/>
      <c r="NM23" s="270"/>
      <c r="NN23" s="270"/>
      <c r="NO23" s="270"/>
      <c r="NP23" s="270"/>
      <c r="NQ23" s="270"/>
      <c r="NR23" s="270"/>
      <c r="NS23" s="270"/>
      <c r="NT23" s="270"/>
      <c r="NU23" s="270"/>
      <c r="NV23" s="270"/>
      <c r="NW23" s="270"/>
      <c r="NX23" s="270"/>
      <c r="NY23" s="270"/>
      <c r="NZ23" s="270"/>
      <c r="OA23" s="270"/>
      <c r="OB23" s="270"/>
      <c r="OC23" s="270"/>
      <c r="OD23" s="270"/>
      <c r="OE23" s="270"/>
      <c r="OF23" s="270"/>
      <c r="OG23" s="270"/>
      <c r="OH23" s="270"/>
      <c r="OI23" s="270"/>
      <c r="OJ23" s="270"/>
      <c r="OK23" s="270"/>
      <c r="OL23" s="270"/>
      <c r="OM23" s="270"/>
      <c r="ON23" s="270"/>
      <c r="OO23" s="270"/>
      <c r="OP23" s="270"/>
      <c r="OQ23" s="270"/>
      <c r="OR23" s="270"/>
      <c r="OS23" s="270"/>
      <c r="OT23" s="270"/>
      <c r="OU23" s="270"/>
      <c r="OV23" s="270"/>
      <c r="OW23" s="270"/>
      <c r="OX23" s="270"/>
      <c r="OY23" s="270"/>
      <c r="OZ23" s="270"/>
      <c r="PA23" s="270"/>
      <c r="PB23" s="270"/>
      <c r="PC23" s="270"/>
      <c r="PD23" s="270"/>
      <c r="PE23" s="270"/>
      <c r="PF23" s="270"/>
      <c r="PG23" s="270"/>
      <c r="PH23" s="270"/>
      <c r="PI23" s="270"/>
      <c r="PJ23" s="270"/>
      <c r="PK23" s="270"/>
      <c r="PL23" s="270"/>
      <c r="PM23" s="270"/>
      <c r="PN23" s="270"/>
      <c r="PO23" s="270"/>
      <c r="PP23" s="270"/>
      <c r="PQ23" s="270"/>
      <c r="PR23" s="270"/>
      <c r="PS23" s="270"/>
      <c r="PT23" s="270"/>
      <c r="PU23" s="270"/>
      <c r="PV23" s="270"/>
      <c r="PW23" s="270"/>
      <c r="PX23" s="270"/>
      <c r="PY23" s="270"/>
      <c r="PZ23" s="270"/>
      <c r="QA23" s="270"/>
      <c r="QB23" s="270"/>
      <c r="QC23" s="270"/>
      <c r="QD23" s="270"/>
      <c r="QE23" s="270"/>
      <c r="QF23" s="270"/>
      <c r="QG23" s="270"/>
      <c r="QH23" s="270"/>
      <c r="QI23" s="270"/>
      <c r="QJ23" s="270"/>
      <c r="QK23" s="270"/>
      <c r="QL23" s="270"/>
      <c r="QM23" s="270"/>
      <c r="QN23" s="270"/>
      <c r="QO23" s="270"/>
      <c r="QP23" s="270"/>
      <c r="QQ23" s="270"/>
      <c r="QR23" s="270"/>
      <c r="QS23" s="270"/>
      <c r="QT23" s="270"/>
      <c r="QU23" s="270"/>
      <c r="QV23" s="270"/>
      <c r="QW23" s="270"/>
      <c r="QX23" s="270"/>
      <c r="QY23" s="270"/>
      <c r="QZ23" s="270"/>
      <c r="RA23" s="270"/>
      <c r="RB23" s="270"/>
      <c r="RC23" s="270"/>
      <c r="RD23" s="270"/>
      <c r="RE23" s="270"/>
      <c r="RF23" s="270"/>
      <c r="RG23" s="270"/>
      <c r="RH23" s="270"/>
      <c r="RI23" s="270"/>
      <c r="RJ23" s="270"/>
      <c r="RK23" s="270"/>
      <c r="RL23" s="270"/>
      <c r="RM23" s="270"/>
      <c r="RN23" s="270"/>
      <c r="RO23" s="270"/>
      <c r="RP23" s="270"/>
      <c r="RQ23" s="270"/>
      <c r="RR23" s="270"/>
      <c r="RS23" s="270"/>
      <c r="RT23" s="270"/>
      <c r="RU23" s="270"/>
      <c r="RV23" s="270"/>
      <c r="RW23" s="270"/>
      <c r="RX23" s="270"/>
      <c r="RY23" s="270"/>
      <c r="RZ23" s="270"/>
      <c r="SA23" s="270"/>
      <c r="SB23" s="270"/>
      <c r="SC23" s="270"/>
      <c r="SD23" s="270"/>
      <c r="SE23" s="270"/>
      <c r="SF23" s="270"/>
      <c r="SG23" s="270"/>
      <c r="SH23" s="270"/>
      <c r="SI23" s="270"/>
      <c r="SJ23" s="270"/>
      <c r="SK23" s="270"/>
      <c r="SL23" s="270"/>
      <c r="SM23" s="270"/>
      <c r="SN23" s="270"/>
      <c r="SO23" s="270"/>
      <c r="SP23" s="270"/>
      <c r="SQ23" s="270"/>
      <c r="SR23" s="270"/>
      <c r="SS23" s="270"/>
      <c r="ST23" s="270"/>
      <c r="SU23" s="270"/>
      <c r="SV23" s="270"/>
      <c r="SW23" s="270"/>
      <c r="SX23" s="270"/>
      <c r="SY23" s="270"/>
      <c r="SZ23" s="270"/>
      <c r="TA23" s="270"/>
      <c r="TB23" s="270"/>
      <c r="TC23" s="270"/>
      <c r="TD23" s="270"/>
      <c r="TE23" s="270"/>
      <c r="TF23" s="270"/>
      <c r="TG23" s="270"/>
      <c r="TH23" s="270"/>
      <c r="TI23" s="270"/>
      <c r="TJ23" s="270"/>
      <c r="TK23" s="270"/>
      <c r="TL23" s="270"/>
      <c r="TM23" s="270"/>
      <c r="TN23" s="270"/>
      <c r="TO23" s="270"/>
      <c r="TP23" s="270"/>
      <c r="TQ23" s="270"/>
      <c r="TR23" s="270"/>
      <c r="TS23" s="270"/>
      <c r="TT23" s="270"/>
      <c r="TU23" s="270"/>
      <c r="TV23" s="270"/>
      <c r="TW23" s="270"/>
      <c r="TX23" s="270"/>
      <c r="TY23" s="270"/>
      <c r="TZ23" s="270"/>
      <c r="UA23" s="270"/>
      <c r="UB23" s="270"/>
      <c r="UC23" s="270"/>
      <c r="UD23" s="270"/>
      <c r="UE23" s="270"/>
      <c r="UF23" s="270"/>
      <c r="UG23" s="270"/>
      <c r="UH23" s="270"/>
      <c r="UI23" s="270"/>
      <c r="UJ23" s="270"/>
      <c r="UK23" s="270"/>
      <c r="UL23" s="270"/>
      <c r="UM23" s="270"/>
      <c r="UN23" s="270"/>
      <c r="UO23" s="270"/>
      <c r="UP23" s="270"/>
      <c r="UQ23" s="270"/>
      <c r="UR23" s="270"/>
      <c r="US23" s="270"/>
      <c r="UT23" s="270"/>
      <c r="UU23" s="270"/>
      <c r="UV23" s="270"/>
      <c r="UW23" s="270"/>
      <c r="UX23" s="270"/>
      <c r="UY23" s="270"/>
      <c r="UZ23" s="270"/>
      <c r="VA23" s="270"/>
      <c r="VB23" s="270"/>
      <c r="VC23" s="270"/>
      <c r="VD23" s="270"/>
      <c r="VE23" s="270"/>
      <c r="VF23" s="270"/>
      <c r="VG23" s="270"/>
      <c r="VH23" s="270"/>
      <c r="VI23" s="270"/>
      <c r="VJ23" s="270"/>
      <c r="VK23" s="270"/>
      <c r="VL23" s="270"/>
      <c r="VM23" s="270"/>
      <c r="VN23" s="270"/>
      <c r="VO23" s="270"/>
      <c r="VP23" s="270"/>
      <c r="VQ23" s="270"/>
      <c r="VR23" s="270"/>
      <c r="VS23" s="270"/>
      <c r="VT23" s="270"/>
      <c r="VU23" s="270"/>
      <c r="VV23" s="270"/>
      <c r="VW23" s="270"/>
      <c r="VX23" s="270"/>
      <c r="VY23" s="270"/>
      <c r="VZ23" s="270"/>
      <c r="WA23" s="270"/>
      <c r="WB23" s="270"/>
      <c r="WC23" s="270"/>
      <c r="WD23" s="270"/>
      <c r="WE23" s="270"/>
      <c r="WF23" s="270"/>
      <c r="WG23" s="270"/>
      <c r="WH23" s="270"/>
      <c r="WI23" s="270"/>
      <c r="WJ23" s="270"/>
      <c r="WK23" s="270"/>
      <c r="WL23" s="270"/>
      <c r="WM23" s="270"/>
      <c r="WN23" s="270"/>
      <c r="WO23" s="270"/>
      <c r="WP23" s="270"/>
      <c r="WQ23" s="270"/>
      <c r="WR23" s="270"/>
      <c r="WS23" s="270"/>
      <c r="WT23" s="270"/>
      <c r="WU23" s="270"/>
      <c r="WV23" s="270"/>
      <c r="WW23" s="270"/>
      <c r="WX23" s="270"/>
      <c r="WY23" s="270"/>
      <c r="WZ23" s="270"/>
      <c r="XA23" s="270"/>
      <c r="XB23" s="270"/>
      <c r="XC23" s="270"/>
      <c r="XD23" s="270"/>
      <c r="XE23" s="270"/>
      <c r="XF23" s="270"/>
      <c r="XG23" s="270"/>
      <c r="XH23" s="270"/>
      <c r="XI23" s="270"/>
      <c r="XJ23" s="270"/>
      <c r="XK23" s="270"/>
      <c r="XL23" s="270"/>
      <c r="XM23" s="270"/>
      <c r="XN23" s="270"/>
      <c r="XO23" s="270"/>
      <c r="XP23" s="270"/>
      <c r="XQ23" s="270"/>
      <c r="XR23" s="270"/>
      <c r="XS23" s="270"/>
      <c r="XT23" s="270"/>
      <c r="XU23" s="270"/>
      <c r="XV23" s="270"/>
      <c r="XW23" s="270"/>
      <c r="XX23" s="270"/>
      <c r="XY23" s="270"/>
      <c r="XZ23" s="270"/>
      <c r="YA23" s="270"/>
      <c r="YB23" s="270"/>
      <c r="YC23" s="270"/>
      <c r="YD23" s="270"/>
      <c r="YE23" s="270"/>
      <c r="YF23" s="270"/>
      <c r="YG23" s="270"/>
      <c r="YH23" s="270"/>
      <c r="YI23" s="270"/>
      <c r="YJ23" s="270"/>
      <c r="YK23" s="270"/>
      <c r="YL23" s="270"/>
      <c r="YM23" s="270"/>
      <c r="YN23" s="270"/>
      <c r="YO23" s="270"/>
      <c r="YP23" s="270"/>
      <c r="YQ23" s="270"/>
      <c r="YR23" s="270"/>
      <c r="YS23" s="270"/>
      <c r="YT23" s="270"/>
      <c r="YU23" s="270"/>
      <c r="YV23" s="270"/>
      <c r="YW23" s="270"/>
      <c r="YX23" s="270"/>
      <c r="YY23" s="270"/>
      <c r="YZ23" s="270"/>
      <c r="ZA23" s="270"/>
      <c r="ZB23" s="270"/>
      <c r="ZC23" s="270"/>
      <c r="ZD23" s="270"/>
      <c r="ZE23" s="270"/>
      <c r="ZF23" s="270"/>
      <c r="ZG23" s="270"/>
      <c r="ZH23" s="270"/>
      <c r="ZI23" s="270"/>
      <c r="ZJ23" s="270"/>
      <c r="ZK23" s="270"/>
      <c r="ZL23" s="270"/>
      <c r="ZM23" s="270"/>
      <c r="ZN23" s="270"/>
      <c r="ZO23" s="270"/>
      <c r="ZP23" s="270"/>
      <c r="ZQ23" s="270"/>
      <c r="ZR23" s="270"/>
      <c r="ZS23" s="270"/>
      <c r="ZT23" s="270"/>
      <c r="ZU23" s="270"/>
      <c r="ZV23" s="270"/>
      <c r="ZW23" s="270"/>
      <c r="ZX23" s="270"/>
      <c r="ZY23" s="270"/>
      <c r="ZZ23" s="270"/>
      <c r="AAA23" s="270"/>
      <c r="AAB23" s="270"/>
      <c r="AAC23" s="270"/>
      <c r="AAD23" s="270"/>
      <c r="AAE23" s="270"/>
      <c r="AAF23" s="270"/>
      <c r="AAG23" s="270"/>
      <c r="AAH23" s="270"/>
      <c r="AAI23" s="270"/>
      <c r="AAJ23" s="270"/>
      <c r="AAK23" s="270"/>
      <c r="AAL23" s="270"/>
      <c r="AAM23" s="270"/>
      <c r="AAN23" s="270"/>
      <c r="AAO23" s="270"/>
      <c r="AAP23" s="270"/>
      <c r="AAQ23" s="270"/>
      <c r="AAR23" s="270"/>
      <c r="AAS23" s="270"/>
      <c r="AAT23" s="270"/>
      <c r="AAU23" s="270"/>
      <c r="AAV23" s="270"/>
      <c r="AAW23" s="270"/>
      <c r="AAX23" s="270"/>
      <c r="AAY23" s="270"/>
      <c r="AAZ23" s="270"/>
      <c r="ABA23" s="270"/>
      <c r="ABB23" s="270"/>
      <c r="ABC23" s="270"/>
      <c r="ABD23" s="270"/>
      <c r="ABE23" s="270"/>
      <c r="ABF23" s="270"/>
      <c r="ABG23" s="270"/>
      <c r="ABH23" s="270"/>
      <c r="ABI23" s="270"/>
      <c r="ABJ23" s="270"/>
      <c r="ABK23" s="270"/>
      <c r="ABL23" s="270"/>
      <c r="ABM23" s="270"/>
      <c r="ABN23" s="270"/>
      <c r="ABO23" s="270"/>
      <c r="ABP23" s="270"/>
      <c r="ABQ23" s="270"/>
      <c r="ABR23" s="270"/>
      <c r="ABS23" s="270"/>
      <c r="ABT23" s="270"/>
      <c r="ABU23" s="270"/>
      <c r="ABV23" s="270"/>
      <c r="ABW23" s="270"/>
      <c r="ABX23" s="270"/>
      <c r="ABY23" s="270"/>
      <c r="ABZ23" s="270"/>
      <c r="ACA23" s="270"/>
      <c r="ACB23" s="270"/>
      <c r="ACC23" s="270"/>
      <c r="ACD23" s="270"/>
      <c r="ACE23" s="270"/>
      <c r="ACF23" s="270"/>
      <c r="ACG23" s="270"/>
      <c r="ACH23" s="270"/>
      <c r="ACI23" s="270"/>
      <c r="ACJ23" s="270"/>
      <c r="ACK23" s="270"/>
      <c r="ACL23" s="270"/>
      <c r="ACM23" s="270"/>
      <c r="ACN23" s="270"/>
      <c r="ACO23" s="270"/>
      <c r="ACP23" s="270"/>
      <c r="ACQ23" s="270"/>
      <c r="ACR23" s="270"/>
      <c r="ACS23" s="270"/>
      <c r="ACT23" s="270"/>
      <c r="ACU23" s="270"/>
      <c r="ACV23" s="270"/>
      <c r="ACW23" s="270"/>
      <c r="ACX23" s="270"/>
      <c r="ACY23" s="270"/>
      <c r="ACZ23" s="270"/>
      <c r="ADA23" s="270"/>
      <c r="ADB23" s="270"/>
      <c r="ADC23" s="270"/>
      <c r="ADD23" s="270"/>
      <c r="ADE23" s="270"/>
      <c r="ADF23" s="270"/>
      <c r="ADG23" s="270"/>
      <c r="ADH23" s="270"/>
      <c r="ADI23" s="270"/>
      <c r="ADJ23" s="270"/>
      <c r="ADK23" s="270"/>
      <c r="ADL23" s="270"/>
      <c r="ADM23" s="270"/>
      <c r="ADN23" s="270"/>
      <c r="ADO23" s="270"/>
      <c r="ADP23" s="270"/>
      <c r="ADQ23" s="270"/>
      <c r="ADR23" s="270"/>
      <c r="ADS23" s="270"/>
      <c r="ADT23" s="270"/>
      <c r="ADU23" s="270"/>
      <c r="ADV23" s="270"/>
      <c r="ADW23" s="270"/>
      <c r="ADX23" s="270"/>
      <c r="ADY23" s="270"/>
      <c r="ADZ23" s="270"/>
      <c r="AEA23" s="270"/>
      <c r="AEB23" s="270"/>
      <c r="AEC23" s="270"/>
      <c r="AED23" s="270"/>
      <c r="AEE23" s="270"/>
      <c r="AEF23" s="270"/>
      <c r="AEG23" s="270"/>
      <c r="AEH23" s="270"/>
      <c r="AEI23" s="270"/>
      <c r="AEJ23" s="270"/>
      <c r="AEK23" s="270"/>
      <c r="AEL23" s="270"/>
      <c r="AEM23" s="270"/>
      <c r="AEN23" s="270"/>
      <c r="AEO23" s="270"/>
      <c r="AEP23" s="270"/>
      <c r="AEQ23" s="270"/>
      <c r="AER23" s="270"/>
      <c r="AES23" s="270"/>
      <c r="AET23" s="270"/>
      <c r="AEU23" s="270"/>
      <c r="AEV23" s="270"/>
      <c r="AEW23" s="270"/>
      <c r="AEX23" s="270"/>
      <c r="AEY23" s="270"/>
      <c r="AEZ23" s="270"/>
      <c r="AFA23" s="270"/>
      <c r="AFB23" s="270"/>
      <c r="AFC23" s="270"/>
      <c r="AFD23" s="270"/>
      <c r="AFE23" s="270"/>
      <c r="AFF23" s="270"/>
      <c r="AFG23" s="270"/>
      <c r="AFH23" s="270"/>
      <c r="AFI23" s="270"/>
      <c r="AFJ23" s="270"/>
      <c r="AFK23" s="270"/>
      <c r="AFL23" s="270"/>
      <c r="AFM23" s="270"/>
      <c r="AFN23" s="270"/>
      <c r="AFO23" s="270"/>
      <c r="AFP23" s="270"/>
      <c r="AFQ23" s="270"/>
      <c r="AFR23" s="270"/>
      <c r="AFS23" s="270"/>
      <c r="AFT23" s="270"/>
      <c r="AFU23" s="270"/>
      <c r="AFV23" s="270"/>
      <c r="AFW23" s="270"/>
      <c r="AFX23" s="270"/>
      <c r="AFY23" s="270"/>
      <c r="AFZ23" s="270"/>
      <c r="AGA23" s="270"/>
      <c r="AGB23" s="270"/>
      <c r="AGC23" s="270"/>
      <c r="AGD23" s="270"/>
      <c r="AGE23" s="270"/>
      <c r="AGF23" s="270"/>
      <c r="AGG23" s="270"/>
      <c r="AGH23" s="270"/>
      <c r="AGI23" s="270"/>
      <c r="AGJ23" s="270"/>
      <c r="AGK23" s="270"/>
      <c r="AGL23" s="270"/>
      <c r="AGM23" s="270"/>
      <c r="AGN23" s="270"/>
      <c r="AGO23" s="270"/>
      <c r="AGP23" s="270"/>
      <c r="AGQ23" s="270"/>
      <c r="AGR23" s="270"/>
      <c r="AGS23" s="270"/>
      <c r="AGT23" s="270"/>
      <c r="AGU23" s="270"/>
      <c r="AGV23" s="270"/>
      <c r="AGW23" s="270"/>
      <c r="AGX23" s="270"/>
      <c r="AGY23" s="270"/>
      <c r="AGZ23" s="270"/>
      <c r="AHA23" s="270"/>
      <c r="AHB23" s="270"/>
      <c r="AHC23" s="270"/>
      <c r="AHD23" s="270"/>
      <c r="AHE23" s="270"/>
      <c r="AHF23" s="270"/>
      <c r="AHG23" s="270"/>
      <c r="AHH23" s="270"/>
      <c r="AHI23" s="270"/>
      <c r="AHJ23" s="270"/>
      <c r="AHK23" s="270"/>
      <c r="AHL23" s="270"/>
      <c r="AHM23" s="270"/>
      <c r="AHN23" s="270"/>
      <c r="AHO23" s="270"/>
      <c r="AHP23" s="270"/>
      <c r="AHQ23" s="270"/>
      <c r="AHR23" s="270"/>
      <c r="AHS23" s="270"/>
      <c r="AHT23" s="270"/>
      <c r="AHU23" s="270"/>
      <c r="AHV23" s="270"/>
      <c r="AHW23" s="270"/>
      <c r="AHX23" s="270"/>
      <c r="AHY23" s="270"/>
      <c r="AHZ23" s="270"/>
      <c r="AIA23" s="270"/>
      <c r="AIB23" s="270"/>
      <c r="AIC23" s="270"/>
      <c r="AID23" s="270"/>
      <c r="AIE23" s="270"/>
      <c r="AIF23" s="270"/>
      <c r="AIG23" s="270"/>
      <c r="AIH23" s="270"/>
      <c r="AII23" s="270"/>
      <c r="AIJ23" s="270"/>
      <c r="AIK23" s="270"/>
      <c r="AIL23" s="270"/>
      <c r="AIM23" s="270"/>
      <c r="AIN23" s="270"/>
      <c r="AIO23" s="270"/>
      <c r="AIP23" s="270"/>
      <c r="AIQ23" s="270"/>
      <c r="AIR23" s="270"/>
      <c r="AIS23" s="270"/>
      <c r="AIT23" s="270"/>
      <c r="AIU23" s="270"/>
      <c r="AIV23" s="270"/>
      <c r="AIW23" s="270"/>
      <c r="AIX23" s="270"/>
      <c r="AIY23" s="270"/>
      <c r="AIZ23" s="270"/>
      <c r="AJA23" s="270"/>
      <c r="AJB23" s="270"/>
      <c r="AJC23" s="270"/>
      <c r="AJD23" s="270"/>
      <c r="AJE23" s="270"/>
      <c r="AJF23" s="270"/>
      <c r="AJG23" s="270"/>
      <c r="AJH23" s="270"/>
      <c r="AJI23" s="270"/>
      <c r="AJJ23" s="270"/>
      <c r="AJK23" s="270"/>
      <c r="AJL23" s="270"/>
      <c r="AJM23" s="270"/>
      <c r="AJN23" s="270"/>
      <c r="AJO23" s="270"/>
      <c r="AJP23" s="270"/>
      <c r="AJQ23" s="270"/>
      <c r="AJR23" s="270"/>
      <c r="AJS23" s="270"/>
      <c r="AJT23" s="270"/>
      <c r="AJU23" s="270"/>
      <c r="AJV23" s="270"/>
      <c r="AJW23" s="270"/>
      <c r="AJX23" s="270"/>
      <c r="AJY23" s="270"/>
      <c r="AJZ23" s="270"/>
      <c r="AKA23" s="270"/>
      <c r="AKB23" s="270"/>
      <c r="AKC23" s="270"/>
      <c r="AKD23" s="270"/>
      <c r="AKE23" s="270"/>
      <c r="AKF23" s="270"/>
      <c r="AKG23" s="270"/>
      <c r="AKH23" s="270"/>
      <c r="AKI23" s="270"/>
      <c r="AKJ23" s="270"/>
      <c r="AKK23" s="270"/>
      <c r="AKL23" s="270"/>
      <c r="AKM23" s="270"/>
      <c r="AKN23" s="270"/>
      <c r="AKO23" s="270"/>
      <c r="AKP23" s="270"/>
      <c r="AKQ23" s="270"/>
      <c r="AKR23" s="270"/>
      <c r="AKS23" s="270"/>
      <c r="AKT23" s="270"/>
      <c r="AKU23" s="270"/>
      <c r="AKV23" s="270"/>
      <c r="AKW23" s="270"/>
      <c r="AKX23" s="270"/>
      <c r="AKY23" s="270"/>
      <c r="AKZ23" s="270"/>
      <c r="ALA23" s="270"/>
      <c r="ALB23" s="270"/>
      <c r="ALC23" s="270"/>
      <c r="ALD23" s="270"/>
      <c r="ALE23" s="270"/>
      <c r="ALF23" s="270"/>
      <c r="ALG23" s="270"/>
      <c r="ALH23" s="270"/>
      <c r="ALI23" s="270"/>
      <c r="ALJ23" s="270"/>
      <c r="ALK23" s="270"/>
      <c r="ALL23" s="270"/>
      <c r="ALM23" s="270"/>
      <c r="ALN23" s="270"/>
      <c r="ALO23" s="270"/>
      <c r="ALP23" s="270"/>
      <c r="ALQ23" s="270"/>
      <c r="ALR23" s="270"/>
      <c r="ALS23" s="270"/>
      <c r="ALT23" s="270"/>
      <c r="ALU23" s="270"/>
      <c r="ALV23" s="270"/>
      <c r="ALW23" s="270"/>
      <c r="ALX23" s="270"/>
      <c r="ALY23" s="270"/>
      <c r="ALZ23" s="270"/>
      <c r="AMA23" s="270"/>
      <c r="AMB23" s="270"/>
      <c r="AMC23" s="270"/>
      <c r="AMD23" s="270"/>
      <c r="AME23" s="270"/>
      <c r="AMF23" s="270"/>
      <c r="AMG23" s="270"/>
      <c r="AMH23" s="270"/>
      <c r="AMI23" s="270"/>
      <c r="AMJ23" s="270"/>
      <c r="AMK23" s="270"/>
      <c r="AML23" s="270"/>
      <c r="AMM23" s="270"/>
      <c r="AMN23" s="270"/>
      <c r="AMO23" s="270"/>
      <c r="AMP23" s="270"/>
      <c r="AMQ23" s="270"/>
      <c r="AMR23" s="270"/>
      <c r="AMS23" s="270"/>
      <c r="AMT23" s="270"/>
      <c r="AMU23" s="270"/>
      <c r="AMV23" s="270"/>
      <c r="AMW23" s="270"/>
      <c r="AMX23" s="270"/>
      <c r="AMY23" s="270"/>
      <c r="AMZ23" s="270"/>
      <c r="ANA23" s="270"/>
      <c r="ANB23" s="270"/>
      <c r="ANC23" s="270"/>
      <c r="AND23" s="270"/>
      <c r="ANE23" s="270"/>
      <c r="ANF23" s="270"/>
      <c r="ANG23" s="270"/>
      <c r="ANH23" s="270"/>
      <c r="ANI23" s="270"/>
      <c r="ANJ23" s="270"/>
      <c r="ANK23" s="270"/>
      <c r="ANL23" s="270"/>
      <c r="ANM23" s="270"/>
      <c r="ANN23" s="270"/>
      <c r="ANO23" s="270"/>
      <c r="ANP23" s="270"/>
      <c r="ANQ23" s="270"/>
      <c r="ANR23" s="270"/>
      <c r="ANS23" s="270"/>
      <c r="ANT23" s="270"/>
      <c r="ANU23" s="270"/>
      <c r="ANV23" s="270"/>
      <c r="ANW23" s="270"/>
      <c r="ANX23" s="270"/>
      <c r="ANY23" s="270"/>
      <c r="ANZ23" s="270"/>
      <c r="AOA23" s="270"/>
      <c r="AOB23" s="270"/>
      <c r="AOC23" s="270"/>
      <c r="AOD23" s="270"/>
      <c r="AOE23" s="270"/>
      <c r="AOF23" s="270"/>
      <c r="AOG23" s="270"/>
      <c r="AOH23" s="270"/>
      <c r="AOI23" s="270"/>
      <c r="AOJ23" s="270"/>
      <c r="AOK23" s="270"/>
      <c r="AOL23" s="270"/>
      <c r="AOM23" s="270"/>
      <c r="AON23" s="270"/>
      <c r="AOO23" s="270"/>
      <c r="AOP23" s="270"/>
      <c r="AOQ23" s="270"/>
      <c r="AOR23" s="270"/>
      <c r="AOS23" s="270"/>
      <c r="AOT23" s="270"/>
      <c r="AOU23" s="270"/>
      <c r="AOV23" s="270"/>
      <c r="AOW23" s="270"/>
      <c r="AOX23" s="270"/>
      <c r="AOY23" s="270"/>
      <c r="AOZ23" s="270"/>
      <c r="APA23" s="270"/>
      <c r="APB23" s="270"/>
      <c r="APC23" s="270"/>
      <c r="APD23" s="270"/>
      <c r="APE23" s="270"/>
      <c r="APF23" s="270"/>
      <c r="APG23" s="270"/>
      <c r="APH23" s="270"/>
      <c r="API23" s="270"/>
      <c r="APJ23" s="270"/>
      <c r="APK23" s="270"/>
      <c r="APL23" s="270"/>
      <c r="APM23" s="270"/>
      <c r="APN23" s="270"/>
      <c r="APO23" s="270"/>
      <c r="APP23" s="270"/>
      <c r="APQ23" s="270"/>
      <c r="APR23" s="270"/>
      <c r="APS23" s="270"/>
      <c r="APT23" s="270"/>
      <c r="APU23" s="270"/>
      <c r="APV23" s="270"/>
      <c r="APW23" s="270"/>
      <c r="APX23" s="270"/>
      <c r="APY23" s="270"/>
      <c r="APZ23" s="270"/>
      <c r="AQA23" s="270"/>
      <c r="AQB23" s="270"/>
      <c r="AQC23" s="270"/>
      <c r="AQD23" s="270"/>
      <c r="AQE23" s="270"/>
      <c r="AQF23" s="270"/>
      <c r="AQG23" s="270"/>
      <c r="AQH23" s="270"/>
      <c r="AQI23" s="270"/>
      <c r="AQJ23" s="270"/>
      <c r="AQK23" s="270"/>
      <c r="AQL23" s="270"/>
      <c r="AQM23" s="270"/>
      <c r="AQN23" s="270"/>
      <c r="AQO23" s="270"/>
      <c r="AQP23" s="270"/>
      <c r="AQQ23" s="270"/>
      <c r="AQR23" s="270"/>
      <c r="AQS23" s="270"/>
      <c r="AQT23" s="270"/>
      <c r="AQU23" s="270"/>
      <c r="AQV23" s="270"/>
      <c r="AQW23" s="270"/>
      <c r="AQX23" s="270"/>
      <c r="AQY23" s="270"/>
      <c r="AQZ23" s="270"/>
      <c r="ARA23" s="270"/>
      <c r="ARB23" s="270"/>
      <c r="ARC23" s="270"/>
      <c r="ARD23" s="270"/>
      <c r="ARE23" s="270"/>
      <c r="ARF23" s="270"/>
      <c r="ARG23" s="270"/>
      <c r="ARH23" s="270"/>
      <c r="ARI23" s="270"/>
      <c r="ARJ23" s="270"/>
      <c r="ARK23" s="270"/>
      <c r="ARL23" s="270"/>
      <c r="ARM23" s="270"/>
      <c r="ARN23" s="270"/>
      <c r="ARO23" s="270"/>
      <c r="ARP23" s="270"/>
      <c r="ARQ23" s="270"/>
      <c r="ARR23" s="270"/>
      <c r="ARS23" s="270"/>
      <c r="ART23" s="270"/>
      <c r="ARU23" s="270"/>
      <c r="ARV23" s="270"/>
      <c r="ARW23" s="270"/>
      <c r="ARX23" s="270"/>
      <c r="ARY23" s="270"/>
      <c r="ARZ23" s="270"/>
      <c r="ASA23" s="270"/>
      <c r="ASB23" s="270"/>
      <c r="ASC23" s="270"/>
      <c r="ASD23" s="270"/>
      <c r="ASE23" s="270"/>
      <c r="ASF23" s="270"/>
      <c r="ASG23" s="270"/>
      <c r="ASH23" s="270"/>
      <c r="ASI23" s="270"/>
      <c r="ASJ23" s="270"/>
      <c r="ASK23" s="270"/>
      <c r="ASL23" s="270"/>
      <c r="ASM23" s="270"/>
      <c r="ASN23" s="270"/>
      <c r="ASO23" s="270"/>
      <c r="ASP23" s="270"/>
      <c r="ASQ23" s="270"/>
      <c r="ASR23" s="270"/>
      <c r="ASS23" s="270"/>
      <c r="AST23" s="270"/>
      <c r="ASU23" s="270"/>
      <c r="ASV23" s="270"/>
      <c r="ASW23" s="270"/>
      <c r="ASX23" s="270"/>
      <c r="ASY23" s="270"/>
      <c r="ASZ23" s="270"/>
      <c r="ATA23" s="270"/>
      <c r="ATB23" s="270"/>
      <c r="ATC23" s="270"/>
      <c r="ATD23" s="270"/>
      <c r="ATE23" s="270"/>
      <c r="ATF23" s="270"/>
      <c r="ATG23" s="270"/>
      <c r="ATH23" s="270"/>
      <c r="ATI23" s="270"/>
      <c r="ATJ23" s="270"/>
      <c r="ATK23" s="270"/>
      <c r="ATL23" s="270"/>
      <c r="ATM23" s="270"/>
      <c r="ATN23" s="270"/>
      <c r="ATO23" s="270"/>
      <c r="ATP23" s="270"/>
      <c r="ATQ23" s="270"/>
      <c r="ATR23" s="270"/>
      <c r="ATS23" s="270"/>
      <c r="ATT23" s="270"/>
      <c r="ATU23" s="270"/>
      <c r="ATV23" s="270"/>
      <c r="ATW23" s="270"/>
      <c r="ATX23" s="270"/>
      <c r="ATY23" s="270"/>
      <c r="ATZ23" s="270"/>
      <c r="AUA23" s="270"/>
      <c r="AUB23" s="270"/>
      <c r="AUC23" s="270"/>
      <c r="AUD23" s="270"/>
      <c r="AUE23" s="270"/>
      <c r="AUF23" s="270"/>
      <c r="AUG23" s="270"/>
      <c r="AUH23" s="270"/>
      <c r="AUI23" s="270"/>
      <c r="AUJ23" s="270"/>
      <c r="AUK23" s="270"/>
      <c r="AUL23" s="270"/>
      <c r="AUM23" s="270"/>
      <c r="AUN23" s="270"/>
      <c r="AUO23" s="270"/>
      <c r="AUP23" s="270"/>
      <c r="AUQ23" s="270"/>
      <c r="AUR23" s="270"/>
      <c r="AUS23" s="270"/>
      <c r="AUT23" s="270"/>
      <c r="AUU23" s="270"/>
      <c r="AUV23" s="270"/>
      <c r="AUW23" s="270"/>
      <c r="AUX23" s="270"/>
      <c r="AUY23" s="270"/>
      <c r="AUZ23" s="270"/>
      <c r="AVA23" s="270"/>
      <c r="AVB23" s="270"/>
      <c r="AVC23" s="270"/>
      <c r="AVD23" s="270"/>
      <c r="AVE23" s="270"/>
      <c r="AVF23" s="270"/>
      <c r="AVG23" s="270"/>
      <c r="AVH23" s="270"/>
      <c r="AVI23" s="270"/>
      <c r="AVJ23" s="270"/>
      <c r="AVK23" s="270"/>
      <c r="AVL23" s="270"/>
      <c r="AVM23" s="270"/>
      <c r="AVN23" s="270"/>
      <c r="AVO23" s="270"/>
      <c r="AVP23" s="270"/>
      <c r="AVQ23" s="270"/>
      <c r="AVR23" s="270"/>
      <c r="AVS23" s="270"/>
      <c r="AVT23" s="270"/>
      <c r="AVU23" s="270"/>
      <c r="AVV23" s="270"/>
      <c r="AVW23" s="270"/>
      <c r="AVX23" s="270"/>
      <c r="AVY23" s="270"/>
      <c r="AVZ23" s="270"/>
      <c r="AWA23" s="270"/>
      <c r="AWB23" s="270"/>
      <c r="AWC23" s="270"/>
      <c r="AWD23" s="270"/>
      <c r="AWE23" s="270"/>
      <c r="AWF23" s="270"/>
      <c r="AWG23" s="270"/>
      <c r="AWH23" s="270"/>
      <c r="AWI23" s="270"/>
      <c r="AWJ23" s="270"/>
      <c r="AWK23" s="270"/>
      <c r="AWL23" s="270"/>
      <c r="AWM23" s="270"/>
      <c r="AWN23" s="270"/>
      <c r="AWO23" s="270"/>
      <c r="AWP23" s="270"/>
      <c r="AWQ23" s="270"/>
      <c r="AWR23" s="270"/>
      <c r="AWS23" s="270"/>
      <c r="AWT23" s="270"/>
      <c r="AWU23" s="270"/>
      <c r="AWV23" s="270"/>
      <c r="AWW23" s="270"/>
      <c r="AWX23" s="270"/>
      <c r="AWY23" s="270"/>
      <c r="AWZ23" s="270"/>
      <c r="AXA23" s="270"/>
      <c r="AXB23" s="270"/>
      <c r="AXC23" s="270"/>
      <c r="AXD23" s="270"/>
      <c r="AXE23" s="270"/>
      <c r="AXF23" s="270"/>
      <c r="AXG23" s="270"/>
      <c r="AXH23" s="270"/>
      <c r="AXI23" s="270"/>
      <c r="AXJ23" s="270"/>
      <c r="AXK23" s="270"/>
      <c r="AXL23" s="270"/>
      <c r="AXM23" s="270"/>
      <c r="AXN23" s="270"/>
      <c r="AXO23" s="270"/>
      <c r="AXP23" s="270"/>
      <c r="AXQ23" s="270"/>
      <c r="AXR23" s="270"/>
      <c r="AXS23" s="270"/>
      <c r="AXT23" s="270"/>
      <c r="AXU23" s="270"/>
      <c r="AXV23" s="270"/>
      <c r="AXW23" s="270"/>
      <c r="AXX23" s="270"/>
      <c r="AXY23" s="270"/>
      <c r="AXZ23" s="270"/>
      <c r="AYA23" s="270"/>
      <c r="AYB23" s="270"/>
      <c r="AYC23" s="270"/>
      <c r="AYD23" s="270"/>
      <c r="AYE23" s="270"/>
      <c r="AYF23" s="270"/>
      <c r="AYG23" s="270"/>
      <c r="AYH23" s="270"/>
      <c r="AYI23" s="270"/>
      <c r="AYJ23" s="270"/>
      <c r="AYK23" s="270"/>
      <c r="AYL23" s="270"/>
      <c r="AYM23" s="270"/>
      <c r="AYN23" s="270"/>
      <c r="AYO23" s="270"/>
      <c r="AYP23" s="270"/>
      <c r="AYQ23" s="270"/>
      <c r="AYR23" s="270"/>
      <c r="AYS23" s="270"/>
      <c r="AYT23" s="270"/>
      <c r="AYU23" s="270"/>
      <c r="AYV23" s="270"/>
      <c r="AYW23" s="270"/>
      <c r="AYX23" s="270"/>
      <c r="AYY23" s="270"/>
      <c r="AYZ23" s="270"/>
      <c r="AZA23" s="270"/>
      <c r="AZB23" s="270"/>
      <c r="AZC23" s="270"/>
      <c r="AZD23" s="270"/>
      <c r="AZE23" s="270"/>
      <c r="AZF23" s="270"/>
      <c r="AZG23" s="270"/>
      <c r="AZH23" s="270"/>
      <c r="AZI23" s="270"/>
      <c r="AZJ23" s="270"/>
      <c r="AZK23" s="270"/>
      <c r="AZL23" s="270"/>
      <c r="AZM23" s="270"/>
      <c r="AZN23" s="270"/>
      <c r="AZO23" s="270"/>
      <c r="AZP23" s="270"/>
      <c r="AZQ23" s="270"/>
      <c r="AZR23" s="270"/>
      <c r="AZS23" s="270"/>
      <c r="AZT23" s="270"/>
      <c r="AZU23" s="270"/>
      <c r="AZV23" s="270"/>
      <c r="AZW23" s="270"/>
      <c r="AZX23" s="270"/>
      <c r="AZY23" s="270"/>
      <c r="AZZ23" s="270"/>
      <c r="BAA23" s="270"/>
      <c r="BAB23" s="270"/>
      <c r="BAC23" s="270"/>
      <c r="BAD23" s="270"/>
      <c r="BAE23" s="270"/>
      <c r="BAF23" s="270"/>
      <c r="BAG23" s="270"/>
      <c r="BAH23" s="270"/>
      <c r="BAI23" s="270"/>
      <c r="BAJ23" s="270"/>
      <c r="BAK23" s="270"/>
      <c r="BAL23" s="270"/>
      <c r="BAM23" s="270"/>
      <c r="BAN23" s="270"/>
      <c r="BAO23" s="270"/>
      <c r="BAP23" s="270"/>
      <c r="BAQ23" s="270"/>
      <c r="BAR23" s="270"/>
      <c r="BAS23" s="270"/>
      <c r="BAT23" s="270"/>
      <c r="BAU23" s="270"/>
      <c r="BAV23" s="270"/>
      <c r="BAW23" s="270"/>
      <c r="BAX23" s="270"/>
      <c r="BAY23" s="270"/>
      <c r="BAZ23" s="270"/>
      <c r="BBA23" s="270"/>
      <c r="BBB23" s="270"/>
      <c r="BBC23" s="270"/>
      <c r="BBD23" s="270"/>
      <c r="BBE23" s="270"/>
      <c r="BBF23" s="270"/>
      <c r="BBG23" s="270"/>
      <c r="BBH23" s="270"/>
      <c r="BBI23" s="270"/>
      <c r="BBJ23" s="270"/>
      <c r="BBK23" s="270"/>
      <c r="BBL23" s="270"/>
      <c r="BBM23" s="270"/>
      <c r="BBN23" s="270"/>
      <c r="BBO23" s="270"/>
      <c r="BBP23" s="270"/>
      <c r="BBQ23" s="270"/>
      <c r="BBR23" s="270"/>
      <c r="BBS23" s="270"/>
      <c r="BBT23" s="270"/>
      <c r="BBU23" s="270"/>
      <c r="BBV23" s="270"/>
      <c r="BBW23" s="270"/>
      <c r="BBX23" s="270"/>
      <c r="BBY23" s="270"/>
      <c r="BBZ23" s="270"/>
      <c r="BCA23" s="270"/>
      <c r="BCB23" s="270"/>
      <c r="BCC23" s="270"/>
      <c r="BCD23" s="270"/>
      <c r="BCE23" s="270"/>
      <c r="BCF23" s="270"/>
      <c r="BCG23" s="270"/>
      <c r="BCH23" s="270"/>
      <c r="BCI23" s="270"/>
      <c r="BCJ23" s="270"/>
      <c r="BCK23" s="270"/>
      <c r="BCL23" s="270"/>
      <c r="BCM23" s="270"/>
      <c r="BCN23" s="270"/>
      <c r="BCO23" s="270"/>
      <c r="BCP23" s="270"/>
      <c r="BCQ23" s="270"/>
      <c r="BCR23" s="270"/>
      <c r="BCS23" s="270"/>
      <c r="BCT23" s="270"/>
      <c r="BCU23" s="270"/>
      <c r="BCV23" s="270"/>
      <c r="BCW23" s="270"/>
      <c r="BCX23" s="270"/>
      <c r="BCY23" s="270"/>
      <c r="BCZ23" s="270"/>
      <c r="BDA23" s="270"/>
      <c r="BDB23" s="270"/>
      <c r="BDC23" s="270"/>
      <c r="BDD23" s="270"/>
      <c r="BDE23" s="270"/>
      <c r="BDF23" s="270"/>
      <c r="BDG23" s="270"/>
      <c r="BDH23" s="270"/>
      <c r="BDI23" s="270"/>
      <c r="BDJ23" s="270"/>
      <c r="BDK23" s="270"/>
      <c r="BDL23" s="270"/>
      <c r="BDM23" s="270"/>
      <c r="BDN23" s="270"/>
      <c r="BDO23" s="270"/>
      <c r="BDP23" s="270"/>
      <c r="BDQ23" s="270"/>
      <c r="BDR23" s="270"/>
      <c r="BDS23" s="270"/>
      <c r="BDT23" s="270"/>
      <c r="BDU23" s="270"/>
      <c r="BDV23" s="270"/>
      <c r="BDW23" s="270"/>
      <c r="BDX23" s="270"/>
      <c r="BDY23" s="270"/>
      <c r="BDZ23" s="270"/>
      <c r="BEA23" s="270"/>
      <c r="BEB23" s="270"/>
      <c r="BEC23" s="270"/>
      <c r="BED23" s="270"/>
      <c r="BEE23" s="270"/>
      <c r="BEF23" s="270"/>
      <c r="BEG23" s="270"/>
      <c r="BEH23" s="270"/>
      <c r="BEI23" s="270"/>
      <c r="BEJ23" s="270"/>
      <c r="BEK23" s="270"/>
      <c r="BEL23" s="270"/>
      <c r="BEM23" s="270"/>
      <c r="BEN23" s="270"/>
      <c r="BEO23" s="270"/>
      <c r="BEP23" s="270"/>
      <c r="BEQ23" s="270"/>
      <c r="BER23" s="270"/>
      <c r="BES23" s="270"/>
      <c r="BET23" s="270"/>
      <c r="BEU23" s="270"/>
      <c r="BEV23" s="270"/>
      <c r="BEW23" s="270"/>
      <c r="BEX23" s="270"/>
      <c r="BEY23" s="270"/>
      <c r="BEZ23" s="270"/>
      <c r="BFA23" s="270"/>
      <c r="BFB23" s="270"/>
      <c r="BFC23" s="270"/>
      <c r="BFD23" s="270"/>
      <c r="BFE23" s="270"/>
      <c r="BFF23" s="270"/>
      <c r="BFG23" s="270"/>
      <c r="BFH23" s="270"/>
      <c r="BFI23" s="270"/>
      <c r="BFJ23" s="270"/>
      <c r="BFK23" s="270"/>
      <c r="BFL23" s="270"/>
      <c r="BFM23" s="270"/>
      <c r="BFN23" s="270"/>
      <c r="BFO23" s="270"/>
      <c r="BFP23" s="270"/>
      <c r="BFQ23" s="270"/>
      <c r="BFR23" s="270"/>
      <c r="BFS23" s="270"/>
      <c r="BFT23" s="270"/>
      <c r="BFU23" s="270"/>
      <c r="BFV23" s="270"/>
      <c r="BFW23" s="270"/>
      <c r="BFX23" s="270"/>
      <c r="BFY23" s="270"/>
      <c r="BFZ23" s="270"/>
      <c r="BGA23" s="270"/>
      <c r="BGB23" s="270"/>
      <c r="BGC23" s="270"/>
      <c r="BGD23" s="270"/>
      <c r="BGE23" s="270"/>
      <c r="BGF23" s="270"/>
      <c r="BGG23" s="270"/>
      <c r="BGH23" s="270"/>
      <c r="BGI23" s="270"/>
      <c r="BGJ23" s="270"/>
      <c r="BGK23" s="270"/>
      <c r="BGL23" s="270"/>
      <c r="BGM23" s="270"/>
      <c r="BGN23" s="270"/>
      <c r="BGO23" s="270"/>
      <c r="BGP23" s="270"/>
      <c r="BGQ23" s="270"/>
      <c r="BGR23" s="270"/>
      <c r="BGS23" s="270"/>
      <c r="BGT23" s="270"/>
      <c r="BGU23" s="270"/>
      <c r="BGV23" s="270"/>
      <c r="BGW23" s="270"/>
      <c r="BGX23" s="270"/>
      <c r="BGY23" s="270"/>
      <c r="BGZ23" s="270"/>
      <c r="BHA23" s="270"/>
      <c r="BHB23" s="270"/>
      <c r="BHC23" s="270"/>
      <c r="BHD23" s="270"/>
      <c r="BHE23" s="270"/>
      <c r="BHF23" s="270"/>
      <c r="BHG23" s="270"/>
      <c r="BHH23" s="270"/>
      <c r="BHI23" s="270"/>
      <c r="BHJ23" s="270"/>
      <c r="BHK23" s="270"/>
      <c r="BHL23" s="270"/>
      <c r="BHM23" s="270"/>
      <c r="BHN23" s="270"/>
      <c r="BHO23" s="270"/>
      <c r="BHP23" s="270"/>
      <c r="BHQ23" s="270"/>
      <c r="BHR23" s="270"/>
      <c r="BHS23" s="270"/>
      <c r="BHT23" s="270"/>
      <c r="BHU23" s="270"/>
      <c r="BHV23" s="270"/>
      <c r="BHW23" s="270"/>
      <c r="BHX23" s="270"/>
      <c r="BHY23" s="270"/>
      <c r="BHZ23" s="270"/>
      <c r="BIA23" s="270"/>
      <c r="BIB23" s="270"/>
      <c r="BIC23" s="270"/>
      <c r="BID23" s="270"/>
      <c r="BIE23" s="270"/>
      <c r="BIF23" s="270"/>
      <c r="BIG23" s="270"/>
      <c r="BIH23" s="270"/>
      <c r="BII23" s="270"/>
      <c r="BIJ23" s="270"/>
      <c r="BIK23" s="270"/>
      <c r="BIL23" s="270"/>
      <c r="BIM23" s="270"/>
      <c r="BIN23" s="270"/>
      <c r="BIO23" s="270"/>
      <c r="BIP23" s="270"/>
      <c r="BIQ23" s="270"/>
      <c r="BIR23" s="270"/>
      <c r="BIS23" s="270"/>
      <c r="BIT23" s="270"/>
      <c r="BIU23" s="270"/>
      <c r="BIV23" s="270"/>
      <c r="BIW23" s="270"/>
      <c r="BIX23" s="270"/>
      <c r="BIY23" s="270"/>
      <c r="BIZ23" s="270"/>
      <c r="BJA23" s="270"/>
      <c r="BJB23" s="270"/>
      <c r="BJC23" s="270"/>
      <c r="BJD23" s="270"/>
      <c r="BJE23" s="270"/>
      <c r="BJF23" s="270"/>
      <c r="BJG23" s="270"/>
      <c r="BJH23" s="270"/>
      <c r="BJI23" s="270"/>
      <c r="BJJ23" s="270"/>
      <c r="BJK23" s="270"/>
      <c r="BJL23" s="270"/>
      <c r="BJM23" s="270"/>
      <c r="BJN23" s="270"/>
      <c r="BJO23" s="270"/>
      <c r="BJP23" s="270"/>
      <c r="BJQ23" s="270"/>
      <c r="BJR23" s="270"/>
      <c r="BJS23" s="270"/>
      <c r="BJT23" s="270"/>
      <c r="BJU23" s="270"/>
      <c r="BJV23" s="270"/>
      <c r="BJW23" s="270"/>
      <c r="BJX23" s="270"/>
      <c r="BJY23" s="270"/>
      <c r="BJZ23" s="270"/>
      <c r="BKA23" s="270"/>
      <c r="BKB23" s="270"/>
      <c r="BKC23" s="270"/>
      <c r="BKD23" s="270"/>
      <c r="BKE23" s="270"/>
      <c r="BKF23" s="270"/>
      <c r="BKG23" s="270"/>
      <c r="BKH23" s="270"/>
      <c r="BKI23" s="270"/>
      <c r="BKJ23" s="270"/>
      <c r="BKK23" s="270"/>
      <c r="BKL23" s="270"/>
      <c r="BKM23" s="270"/>
      <c r="BKN23" s="270"/>
      <c r="BKO23" s="270"/>
      <c r="BKP23" s="270"/>
      <c r="BKQ23" s="270"/>
      <c r="BKR23" s="270"/>
      <c r="BKS23" s="270"/>
      <c r="BKT23" s="270"/>
      <c r="BKU23" s="270"/>
      <c r="BKV23" s="270"/>
      <c r="BKW23" s="270"/>
      <c r="BKX23" s="270"/>
      <c r="BKY23" s="270"/>
      <c r="BKZ23" s="270"/>
      <c r="BLA23" s="270"/>
      <c r="BLB23" s="270"/>
      <c r="BLC23" s="270"/>
      <c r="BLD23" s="270"/>
      <c r="BLE23" s="270"/>
      <c r="BLF23" s="270"/>
      <c r="BLG23" s="270"/>
      <c r="BLH23" s="270"/>
      <c r="BLI23" s="270"/>
      <c r="BLJ23" s="270"/>
      <c r="BLK23" s="270"/>
      <c r="BLL23" s="270"/>
      <c r="BLM23" s="270"/>
      <c r="BLN23" s="270"/>
      <c r="BLO23" s="270"/>
      <c r="BLP23" s="270"/>
      <c r="BLQ23" s="270"/>
      <c r="BLR23" s="270"/>
      <c r="BLS23" s="270"/>
      <c r="BLT23" s="270"/>
      <c r="BLU23" s="270"/>
      <c r="BLV23" s="270"/>
      <c r="BLW23" s="270"/>
      <c r="BLX23" s="270"/>
      <c r="BLY23" s="270"/>
      <c r="BLZ23" s="270"/>
      <c r="BMA23" s="270"/>
      <c r="BMB23" s="270"/>
      <c r="BMC23" s="270"/>
      <c r="BMD23" s="270"/>
      <c r="BME23" s="270"/>
      <c r="BMF23" s="270"/>
      <c r="BMG23" s="270"/>
      <c r="BMH23" s="270"/>
      <c r="BMI23" s="270"/>
      <c r="BMJ23" s="270"/>
      <c r="BMK23" s="270"/>
      <c r="BML23" s="270"/>
      <c r="BMM23" s="270"/>
      <c r="BMN23" s="270"/>
      <c r="BMO23" s="270"/>
      <c r="BMP23" s="270"/>
      <c r="BMQ23" s="270"/>
      <c r="BMR23" s="270"/>
      <c r="BMS23" s="270"/>
      <c r="BMT23" s="270"/>
      <c r="BMU23" s="270"/>
      <c r="BMV23" s="270"/>
      <c r="BMW23" s="270"/>
      <c r="BMX23" s="270"/>
      <c r="BMY23" s="270"/>
      <c r="BMZ23" s="270"/>
      <c r="BNA23" s="270"/>
      <c r="BNB23" s="270"/>
      <c r="BNC23" s="270"/>
      <c r="BND23" s="270"/>
      <c r="BNE23" s="270"/>
      <c r="BNF23" s="270"/>
      <c r="BNG23" s="270"/>
      <c r="BNH23" s="270"/>
      <c r="BNI23" s="270"/>
      <c r="BNJ23" s="270"/>
      <c r="BNK23" s="270"/>
      <c r="BNL23" s="270"/>
      <c r="BNM23" s="270"/>
      <c r="BNN23" s="270"/>
      <c r="BNO23" s="270"/>
      <c r="BNP23" s="270"/>
      <c r="BNQ23" s="270"/>
      <c r="BNR23" s="270"/>
      <c r="BNS23" s="270"/>
      <c r="BNT23" s="270"/>
      <c r="BNU23" s="270"/>
      <c r="BNV23" s="270"/>
      <c r="BNW23" s="270"/>
      <c r="BNX23" s="270"/>
      <c r="BNY23" s="270"/>
      <c r="BNZ23" s="270"/>
      <c r="BOA23" s="270"/>
      <c r="BOB23" s="270"/>
      <c r="BOC23" s="270"/>
      <c r="BOD23" s="270"/>
      <c r="BOE23" s="270"/>
      <c r="BOF23" s="270"/>
      <c r="BOG23" s="270"/>
      <c r="BOH23" s="270"/>
      <c r="BOI23" s="270"/>
      <c r="BOJ23" s="270"/>
      <c r="BOK23" s="270"/>
      <c r="BOL23" s="270"/>
      <c r="BOM23" s="270"/>
      <c r="BON23" s="270"/>
      <c r="BOO23" s="270"/>
      <c r="BOP23" s="270"/>
      <c r="BOQ23" s="270"/>
      <c r="BOR23" s="270"/>
      <c r="BOS23" s="270"/>
      <c r="BOT23" s="270"/>
      <c r="BOU23" s="270"/>
      <c r="BOV23" s="270"/>
      <c r="BOW23" s="270"/>
      <c r="BOX23" s="270"/>
      <c r="BOY23" s="270"/>
      <c r="BOZ23" s="270"/>
      <c r="BPA23" s="270"/>
      <c r="BPB23" s="270"/>
      <c r="BPC23" s="270"/>
      <c r="BPD23" s="270"/>
      <c r="BPE23" s="270"/>
      <c r="BPF23" s="270"/>
      <c r="BPG23" s="270"/>
      <c r="BPH23" s="270"/>
      <c r="BPI23" s="270"/>
      <c r="BPJ23" s="270"/>
      <c r="BPK23" s="270"/>
      <c r="BPL23" s="270"/>
      <c r="BPM23" s="270"/>
      <c r="BPN23" s="270"/>
      <c r="BPO23" s="270"/>
      <c r="BPP23" s="270"/>
      <c r="BPQ23" s="270"/>
      <c r="BPR23" s="270"/>
      <c r="BPS23" s="270"/>
      <c r="BPT23" s="270"/>
      <c r="BPU23" s="270"/>
      <c r="BPV23" s="270"/>
      <c r="BPW23" s="270"/>
      <c r="BPX23" s="270"/>
      <c r="BPY23" s="270"/>
      <c r="BPZ23" s="270"/>
      <c r="BQA23" s="270"/>
      <c r="BQB23" s="270"/>
      <c r="BQC23" s="270"/>
      <c r="BQD23" s="270"/>
      <c r="BQE23" s="270"/>
      <c r="BQF23" s="270"/>
      <c r="BQG23" s="270"/>
      <c r="BQH23" s="270"/>
      <c r="BQI23" s="270"/>
      <c r="BQJ23" s="270"/>
      <c r="BQK23" s="270"/>
      <c r="BQL23" s="270"/>
      <c r="BQM23" s="270"/>
      <c r="BQN23" s="270"/>
      <c r="BQO23" s="270"/>
      <c r="BQP23" s="270"/>
      <c r="BQQ23" s="270"/>
      <c r="BQR23" s="270"/>
      <c r="BQS23" s="270"/>
      <c r="BQT23" s="270"/>
      <c r="BQU23" s="270"/>
      <c r="BQV23" s="270"/>
      <c r="BQW23" s="270"/>
      <c r="BQX23" s="270"/>
      <c r="BQY23" s="270"/>
      <c r="BQZ23" s="270"/>
      <c r="BRA23" s="270"/>
      <c r="BRB23" s="270"/>
      <c r="BRC23" s="270"/>
      <c r="BRD23" s="270"/>
      <c r="BRE23" s="270"/>
      <c r="BRF23" s="270"/>
      <c r="BRG23" s="270"/>
      <c r="BRH23" s="270"/>
      <c r="BRI23" s="270"/>
      <c r="BRJ23" s="270"/>
      <c r="BRK23" s="270"/>
      <c r="BRL23" s="270"/>
      <c r="BRM23" s="270"/>
      <c r="BRN23" s="270"/>
      <c r="BRO23" s="270"/>
      <c r="BRP23" s="270"/>
      <c r="BRQ23" s="270"/>
      <c r="BRR23" s="270"/>
      <c r="BRS23" s="270"/>
      <c r="BRT23" s="270"/>
      <c r="BRU23" s="270"/>
      <c r="BRV23" s="270"/>
      <c r="BRW23" s="270"/>
      <c r="BRX23" s="270"/>
      <c r="BRY23" s="270"/>
      <c r="BRZ23" s="270"/>
      <c r="BSA23" s="270"/>
      <c r="BSB23" s="270"/>
      <c r="BSC23" s="270"/>
      <c r="BSD23" s="270"/>
      <c r="BSE23" s="270"/>
      <c r="BSF23" s="270"/>
      <c r="BSG23" s="270"/>
      <c r="BSH23" s="270"/>
      <c r="BSI23" s="270"/>
      <c r="BSJ23" s="270"/>
      <c r="BSK23" s="270"/>
      <c r="BSL23" s="270"/>
      <c r="BSM23" s="270"/>
      <c r="BSN23" s="270"/>
      <c r="BSO23" s="270"/>
      <c r="BSP23" s="270"/>
      <c r="BSQ23" s="270"/>
      <c r="BSR23" s="270"/>
      <c r="BSS23" s="270"/>
      <c r="BST23" s="270"/>
      <c r="BSU23" s="270"/>
      <c r="BSV23" s="270"/>
      <c r="BSW23" s="270"/>
      <c r="BSX23" s="270"/>
      <c r="BSY23" s="270"/>
      <c r="BSZ23" s="270"/>
      <c r="BTA23" s="270"/>
      <c r="BTB23" s="270"/>
      <c r="BTC23" s="270"/>
      <c r="BTD23" s="270"/>
      <c r="BTE23" s="270"/>
      <c r="BTF23" s="270"/>
      <c r="BTG23" s="270"/>
      <c r="BTH23" s="270"/>
      <c r="BTI23" s="270"/>
      <c r="BTJ23" s="270"/>
      <c r="BTK23" s="270"/>
      <c r="BTL23" s="270"/>
      <c r="BTM23" s="270"/>
      <c r="BTN23" s="270"/>
      <c r="BTO23" s="270"/>
      <c r="BTP23" s="270"/>
      <c r="BTQ23" s="270"/>
      <c r="BTR23" s="270"/>
      <c r="BTS23" s="270"/>
      <c r="BTT23" s="270"/>
      <c r="BTU23" s="270"/>
      <c r="BTV23" s="270"/>
      <c r="BTW23" s="270"/>
      <c r="BTX23" s="270"/>
      <c r="BTY23" s="270"/>
      <c r="BTZ23" s="270"/>
      <c r="BUA23" s="270"/>
      <c r="BUB23" s="270"/>
      <c r="BUC23" s="270"/>
      <c r="BUD23" s="270"/>
      <c r="BUE23" s="270"/>
      <c r="BUF23" s="270"/>
      <c r="BUG23" s="270"/>
      <c r="BUH23" s="270"/>
      <c r="BUI23" s="270"/>
      <c r="BUJ23" s="270"/>
      <c r="BUK23" s="270"/>
      <c r="BUL23" s="270"/>
      <c r="BUM23" s="270"/>
      <c r="BUN23" s="270"/>
      <c r="BUO23" s="270"/>
      <c r="BUP23" s="270"/>
      <c r="BUQ23" s="270"/>
      <c r="BUR23" s="270"/>
      <c r="BUS23" s="270"/>
      <c r="BUT23" s="270"/>
      <c r="BUU23" s="270"/>
      <c r="BUV23" s="270"/>
      <c r="BUW23" s="270"/>
      <c r="BUX23" s="270"/>
      <c r="BUY23" s="270"/>
      <c r="BUZ23" s="270"/>
      <c r="BVA23" s="270"/>
      <c r="BVB23" s="270"/>
      <c r="BVC23" s="270"/>
      <c r="BVD23" s="270"/>
      <c r="BVE23" s="270"/>
      <c r="BVF23" s="270"/>
      <c r="BVG23" s="270"/>
      <c r="BVH23" s="270"/>
      <c r="BVI23" s="270"/>
      <c r="BVJ23" s="270"/>
      <c r="BVK23" s="270"/>
      <c r="BVL23" s="270"/>
      <c r="BVM23" s="270"/>
      <c r="BVN23" s="270"/>
      <c r="BVO23" s="270"/>
      <c r="BVP23" s="270"/>
      <c r="BVQ23" s="270"/>
      <c r="BVR23" s="270"/>
      <c r="BVS23" s="270"/>
      <c r="BVT23" s="270"/>
      <c r="BVU23" s="270"/>
      <c r="BVV23" s="270"/>
      <c r="BVW23" s="270"/>
      <c r="BVX23" s="270"/>
      <c r="BVY23" s="270"/>
      <c r="BVZ23" s="270"/>
      <c r="BWA23" s="270"/>
      <c r="BWB23" s="270"/>
      <c r="BWC23" s="270"/>
      <c r="BWD23" s="270"/>
      <c r="BWE23" s="270"/>
      <c r="BWF23" s="270"/>
      <c r="BWG23" s="270"/>
      <c r="BWH23" s="270"/>
      <c r="BWI23" s="270"/>
      <c r="BWJ23" s="270"/>
      <c r="BWK23" s="270"/>
      <c r="BWL23" s="270"/>
      <c r="BWM23" s="270"/>
      <c r="BWN23" s="270"/>
      <c r="BWO23" s="270"/>
      <c r="BWP23" s="270"/>
      <c r="BWQ23" s="270"/>
      <c r="BWR23" s="270"/>
      <c r="BWS23" s="270"/>
      <c r="BWT23" s="270"/>
      <c r="BWU23" s="270"/>
      <c r="BWV23" s="270"/>
      <c r="BWW23" s="270"/>
      <c r="BWX23" s="270"/>
      <c r="BWY23" s="270"/>
      <c r="BWZ23" s="270"/>
      <c r="BXA23" s="270"/>
      <c r="BXB23" s="270"/>
      <c r="BXC23" s="270"/>
      <c r="BXD23" s="270"/>
      <c r="BXE23" s="270"/>
      <c r="BXF23" s="270"/>
      <c r="BXG23" s="270"/>
      <c r="BXH23" s="270"/>
      <c r="BXI23" s="270"/>
      <c r="BXJ23" s="270"/>
      <c r="BXK23" s="270"/>
      <c r="BXL23" s="270"/>
      <c r="BXM23" s="270"/>
      <c r="BXN23" s="270"/>
      <c r="BXO23" s="270"/>
      <c r="BXP23" s="270"/>
      <c r="BXQ23" s="270"/>
      <c r="BXR23" s="270"/>
      <c r="BXS23" s="270"/>
      <c r="BXT23" s="270"/>
      <c r="BXU23" s="270"/>
      <c r="BXV23" s="270"/>
      <c r="BXW23" s="270"/>
      <c r="BXX23" s="270"/>
      <c r="BXY23" s="270"/>
      <c r="BXZ23" s="270"/>
      <c r="BYA23" s="270"/>
      <c r="BYB23" s="270"/>
      <c r="BYC23" s="270"/>
      <c r="BYD23" s="270"/>
      <c r="BYE23" s="270"/>
      <c r="BYF23" s="270"/>
      <c r="BYG23" s="270"/>
      <c r="BYH23" s="270"/>
      <c r="BYI23" s="270"/>
      <c r="BYJ23" s="270"/>
      <c r="BYK23" s="270"/>
      <c r="BYL23" s="270"/>
      <c r="BYM23" s="270"/>
      <c r="BYN23" s="270"/>
      <c r="BYO23" s="270"/>
      <c r="BYP23" s="270"/>
      <c r="BYQ23" s="270"/>
      <c r="BYR23" s="270"/>
      <c r="BYS23" s="270"/>
      <c r="BYT23" s="270"/>
      <c r="BYU23" s="270"/>
      <c r="BYV23" s="270"/>
      <c r="BYW23" s="270"/>
      <c r="BYX23" s="270"/>
      <c r="BYY23" s="270"/>
      <c r="BYZ23" s="270"/>
      <c r="BZA23" s="270"/>
      <c r="BZB23" s="270"/>
      <c r="BZC23" s="270"/>
      <c r="BZD23" s="270"/>
      <c r="BZE23" s="270"/>
      <c r="BZF23" s="270"/>
      <c r="BZG23" s="270"/>
      <c r="BZH23" s="270"/>
      <c r="BZI23" s="270"/>
      <c r="BZJ23" s="270"/>
      <c r="BZK23" s="270"/>
      <c r="BZL23" s="270"/>
      <c r="BZM23" s="270"/>
      <c r="BZN23" s="270"/>
      <c r="BZO23" s="270"/>
      <c r="BZP23" s="270"/>
      <c r="BZQ23" s="270"/>
      <c r="BZR23" s="270"/>
      <c r="BZS23" s="270"/>
      <c r="BZT23" s="270"/>
      <c r="BZU23" s="270"/>
      <c r="BZV23" s="270"/>
      <c r="BZW23" s="270"/>
      <c r="BZX23" s="270"/>
      <c r="BZY23" s="270"/>
      <c r="BZZ23" s="270"/>
      <c r="CAA23" s="270"/>
      <c r="CAB23" s="270"/>
      <c r="CAC23" s="270"/>
      <c r="CAD23" s="270"/>
      <c r="CAE23" s="270"/>
      <c r="CAF23" s="270"/>
      <c r="CAG23" s="270"/>
      <c r="CAH23" s="270"/>
      <c r="CAI23" s="270"/>
      <c r="CAJ23" s="270"/>
      <c r="CAK23" s="270"/>
      <c r="CAL23" s="270"/>
      <c r="CAM23" s="270"/>
      <c r="CAN23" s="270"/>
      <c r="CAO23" s="270"/>
      <c r="CAP23" s="270"/>
      <c r="CAQ23" s="270"/>
      <c r="CAR23" s="270"/>
      <c r="CAS23" s="270"/>
      <c r="CAT23" s="270"/>
      <c r="CAU23" s="270"/>
      <c r="CAV23" s="270"/>
      <c r="CAW23" s="270"/>
      <c r="CAX23" s="270"/>
      <c r="CAY23" s="270"/>
      <c r="CAZ23" s="270"/>
      <c r="CBA23" s="270"/>
      <c r="CBB23" s="270"/>
      <c r="CBC23" s="270"/>
      <c r="CBD23" s="270"/>
      <c r="CBE23" s="270"/>
      <c r="CBF23" s="270"/>
      <c r="CBG23" s="270"/>
      <c r="CBH23" s="270"/>
      <c r="CBI23" s="270"/>
      <c r="CBJ23" s="270"/>
      <c r="CBK23" s="270"/>
      <c r="CBL23" s="270"/>
      <c r="CBM23" s="270"/>
      <c r="CBN23" s="270"/>
      <c r="CBO23" s="270"/>
      <c r="CBP23" s="270"/>
      <c r="CBQ23" s="270"/>
      <c r="CBR23" s="270"/>
      <c r="CBS23" s="270"/>
      <c r="CBT23" s="270"/>
      <c r="CBU23" s="270"/>
      <c r="CBV23" s="270"/>
      <c r="CBW23" s="270"/>
      <c r="CBX23" s="270"/>
      <c r="CBY23" s="270"/>
      <c r="CBZ23" s="270"/>
      <c r="CCA23" s="270"/>
      <c r="CCB23" s="270"/>
      <c r="CCC23" s="270"/>
      <c r="CCD23" s="270"/>
      <c r="CCE23" s="270"/>
      <c r="CCF23" s="270"/>
      <c r="CCG23" s="270"/>
      <c r="CCH23" s="270"/>
      <c r="CCI23" s="270"/>
      <c r="CCJ23" s="270"/>
      <c r="CCK23" s="270"/>
      <c r="CCL23" s="270"/>
      <c r="CCM23" s="270"/>
      <c r="CCN23" s="270"/>
      <c r="CCO23" s="270"/>
      <c r="CCP23" s="270"/>
      <c r="CCQ23" s="270"/>
      <c r="CCR23" s="270"/>
      <c r="CCS23" s="270"/>
      <c r="CCT23" s="270"/>
      <c r="CCU23" s="270"/>
      <c r="CCV23" s="270"/>
      <c r="CCW23" s="270"/>
      <c r="CCX23" s="270"/>
      <c r="CCY23" s="270"/>
      <c r="CCZ23" s="270"/>
      <c r="CDA23" s="270"/>
      <c r="CDB23" s="270"/>
      <c r="CDC23" s="270"/>
      <c r="CDD23" s="270"/>
      <c r="CDE23" s="270"/>
      <c r="CDF23" s="270"/>
      <c r="CDG23" s="270"/>
      <c r="CDH23" s="270"/>
      <c r="CDI23" s="270"/>
      <c r="CDJ23" s="270"/>
      <c r="CDK23" s="270"/>
      <c r="CDL23" s="270"/>
      <c r="CDM23" s="270"/>
      <c r="CDN23" s="270"/>
      <c r="CDO23" s="270"/>
      <c r="CDP23" s="270"/>
      <c r="CDQ23" s="270"/>
      <c r="CDR23" s="270"/>
      <c r="CDS23" s="270"/>
      <c r="CDT23" s="270"/>
      <c r="CDU23" s="270"/>
      <c r="CDV23" s="270"/>
      <c r="CDW23" s="270"/>
      <c r="CDX23" s="270"/>
      <c r="CDY23" s="270"/>
      <c r="CDZ23" s="270"/>
      <c r="CEA23" s="270"/>
      <c r="CEB23" s="270"/>
      <c r="CEC23" s="270"/>
      <c r="CED23" s="270"/>
      <c r="CEE23" s="270"/>
      <c r="CEF23" s="270"/>
      <c r="CEG23" s="270"/>
      <c r="CEH23" s="270"/>
      <c r="CEI23" s="270"/>
      <c r="CEJ23" s="270"/>
      <c r="CEK23" s="270"/>
      <c r="CEL23" s="270"/>
      <c r="CEM23" s="270"/>
      <c r="CEN23" s="270"/>
      <c r="CEO23" s="270"/>
      <c r="CEP23" s="270"/>
      <c r="CEQ23" s="270"/>
      <c r="CER23" s="270"/>
      <c r="CES23" s="270"/>
      <c r="CET23" s="270"/>
      <c r="CEU23" s="270"/>
      <c r="CEV23" s="270"/>
      <c r="CEW23" s="270"/>
      <c r="CEX23" s="270"/>
      <c r="CEY23" s="270"/>
      <c r="CEZ23" s="270"/>
      <c r="CFA23" s="270"/>
      <c r="CFB23" s="270"/>
      <c r="CFC23" s="270"/>
      <c r="CFD23" s="270"/>
      <c r="CFE23" s="270"/>
      <c r="CFF23" s="270"/>
      <c r="CFG23" s="270"/>
      <c r="CFH23" s="270"/>
      <c r="CFI23" s="270"/>
      <c r="CFJ23" s="270"/>
      <c r="CFK23" s="270"/>
      <c r="CFL23" s="270"/>
      <c r="CFM23" s="270"/>
      <c r="CFN23" s="270"/>
      <c r="CFO23" s="270"/>
      <c r="CFP23" s="270"/>
      <c r="CFQ23" s="270"/>
      <c r="CFR23" s="270"/>
      <c r="CFS23" s="270"/>
      <c r="CFT23" s="270"/>
      <c r="CFU23" s="270"/>
      <c r="CFV23" s="270"/>
      <c r="CFW23" s="270"/>
      <c r="CFX23" s="270"/>
      <c r="CFY23" s="270"/>
      <c r="CFZ23" s="270"/>
      <c r="CGA23" s="270"/>
      <c r="CGB23" s="270"/>
      <c r="CGC23" s="270"/>
      <c r="CGD23" s="270"/>
      <c r="CGE23" s="270"/>
      <c r="CGF23" s="270"/>
      <c r="CGG23" s="270"/>
      <c r="CGH23" s="270"/>
      <c r="CGI23" s="270"/>
      <c r="CGJ23" s="270"/>
      <c r="CGK23" s="270"/>
      <c r="CGL23" s="270"/>
      <c r="CGM23" s="270"/>
      <c r="CGN23" s="270"/>
      <c r="CGO23" s="270"/>
      <c r="CGP23" s="270"/>
      <c r="CGQ23" s="270"/>
      <c r="CGR23" s="270"/>
      <c r="CGS23" s="270"/>
      <c r="CGT23" s="270"/>
      <c r="CGU23" s="270"/>
      <c r="CGV23" s="270"/>
      <c r="CGW23" s="270"/>
      <c r="CGX23" s="270"/>
      <c r="CGY23" s="270"/>
      <c r="CGZ23" s="270"/>
      <c r="CHA23" s="270"/>
      <c r="CHB23" s="270"/>
      <c r="CHC23" s="270"/>
      <c r="CHD23" s="270"/>
      <c r="CHE23" s="270"/>
      <c r="CHF23" s="270"/>
      <c r="CHG23" s="270"/>
      <c r="CHH23" s="270"/>
      <c r="CHI23" s="270"/>
      <c r="CHJ23" s="270"/>
      <c r="CHK23" s="270"/>
      <c r="CHL23" s="270"/>
      <c r="CHM23" s="270"/>
      <c r="CHN23" s="270"/>
      <c r="CHO23" s="270"/>
      <c r="CHP23" s="270"/>
      <c r="CHQ23" s="270"/>
      <c r="CHR23" s="270"/>
      <c r="CHS23" s="270"/>
      <c r="CHT23" s="270"/>
      <c r="CHU23" s="270"/>
      <c r="CHV23" s="270"/>
      <c r="CHW23" s="270"/>
      <c r="CHX23" s="270"/>
      <c r="CHY23" s="270"/>
      <c r="CHZ23" s="270"/>
      <c r="CIA23" s="270"/>
      <c r="CIB23" s="270"/>
      <c r="CIC23" s="270"/>
      <c r="CID23" s="270"/>
      <c r="CIE23" s="270"/>
      <c r="CIF23" s="270"/>
      <c r="CIG23" s="270"/>
      <c r="CIH23" s="270"/>
      <c r="CII23" s="270"/>
      <c r="CIJ23" s="270"/>
      <c r="CIK23" s="270"/>
      <c r="CIL23" s="270"/>
      <c r="CIM23" s="270"/>
      <c r="CIN23" s="270"/>
      <c r="CIO23" s="270"/>
      <c r="CIP23" s="270"/>
      <c r="CIQ23" s="270"/>
      <c r="CIR23" s="270"/>
      <c r="CIS23" s="270"/>
      <c r="CIT23" s="270"/>
      <c r="CIU23" s="270"/>
      <c r="CIV23" s="270"/>
      <c r="CIW23" s="270"/>
      <c r="CIX23" s="270"/>
      <c r="CIY23" s="270"/>
      <c r="CIZ23" s="270"/>
      <c r="CJA23" s="270"/>
      <c r="CJB23" s="270"/>
      <c r="CJC23" s="270"/>
      <c r="CJD23" s="270"/>
      <c r="CJE23" s="270"/>
      <c r="CJF23" s="270"/>
      <c r="CJG23" s="270"/>
      <c r="CJH23" s="270"/>
      <c r="CJI23" s="270"/>
      <c r="CJJ23" s="270"/>
      <c r="CJK23" s="270"/>
      <c r="CJL23" s="270"/>
      <c r="CJM23" s="270"/>
      <c r="CJN23" s="270"/>
      <c r="CJO23" s="270"/>
      <c r="CJP23" s="270"/>
      <c r="CJQ23" s="270"/>
      <c r="CJR23" s="270"/>
      <c r="CJS23" s="270"/>
      <c r="CJT23" s="270"/>
      <c r="CJU23" s="270"/>
      <c r="CJV23" s="270"/>
      <c r="CJW23" s="270"/>
      <c r="CJX23" s="270"/>
      <c r="CJY23" s="270"/>
      <c r="CJZ23" s="270"/>
      <c r="CKA23" s="270"/>
      <c r="CKB23" s="270"/>
      <c r="CKC23" s="270"/>
      <c r="CKD23" s="270"/>
      <c r="CKE23" s="270"/>
      <c r="CKF23" s="270"/>
      <c r="CKG23" s="270"/>
      <c r="CKH23" s="270"/>
      <c r="CKI23" s="270"/>
      <c r="CKJ23" s="270"/>
      <c r="CKK23" s="270"/>
      <c r="CKL23" s="270"/>
      <c r="CKM23" s="270"/>
      <c r="CKN23" s="270"/>
      <c r="CKO23" s="270"/>
      <c r="CKP23" s="270"/>
      <c r="CKQ23" s="270"/>
      <c r="CKR23" s="270"/>
      <c r="CKS23" s="270"/>
      <c r="CKT23" s="270"/>
      <c r="CKU23" s="270"/>
      <c r="CKV23" s="270"/>
      <c r="CKW23" s="270"/>
      <c r="CKX23" s="270"/>
      <c r="CKY23" s="270"/>
      <c r="CKZ23" s="270"/>
      <c r="CLA23" s="270"/>
      <c r="CLB23" s="270"/>
      <c r="CLC23" s="270"/>
      <c r="CLD23" s="270"/>
      <c r="CLE23" s="270"/>
      <c r="CLF23" s="270"/>
      <c r="CLG23" s="270"/>
      <c r="CLH23" s="270"/>
      <c r="CLI23" s="270"/>
      <c r="CLJ23" s="270"/>
      <c r="CLK23" s="270"/>
      <c r="CLL23" s="270"/>
      <c r="CLM23" s="270"/>
      <c r="CLN23" s="270"/>
      <c r="CLO23" s="270"/>
      <c r="CLP23" s="270"/>
      <c r="CLQ23" s="270"/>
      <c r="CLR23" s="270"/>
      <c r="CLS23" s="270"/>
      <c r="CLT23" s="270"/>
      <c r="CLU23" s="270"/>
      <c r="CLV23" s="270"/>
      <c r="CLW23" s="270"/>
      <c r="CLX23" s="270"/>
      <c r="CLY23" s="270"/>
      <c r="CLZ23" s="270"/>
      <c r="CMA23" s="270"/>
      <c r="CMB23" s="270"/>
      <c r="CMC23" s="270"/>
      <c r="CMD23" s="270"/>
      <c r="CME23" s="270"/>
      <c r="CMF23" s="270"/>
      <c r="CMG23" s="270"/>
      <c r="CMH23" s="270"/>
      <c r="CMI23" s="270"/>
      <c r="CMJ23" s="270"/>
      <c r="CMK23" s="270"/>
      <c r="CML23" s="270"/>
      <c r="CMM23" s="270"/>
      <c r="CMN23" s="270"/>
      <c r="CMO23" s="270"/>
      <c r="CMP23" s="270"/>
      <c r="CMQ23" s="270"/>
      <c r="CMR23" s="270"/>
      <c r="CMS23" s="270"/>
      <c r="CMT23" s="270"/>
      <c r="CMU23" s="270"/>
      <c r="CMV23" s="270"/>
      <c r="CMW23" s="270"/>
      <c r="CMX23" s="270"/>
      <c r="CMY23" s="270"/>
      <c r="CMZ23" s="270"/>
      <c r="CNA23" s="270"/>
      <c r="CNB23" s="270"/>
      <c r="CNC23" s="270"/>
      <c r="CND23" s="270"/>
      <c r="CNE23" s="270"/>
      <c r="CNF23" s="270"/>
      <c r="CNG23" s="270"/>
      <c r="CNH23" s="270"/>
      <c r="CNI23" s="270"/>
      <c r="CNJ23" s="270"/>
      <c r="CNK23" s="270"/>
      <c r="CNL23" s="270"/>
      <c r="CNM23" s="270"/>
      <c r="CNN23" s="270"/>
      <c r="CNO23" s="270"/>
      <c r="CNP23" s="270"/>
      <c r="CNQ23" s="270"/>
      <c r="CNR23" s="270"/>
      <c r="CNS23" s="270"/>
      <c r="CNT23" s="270"/>
      <c r="CNU23" s="270"/>
      <c r="CNV23" s="270"/>
      <c r="CNW23" s="270"/>
      <c r="CNX23" s="270"/>
      <c r="CNY23" s="270"/>
      <c r="CNZ23" s="270"/>
      <c r="COA23" s="270"/>
      <c r="COB23" s="270"/>
      <c r="COC23" s="270"/>
      <c r="COD23" s="270"/>
      <c r="COE23" s="270"/>
      <c r="COF23" s="270"/>
      <c r="COG23" s="270"/>
      <c r="COH23" s="270"/>
      <c r="COI23" s="270"/>
      <c r="COJ23" s="270"/>
      <c r="COK23" s="270"/>
      <c r="COL23" s="270"/>
      <c r="COM23" s="270"/>
      <c r="CON23" s="270"/>
      <c r="COO23" s="270"/>
      <c r="COP23" s="270"/>
      <c r="COQ23" s="270"/>
      <c r="COR23" s="270"/>
      <c r="COS23" s="270"/>
      <c r="COT23" s="270"/>
      <c r="COU23" s="270"/>
      <c r="COV23" s="270"/>
      <c r="COW23" s="270"/>
      <c r="COX23" s="270"/>
      <c r="COY23" s="270"/>
      <c r="COZ23" s="270"/>
      <c r="CPA23" s="270"/>
      <c r="CPB23" s="270"/>
      <c r="CPC23" s="270"/>
      <c r="CPD23" s="270"/>
      <c r="CPE23" s="270"/>
      <c r="CPF23" s="270"/>
      <c r="CPG23" s="270"/>
      <c r="CPH23" s="270"/>
      <c r="CPI23" s="270"/>
      <c r="CPJ23" s="270"/>
      <c r="CPK23" s="270"/>
      <c r="CPL23" s="270"/>
      <c r="CPM23" s="270"/>
      <c r="CPN23" s="270"/>
      <c r="CPO23" s="270"/>
      <c r="CPP23" s="270"/>
      <c r="CPQ23" s="270"/>
      <c r="CPR23" s="270"/>
      <c r="CPS23" s="270"/>
      <c r="CPT23" s="270"/>
      <c r="CPU23" s="270"/>
      <c r="CPV23" s="270"/>
      <c r="CPW23" s="270"/>
      <c r="CPX23" s="270"/>
      <c r="CPY23" s="270"/>
      <c r="CPZ23" s="270"/>
      <c r="CQA23" s="270"/>
      <c r="CQB23" s="270"/>
      <c r="CQC23" s="270"/>
      <c r="CQD23" s="270"/>
      <c r="CQE23" s="270"/>
      <c r="CQF23" s="270"/>
      <c r="CQG23" s="270"/>
      <c r="CQH23" s="270"/>
      <c r="CQI23" s="270"/>
      <c r="CQJ23" s="270"/>
      <c r="CQK23" s="270"/>
      <c r="CQL23" s="270"/>
      <c r="CQM23" s="270"/>
      <c r="CQN23" s="270"/>
      <c r="CQO23" s="270"/>
      <c r="CQP23" s="270"/>
      <c r="CQQ23" s="270"/>
      <c r="CQR23" s="270"/>
      <c r="CQS23" s="270"/>
      <c r="CQT23" s="270"/>
      <c r="CQU23" s="270"/>
      <c r="CQV23" s="270"/>
      <c r="CQW23" s="270"/>
      <c r="CQX23" s="270"/>
      <c r="CQY23" s="270"/>
      <c r="CQZ23" s="270"/>
      <c r="CRA23" s="270"/>
      <c r="CRB23" s="270"/>
      <c r="CRC23" s="270"/>
      <c r="CRD23" s="270"/>
      <c r="CRE23" s="270"/>
      <c r="CRF23" s="270"/>
      <c r="CRG23" s="270"/>
      <c r="CRH23" s="270"/>
      <c r="CRI23" s="270"/>
      <c r="CRJ23" s="270"/>
      <c r="CRK23" s="270"/>
      <c r="CRL23" s="270"/>
      <c r="CRM23" s="270"/>
      <c r="CRN23" s="270"/>
      <c r="CRO23" s="270"/>
      <c r="CRP23" s="270"/>
      <c r="CRQ23" s="270"/>
      <c r="CRR23" s="270"/>
      <c r="CRS23" s="270"/>
      <c r="CRT23" s="270"/>
      <c r="CRU23" s="270"/>
      <c r="CRV23" s="270"/>
      <c r="CRW23" s="270"/>
      <c r="CRX23" s="270"/>
      <c r="CRY23" s="270"/>
      <c r="CRZ23" s="270"/>
      <c r="CSA23" s="270"/>
      <c r="CSB23" s="270"/>
      <c r="CSC23" s="270"/>
      <c r="CSD23" s="270"/>
      <c r="CSE23" s="270"/>
      <c r="CSF23" s="270"/>
      <c r="CSG23" s="270"/>
      <c r="CSH23" s="270"/>
      <c r="CSI23" s="270"/>
      <c r="CSJ23" s="270"/>
      <c r="CSK23" s="270"/>
      <c r="CSL23" s="270"/>
      <c r="CSM23" s="270"/>
      <c r="CSN23" s="270"/>
      <c r="CSO23" s="270"/>
      <c r="CSP23" s="270"/>
      <c r="CSQ23" s="270"/>
      <c r="CSR23" s="270"/>
      <c r="CSS23" s="270"/>
      <c r="CST23" s="270"/>
      <c r="CSU23" s="270"/>
      <c r="CSV23" s="270"/>
      <c r="CSW23" s="270"/>
      <c r="CSX23" s="270"/>
      <c r="CSY23" s="270"/>
      <c r="CSZ23" s="270"/>
      <c r="CTA23" s="270"/>
      <c r="CTB23" s="270"/>
      <c r="CTC23" s="270"/>
      <c r="CTD23" s="270"/>
      <c r="CTE23" s="270"/>
      <c r="CTF23" s="270"/>
      <c r="CTG23" s="270"/>
      <c r="CTH23" s="270"/>
      <c r="CTI23" s="270"/>
      <c r="CTJ23" s="270"/>
      <c r="CTK23" s="270"/>
      <c r="CTL23" s="270"/>
      <c r="CTM23" s="270"/>
      <c r="CTN23" s="270"/>
      <c r="CTO23" s="270"/>
      <c r="CTP23" s="270"/>
      <c r="CTQ23" s="270"/>
      <c r="CTR23" s="270"/>
      <c r="CTS23" s="270"/>
      <c r="CTT23" s="270"/>
      <c r="CTU23" s="270"/>
      <c r="CTV23" s="270"/>
      <c r="CTW23" s="270"/>
      <c r="CTX23" s="270"/>
      <c r="CTY23" s="270"/>
      <c r="CTZ23" s="270"/>
      <c r="CUA23" s="270"/>
      <c r="CUB23" s="270"/>
      <c r="CUC23" s="270"/>
      <c r="CUD23" s="270"/>
      <c r="CUE23" s="270"/>
      <c r="CUF23" s="270"/>
      <c r="CUG23" s="270"/>
      <c r="CUH23" s="270"/>
      <c r="CUI23" s="270"/>
      <c r="CUJ23" s="270"/>
      <c r="CUK23" s="270"/>
      <c r="CUL23" s="270"/>
      <c r="CUM23" s="270"/>
      <c r="CUN23" s="270"/>
      <c r="CUO23" s="270"/>
      <c r="CUP23" s="270"/>
      <c r="CUQ23" s="270"/>
      <c r="CUR23" s="270"/>
      <c r="CUS23" s="270"/>
      <c r="CUT23" s="270"/>
      <c r="CUU23" s="270"/>
      <c r="CUV23" s="270"/>
      <c r="CUW23" s="270"/>
      <c r="CUX23" s="270"/>
      <c r="CUY23" s="270"/>
      <c r="CUZ23" s="270"/>
      <c r="CVA23" s="270"/>
      <c r="CVB23" s="270"/>
      <c r="CVC23" s="270"/>
      <c r="CVD23" s="270"/>
      <c r="CVE23" s="270"/>
      <c r="CVF23" s="270"/>
      <c r="CVG23" s="270"/>
      <c r="CVH23" s="270"/>
      <c r="CVI23" s="270"/>
      <c r="CVJ23" s="270"/>
      <c r="CVK23" s="270"/>
      <c r="CVL23" s="270"/>
      <c r="CVM23" s="270"/>
      <c r="CVN23" s="270"/>
      <c r="CVO23" s="270"/>
      <c r="CVP23" s="270"/>
      <c r="CVQ23" s="270"/>
      <c r="CVR23" s="270"/>
      <c r="CVS23" s="270"/>
      <c r="CVT23" s="270"/>
      <c r="CVU23" s="270"/>
      <c r="CVV23" s="270"/>
      <c r="CVW23" s="270"/>
      <c r="CVX23" s="270"/>
      <c r="CVY23" s="270"/>
      <c r="CVZ23" s="270"/>
      <c r="CWA23" s="270"/>
      <c r="CWB23" s="270"/>
      <c r="CWC23" s="270"/>
      <c r="CWD23" s="270"/>
      <c r="CWE23" s="270"/>
      <c r="CWF23" s="270"/>
      <c r="CWG23" s="270"/>
      <c r="CWH23" s="270"/>
      <c r="CWI23" s="270"/>
      <c r="CWJ23" s="270"/>
      <c r="CWK23" s="270"/>
      <c r="CWL23" s="270"/>
      <c r="CWM23" s="270"/>
      <c r="CWN23" s="270"/>
      <c r="CWO23" s="270"/>
      <c r="CWP23" s="270"/>
      <c r="CWQ23" s="270"/>
      <c r="CWR23" s="270"/>
      <c r="CWS23" s="270"/>
      <c r="CWT23" s="270"/>
      <c r="CWU23" s="270"/>
      <c r="CWV23" s="270"/>
      <c r="CWW23" s="270"/>
      <c r="CWX23" s="270"/>
      <c r="CWY23" s="270"/>
      <c r="CWZ23" s="270"/>
      <c r="CXA23" s="270"/>
      <c r="CXB23" s="270"/>
      <c r="CXC23" s="270"/>
      <c r="CXD23" s="270"/>
      <c r="CXE23" s="270"/>
      <c r="CXF23" s="270"/>
      <c r="CXG23" s="270"/>
      <c r="CXH23" s="270"/>
      <c r="CXI23" s="270"/>
      <c r="CXJ23" s="270"/>
      <c r="CXK23" s="270"/>
      <c r="CXL23" s="270"/>
      <c r="CXM23" s="270"/>
      <c r="CXN23" s="270"/>
      <c r="CXO23" s="270"/>
      <c r="CXP23" s="270"/>
      <c r="CXQ23" s="270"/>
      <c r="CXR23" s="270"/>
      <c r="CXS23" s="270"/>
      <c r="CXT23" s="270"/>
      <c r="CXU23" s="270"/>
      <c r="CXV23" s="270"/>
      <c r="CXW23" s="270"/>
      <c r="CXX23" s="270"/>
      <c r="CXY23" s="270"/>
      <c r="CXZ23" s="270"/>
      <c r="CYA23" s="270"/>
      <c r="CYB23" s="270"/>
      <c r="CYC23" s="270"/>
      <c r="CYD23" s="270"/>
      <c r="CYE23" s="270"/>
      <c r="CYF23" s="270"/>
      <c r="CYG23" s="270"/>
      <c r="CYH23" s="270"/>
      <c r="CYI23" s="270"/>
      <c r="CYJ23" s="270"/>
      <c r="CYK23" s="270"/>
      <c r="CYL23" s="270"/>
      <c r="CYM23" s="270"/>
      <c r="CYN23" s="270"/>
      <c r="CYO23" s="270"/>
      <c r="CYP23" s="270"/>
      <c r="CYQ23" s="270"/>
      <c r="CYR23" s="270"/>
      <c r="CYS23" s="270"/>
      <c r="CYT23" s="270"/>
      <c r="CYU23" s="270"/>
      <c r="CYV23" s="270"/>
      <c r="CYW23" s="270"/>
      <c r="CYX23" s="270"/>
      <c r="CYY23" s="270"/>
      <c r="CYZ23" s="270"/>
      <c r="CZA23" s="270"/>
      <c r="CZB23" s="270"/>
      <c r="CZC23" s="270"/>
      <c r="CZD23" s="270"/>
      <c r="CZE23" s="270"/>
      <c r="CZF23" s="270"/>
      <c r="CZG23" s="270"/>
      <c r="CZH23" s="270"/>
      <c r="CZI23" s="270"/>
      <c r="CZJ23" s="270"/>
      <c r="CZK23" s="270"/>
      <c r="CZL23" s="270"/>
      <c r="CZM23" s="270"/>
      <c r="CZN23" s="270"/>
      <c r="CZO23" s="270"/>
      <c r="CZP23" s="270"/>
      <c r="CZQ23" s="270"/>
      <c r="CZR23" s="270"/>
      <c r="CZS23" s="270"/>
      <c r="CZT23" s="270"/>
      <c r="CZU23" s="270"/>
      <c r="CZV23" s="270"/>
      <c r="CZW23" s="270"/>
      <c r="CZX23" s="270"/>
      <c r="CZY23" s="270"/>
      <c r="CZZ23" s="270"/>
      <c r="DAA23" s="270"/>
      <c r="DAB23" s="270"/>
      <c r="DAC23" s="270"/>
      <c r="DAD23" s="270"/>
      <c r="DAE23" s="270"/>
      <c r="DAF23" s="270"/>
      <c r="DAG23" s="270"/>
      <c r="DAH23" s="270"/>
      <c r="DAI23" s="270"/>
      <c r="DAJ23" s="270"/>
      <c r="DAK23" s="270"/>
      <c r="DAL23" s="270"/>
      <c r="DAM23" s="270"/>
      <c r="DAN23" s="270"/>
      <c r="DAO23" s="270"/>
      <c r="DAP23" s="270"/>
      <c r="DAQ23" s="270"/>
      <c r="DAR23" s="270"/>
      <c r="DAS23" s="270"/>
      <c r="DAT23" s="270"/>
      <c r="DAU23" s="270"/>
      <c r="DAV23" s="270"/>
      <c r="DAW23" s="270"/>
      <c r="DAX23" s="270"/>
      <c r="DAY23" s="270"/>
      <c r="DAZ23" s="270"/>
      <c r="DBA23" s="270"/>
      <c r="DBB23" s="270"/>
      <c r="DBC23" s="270"/>
      <c r="DBD23" s="270"/>
      <c r="DBE23" s="270"/>
      <c r="DBF23" s="270"/>
      <c r="DBG23" s="270"/>
      <c r="DBH23" s="270"/>
      <c r="DBI23" s="270"/>
      <c r="DBJ23" s="270"/>
      <c r="DBK23" s="270"/>
      <c r="DBL23" s="270"/>
      <c r="DBM23" s="270"/>
      <c r="DBN23" s="270"/>
      <c r="DBO23" s="270"/>
      <c r="DBP23" s="270"/>
      <c r="DBQ23" s="270"/>
      <c r="DBR23" s="270"/>
      <c r="DBS23" s="270"/>
      <c r="DBT23" s="270"/>
      <c r="DBU23" s="270"/>
      <c r="DBV23" s="270"/>
      <c r="DBW23" s="270"/>
      <c r="DBX23" s="270"/>
      <c r="DBY23" s="270"/>
      <c r="DBZ23" s="270"/>
      <c r="DCA23" s="270"/>
      <c r="DCB23" s="270"/>
      <c r="DCC23" s="270"/>
      <c r="DCD23" s="270"/>
      <c r="DCE23" s="270"/>
      <c r="DCF23" s="270"/>
      <c r="DCG23" s="270"/>
      <c r="DCH23" s="270"/>
      <c r="DCI23" s="270"/>
      <c r="DCJ23" s="270"/>
      <c r="DCK23" s="270"/>
      <c r="DCL23" s="270"/>
      <c r="DCM23" s="270"/>
      <c r="DCN23" s="270"/>
      <c r="DCO23" s="270"/>
      <c r="DCP23" s="270"/>
      <c r="DCQ23" s="270"/>
      <c r="DCR23" s="270"/>
      <c r="DCS23" s="270"/>
      <c r="DCT23" s="270"/>
      <c r="DCU23" s="270"/>
      <c r="DCV23" s="270"/>
      <c r="DCW23" s="270"/>
      <c r="DCX23" s="270"/>
      <c r="DCY23" s="270"/>
      <c r="DCZ23" s="270"/>
      <c r="DDA23" s="270"/>
      <c r="DDB23" s="270"/>
      <c r="DDC23" s="270"/>
      <c r="DDD23" s="270"/>
      <c r="DDE23" s="270"/>
      <c r="DDF23" s="270"/>
      <c r="DDG23" s="270"/>
      <c r="DDH23" s="270"/>
      <c r="DDI23" s="270"/>
      <c r="DDJ23" s="270"/>
      <c r="DDK23" s="270"/>
      <c r="DDL23" s="270"/>
      <c r="DDM23" s="270"/>
      <c r="DDN23" s="270"/>
      <c r="DDO23" s="270"/>
      <c r="DDP23" s="270"/>
      <c r="DDQ23" s="270"/>
      <c r="DDR23" s="270"/>
      <c r="DDS23" s="270"/>
      <c r="DDT23" s="270"/>
      <c r="DDU23" s="270"/>
      <c r="DDV23" s="270"/>
      <c r="DDW23" s="270"/>
      <c r="DDX23" s="270"/>
      <c r="DDY23" s="270"/>
      <c r="DDZ23" s="270"/>
      <c r="DEA23" s="270"/>
      <c r="DEB23" s="270"/>
      <c r="DEC23" s="270"/>
      <c r="DED23" s="270"/>
      <c r="DEE23" s="270"/>
      <c r="DEF23" s="270"/>
      <c r="DEG23" s="270"/>
      <c r="DEH23" s="270"/>
      <c r="DEI23" s="270"/>
      <c r="DEJ23" s="270"/>
      <c r="DEK23" s="270"/>
      <c r="DEL23" s="270"/>
      <c r="DEM23" s="270"/>
      <c r="DEN23" s="270"/>
      <c r="DEO23" s="270"/>
      <c r="DEP23" s="270"/>
      <c r="DEQ23" s="270"/>
      <c r="DER23" s="270"/>
      <c r="DES23" s="270"/>
      <c r="DET23" s="270"/>
      <c r="DEU23" s="270"/>
      <c r="DEV23" s="270"/>
      <c r="DEW23" s="270"/>
      <c r="DEX23" s="270"/>
      <c r="DEY23" s="270"/>
      <c r="DEZ23" s="270"/>
      <c r="DFA23" s="270"/>
      <c r="DFB23" s="270"/>
      <c r="DFC23" s="270"/>
      <c r="DFD23" s="270"/>
      <c r="DFE23" s="270"/>
      <c r="DFF23" s="270"/>
      <c r="DFG23" s="270"/>
      <c r="DFH23" s="270"/>
      <c r="DFI23" s="270"/>
      <c r="DFJ23" s="270"/>
      <c r="DFK23" s="270"/>
      <c r="DFL23" s="270"/>
      <c r="DFM23" s="270"/>
      <c r="DFN23" s="270"/>
      <c r="DFO23" s="270"/>
      <c r="DFP23" s="270"/>
      <c r="DFQ23" s="270"/>
      <c r="DFR23" s="270"/>
      <c r="DFS23" s="270"/>
      <c r="DFT23" s="270"/>
      <c r="DFU23" s="270"/>
      <c r="DFV23" s="270"/>
      <c r="DFW23" s="270"/>
      <c r="DFX23" s="270"/>
      <c r="DFY23" s="270"/>
      <c r="DFZ23" s="270"/>
      <c r="DGA23" s="270"/>
      <c r="DGB23" s="270"/>
      <c r="DGC23" s="270"/>
      <c r="DGD23" s="270"/>
      <c r="DGE23" s="270"/>
      <c r="DGF23" s="270"/>
      <c r="DGG23" s="270"/>
      <c r="DGH23" s="270"/>
      <c r="DGI23" s="270"/>
      <c r="DGJ23" s="270"/>
      <c r="DGK23" s="270"/>
      <c r="DGL23" s="270"/>
      <c r="DGM23" s="270"/>
      <c r="DGN23" s="270"/>
      <c r="DGO23" s="270"/>
      <c r="DGP23" s="270"/>
      <c r="DGQ23" s="270"/>
      <c r="DGR23" s="270"/>
      <c r="DGS23" s="270"/>
      <c r="DGT23" s="270"/>
      <c r="DGU23" s="270"/>
      <c r="DGV23" s="270"/>
      <c r="DGW23" s="270"/>
      <c r="DGX23" s="270"/>
      <c r="DGY23" s="270"/>
      <c r="DGZ23" s="270"/>
      <c r="DHA23" s="270"/>
      <c r="DHB23" s="270"/>
      <c r="DHC23" s="270"/>
      <c r="DHD23" s="270"/>
      <c r="DHE23" s="270"/>
      <c r="DHF23" s="270"/>
      <c r="DHG23" s="270"/>
      <c r="DHH23" s="270"/>
      <c r="DHI23" s="270"/>
      <c r="DHJ23" s="270"/>
      <c r="DHK23" s="270"/>
      <c r="DHL23" s="270"/>
      <c r="DHM23" s="270"/>
      <c r="DHN23" s="270"/>
      <c r="DHO23" s="270"/>
      <c r="DHP23" s="270"/>
      <c r="DHQ23" s="270"/>
      <c r="DHR23" s="270"/>
      <c r="DHS23" s="270"/>
      <c r="DHT23" s="270"/>
      <c r="DHU23" s="270"/>
      <c r="DHV23" s="270"/>
      <c r="DHW23" s="270"/>
      <c r="DHX23" s="270"/>
      <c r="DHY23" s="270"/>
      <c r="DHZ23" s="270"/>
      <c r="DIA23" s="270"/>
      <c r="DIB23" s="270"/>
      <c r="DIC23" s="270"/>
      <c r="DID23" s="270"/>
      <c r="DIE23" s="270"/>
      <c r="DIF23" s="270"/>
      <c r="DIG23" s="270"/>
      <c r="DIH23" s="270"/>
      <c r="DII23" s="270"/>
      <c r="DIJ23" s="270"/>
      <c r="DIK23" s="270"/>
      <c r="DIL23" s="270"/>
      <c r="DIM23" s="270"/>
      <c r="DIN23" s="270"/>
      <c r="DIO23" s="270"/>
      <c r="DIP23" s="270"/>
      <c r="DIQ23" s="270"/>
      <c r="DIR23" s="270"/>
      <c r="DIS23" s="270"/>
      <c r="DIT23" s="270"/>
      <c r="DIU23" s="270"/>
      <c r="DIV23" s="270"/>
      <c r="DIW23" s="270"/>
      <c r="DIX23" s="270"/>
      <c r="DIY23" s="270"/>
      <c r="DIZ23" s="270"/>
      <c r="DJA23" s="270"/>
      <c r="DJB23" s="270"/>
      <c r="DJC23" s="270"/>
      <c r="DJD23" s="270"/>
      <c r="DJE23" s="270"/>
      <c r="DJF23" s="270"/>
      <c r="DJG23" s="270"/>
      <c r="DJH23" s="270"/>
      <c r="DJI23" s="270"/>
      <c r="DJJ23" s="270"/>
      <c r="DJK23" s="270"/>
      <c r="DJL23" s="270"/>
      <c r="DJM23" s="270"/>
      <c r="DJN23" s="270"/>
      <c r="DJO23" s="270"/>
      <c r="DJP23" s="270"/>
      <c r="DJQ23" s="270"/>
      <c r="DJR23" s="270"/>
      <c r="DJS23" s="270"/>
      <c r="DJT23" s="270"/>
      <c r="DJU23" s="270"/>
      <c r="DJV23" s="270"/>
      <c r="DJW23" s="270"/>
      <c r="DJX23" s="270"/>
      <c r="DJY23" s="270"/>
      <c r="DJZ23" s="270"/>
      <c r="DKA23" s="270"/>
      <c r="DKB23" s="270"/>
      <c r="DKC23" s="270"/>
      <c r="DKD23" s="270"/>
      <c r="DKE23" s="270"/>
      <c r="DKF23" s="270"/>
      <c r="DKG23" s="270"/>
      <c r="DKH23" s="270"/>
      <c r="DKI23" s="270"/>
      <c r="DKJ23" s="270"/>
      <c r="DKK23" s="270"/>
      <c r="DKL23" s="270"/>
      <c r="DKM23" s="270"/>
      <c r="DKN23" s="270"/>
      <c r="DKO23" s="270"/>
      <c r="DKP23" s="270"/>
      <c r="DKQ23" s="270"/>
      <c r="DKR23" s="270"/>
      <c r="DKS23" s="270"/>
      <c r="DKT23" s="270"/>
      <c r="DKU23" s="270"/>
      <c r="DKV23" s="270"/>
      <c r="DKW23" s="270"/>
      <c r="DKX23" s="270"/>
      <c r="DKY23" s="270"/>
      <c r="DKZ23" s="270"/>
      <c r="DLA23" s="270"/>
      <c r="DLB23" s="270"/>
      <c r="DLC23" s="270"/>
      <c r="DLD23" s="270"/>
      <c r="DLE23" s="270"/>
      <c r="DLF23" s="270"/>
      <c r="DLG23" s="270"/>
      <c r="DLH23" s="270"/>
      <c r="DLI23" s="270"/>
      <c r="DLJ23" s="270"/>
      <c r="DLK23" s="270"/>
      <c r="DLL23" s="270"/>
      <c r="DLM23" s="270"/>
      <c r="DLN23" s="270"/>
      <c r="DLO23" s="270"/>
      <c r="DLP23" s="270"/>
      <c r="DLQ23" s="270"/>
      <c r="DLR23" s="270"/>
      <c r="DLS23" s="270"/>
      <c r="DLT23" s="270"/>
      <c r="DLU23" s="270"/>
      <c r="DLV23" s="270"/>
      <c r="DLW23" s="270"/>
      <c r="DLX23" s="270"/>
      <c r="DLY23" s="270"/>
      <c r="DLZ23" s="270"/>
      <c r="DMA23" s="270"/>
      <c r="DMB23" s="270"/>
      <c r="DMC23" s="270"/>
      <c r="DMD23" s="270"/>
      <c r="DME23" s="270"/>
      <c r="DMF23" s="270"/>
      <c r="DMG23" s="270"/>
      <c r="DMH23" s="270"/>
      <c r="DMI23" s="270"/>
      <c r="DMJ23" s="270"/>
      <c r="DMK23" s="270"/>
      <c r="DML23" s="270"/>
      <c r="DMM23" s="270"/>
      <c r="DMN23" s="270"/>
      <c r="DMO23" s="270"/>
      <c r="DMP23" s="270"/>
      <c r="DMQ23" s="270"/>
      <c r="DMR23" s="270"/>
      <c r="DMS23" s="270"/>
      <c r="DMT23" s="270"/>
      <c r="DMU23" s="270"/>
      <c r="DMV23" s="270"/>
      <c r="DMW23" s="270"/>
      <c r="DMX23" s="270"/>
      <c r="DMY23" s="270"/>
      <c r="DMZ23" s="270"/>
      <c r="DNA23" s="270"/>
      <c r="DNB23" s="270"/>
      <c r="DNC23" s="270"/>
      <c r="DND23" s="270"/>
      <c r="DNE23" s="270"/>
      <c r="DNF23" s="270"/>
      <c r="DNG23" s="270"/>
      <c r="DNH23" s="270"/>
      <c r="DNI23" s="270"/>
      <c r="DNJ23" s="270"/>
      <c r="DNK23" s="270"/>
      <c r="DNL23" s="270"/>
      <c r="DNM23" s="270"/>
      <c r="DNN23" s="270"/>
      <c r="DNO23" s="270"/>
      <c r="DNP23" s="270"/>
      <c r="DNQ23" s="270"/>
      <c r="DNR23" s="270"/>
      <c r="DNS23" s="270"/>
      <c r="DNT23" s="270"/>
      <c r="DNU23" s="270"/>
      <c r="DNV23" s="270"/>
      <c r="DNW23" s="270"/>
      <c r="DNX23" s="270"/>
      <c r="DNY23" s="270"/>
      <c r="DNZ23" s="270"/>
      <c r="DOA23" s="270"/>
      <c r="DOB23" s="270"/>
      <c r="DOC23" s="270"/>
      <c r="DOD23" s="270"/>
      <c r="DOE23" s="270"/>
      <c r="DOF23" s="270"/>
      <c r="DOG23" s="270"/>
      <c r="DOH23" s="270"/>
      <c r="DOI23" s="270"/>
      <c r="DOJ23" s="270"/>
      <c r="DOK23" s="270"/>
      <c r="DOL23" s="270"/>
      <c r="DOM23" s="270"/>
      <c r="DON23" s="270"/>
      <c r="DOO23" s="270"/>
      <c r="DOP23" s="270"/>
      <c r="DOQ23" s="270"/>
      <c r="DOR23" s="270"/>
      <c r="DOS23" s="270"/>
      <c r="DOT23" s="270"/>
      <c r="DOU23" s="270"/>
      <c r="DOV23" s="270"/>
      <c r="DOW23" s="270"/>
      <c r="DOX23" s="270"/>
      <c r="DOY23" s="270"/>
      <c r="DOZ23" s="270"/>
      <c r="DPA23" s="270"/>
      <c r="DPB23" s="270"/>
      <c r="DPC23" s="270"/>
      <c r="DPD23" s="270"/>
      <c r="DPE23" s="270"/>
      <c r="DPF23" s="270"/>
      <c r="DPG23" s="270"/>
      <c r="DPH23" s="270"/>
      <c r="DPI23" s="270"/>
      <c r="DPJ23" s="270"/>
      <c r="DPK23" s="270"/>
      <c r="DPL23" s="270"/>
      <c r="DPM23" s="270"/>
      <c r="DPN23" s="270"/>
      <c r="DPO23" s="270"/>
      <c r="DPP23" s="270"/>
      <c r="DPQ23" s="270"/>
      <c r="DPR23" s="270"/>
      <c r="DPS23" s="270"/>
      <c r="DPT23" s="270"/>
      <c r="DPU23" s="270"/>
      <c r="DPV23" s="270"/>
      <c r="DPW23" s="270"/>
      <c r="DPX23" s="270"/>
      <c r="DPY23" s="270"/>
      <c r="DPZ23" s="270"/>
      <c r="DQA23" s="270"/>
      <c r="DQB23" s="270"/>
      <c r="DQC23" s="270"/>
      <c r="DQD23" s="270"/>
      <c r="DQE23" s="270"/>
      <c r="DQF23" s="270"/>
      <c r="DQG23" s="270"/>
      <c r="DQH23" s="270"/>
      <c r="DQI23" s="270"/>
      <c r="DQJ23" s="270"/>
      <c r="DQK23" s="270"/>
      <c r="DQL23" s="270"/>
      <c r="DQM23" s="270"/>
      <c r="DQN23" s="270"/>
      <c r="DQO23" s="270"/>
      <c r="DQP23" s="270"/>
      <c r="DQQ23" s="270"/>
      <c r="DQR23" s="270"/>
      <c r="DQS23" s="270"/>
      <c r="DQT23" s="270"/>
      <c r="DQU23" s="270"/>
      <c r="DQV23" s="270"/>
      <c r="DQW23" s="270"/>
      <c r="DQX23" s="270"/>
      <c r="DQY23" s="270"/>
      <c r="DQZ23" s="270"/>
      <c r="DRA23" s="270"/>
      <c r="DRB23" s="270"/>
      <c r="DRC23" s="270"/>
      <c r="DRD23" s="270"/>
      <c r="DRE23" s="270"/>
      <c r="DRF23" s="270"/>
      <c r="DRG23" s="270"/>
      <c r="DRH23" s="270"/>
      <c r="DRI23" s="270"/>
      <c r="DRJ23" s="270"/>
      <c r="DRK23" s="270"/>
      <c r="DRL23" s="270"/>
      <c r="DRM23" s="270"/>
      <c r="DRN23" s="270"/>
      <c r="DRO23" s="270"/>
      <c r="DRP23" s="270"/>
      <c r="DRQ23" s="270"/>
      <c r="DRR23" s="270"/>
      <c r="DRS23" s="270"/>
      <c r="DRT23" s="270"/>
      <c r="DRU23" s="270"/>
      <c r="DRV23" s="270"/>
      <c r="DRW23" s="270"/>
      <c r="DRX23" s="270"/>
      <c r="DRY23" s="270"/>
      <c r="DRZ23" s="270"/>
      <c r="DSA23" s="270"/>
      <c r="DSB23" s="270"/>
      <c r="DSC23" s="270"/>
      <c r="DSD23" s="270"/>
      <c r="DSE23" s="270"/>
      <c r="DSF23" s="270"/>
      <c r="DSG23" s="270"/>
      <c r="DSH23" s="270"/>
      <c r="DSI23" s="270"/>
      <c r="DSJ23" s="270"/>
      <c r="DSK23" s="270"/>
      <c r="DSL23" s="270"/>
      <c r="DSM23" s="270"/>
      <c r="DSN23" s="270"/>
      <c r="DSO23" s="270"/>
      <c r="DSP23" s="270"/>
      <c r="DSQ23" s="270"/>
      <c r="DSR23" s="270"/>
      <c r="DSS23" s="270"/>
      <c r="DST23" s="270"/>
      <c r="DSU23" s="270"/>
      <c r="DSV23" s="270"/>
      <c r="DSW23" s="270"/>
      <c r="DSX23" s="270"/>
      <c r="DSY23" s="270"/>
      <c r="DSZ23" s="270"/>
      <c r="DTA23" s="270"/>
      <c r="DTB23" s="270"/>
      <c r="DTC23" s="270"/>
      <c r="DTD23" s="270"/>
      <c r="DTE23" s="270"/>
      <c r="DTF23" s="270"/>
      <c r="DTG23" s="270"/>
      <c r="DTH23" s="270"/>
      <c r="DTI23" s="270"/>
      <c r="DTJ23" s="270"/>
      <c r="DTK23" s="270"/>
      <c r="DTL23" s="270"/>
      <c r="DTM23" s="270"/>
      <c r="DTN23" s="270"/>
      <c r="DTO23" s="270"/>
      <c r="DTP23" s="270"/>
      <c r="DTQ23" s="270"/>
      <c r="DTR23" s="270"/>
      <c r="DTS23" s="270"/>
      <c r="DTT23" s="270"/>
      <c r="DTU23" s="270"/>
      <c r="DTV23" s="270"/>
      <c r="DTW23" s="270"/>
      <c r="DTX23" s="270"/>
      <c r="DTY23" s="270"/>
      <c r="DTZ23" s="270"/>
      <c r="DUA23" s="270"/>
      <c r="DUB23" s="270"/>
      <c r="DUC23" s="270"/>
      <c r="DUD23" s="270"/>
      <c r="DUE23" s="270"/>
      <c r="DUF23" s="270"/>
      <c r="DUG23" s="270"/>
      <c r="DUH23" s="270"/>
      <c r="DUI23" s="270"/>
      <c r="DUJ23" s="270"/>
      <c r="DUK23" s="270"/>
      <c r="DUL23" s="270"/>
      <c r="DUM23" s="270"/>
      <c r="DUN23" s="270"/>
      <c r="DUO23" s="270"/>
      <c r="DUP23" s="270"/>
      <c r="DUQ23" s="270"/>
      <c r="DUR23" s="270"/>
      <c r="DUS23" s="270"/>
      <c r="DUT23" s="270"/>
      <c r="DUU23" s="270"/>
      <c r="DUV23" s="270"/>
      <c r="DUW23" s="270"/>
      <c r="DUX23" s="270"/>
      <c r="DUY23" s="270"/>
      <c r="DUZ23" s="270"/>
      <c r="DVA23" s="270"/>
      <c r="DVB23" s="270"/>
      <c r="DVC23" s="270"/>
      <c r="DVD23" s="270"/>
      <c r="DVE23" s="270"/>
      <c r="DVF23" s="270"/>
      <c r="DVG23" s="270"/>
      <c r="DVH23" s="270"/>
      <c r="DVI23" s="270"/>
      <c r="DVJ23" s="270"/>
      <c r="DVK23" s="270"/>
      <c r="DVL23" s="270"/>
      <c r="DVM23" s="270"/>
      <c r="DVN23" s="270"/>
      <c r="DVO23" s="270"/>
      <c r="DVP23" s="270"/>
      <c r="DVQ23" s="270"/>
      <c r="DVR23" s="270"/>
      <c r="DVS23" s="270"/>
      <c r="DVT23" s="270"/>
      <c r="DVU23" s="270"/>
      <c r="DVV23" s="270"/>
      <c r="DVW23" s="270"/>
      <c r="DVX23" s="270"/>
      <c r="DVY23" s="270"/>
      <c r="DVZ23" s="270"/>
      <c r="DWA23" s="270"/>
      <c r="DWB23" s="270"/>
      <c r="DWC23" s="270"/>
      <c r="DWD23" s="270"/>
      <c r="DWE23" s="270"/>
      <c r="DWF23" s="270"/>
      <c r="DWG23" s="270"/>
      <c r="DWH23" s="270"/>
      <c r="DWI23" s="270"/>
      <c r="DWJ23" s="270"/>
      <c r="DWK23" s="270"/>
      <c r="DWL23" s="270"/>
      <c r="DWM23" s="270"/>
      <c r="DWN23" s="270"/>
      <c r="DWO23" s="270"/>
      <c r="DWP23" s="270"/>
      <c r="DWQ23" s="270"/>
      <c r="DWR23" s="270"/>
      <c r="DWS23" s="270"/>
      <c r="DWT23" s="270"/>
      <c r="DWU23" s="270"/>
      <c r="DWV23" s="270"/>
      <c r="DWW23" s="270"/>
      <c r="DWX23" s="270"/>
      <c r="DWY23" s="270"/>
      <c r="DWZ23" s="270"/>
      <c r="DXA23" s="270"/>
      <c r="DXB23" s="270"/>
      <c r="DXC23" s="270"/>
      <c r="DXD23" s="270"/>
      <c r="DXE23" s="270"/>
      <c r="DXF23" s="270"/>
      <c r="DXG23" s="270"/>
      <c r="DXH23" s="270"/>
      <c r="DXI23" s="270"/>
      <c r="DXJ23" s="270"/>
      <c r="DXK23" s="270"/>
      <c r="DXL23" s="270"/>
      <c r="DXM23" s="270"/>
      <c r="DXN23" s="270"/>
      <c r="DXO23" s="270"/>
      <c r="DXP23" s="270"/>
      <c r="DXQ23" s="270"/>
      <c r="DXR23" s="270"/>
      <c r="DXS23" s="270"/>
      <c r="DXT23" s="270"/>
      <c r="DXU23" s="270"/>
      <c r="DXV23" s="270"/>
      <c r="DXW23" s="270"/>
      <c r="DXX23" s="270"/>
      <c r="DXY23" s="270"/>
      <c r="DXZ23" s="270"/>
      <c r="DYA23" s="270"/>
      <c r="DYB23" s="270"/>
      <c r="DYC23" s="270"/>
      <c r="DYD23" s="270"/>
      <c r="DYE23" s="270"/>
      <c r="DYF23" s="270"/>
      <c r="DYG23" s="270"/>
      <c r="DYH23" s="270"/>
      <c r="DYI23" s="270"/>
      <c r="DYJ23" s="270"/>
      <c r="DYK23" s="270"/>
      <c r="DYL23" s="270"/>
      <c r="DYM23" s="270"/>
      <c r="DYN23" s="270"/>
      <c r="DYO23" s="270"/>
      <c r="DYP23" s="270"/>
      <c r="DYQ23" s="270"/>
      <c r="DYR23" s="270"/>
      <c r="DYS23" s="270"/>
      <c r="DYT23" s="270"/>
      <c r="DYU23" s="270"/>
      <c r="DYV23" s="270"/>
      <c r="DYW23" s="270"/>
      <c r="DYX23" s="270"/>
      <c r="DYY23" s="270"/>
      <c r="DYZ23" s="270"/>
      <c r="DZA23" s="270"/>
      <c r="DZB23" s="270"/>
      <c r="DZC23" s="270"/>
      <c r="DZD23" s="270"/>
      <c r="DZE23" s="270"/>
      <c r="DZF23" s="270"/>
      <c r="DZG23" s="270"/>
      <c r="DZH23" s="270"/>
      <c r="DZI23" s="270"/>
      <c r="DZJ23" s="270"/>
      <c r="DZK23" s="270"/>
      <c r="DZL23" s="270"/>
      <c r="DZM23" s="270"/>
      <c r="DZN23" s="270"/>
      <c r="DZO23" s="270"/>
      <c r="DZP23" s="270"/>
      <c r="DZQ23" s="270"/>
      <c r="DZR23" s="270"/>
      <c r="DZS23" s="270"/>
      <c r="DZT23" s="270"/>
      <c r="DZU23" s="270"/>
      <c r="DZV23" s="270"/>
      <c r="DZW23" s="270"/>
      <c r="DZX23" s="270"/>
      <c r="DZY23" s="270"/>
      <c r="DZZ23" s="270"/>
      <c r="EAA23" s="270"/>
      <c r="EAB23" s="270"/>
      <c r="EAC23" s="270"/>
      <c r="EAD23" s="270"/>
      <c r="EAE23" s="270"/>
      <c r="EAF23" s="270"/>
      <c r="EAG23" s="270"/>
      <c r="EAH23" s="270"/>
      <c r="EAI23" s="270"/>
      <c r="EAJ23" s="270"/>
      <c r="EAK23" s="270"/>
      <c r="EAL23" s="270"/>
      <c r="EAM23" s="270"/>
      <c r="EAN23" s="270"/>
      <c r="EAO23" s="270"/>
      <c r="EAP23" s="270"/>
      <c r="EAQ23" s="270"/>
      <c r="EAR23" s="270"/>
      <c r="EAS23" s="270"/>
      <c r="EAT23" s="270"/>
      <c r="EAU23" s="270"/>
      <c r="EAV23" s="270"/>
      <c r="EAW23" s="270"/>
      <c r="EAX23" s="270"/>
      <c r="EAY23" s="270"/>
      <c r="EAZ23" s="270"/>
      <c r="EBA23" s="270"/>
      <c r="EBB23" s="270"/>
      <c r="EBC23" s="270"/>
      <c r="EBD23" s="270"/>
      <c r="EBE23" s="270"/>
      <c r="EBF23" s="270"/>
      <c r="EBG23" s="270"/>
      <c r="EBH23" s="270"/>
      <c r="EBI23" s="270"/>
      <c r="EBJ23" s="270"/>
      <c r="EBK23" s="270"/>
      <c r="EBL23" s="270"/>
      <c r="EBM23" s="270"/>
      <c r="EBN23" s="270"/>
      <c r="EBO23" s="270"/>
      <c r="EBP23" s="270"/>
      <c r="EBQ23" s="270"/>
      <c r="EBR23" s="270"/>
      <c r="EBS23" s="270"/>
      <c r="EBT23" s="270"/>
      <c r="EBU23" s="270"/>
      <c r="EBV23" s="270"/>
      <c r="EBW23" s="270"/>
      <c r="EBX23" s="270"/>
      <c r="EBY23" s="270"/>
      <c r="EBZ23" s="270"/>
      <c r="ECA23" s="270"/>
      <c r="ECB23" s="270"/>
      <c r="ECC23" s="270"/>
      <c r="ECD23" s="270"/>
      <c r="ECE23" s="270"/>
      <c r="ECF23" s="270"/>
      <c r="ECG23" s="270"/>
      <c r="ECH23" s="270"/>
      <c r="ECI23" s="270"/>
      <c r="ECJ23" s="270"/>
      <c r="ECK23" s="270"/>
      <c r="ECL23" s="270"/>
      <c r="ECM23" s="270"/>
      <c r="ECN23" s="270"/>
      <c r="ECO23" s="270"/>
      <c r="ECP23" s="270"/>
      <c r="ECQ23" s="270"/>
      <c r="ECR23" s="270"/>
      <c r="ECS23" s="270"/>
      <c r="ECT23" s="270"/>
      <c r="ECU23" s="270"/>
      <c r="ECV23" s="270"/>
      <c r="ECW23" s="270"/>
      <c r="ECX23" s="270"/>
      <c r="ECY23" s="270"/>
      <c r="ECZ23" s="270"/>
      <c r="EDA23" s="270"/>
      <c r="EDB23" s="270"/>
      <c r="EDC23" s="270"/>
      <c r="EDD23" s="270"/>
      <c r="EDE23" s="270"/>
      <c r="EDF23" s="270"/>
      <c r="EDG23" s="270"/>
      <c r="EDH23" s="270"/>
      <c r="EDI23" s="270"/>
      <c r="EDJ23" s="270"/>
      <c r="EDK23" s="270"/>
      <c r="EDL23" s="270"/>
      <c r="EDM23" s="270"/>
      <c r="EDN23" s="270"/>
      <c r="EDO23" s="270"/>
      <c r="EDP23" s="270"/>
      <c r="EDQ23" s="270"/>
      <c r="EDR23" s="270"/>
      <c r="EDS23" s="270"/>
      <c r="EDT23" s="270"/>
      <c r="EDU23" s="270"/>
      <c r="EDV23" s="270"/>
      <c r="EDW23" s="270"/>
      <c r="EDX23" s="270"/>
      <c r="EDY23" s="270"/>
      <c r="EDZ23" s="270"/>
      <c r="EEA23" s="270"/>
      <c r="EEB23" s="270"/>
      <c r="EEC23" s="270"/>
      <c r="EED23" s="270"/>
      <c r="EEE23" s="270"/>
      <c r="EEF23" s="270"/>
      <c r="EEG23" s="270"/>
      <c r="EEH23" s="270"/>
      <c r="EEI23" s="270"/>
      <c r="EEJ23" s="270"/>
      <c r="EEK23" s="270"/>
      <c r="EEL23" s="270"/>
      <c r="EEM23" s="270"/>
      <c r="EEN23" s="270"/>
      <c r="EEO23" s="270"/>
      <c r="EEP23" s="270"/>
      <c r="EEQ23" s="270"/>
      <c r="EER23" s="270"/>
      <c r="EES23" s="270"/>
      <c r="EET23" s="270"/>
      <c r="EEU23" s="270"/>
      <c r="EEV23" s="270"/>
      <c r="EEW23" s="270"/>
      <c r="EEX23" s="270"/>
      <c r="EEY23" s="270"/>
      <c r="EEZ23" s="270"/>
      <c r="EFA23" s="270"/>
      <c r="EFB23" s="270"/>
      <c r="EFC23" s="270"/>
      <c r="EFD23" s="270"/>
      <c r="EFE23" s="270"/>
      <c r="EFF23" s="270"/>
      <c r="EFG23" s="270"/>
      <c r="EFH23" s="270"/>
      <c r="EFI23" s="270"/>
      <c r="EFJ23" s="270"/>
      <c r="EFK23" s="270"/>
      <c r="EFL23" s="270"/>
      <c r="EFM23" s="270"/>
      <c r="EFN23" s="270"/>
      <c r="EFO23" s="270"/>
      <c r="EFP23" s="270"/>
      <c r="EFQ23" s="270"/>
      <c r="EFR23" s="270"/>
      <c r="EFS23" s="270"/>
      <c r="EFT23" s="270"/>
      <c r="EFU23" s="270"/>
      <c r="EFV23" s="270"/>
      <c r="EFW23" s="270"/>
      <c r="EFX23" s="270"/>
      <c r="EFY23" s="270"/>
      <c r="EFZ23" s="270"/>
      <c r="EGA23" s="270"/>
      <c r="EGB23" s="270"/>
      <c r="EGC23" s="270"/>
      <c r="EGD23" s="270"/>
      <c r="EGE23" s="270"/>
      <c r="EGF23" s="270"/>
      <c r="EGG23" s="270"/>
      <c r="EGH23" s="270"/>
      <c r="EGI23" s="270"/>
      <c r="EGJ23" s="270"/>
      <c r="EGK23" s="270"/>
      <c r="EGL23" s="270"/>
      <c r="EGM23" s="270"/>
      <c r="EGN23" s="270"/>
      <c r="EGO23" s="270"/>
      <c r="EGP23" s="270"/>
      <c r="EGQ23" s="270"/>
      <c r="EGR23" s="270"/>
      <c r="EGS23" s="270"/>
      <c r="EGT23" s="270"/>
      <c r="EGU23" s="270"/>
      <c r="EGV23" s="270"/>
      <c r="EGW23" s="270"/>
      <c r="EGX23" s="270"/>
      <c r="EGY23" s="270"/>
      <c r="EGZ23" s="270"/>
      <c r="EHA23" s="270"/>
      <c r="EHB23" s="270"/>
      <c r="EHC23" s="270"/>
      <c r="EHD23" s="270"/>
      <c r="EHE23" s="270"/>
      <c r="EHF23" s="270"/>
      <c r="EHG23" s="270"/>
      <c r="EHH23" s="270"/>
      <c r="EHI23" s="270"/>
      <c r="EHJ23" s="270"/>
      <c r="EHK23" s="270"/>
      <c r="EHL23" s="270"/>
      <c r="EHM23" s="270"/>
      <c r="EHN23" s="270"/>
      <c r="EHO23" s="270"/>
      <c r="EHP23" s="270"/>
      <c r="EHQ23" s="270"/>
      <c r="EHR23" s="270"/>
      <c r="EHS23" s="270"/>
      <c r="EHT23" s="270"/>
      <c r="EHU23" s="270"/>
      <c r="EHV23" s="270"/>
      <c r="EHW23" s="270"/>
      <c r="EHX23" s="270"/>
      <c r="EHY23" s="270"/>
      <c r="EHZ23" s="270"/>
      <c r="EIA23" s="270"/>
      <c r="EIB23" s="270"/>
      <c r="EIC23" s="270"/>
      <c r="EID23" s="270"/>
      <c r="EIE23" s="270"/>
      <c r="EIF23" s="270"/>
      <c r="EIG23" s="270"/>
      <c r="EIH23" s="270"/>
      <c r="EII23" s="270"/>
      <c r="EIJ23" s="270"/>
      <c r="EIK23" s="270"/>
      <c r="EIL23" s="270"/>
      <c r="EIM23" s="270"/>
      <c r="EIN23" s="270"/>
      <c r="EIO23" s="270"/>
      <c r="EIP23" s="270"/>
      <c r="EIQ23" s="270"/>
      <c r="EIR23" s="270"/>
      <c r="EIS23" s="270"/>
      <c r="EIT23" s="270"/>
      <c r="EIU23" s="270"/>
      <c r="EIV23" s="270"/>
      <c r="EIW23" s="270"/>
      <c r="EIX23" s="270"/>
      <c r="EIY23" s="270"/>
      <c r="EIZ23" s="270"/>
      <c r="EJA23" s="270"/>
      <c r="EJB23" s="270"/>
      <c r="EJC23" s="270"/>
      <c r="EJD23" s="270"/>
      <c r="EJE23" s="270"/>
      <c r="EJF23" s="270"/>
      <c r="EJG23" s="270"/>
      <c r="EJH23" s="270"/>
      <c r="EJI23" s="270"/>
      <c r="EJJ23" s="270"/>
      <c r="EJK23" s="270"/>
      <c r="EJL23" s="270"/>
      <c r="EJM23" s="270"/>
      <c r="EJN23" s="270"/>
      <c r="EJO23" s="270"/>
      <c r="EJP23" s="270"/>
      <c r="EJQ23" s="270"/>
      <c r="EJR23" s="270"/>
      <c r="EJS23" s="270"/>
      <c r="EJT23" s="270"/>
      <c r="EJU23" s="270"/>
      <c r="EJV23" s="270"/>
      <c r="EJW23" s="270"/>
      <c r="EJX23" s="270"/>
      <c r="EJY23" s="270"/>
      <c r="EJZ23" s="270"/>
      <c r="EKA23" s="270"/>
      <c r="EKB23" s="270"/>
      <c r="EKC23" s="270"/>
      <c r="EKD23" s="270"/>
      <c r="EKE23" s="270"/>
      <c r="EKF23" s="270"/>
      <c r="EKG23" s="270"/>
      <c r="EKH23" s="270"/>
      <c r="EKI23" s="270"/>
      <c r="EKJ23" s="270"/>
      <c r="EKK23" s="270"/>
      <c r="EKL23" s="270"/>
      <c r="EKM23" s="270"/>
      <c r="EKN23" s="270"/>
      <c r="EKO23" s="270"/>
      <c r="EKP23" s="270"/>
      <c r="EKQ23" s="270"/>
      <c r="EKR23" s="270"/>
      <c r="EKS23" s="270"/>
      <c r="EKT23" s="270"/>
      <c r="EKU23" s="270"/>
      <c r="EKV23" s="270"/>
      <c r="EKW23" s="270"/>
      <c r="EKX23" s="270"/>
      <c r="EKY23" s="270"/>
      <c r="EKZ23" s="270"/>
      <c r="ELA23" s="270"/>
      <c r="ELB23" s="270"/>
      <c r="ELC23" s="270"/>
      <c r="ELD23" s="270"/>
      <c r="ELE23" s="270"/>
      <c r="ELF23" s="270"/>
      <c r="ELG23" s="270"/>
      <c r="ELH23" s="270"/>
      <c r="ELI23" s="270"/>
      <c r="ELJ23" s="270"/>
      <c r="ELK23" s="270"/>
      <c r="ELL23" s="270"/>
      <c r="ELM23" s="270"/>
      <c r="ELN23" s="270"/>
      <c r="ELO23" s="270"/>
      <c r="ELP23" s="270"/>
      <c r="ELQ23" s="270"/>
      <c r="ELR23" s="270"/>
      <c r="ELS23" s="270"/>
      <c r="ELT23" s="270"/>
      <c r="ELU23" s="270"/>
      <c r="ELV23" s="270"/>
      <c r="ELW23" s="270"/>
      <c r="ELX23" s="270"/>
      <c r="ELY23" s="270"/>
      <c r="ELZ23" s="270"/>
      <c r="EMA23" s="270"/>
      <c r="EMB23" s="270"/>
      <c r="EMC23" s="270"/>
      <c r="EMD23" s="270"/>
      <c r="EME23" s="270"/>
      <c r="EMF23" s="270"/>
      <c r="EMG23" s="270"/>
      <c r="EMH23" s="270"/>
      <c r="EMI23" s="270"/>
      <c r="EMJ23" s="270"/>
      <c r="EMK23" s="270"/>
      <c r="EML23" s="270"/>
      <c r="EMM23" s="270"/>
      <c r="EMN23" s="270"/>
      <c r="EMO23" s="270"/>
      <c r="EMP23" s="270"/>
      <c r="EMQ23" s="270"/>
      <c r="EMR23" s="270"/>
      <c r="EMS23" s="270"/>
      <c r="EMT23" s="270"/>
      <c r="EMU23" s="270"/>
      <c r="EMV23" s="270"/>
      <c r="EMW23" s="270"/>
      <c r="EMX23" s="270"/>
      <c r="EMY23" s="270"/>
      <c r="EMZ23" s="270"/>
      <c r="ENA23" s="270"/>
      <c r="ENB23" s="270"/>
      <c r="ENC23" s="270"/>
      <c r="END23" s="270"/>
      <c r="ENE23" s="270"/>
      <c r="ENF23" s="270"/>
      <c r="ENG23" s="270"/>
      <c r="ENH23" s="270"/>
      <c r="ENI23" s="270"/>
      <c r="ENJ23" s="270"/>
      <c r="ENK23" s="270"/>
      <c r="ENL23" s="270"/>
      <c r="ENM23" s="270"/>
      <c r="ENN23" s="270"/>
      <c r="ENO23" s="270"/>
      <c r="ENP23" s="270"/>
      <c r="ENQ23" s="270"/>
      <c r="ENR23" s="270"/>
      <c r="ENS23" s="270"/>
      <c r="ENT23" s="270"/>
      <c r="ENU23" s="270"/>
      <c r="ENV23" s="270"/>
      <c r="ENW23" s="270"/>
      <c r="ENX23" s="270"/>
      <c r="ENY23" s="270"/>
      <c r="ENZ23" s="270"/>
      <c r="EOA23" s="270"/>
      <c r="EOB23" s="270"/>
      <c r="EOC23" s="270"/>
      <c r="EOD23" s="270"/>
      <c r="EOE23" s="270"/>
      <c r="EOF23" s="270"/>
      <c r="EOG23" s="270"/>
      <c r="EOH23" s="270"/>
      <c r="EOI23" s="270"/>
      <c r="EOJ23" s="270"/>
      <c r="EOK23" s="270"/>
      <c r="EOL23" s="270"/>
      <c r="EOM23" s="270"/>
      <c r="EON23" s="270"/>
      <c r="EOO23" s="270"/>
      <c r="EOP23" s="270"/>
      <c r="EOQ23" s="270"/>
      <c r="EOR23" s="270"/>
      <c r="EOS23" s="270"/>
      <c r="EOT23" s="270"/>
      <c r="EOU23" s="270"/>
      <c r="EOV23" s="270"/>
      <c r="EOW23" s="270"/>
      <c r="EOX23" s="270"/>
      <c r="EOY23" s="270"/>
      <c r="EOZ23" s="270"/>
      <c r="EPA23" s="270"/>
      <c r="EPB23" s="270"/>
      <c r="EPC23" s="270"/>
      <c r="EPD23" s="270"/>
      <c r="EPE23" s="270"/>
      <c r="EPF23" s="270"/>
      <c r="EPG23" s="270"/>
      <c r="EPH23" s="270"/>
      <c r="EPI23" s="270"/>
      <c r="EPJ23" s="270"/>
      <c r="EPK23" s="270"/>
      <c r="EPL23" s="270"/>
      <c r="EPM23" s="270"/>
      <c r="EPN23" s="270"/>
      <c r="EPO23" s="270"/>
      <c r="EPP23" s="270"/>
      <c r="EPQ23" s="270"/>
      <c r="EPR23" s="270"/>
      <c r="EPS23" s="270"/>
      <c r="EPT23" s="270"/>
      <c r="EPU23" s="270"/>
      <c r="EPV23" s="270"/>
      <c r="EPW23" s="270"/>
      <c r="EPX23" s="270"/>
      <c r="EPY23" s="270"/>
      <c r="EPZ23" s="270"/>
      <c r="EQA23" s="270"/>
      <c r="EQB23" s="270"/>
      <c r="EQC23" s="270"/>
      <c r="EQD23" s="270"/>
      <c r="EQE23" s="270"/>
      <c r="EQF23" s="270"/>
      <c r="EQG23" s="270"/>
      <c r="EQH23" s="270"/>
      <c r="EQI23" s="270"/>
      <c r="EQJ23" s="270"/>
      <c r="EQK23" s="270"/>
      <c r="EQL23" s="270"/>
      <c r="EQM23" s="270"/>
      <c r="EQN23" s="270"/>
      <c r="EQO23" s="270"/>
      <c r="EQP23" s="270"/>
      <c r="EQQ23" s="270"/>
      <c r="EQR23" s="270"/>
      <c r="EQS23" s="270"/>
      <c r="EQT23" s="270"/>
      <c r="EQU23" s="270"/>
      <c r="EQV23" s="270"/>
      <c r="EQW23" s="270"/>
      <c r="EQX23" s="270"/>
      <c r="EQY23" s="270"/>
      <c r="EQZ23" s="270"/>
      <c r="ERA23" s="270"/>
      <c r="ERB23" s="270"/>
      <c r="ERC23" s="270"/>
      <c r="ERD23" s="270"/>
      <c r="ERE23" s="270"/>
      <c r="ERF23" s="270"/>
      <c r="ERG23" s="270"/>
      <c r="ERH23" s="270"/>
      <c r="ERI23" s="270"/>
      <c r="ERJ23" s="270"/>
      <c r="ERK23" s="270"/>
      <c r="ERL23" s="270"/>
      <c r="ERM23" s="270"/>
      <c r="ERN23" s="270"/>
      <c r="ERO23" s="270"/>
      <c r="ERP23" s="270"/>
      <c r="ERQ23" s="270"/>
      <c r="ERR23" s="270"/>
      <c r="ERS23" s="270"/>
      <c r="ERT23" s="270"/>
      <c r="ERU23" s="270"/>
      <c r="ERV23" s="270"/>
      <c r="ERW23" s="270"/>
      <c r="ERX23" s="270"/>
      <c r="ERY23" s="270"/>
      <c r="ERZ23" s="270"/>
      <c r="ESA23" s="270"/>
      <c r="ESB23" s="270"/>
      <c r="ESC23" s="270"/>
      <c r="ESD23" s="270"/>
      <c r="ESE23" s="270"/>
      <c r="ESF23" s="270"/>
      <c r="ESG23" s="270"/>
      <c r="ESH23" s="270"/>
      <c r="ESI23" s="270"/>
      <c r="ESJ23" s="270"/>
      <c r="ESK23" s="270"/>
      <c r="ESL23" s="270"/>
      <c r="ESM23" s="270"/>
      <c r="ESN23" s="270"/>
      <c r="ESO23" s="270"/>
      <c r="ESP23" s="270"/>
      <c r="ESQ23" s="270"/>
      <c r="ESR23" s="270"/>
      <c r="ESS23" s="270"/>
      <c r="EST23" s="270"/>
      <c r="ESU23" s="270"/>
      <c r="ESV23" s="270"/>
      <c r="ESW23" s="270"/>
      <c r="ESX23" s="270"/>
      <c r="ESY23" s="270"/>
      <c r="ESZ23" s="270"/>
      <c r="ETA23" s="270"/>
      <c r="ETB23" s="270"/>
      <c r="ETC23" s="270"/>
      <c r="ETD23" s="270"/>
      <c r="ETE23" s="270"/>
      <c r="ETF23" s="270"/>
      <c r="ETG23" s="270"/>
      <c r="ETH23" s="270"/>
      <c r="ETI23" s="270"/>
      <c r="ETJ23" s="270"/>
      <c r="ETK23" s="270"/>
      <c r="ETL23" s="270"/>
      <c r="ETM23" s="270"/>
      <c r="ETN23" s="270"/>
      <c r="ETO23" s="270"/>
      <c r="ETP23" s="270"/>
      <c r="ETQ23" s="270"/>
      <c r="ETR23" s="270"/>
      <c r="ETS23" s="270"/>
      <c r="ETT23" s="270"/>
      <c r="ETU23" s="270"/>
      <c r="ETV23" s="270"/>
      <c r="ETW23" s="270"/>
      <c r="ETX23" s="270"/>
      <c r="ETY23" s="270"/>
      <c r="ETZ23" s="270"/>
      <c r="EUA23" s="270"/>
      <c r="EUB23" s="270"/>
      <c r="EUC23" s="270"/>
      <c r="EUD23" s="270"/>
      <c r="EUE23" s="270"/>
      <c r="EUF23" s="270"/>
      <c r="EUG23" s="270"/>
      <c r="EUH23" s="270"/>
      <c r="EUI23" s="270"/>
      <c r="EUJ23" s="270"/>
      <c r="EUK23" s="270"/>
      <c r="EUL23" s="270"/>
      <c r="EUM23" s="270"/>
      <c r="EUN23" s="270"/>
      <c r="EUO23" s="270"/>
      <c r="EUP23" s="270"/>
      <c r="EUQ23" s="270"/>
      <c r="EUR23" s="270"/>
      <c r="EUS23" s="270"/>
      <c r="EUT23" s="270"/>
      <c r="EUU23" s="270"/>
      <c r="EUV23" s="270"/>
      <c r="EUW23" s="270"/>
      <c r="EUX23" s="270"/>
      <c r="EUY23" s="270"/>
      <c r="EUZ23" s="270"/>
      <c r="EVA23" s="270"/>
      <c r="EVB23" s="270"/>
      <c r="EVC23" s="270"/>
      <c r="EVD23" s="270"/>
      <c r="EVE23" s="270"/>
      <c r="EVF23" s="270"/>
      <c r="EVG23" s="270"/>
      <c r="EVH23" s="270"/>
      <c r="EVI23" s="270"/>
      <c r="EVJ23" s="270"/>
      <c r="EVK23" s="270"/>
      <c r="EVL23" s="270"/>
      <c r="EVM23" s="270"/>
      <c r="EVN23" s="270"/>
      <c r="EVO23" s="270"/>
      <c r="EVP23" s="270"/>
      <c r="EVQ23" s="270"/>
      <c r="EVR23" s="270"/>
      <c r="EVS23" s="270"/>
      <c r="EVT23" s="270"/>
      <c r="EVU23" s="270"/>
      <c r="EVV23" s="270"/>
      <c r="EVW23" s="270"/>
      <c r="EVX23" s="270"/>
      <c r="EVY23" s="270"/>
      <c r="EVZ23" s="270"/>
      <c r="EWA23" s="270"/>
      <c r="EWB23" s="270"/>
      <c r="EWC23" s="270"/>
      <c r="EWD23" s="270"/>
      <c r="EWE23" s="270"/>
      <c r="EWF23" s="270"/>
      <c r="EWG23" s="270"/>
      <c r="EWH23" s="270"/>
      <c r="EWI23" s="270"/>
      <c r="EWJ23" s="270"/>
      <c r="EWK23" s="270"/>
      <c r="EWL23" s="270"/>
      <c r="EWM23" s="270"/>
      <c r="EWN23" s="270"/>
      <c r="EWO23" s="270"/>
      <c r="EWP23" s="270"/>
      <c r="EWQ23" s="270"/>
      <c r="EWR23" s="270"/>
      <c r="EWS23" s="270"/>
      <c r="EWT23" s="270"/>
      <c r="EWU23" s="270"/>
      <c r="EWV23" s="270"/>
      <c r="EWW23" s="270"/>
      <c r="EWX23" s="270"/>
      <c r="EWY23" s="270"/>
      <c r="EWZ23" s="270"/>
      <c r="EXA23" s="270"/>
      <c r="EXB23" s="270"/>
      <c r="EXC23" s="270"/>
      <c r="EXD23" s="270"/>
      <c r="EXE23" s="270"/>
      <c r="EXF23" s="270"/>
      <c r="EXG23" s="270"/>
      <c r="EXH23" s="270"/>
      <c r="EXI23" s="270"/>
      <c r="EXJ23" s="270"/>
      <c r="EXK23" s="270"/>
      <c r="EXL23" s="270"/>
      <c r="EXM23" s="270"/>
      <c r="EXN23" s="270"/>
      <c r="EXO23" s="270"/>
      <c r="EXP23" s="270"/>
      <c r="EXQ23" s="270"/>
      <c r="EXR23" s="270"/>
      <c r="EXS23" s="270"/>
      <c r="EXT23" s="270"/>
      <c r="EXU23" s="270"/>
      <c r="EXV23" s="270"/>
      <c r="EXW23" s="270"/>
      <c r="EXX23" s="270"/>
      <c r="EXY23" s="270"/>
      <c r="EXZ23" s="270"/>
      <c r="EYA23" s="270"/>
      <c r="EYB23" s="270"/>
      <c r="EYC23" s="270"/>
      <c r="EYD23" s="270"/>
      <c r="EYE23" s="270"/>
      <c r="EYF23" s="270"/>
      <c r="EYG23" s="270"/>
      <c r="EYH23" s="270"/>
      <c r="EYI23" s="270"/>
      <c r="EYJ23" s="270"/>
      <c r="EYK23" s="270"/>
      <c r="EYL23" s="270"/>
      <c r="EYM23" s="270"/>
      <c r="EYN23" s="270"/>
      <c r="EYO23" s="270"/>
      <c r="EYP23" s="270"/>
      <c r="EYQ23" s="270"/>
      <c r="EYR23" s="270"/>
      <c r="EYS23" s="270"/>
      <c r="EYT23" s="270"/>
      <c r="EYU23" s="270"/>
      <c r="EYV23" s="270"/>
      <c r="EYW23" s="270"/>
      <c r="EYX23" s="270"/>
      <c r="EYY23" s="270"/>
      <c r="EYZ23" s="270"/>
      <c r="EZA23" s="270"/>
      <c r="EZB23" s="270"/>
      <c r="EZC23" s="270"/>
      <c r="EZD23" s="270"/>
      <c r="EZE23" s="270"/>
      <c r="EZF23" s="270"/>
      <c r="EZG23" s="270"/>
      <c r="EZH23" s="270"/>
      <c r="EZI23" s="270"/>
      <c r="EZJ23" s="270"/>
      <c r="EZK23" s="270"/>
      <c r="EZL23" s="270"/>
      <c r="EZM23" s="270"/>
      <c r="EZN23" s="270"/>
      <c r="EZO23" s="270"/>
      <c r="EZP23" s="270"/>
      <c r="EZQ23" s="270"/>
      <c r="EZR23" s="270"/>
      <c r="EZS23" s="270"/>
      <c r="EZT23" s="270"/>
      <c r="EZU23" s="270"/>
      <c r="EZV23" s="270"/>
      <c r="EZW23" s="270"/>
      <c r="EZX23" s="270"/>
      <c r="EZY23" s="270"/>
      <c r="EZZ23" s="270"/>
      <c r="FAA23" s="270"/>
      <c r="FAB23" s="270"/>
      <c r="FAC23" s="270"/>
      <c r="FAD23" s="270"/>
      <c r="FAE23" s="270"/>
      <c r="FAF23" s="270"/>
      <c r="FAG23" s="270"/>
      <c r="FAH23" s="270"/>
      <c r="FAI23" s="270"/>
      <c r="FAJ23" s="270"/>
      <c r="FAK23" s="270"/>
      <c r="FAL23" s="270"/>
      <c r="FAM23" s="270"/>
      <c r="FAN23" s="270"/>
      <c r="FAO23" s="270"/>
      <c r="FAP23" s="270"/>
      <c r="FAQ23" s="270"/>
      <c r="FAR23" s="270"/>
      <c r="FAS23" s="270"/>
      <c r="FAT23" s="270"/>
      <c r="FAU23" s="270"/>
      <c r="FAV23" s="270"/>
      <c r="FAW23" s="270"/>
      <c r="FAX23" s="270"/>
      <c r="FAY23" s="270"/>
      <c r="FAZ23" s="270"/>
      <c r="FBA23" s="270"/>
      <c r="FBB23" s="270"/>
      <c r="FBC23" s="270"/>
      <c r="FBD23" s="270"/>
      <c r="FBE23" s="270"/>
      <c r="FBF23" s="270"/>
      <c r="FBG23" s="270"/>
      <c r="FBH23" s="270"/>
      <c r="FBI23" s="270"/>
      <c r="FBJ23" s="270"/>
      <c r="FBK23" s="270"/>
      <c r="FBL23" s="270"/>
      <c r="FBM23" s="270"/>
      <c r="FBN23" s="270"/>
      <c r="FBO23" s="270"/>
      <c r="FBP23" s="270"/>
      <c r="FBQ23" s="270"/>
      <c r="FBR23" s="270"/>
      <c r="FBS23" s="270"/>
      <c r="FBT23" s="270"/>
      <c r="FBU23" s="270"/>
      <c r="FBV23" s="270"/>
      <c r="FBW23" s="270"/>
      <c r="FBX23" s="270"/>
      <c r="FBY23" s="270"/>
      <c r="FBZ23" s="270"/>
      <c r="FCA23" s="270"/>
      <c r="FCB23" s="270"/>
      <c r="FCC23" s="270"/>
      <c r="FCD23" s="270"/>
      <c r="FCE23" s="270"/>
      <c r="FCF23" s="270"/>
      <c r="FCG23" s="270"/>
      <c r="FCH23" s="270"/>
      <c r="FCI23" s="270"/>
      <c r="FCJ23" s="270"/>
      <c r="FCK23" s="270"/>
      <c r="FCL23" s="270"/>
      <c r="FCM23" s="270"/>
      <c r="FCN23" s="270"/>
      <c r="FCO23" s="270"/>
      <c r="FCP23" s="270"/>
      <c r="FCQ23" s="270"/>
      <c r="FCR23" s="270"/>
      <c r="FCS23" s="270"/>
      <c r="FCT23" s="270"/>
      <c r="FCU23" s="270"/>
      <c r="FCV23" s="270"/>
      <c r="FCW23" s="270"/>
      <c r="FCX23" s="270"/>
      <c r="FCY23" s="270"/>
      <c r="FCZ23" s="270"/>
      <c r="FDA23" s="270"/>
      <c r="FDB23" s="270"/>
      <c r="FDC23" s="270"/>
      <c r="FDD23" s="270"/>
      <c r="FDE23" s="270"/>
      <c r="FDF23" s="270"/>
      <c r="FDG23" s="270"/>
      <c r="FDH23" s="270"/>
      <c r="FDI23" s="270"/>
      <c r="FDJ23" s="270"/>
      <c r="FDK23" s="270"/>
      <c r="FDL23" s="270"/>
      <c r="FDM23" s="270"/>
      <c r="FDN23" s="270"/>
      <c r="FDO23" s="270"/>
      <c r="FDP23" s="270"/>
      <c r="FDQ23" s="270"/>
      <c r="FDR23" s="270"/>
      <c r="FDS23" s="270"/>
      <c r="FDT23" s="270"/>
      <c r="FDU23" s="270"/>
      <c r="FDV23" s="270"/>
      <c r="FDW23" s="270"/>
      <c r="FDX23" s="270"/>
      <c r="FDY23" s="270"/>
      <c r="FDZ23" s="270"/>
      <c r="FEA23" s="270"/>
      <c r="FEB23" s="270"/>
      <c r="FEC23" s="270"/>
      <c r="FED23" s="270"/>
      <c r="FEE23" s="270"/>
      <c r="FEF23" s="270"/>
      <c r="FEG23" s="270"/>
      <c r="FEH23" s="270"/>
      <c r="FEI23" s="270"/>
      <c r="FEJ23" s="270"/>
      <c r="FEK23" s="270"/>
      <c r="FEL23" s="270"/>
      <c r="FEM23" s="270"/>
      <c r="FEN23" s="270"/>
      <c r="FEO23" s="270"/>
      <c r="FEP23" s="270"/>
      <c r="FEQ23" s="270"/>
      <c r="FER23" s="270"/>
      <c r="FES23" s="270"/>
      <c r="FET23" s="270"/>
      <c r="FEU23" s="270"/>
      <c r="FEV23" s="270"/>
      <c r="FEW23" s="270"/>
      <c r="FEX23" s="270"/>
      <c r="FEY23" s="270"/>
      <c r="FEZ23" s="270"/>
      <c r="FFA23" s="270"/>
      <c r="FFB23" s="270"/>
      <c r="FFC23" s="270"/>
      <c r="FFD23" s="270"/>
      <c r="FFE23" s="270"/>
      <c r="FFF23" s="270"/>
      <c r="FFG23" s="270"/>
      <c r="FFH23" s="270"/>
      <c r="FFI23" s="270"/>
      <c r="FFJ23" s="270"/>
      <c r="FFK23" s="270"/>
      <c r="FFL23" s="270"/>
      <c r="FFM23" s="270"/>
      <c r="FFN23" s="270"/>
      <c r="FFO23" s="270"/>
      <c r="FFP23" s="270"/>
      <c r="FFQ23" s="270"/>
      <c r="FFR23" s="270"/>
      <c r="FFS23" s="270"/>
      <c r="FFT23" s="270"/>
      <c r="FFU23" s="270"/>
      <c r="FFV23" s="270"/>
      <c r="FFW23" s="270"/>
      <c r="FFX23" s="270"/>
      <c r="FFY23" s="270"/>
      <c r="FFZ23" s="270"/>
      <c r="FGA23" s="270"/>
      <c r="FGB23" s="270"/>
      <c r="FGC23" s="270"/>
      <c r="FGD23" s="270"/>
      <c r="FGE23" s="270"/>
      <c r="FGF23" s="270"/>
      <c r="FGG23" s="270"/>
      <c r="FGH23" s="270"/>
      <c r="FGI23" s="270"/>
      <c r="FGJ23" s="270"/>
      <c r="FGK23" s="270"/>
      <c r="FGL23" s="270"/>
      <c r="FGM23" s="270"/>
      <c r="FGN23" s="270"/>
      <c r="FGO23" s="270"/>
      <c r="FGP23" s="270"/>
      <c r="FGQ23" s="270"/>
      <c r="FGR23" s="270"/>
      <c r="FGS23" s="270"/>
      <c r="FGT23" s="270"/>
      <c r="FGU23" s="270"/>
      <c r="FGV23" s="270"/>
      <c r="FGW23" s="270"/>
      <c r="FGX23" s="270"/>
      <c r="FGY23" s="270"/>
      <c r="FGZ23" s="270"/>
      <c r="FHA23" s="270"/>
      <c r="FHB23" s="270"/>
      <c r="FHC23" s="270"/>
      <c r="FHD23" s="270"/>
      <c r="FHE23" s="270"/>
      <c r="FHF23" s="270"/>
      <c r="FHG23" s="270"/>
      <c r="FHH23" s="270"/>
      <c r="FHI23" s="270"/>
      <c r="FHJ23" s="270"/>
      <c r="FHK23" s="270"/>
      <c r="FHL23" s="270"/>
      <c r="FHM23" s="270"/>
      <c r="FHN23" s="270"/>
      <c r="FHO23" s="270"/>
      <c r="FHP23" s="270"/>
      <c r="FHQ23" s="270"/>
      <c r="FHR23" s="270"/>
      <c r="FHS23" s="270"/>
      <c r="FHT23" s="270"/>
      <c r="FHU23" s="270"/>
      <c r="FHV23" s="270"/>
      <c r="FHW23" s="270"/>
      <c r="FHX23" s="270"/>
      <c r="FHY23" s="270"/>
      <c r="FHZ23" s="270"/>
      <c r="FIA23" s="270"/>
      <c r="FIB23" s="270"/>
      <c r="FIC23" s="270"/>
      <c r="FID23" s="270"/>
      <c r="FIE23" s="270"/>
      <c r="FIF23" s="270"/>
      <c r="FIG23" s="270"/>
      <c r="FIH23" s="270"/>
      <c r="FII23" s="270"/>
      <c r="FIJ23" s="270"/>
      <c r="FIK23" s="270"/>
      <c r="FIL23" s="270"/>
      <c r="FIM23" s="270"/>
      <c r="FIN23" s="270"/>
      <c r="FIO23" s="270"/>
      <c r="FIP23" s="270"/>
      <c r="FIQ23" s="270"/>
      <c r="FIR23" s="270"/>
      <c r="FIS23" s="270"/>
      <c r="FIT23" s="270"/>
      <c r="FIU23" s="270"/>
      <c r="FIV23" s="270"/>
      <c r="FIW23" s="270"/>
      <c r="FIX23" s="270"/>
      <c r="FIY23" s="270"/>
      <c r="FIZ23" s="270"/>
      <c r="FJA23" s="270"/>
      <c r="FJB23" s="270"/>
      <c r="FJC23" s="270"/>
      <c r="FJD23" s="270"/>
      <c r="FJE23" s="270"/>
      <c r="FJF23" s="270"/>
      <c r="FJG23" s="270"/>
      <c r="FJH23" s="270"/>
      <c r="FJI23" s="270"/>
      <c r="FJJ23" s="270"/>
      <c r="FJK23" s="270"/>
      <c r="FJL23" s="270"/>
      <c r="FJM23" s="270"/>
      <c r="FJN23" s="270"/>
      <c r="FJO23" s="270"/>
      <c r="FJP23" s="270"/>
      <c r="FJQ23" s="270"/>
      <c r="FJR23" s="270"/>
      <c r="FJS23" s="270"/>
      <c r="FJT23" s="270"/>
      <c r="FJU23" s="270"/>
      <c r="FJV23" s="270"/>
      <c r="FJW23" s="270"/>
      <c r="FJX23" s="270"/>
      <c r="FJY23" s="270"/>
      <c r="FJZ23" s="270"/>
      <c r="FKA23" s="270"/>
      <c r="FKB23" s="270"/>
      <c r="FKC23" s="270"/>
      <c r="FKD23" s="270"/>
      <c r="FKE23" s="270"/>
      <c r="FKF23" s="270"/>
      <c r="FKG23" s="270"/>
      <c r="FKH23" s="270"/>
      <c r="FKI23" s="270"/>
      <c r="FKJ23" s="270"/>
      <c r="FKK23" s="270"/>
      <c r="FKL23" s="270"/>
      <c r="FKM23" s="270"/>
      <c r="FKN23" s="270"/>
      <c r="FKO23" s="270"/>
      <c r="FKP23" s="270"/>
      <c r="FKQ23" s="270"/>
      <c r="FKR23" s="270"/>
      <c r="FKS23" s="270"/>
      <c r="FKT23" s="270"/>
      <c r="FKU23" s="270"/>
      <c r="FKV23" s="270"/>
      <c r="FKW23" s="270"/>
      <c r="FKX23" s="270"/>
      <c r="FKY23" s="270"/>
      <c r="FKZ23" s="270"/>
      <c r="FLA23" s="270"/>
      <c r="FLB23" s="270"/>
      <c r="FLC23" s="270"/>
      <c r="FLD23" s="270"/>
      <c r="FLE23" s="270"/>
      <c r="FLF23" s="270"/>
      <c r="FLG23" s="270"/>
      <c r="FLH23" s="270"/>
      <c r="FLI23" s="270"/>
      <c r="FLJ23" s="270"/>
      <c r="FLK23" s="270"/>
      <c r="FLL23" s="270"/>
      <c r="FLM23" s="270"/>
      <c r="FLN23" s="270"/>
      <c r="FLO23" s="270"/>
      <c r="FLP23" s="270"/>
      <c r="FLQ23" s="270"/>
      <c r="FLR23" s="270"/>
      <c r="FLS23" s="270"/>
      <c r="FLT23" s="270"/>
      <c r="FLU23" s="270"/>
      <c r="FLV23" s="270"/>
      <c r="FLW23" s="270"/>
      <c r="FLX23" s="270"/>
      <c r="FLY23" s="270"/>
      <c r="FLZ23" s="270"/>
      <c r="FMA23" s="270"/>
      <c r="FMB23" s="270"/>
      <c r="FMC23" s="270"/>
      <c r="FMD23" s="270"/>
      <c r="FME23" s="270"/>
      <c r="FMF23" s="270"/>
      <c r="FMG23" s="270"/>
      <c r="FMH23" s="270"/>
      <c r="FMI23" s="270"/>
      <c r="FMJ23" s="270"/>
      <c r="FMK23" s="270"/>
      <c r="FML23" s="270"/>
      <c r="FMM23" s="270"/>
      <c r="FMN23" s="270"/>
      <c r="FMO23" s="270"/>
      <c r="FMP23" s="270"/>
      <c r="FMQ23" s="270"/>
      <c r="FMR23" s="270"/>
      <c r="FMS23" s="270"/>
      <c r="FMT23" s="270"/>
      <c r="FMU23" s="270"/>
      <c r="FMV23" s="270"/>
      <c r="FMW23" s="270"/>
      <c r="FMX23" s="270"/>
      <c r="FMY23" s="270"/>
      <c r="FMZ23" s="270"/>
      <c r="FNA23" s="270"/>
      <c r="FNB23" s="270"/>
      <c r="FNC23" s="270"/>
      <c r="FND23" s="270"/>
      <c r="FNE23" s="270"/>
      <c r="FNF23" s="270"/>
      <c r="FNG23" s="270"/>
      <c r="FNH23" s="270"/>
      <c r="FNI23" s="270"/>
      <c r="FNJ23" s="270"/>
      <c r="FNK23" s="270"/>
      <c r="FNL23" s="270"/>
      <c r="FNM23" s="270"/>
      <c r="FNN23" s="270"/>
      <c r="FNO23" s="270"/>
      <c r="FNP23" s="270"/>
      <c r="FNQ23" s="270"/>
      <c r="FNR23" s="270"/>
      <c r="FNS23" s="270"/>
      <c r="FNT23" s="270"/>
      <c r="FNU23" s="270"/>
      <c r="FNV23" s="270"/>
      <c r="FNW23" s="270"/>
      <c r="FNX23" s="270"/>
      <c r="FNY23" s="270"/>
      <c r="FNZ23" s="270"/>
      <c r="FOA23" s="270"/>
      <c r="FOB23" s="270"/>
      <c r="FOC23" s="270"/>
      <c r="FOD23" s="270"/>
      <c r="FOE23" s="270"/>
      <c r="FOF23" s="270"/>
      <c r="FOG23" s="270"/>
      <c r="FOH23" s="270"/>
      <c r="FOI23" s="270"/>
      <c r="FOJ23" s="270"/>
      <c r="FOK23" s="270"/>
      <c r="FOL23" s="270"/>
      <c r="FOM23" s="270"/>
      <c r="FON23" s="270"/>
      <c r="FOO23" s="270"/>
      <c r="FOP23" s="270"/>
      <c r="FOQ23" s="270"/>
      <c r="FOR23" s="270"/>
      <c r="FOS23" s="270"/>
      <c r="FOT23" s="270"/>
      <c r="FOU23" s="270"/>
      <c r="FOV23" s="270"/>
      <c r="FOW23" s="270"/>
      <c r="FOX23" s="270"/>
      <c r="FOY23" s="270"/>
      <c r="FOZ23" s="270"/>
      <c r="FPA23" s="270"/>
      <c r="FPB23" s="270"/>
      <c r="FPC23" s="270"/>
      <c r="FPD23" s="270"/>
      <c r="FPE23" s="270"/>
      <c r="FPF23" s="270"/>
      <c r="FPG23" s="270"/>
      <c r="FPH23" s="270"/>
      <c r="FPI23" s="270"/>
      <c r="FPJ23" s="270"/>
      <c r="FPK23" s="270"/>
      <c r="FPL23" s="270"/>
      <c r="FPM23" s="270"/>
      <c r="FPN23" s="270"/>
      <c r="FPO23" s="270"/>
      <c r="FPP23" s="270"/>
      <c r="FPQ23" s="270"/>
      <c r="FPR23" s="270"/>
      <c r="FPS23" s="270"/>
      <c r="FPT23" s="270"/>
      <c r="FPU23" s="270"/>
      <c r="FPV23" s="270"/>
      <c r="FPW23" s="270"/>
      <c r="FPX23" s="270"/>
      <c r="FPY23" s="270"/>
      <c r="FPZ23" s="270"/>
      <c r="FQA23" s="270"/>
      <c r="FQB23" s="270"/>
      <c r="FQC23" s="270"/>
      <c r="FQD23" s="270"/>
      <c r="FQE23" s="270"/>
      <c r="FQF23" s="270"/>
      <c r="FQG23" s="270"/>
      <c r="FQH23" s="270"/>
      <c r="FQI23" s="270"/>
      <c r="FQJ23" s="270"/>
      <c r="FQK23" s="270"/>
      <c r="FQL23" s="270"/>
      <c r="FQM23" s="270"/>
      <c r="FQN23" s="270"/>
      <c r="FQO23" s="270"/>
      <c r="FQP23" s="270"/>
      <c r="FQQ23" s="270"/>
      <c r="FQR23" s="270"/>
      <c r="FQS23" s="270"/>
      <c r="FQT23" s="270"/>
      <c r="FQU23" s="270"/>
      <c r="FQV23" s="270"/>
      <c r="FQW23" s="270"/>
      <c r="FQX23" s="270"/>
      <c r="FQY23" s="270"/>
      <c r="FQZ23" s="270"/>
      <c r="FRA23" s="270"/>
      <c r="FRB23" s="270"/>
      <c r="FRC23" s="270"/>
      <c r="FRD23" s="270"/>
      <c r="FRE23" s="270"/>
      <c r="FRF23" s="270"/>
      <c r="FRG23" s="270"/>
      <c r="FRH23" s="270"/>
      <c r="FRI23" s="270"/>
      <c r="FRJ23" s="270"/>
      <c r="FRK23" s="270"/>
      <c r="FRL23" s="270"/>
      <c r="FRM23" s="270"/>
      <c r="FRN23" s="270"/>
      <c r="FRO23" s="270"/>
      <c r="FRP23" s="270"/>
      <c r="FRQ23" s="270"/>
      <c r="FRR23" s="270"/>
      <c r="FRS23" s="270"/>
      <c r="FRT23" s="270"/>
      <c r="FRU23" s="270"/>
      <c r="FRV23" s="270"/>
      <c r="FRW23" s="270"/>
      <c r="FRX23" s="270"/>
      <c r="FRY23" s="270"/>
      <c r="FRZ23" s="270"/>
      <c r="FSA23" s="270"/>
      <c r="FSB23" s="270"/>
      <c r="FSC23" s="270"/>
      <c r="FSD23" s="270"/>
      <c r="FSE23" s="270"/>
      <c r="FSF23" s="270"/>
      <c r="FSG23" s="270"/>
      <c r="FSH23" s="270"/>
      <c r="FSI23" s="270"/>
      <c r="FSJ23" s="270"/>
      <c r="FSK23" s="270"/>
      <c r="FSL23" s="270"/>
      <c r="FSM23" s="270"/>
      <c r="FSN23" s="270"/>
      <c r="FSO23" s="270"/>
      <c r="FSP23" s="270"/>
      <c r="FSQ23" s="270"/>
      <c r="FSR23" s="270"/>
      <c r="FSS23" s="270"/>
      <c r="FST23" s="270"/>
      <c r="FSU23" s="270"/>
      <c r="FSV23" s="270"/>
      <c r="FSW23" s="270"/>
      <c r="FSX23" s="270"/>
      <c r="FSY23" s="270"/>
      <c r="FSZ23" s="270"/>
      <c r="FTA23" s="270"/>
      <c r="FTB23" s="270"/>
      <c r="FTC23" s="270"/>
      <c r="FTD23" s="270"/>
      <c r="FTE23" s="270"/>
      <c r="FTF23" s="270"/>
      <c r="FTG23" s="270"/>
      <c r="FTH23" s="270"/>
      <c r="FTI23" s="270"/>
      <c r="FTJ23" s="270"/>
      <c r="FTK23" s="270"/>
      <c r="FTL23" s="270"/>
      <c r="FTM23" s="270"/>
      <c r="FTN23" s="270"/>
      <c r="FTO23" s="270"/>
      <c r="FTP23" s="270"/>
      <c r="FTQ23" s="270"/>
      <c r="FTR23" s="270"/>
      <c r="FTS23" s="270"/>
      <c r="FTT23" s="270"/>
      <c r="FTU23" s="270"/>
      <c r="FTV23" s="270"/>
      <c r="FTW23" s="270"/>
      <c r="FTX23" s="270"/>
      <c r="FTY23" s="270"/>
      <c r="FTZ23" s="270"/>
      <c r="FUA23" s="270"/>
      <c r="FUB23" s="270"/>
      <c r="FUC23" s="270"/>
      <c r="FUD23" s="270"/>
      <c r="FUE23" s="270"/>
      <c r="FUF23" s="270"/>
      <c r="FUG23" s="270"/>
      <c r="FUH23" s="270"/>
      <c r="FUI23" s="270"/>
      <c r="FUJ23" s="270"/>
      <c r="FUK23" s="270"/>
      <c r="FUL23" s="270"/>
      <c r="FUM23" s="270"/>
      <c r="FUN23" s="270"/>
      <c r="FUO23" s="270"/>
      <c r="FUP23" s="270"/>
      <c r="FUQ23" s="270"/>
      <c r="FUR23" s="270"/>
      <c r="FUS23" s="270"/>
      <c r="FUT23" s="270"/>
      <c r="FUU23" s="270"/>
      <c r="FUV23" s="270"/>
      <c r="FUW23" s="270"/>
      <c r="FUX23" s="270"/>
      <c r="FUY23" s="270"/>
      <c r="FUZ23" s="270"/>
      <c r="FVA23" s="270"/>
      <c r="FVB23" s="270"/>
      <c r="FVC23" s="270"/>
      <c r="FVD23" s="270"/>
      <c r="FVE23" s="270"/>
      <c r="FVF23" s="270"/>
      <c r="FVG23" s="270"/>
      <c r="FVH23" s="270"/>
      <c r="FVI23" s="270"/>
      <c r="FVJ23" s="270"/>
      <c r="FVK23" s="270"/>
      <c r="FVL23" s="270"/>
      <c r="FVM23" s="270"/>
      <c r="FVN23" s="270"/>
      <c r="FVO23" s="270"/>
      <c r="FVP23" s="270"/>
      <c r="FVQ23" s="270"/>
      <c r="FVR23" s="270"/>
      <c r="FVS23" s="270"/>
      <c r="FVT23" s="270"/>
      <c r="FVU23" s="270"/>
      <c r="FVV23" s="270"/>
      <c r="FVW23" s="270"/>
      <c r="FVX23" s="270"/>
      <c r="FVY23" s="270"/>
      <c r="FVZ23" s="270"/>
      <c r="FWA23" s="270"/>
      <c r="FWB23" s="270"/>
      <c r="FWC23" s="270"/>
      <c r="FWD23" s="270"/>
      <c r="FWE23" s="270"/>
      <c r="FWF23" s="270"/>
      <c r="FWG23" s="270"/>
      <c r="FWH23" s="270"/>
      <c r="FWI23" s="270"/>
      <c r="FWJ23" s="270"/>
      <c r="FWK23" s="270"/>
      <c r="FWL23" s="270"/>
      <c r="FWM23" s="270"/>
      <c r="FWN23" s="270"/>
      <c r="FWO23" s="270"/>
      <c r="FWP23" s="270"/>
      <c r="FWQ23" s="270"/>
      <c r="FWR23" s="270"/>
      <c r="FWS23" s="270"/>
      <c r="FWT23" s="270"/>
      <c r="FWU23" s="270"/>
      <c r="FWV23" s="270"/>
      <c r="FWW23" s="270"/>
      <c r="FWX23" s="270"/>
      <c r="FWY23" s="270"/>
      <c r="FWZ23" s="270"/>
      <c r="FXA23" s="270"/>
      <c r="FXB23" s="270"/>
      <c r="FXC23" s="270"/>
      <c r="FXD23" s="270"/>
      <c r="FXE23" s="270"/>
      <c r="FXF23" s="270"/>
      <c r="FXG23" s="270"/>
      <c r="FXH23" s="270"/>
      <c r="FXI23" s="270"/>
      <c r="FXJ23" s="270"/>
      <c r="FXK23" s="270"/>
      <c r="FXL23" s="270"/>
      <c r="FXM23" s="270"/>
      <c r="FXN23" s="270"/>
      <c r="FXO23" s="270"/>
      <c r="FXP23" s="270"/>
      <c r="FXQ23" s="270"/>
      <c r="FXR23" s="270"/>
      <c r="FXS23" s="270"/>
      <c r="FXT23" s="270"/>
      <c r="FXU23" s="270"/>
      <c r="FXV23" s="270"/>
      <c r="FXW23" s="270"/>
      <c r="FXX23" s="270"/>
      <c r="FXY23" s="270"/>
      <c r="FXZ23" s="270"/>
      <c r="FYA23" s="270"/>
      <c r="FYB23" s="270"/>
      <c r="FYC23" s="270"/>
      <c r="FYD23" s="270"/>
      <c r="FYE23" s="270"/>
      <c r="FYF23" s="270"/>
      <c r="FYG23" s="270"/>
      <c r="FYH23" s="270"/>
      <c r="FYI23" s="270"/>
      <c r="FYJ23" s="270"/>
      <c r="FYK23" s="270"/>
      <c r="FYL23" s="270"/>
      <c r="FYM23" s="270"/>
      <c r="FYN23" s="270"/>
      <c r="FYO23" s="270"/>
      <c r="FYP23" s="270"/>
      <c r="FYQ23" s="270"/>
      <c r="FYR23" s="270"/>
      <c r="FYS23" s="270"/>
      <c r="FYT23" s="270"/>
      <c r="FYU23" s="270"/>
      <c r="FYV23" s="270"/>
      <c r="FYW23" s="270"/>
      <c r="FYX23" s="270"/>
      <c r="FYY23" s="270"/>
      <c r="FYZ23" s="270"/>
      <c r="FZA23" s="270"/>
      <c r="FZB23" s="270"/>
      <c r="FZC23" s="270"/>
      <c r="FZD23" s="270"/>
      <c r="FZE23" s="270"/>
      <c r="FZF23" s="270"/>
      <c r="FZG23" s="270"/>
      <c r="FZH23" s="270"/>
      <c r="FZI23" s="270"/>
      <c r="FZJ23" s="270"/>
      <c r="FZK23" s="270"/>
      <c r="FZL23" s="270"/>
      <c r="FZM23" s="270"/>
      <c r="FZN23" s="270"/>
      <c r="FZO23" s="270"/>
      <c r="FZP23" s="270"/>
      <c r="FZQ23" s="270"/>
      <c r="FZR23" s="270"/>
      <c r="FZS23" s="270"/>
      <c r="FZT23" s="270"/>
      <c r="FZU23" s="270"/>
      <c r="FZV23" s="270"/>
      <c r="FZW23" s="270"/>
      <c r="FZX23" s="270"/>
      <c r="FZY23" s="270"/>
      <c r="FZZ23" s="270"/>
      <c r="GAA23" s="270"/>
      <c r="GAB23" s="270"/>
      <c r="GAC23" s="270"/>
      <c r="GAD23" s="270"/>
      <c r="GAE23" s="270"/>
      <c r="GAF23" s="270"/>
      <c r="GAG23" s="270"/>
      <c r="GAH23" s="270"/>
      <c r="GAI23" s="270"/>
      <c r="GAJ23" s="270"/>
      <c r="GAK23" s="270"/>
      <c r="GAL23" s="270"/>
      <c r="GAM23" s="270"/>
      <c r="GAN23" s="270"/>
      <c r="GAO23" s="270"/>
      <c r="GAP23" s="270"/>
      <c r="GAQ23" s="270"/>
      <c r="GAR23" s="270"/>
      <c r="GAS23" s="270"/>
      <c r="GAT23" s="270"/>
      <c r="GAU23" s="270"/>
      <c r="GAV23" s="270"/>
      <c r="GAW23" s="270"/>
      <c r="GAX23" s="270"/>
      <c r="GAY23" s="270"/>
      <c r="GAZ23" s="270"/>
      <c r="GBA23" s="270"/>
      <c r="GBB23" s="270"/>
      <c r="GBC23" s="270"/>
      <c r="GBD23" s="270"/>
      <c r="GBE23" s="270"/>
      <c r="GBF23" s="270"/>
      <c r="GBG23" s="270"/>
      <c r="GBH23" s="270"/>
      <c r="GBI23" s="270"/>
      <c r="GBJ23" s="270"/>
      <c r="GBK23" s="270"/>
      <c r="GBL23" s="270"/>
      <c r="GBM23" s="270"/>
      <c r="GBN23" s="270"/>
      <c r="GBO23" s="270"/>
      <c r="GBP23" s="270"/>
      <c r="GBQ23" s="270"/>
      <c r="GBR23" s="270"/>
      <c r="GBS23" s="270"/>
      <c r="GBT23" s="270"/>
      <c r="GBU23" s="270"/>
      <c r="GBV23" s="270"/>
      <c r="GBW23" s="270"/>
      <c r="GBX23" s="270"/>
      <c r="GBY23" s="270"/>
      <c r="GBZ23" s="270"/>
      <c r="GCA23" s="270"/>
      <c r="GCB23" s="270"/>
      <c r="GCC23" s="270"/>
      <c r="GCD23" s="270"/>
      <c r="GCE23" s="270"/>
      <c r="GCF23" s="270"/>
      <c r="GCG23" s="270"/>
      <c r="GCH23" s="270"/>
      <c r="GCI23" s="270"/>
      <c r="GCJ23" s="270"/>
      <c r="GCK23" s="270"/>
      <c r="GCL23" s="270"/>
      <c r="GCM23" s="270"/>
      <c r="GCN23" s="270"/>
      <c r="GCO23" s="270"/>
      <c r="GCP23" s="270"/>
      <c r="GCQ23" s="270"/>
      <c r="GCR23" s="270"/>
      <c r="GCS23" s="270"/>
      <c r="GCT23" s="270"/>
      <c r="GCU23" s="270"/>
      <c r="GCV23" s="270"/>
      <c r="GCW23" s="270"/>
      <c r="GCX23" s="270"/>
      <c r="GCY23" s="270"/>
      <c r="GCZ23" s="270"/>
      <c r="GDA23" s="270"/>
      <c r="GDB23" s="270"/>
      <c r="GDC23" s="270"/>
      <c r="GDD23" s="270"/>
      <c r="GDE23" s="270"/>
      <c r="GDF23" s="270"/>
      <c r="GDG23" s="270"/>
      <c r="GDH23" s="270"/>
      <c r="GDI23" s="270"/>
      <c r="GDJ23" s="270"/>
      <c r="GDK23" s="270"/>
      <c r="GDL23" s="270"/>
      <c r="GDM23" s="270"/>
      <c r="GDN23" s="270"/>
      <c r="GDO23" s="270"/>
      <c r="GDP23" s="270"/>
      <c r="GDQ23" s="270"/>
      <c r="GDR23" s="270"/>
      <c r="GDS23" s="270"/>
      <c r="GDT23" s="270"/>
      <c r="GDU23" s="270"/>
      <c r="GDV23" s="270"/>
      <c r="GDW23" s="270"/>
      <c r="GDX23" s="270"/>
      <c r="GDY23" s="270"/>
      <c r="GDZ23" s="270"/>
      <c r="GEA23" s="270"/>
      <c r="GEB23" s="270"/>
      <c r="GEC23" s="270"/>
      <c r="GED23" s="270"/>
      <c r="GEE23" s="270"/>
      <c r="GEF23" s="270"/>
      <c r="GEG23" s="270"/>
      <c r="GEH23" s="270"/>
      <c r="GEI23" s="270"/>
      <c r="GEJ23" s="270"/>
      <c r="GEK23" s="270"/>
      <c r="GEL23" s="270"/>
      <c r="GEM23" s="270"/>
      <c r="GEN23" s="270"/>
      <c r="GEO23" s="270"/>
      <c r="GEP23" s="270"/>
      <c r="GEQ23" s="270"/>
      <c r="GER23" s="270"/>
      <c r="GES23" s="270"/>
      <c r="GET23" s="270"/>
      <c r="GEU23" s="270"/>
      <c r="GEV23" s="270"/>
      <c r="GEW23" s="270"/>
      <c r="GEX23" s="270"/>
      <c r="GEY23" s="270"/>
      <c r="GEZ23" s="270"/>
      <c r="GFA23" s="270"/>
      <c r="GFB23" s="270"/>
      <c r="GFC23" s="270"/>
      <c r="GFD23" s="270"/>
      <c r="GFE23" s="270"/>
      <c r="GFF23" s="270"/>
      <c r="GFG23" s="270"/>
      <c r="GFH23" s="270"/>
      <c r="GFI23" s="270"/>
      <c r="GFJ23" s="270"/>
      <c r="GFK23" s="270"/>
      <c r="GFL23" s="270"/>
      <c r="GFM23" s="270"/>
      <c r="GFN23" s="270"/>
      <c r="GFO23" s="270"/>
      <c r="GFP23" s="270"/>
      <c r="GFQ23" s="270"/>
      <c r="GFR23" s="270"/>
      <c r="GFS23" s="270"/>
      <c r="GFT23" s="270"/>
      <c r="GFU23" s="270"/>
      <c r="GFV23" s="270"/>
      <c r="GFW23" s="270"/>
      <c r="GFX23" s="270"/>
      <c r="GFY23" s="270"/>
      <c r="GFZ23" s="270"/>
      <c r="GGA23" s="270"/>
      <c r="GGB23" s="270"/>
      <c r="GGC23" s="270"/>
      <c r="GGD23" s="270"/>
      <c r="GGE23" s="270"/>
      <c r="GGF23" s="270"/>
      <c r="GGG23" s="270"/>
      <c r="GGH23" s="270"/>
      <c r="GGI23" s="270"/>
      <c r="GGJ23" s="270"/>
      <c r="GGK23" s="270"/>
      <c r="GGL23" s="270"/>
      <c r="GGM23" s="270"/>
      <c r="GGN23" s="270"/>
      <c r="GGO23" s="270"/>
      <c r="GGP23" s="270"/>
      <c r="GGQ23" s="270"/>
      <c r="GGR23" s="270"/>
      <c r="GGS23" s="270"/>
      <c r="GGT23" s="270"/>
      <c r="GGU23" s="270"/>
      <c r="GGV23" s="270"/>
      <c r="GGW23" s="270"/>
      <c r="GGX23" s="270"/>
      <c r="GGY23" s="270"/>
      <c r="GGZ23" s="270"/>
      <c r="GHA23" s="270"/>
      <c r="GHB23" s="270"/>
      <c r="GHC23" s="270"/>
      <c r="GHD23" s="270"/>
      <c r="GHE23" s="270"/>
      <c r="GHF23" s="270"/>
      <c r="GHG23" s="270"/>
      <c r="GHH23" s="270"/>
      <c r="GHI23" s="270"/>
      <c r="GHJ23" s="270"/>
      <c r="GHK23" s="270"/>
      <c r="GHL23" s="270"/>
      <c r="GHM23" s="270"/>
      <c r="GHN23" s="270"/>
      <c r="GHO23" s="270"/>
      <c r="GHP23" s="270"/>
      <c r="GHQ23" s="270"/>
      <c r="GHR23" s="270"/>
      <c r="GHS23" s="270"/>
      <c r="GHT23" s="270"/>
      <c r="GHU23" s="270"/>
      <c r="GHV23" s="270"/>
      <c r="GHW23" s="270"/>
      <c r="GHX23" s="270"/>
      <c r="GHY23" s="270"/>
      <c r="GHZ23" s="270"/>
      <c r="GIA23" s="270"/>
      <c r="GIB23" s="270"/>
      <c r="GIC23" s="270"/>
      <c r="GID23" s="270"/>
      <c r="GIE23" s="270"/>
      <c r="GIF23" s="270"/>
      <c r="GIG23" s="270"/>
      <c r="GIH23" s="270"/>
      <c r="GII23" s="270"/>
      <c r="GIJ23" s="270"/>
      <c r="GIK23" s="270"/>
      <c r="GIL23" s="270"/>
      <c r="GIM23" s="270"/>
      <c r="GIN23" s="270"/>
      <c r="GIO23" s="270"/>
      <c r="GIP23" s="270"/>
      <c r="GIQ23" s="270"/>
      <c r="GIR23" s="270"/>
      <c r="GIS23" s="270"/>
      <c r="GIT23" s="270"/>
      <c r="GIU23" s="270"/>
      <c r="GIV23" s="270"/>
      <c r="GIW23" s="270"/>
      <c r="GIX23" s="270"/>
      <c r="GIY23" s="270"/>
      <c r="GIZ23" s="270"/>
      <c r="GJA23" s="270"/>
      <c r="GJB23" s="270"/>
      <c r="GJC23" s="270"/>
      <c r="GJD23" s="270"/>
      <c r="GJE23" s="270"/>
      <c r="GJF23" s="270"/>
      <c r="GJG23" s="270"/>
      <c r="GJH23" s="270"/>
      <c r="GJI23" s="270"/>
      <c r="GJJ23" s="270"/>
      <c r="GJK23" s="270"/>
      <c r="GJL23" s="270"/>
      <c r="GJM23" s="270"/>
      <c r="GJN23" s="270"/>
      <c r="GJO23" s="270"/>
      <c r="GJP23" s="270"/>
      <c r="GJQ23" s="270"/>
      <c r="GJR23" s="270"/>
      <c r="GJS23" s="270"/>
      <c r="GJT23" s="270"/>
      <c r="GJU23" s="270"/>
      <c r="GJV23" s="270"/>
      <c r="GJW23" s="270"/>
      <c r="GJX23" s="270"/>
      <c r="GJY23" s="270"/>
      <c r="GJZ23" s="270"/>
      <c r="GKA23" s="270"/>
      <c r="GKB23" s="270"/>
      <c r="GKC23" s="270"/>
      <c r="GKD23" s="270"/>
      <c r="GKE23" s="270"/>
      <c r="GKF23" s="270"/>
      <c r="GKG23" s="270"/>
      <c r="GKH23" s="270"/>
      <c r="GKI23" s="270"/>
      <c r="GKJ23" s="270"/>
      <c r="GKK23" s="270"/>
      <c r="GKL23" s="270"/>
      <c r="GKM23" s="270"/>
      <c r="GKN23" s="270"/>
      <c r="GKO23" s="270"/>
      <c r="GKP23" s="270"/>
      <c r="GKQ23" s="270"/>
      <c r="GKR23" s="270"/>
      <c r="GKS23" s="270"/>
      <c r="GKT23" s="270"/>
      <c r="GKU23" s="270"/>
      <c r="GKV23" s="270"/>
      <c r="GKW23" s="270"/>
      <c r="GKX23" s="270"/>
      <c r="GKY23" s="270"/>
      <c r="GKZ23" s="270"/>
      <c r="GLA23" s="270"/>
      <c r="GLB23" s="270"/>
      <c r="GLC23" s="270"/>
      <c r="GLD23" s="270"/>
      <c r="GLE23" s="270"/>
      <c r="GLF23" s="270"/>
      <c r="GLG23" s="270"/>
      <c r="GLH23" s="270"/>
      <c r="GLI23" s="270"/>
      <c r="GLJ23" s="270"/>
      <c r="GLK23" s="270"/>
      <c r="GLL23" s="270"/>
      <c r="GLM23" s="270"/>
      <c r="GLN23" s="270"/>
      <c r="GLO23" s="270"/>
      <c r="GLP23" s="270"/>
      <c r="GLQ23" s="270"/>
      <c r="GLR23" s="270"/>
      <c r="GLS23" s="270"/>
      <c r="GLT23" s="270"/>
      <c r="GLU23" s="270"/>
      <c r="GLV23" s="270"/>
      <c r="GLW23" s="270"/>
      <c r="GLX23" s="270"/>
      <c r="GLY23" s="270"/>
      <c r="GLZ23" s="270"/>
      <c r="GMA23" s="270"/>
      <c r="GMB23" s="270"/>
      <c r="GMC23" s="270"/>
      <c r="GMD23" s="270"/>
      <c r="GME23" s="270"/>
      <c r="GMF23" s="270"/>
      <c r="GMG23" s="270"/>
      <c r="GMH23" s="270"/>
      <c r="GMI23" s="270"/>
      <c r="GMJ23" s="270"/>
      <c r="GMK23" s="270"/>
      <c r="GML23" s="270"/>
      <c r="GMM23" s="270"/>
      <c r="GMN23" s="270"/>
      <c r="GMO23" s="270"/>
      <c r="GMP23" s="270"/>
      <c r="GMQ23" s="270"/>
      <c r="GMR23" s="270"/>
      <c r="GMS23" s="270"/>
      <c r="GMT23" s="270"/>
      <c r="GMU23" s="270"/>
      <c r="GMV23" s="270"/>
      <c r="GMW23" s="270"/>
      <c r="GMX23" s="270"/>
      <c r="GMY23" s="270"/>
      <c r="GMZ23" s="270"/>
      <c r="GNA23" s="270"/>
      <c r="GNB23" s="270"/>
      <c r="GNC23" s="270"/>
      <c r="GND23" s="270"/>
      <c r="GNE23" s="270"/>
      <c r="GNF23" s="270"/>
      <c r="GNG23" s="270"/>
      <c r="GNH23" s="270"/>
      <c r="GNI23" s="270"/>
      <c r="GNJ23" s="270"/>
      <c r="GNK23" s="270"/>
      <c r="GNL23" s="270"/>
      <c r="GNM23" s="270"/>
      <c r="GNN23" s="270"/>
      <c r="GNO23" s="270"/>
      <c r="GNP23" s="270"/>
      <c r="GNQ23" s="270"/>
      <c r="GNR23" s="270"/>
      <c r="GNS23" s="270"/>
      <c r="GNT23" s="270"/>
      <c r="GNU23" s="270"/>
      <c r="GNV23" s="270"/>
      <c r="GNW23" s="270"/>
      <c r="GNX23" s="270"/>
      <c r="GNY23" s="270"/>
      <c r="GNZ23" s="270"/>
      <c r="GOA23" s="270"/>
      <c r="GOB23" s="270"/>
      <c r="GOC23" s="270"/>
      <c r="GOD23" s="270"/>
      <c r="GOE23" s="270"/>
      <c r="GOF23" s="270"/>
      <c r="GOG23" s="270"/>
      <c r="GOH23" s="270"/>
      <c r="GOI23" s="270"/>
      <c r="GOJ23" s="270"/>
      <c r="GOK23" s="270"/>
      <c r="GOL23" s="270"/>
      <c r="GOM23" s="270"/>
      <c r="GON23" s="270"/>
      <c r="GOO23" s="270"/>
      <c r="GOP23" s="270"/>
      <c r="GOQ23" s="270"/>
      <c r="GOR23" s="270"/>
      <c r="GOS23" s="270"/>
      <c r="GOT23" s="270"/>
      <c r="GOU23" s="270"/>
      <c r="GOV23" s="270"/>
      <c r="GOW23" s="270"/>
      <c r="GOX23" s="270"/>
      <c r="GOY23" s="270"/>
      <c r="GOZ23" s="270"/>
      <c r="GPA23" s="270"/>
      <c r="GPB23" s="270"/>
      <c r="GPC23" s="270"/>
      <c r="GPD23" s="270"/>
      <c r="GPE23" s="270"/>
      <c r="GPF23" s="270"/>
      <c r="GPG23" s="270"/>
      <c r="GPH23" s="270"/>
      <c r="GPI23" s="270"/>
      <c r="GPJ23" s="270"/>
      <c r="GPK23" s="270"/>
      <c r="GPL23" s="270"/>
      <c r="GPM23" s="270"/>
      <c r="GPN23" s="270"/>
      <c r="GPO23" s="270"/>
      <c r="GPP23" s="270"/>
      <c r="GPQ23" s="270"/>
      <c r="GPR23" s="270"/>
      <c r="GPS23" s="270"/>
      <c r="GPT23" s="270"/>
      <c r="GPU23" s="270"/>
      <c r="GPV23" s="270"/>
      <c r="GPW23" s="270"/>
      <c r="GPX23" s="270"/>
      <c r="GPY23" s="270"/>
      <c r="GPZ23" s="270"/>
      <c r="GQA23" s="270"/>
      <c r="GQB23" s="270"/>
      <c r="GQC23" s="270"/>
      <c r="GQD23" s="270"/>
      <c r="GQE23" s="270"/>
      <c r="GQF23" s="270"/>
      <c r="GQG23" s="270"/>
      <c r="GQH23" s="270"/>
      <c r="GQI23" s="270"/>
      <c r="GQJ23" s="270"/>
      <c r="GQK23" s="270"/>
      <c r="GQL23" s="270"/>
      <c r="GQM23" s="270"/>
      <c r="GQN23" s="270"/>
      <c r="GQO23" s="270"/>
      <c r="GQP23" s="270"/>
      <c r="GQQ23" s="270"/>
      <c r="GQR23" s="270"/>
      <c r="GQS23" s="270"/>
      <c r="GQT23" s="270"/>
      <c r="GQU23" s="270"/>
      <c r="GQV23" s="270"/>
      <c r="GQW23" s="270"/>
      <c r="GQX23" s="270"/>
      <c r="GQY23" s="270"/>
      <c r="GQZ23" s="270"/>
      <c r="GRA23" s="270"/>
      <c r="GRB23" s="270"/>
      <c r="GRC23" s="270"/>
      <c r="GRD23" s="270"/>
      <c r="GRE23" s="270"/>
      <c r="GRF23" s="270"/>
      <c r="GRG23" s="270"/>
      <c r="GRH23" s="270"/>
      <c r="GRI23" s="270"/>
      <c r="GRJ23" s="270"/>
      <c r="GRK23" s="270"/>
      <c r="GRL23" s="270"/>
      <c r="GRM23" s="270"/>
      <c r="GRN23" s="270"/>
      <c r="GRO23" s="270"/>
      <c r="GRP23" s="270"/>
      <c r="GRQ23" s="270"/>
      <c r="GRR23" s="270"/>
      <c r="GRS23" s="270"/>
      <c r="GRT23" s="270"/>
      <c r="GRU23" s="270"/>
      <c r="GRV23" s="270"/>
      <c r="GRW23" s="270"/>
      <c r="GRX23" s="270"/>
      <c r="GRY23" s="270"/>
      <c r="GRZ23" s="270"/>
      <c r="GSA23" s="270"/>
      <c r="GSB23" s="270"/>
      <c r="GSC23" s="270"/>
      <c r="GSD23" s="270"/>
      <c r="GSE23" s="270"/>
      <c r="GSF23" s="270"/>
      <c r="GSG23" s="270"/>
      <c r="GSH23" s="270"/>
      <c r="GSI23" s="270"/>
      <c r="GSJ23" s="270"/>
      <c r="GSK23" s="270"/>
      <c r="GSL23" s="270"/>
      <c r="GSM23" s="270"/>
      <c r="GSN23" s="270"/>
      <c r="GSO23" s="270"/>
      <c r="GSP23" s="270"/>
      <c r="GSQ23" s="270"/>
      <c r="GSR23" s="270"/>
      <c r="GSS23" s="270"/>
      <c r="GST23" s="270"/>
      <c r="GSU23" s="270"/>
      <c r="GSV23" s="270"/>
      <c r="GSW23" s="270"/>
      <c r="GSX23" s="270"/>
      <c r="GSY23" s="270"/>
      <c r="GSZ23" s="270"/>
      <c r="GTA23" s="270"/>
      <c r="GTB23" s="270"/>
      <c r="GTC23" s="270"/>
      <c r="GTD23" s="270"/>
      <c r="GTE23" s="270"/>
      <c r="GTF23" s="270"/>
      <c r="GTG23" s="270"/>
      <c r="GTH23" s="270"/>
      <c r="GTI23" s="270"/>
      <c r="GTJ23" s="270"/>
      <c r="GTK23" s="270"/>
      <c r="GTL23" s="270"/>
      <c r="GTM23" s="270"/>
      <c r="GTN23" s="270"/>
      <c r="GTO23" s="270"/>
      <c r="GTP23" s="270"/>
      <c r="GTQ23" s="270"/>
      <c r="GTR23" s="270"/>
      <c r="GTS23" s="270"/>
      <c r="GTT23" s="270"/>
      <c r="GTU23" s="270"/>
      <c r="GTV23" s="270"/>
      <c r="GTW23" s="270"/>
      <c r="GTX23" s="270"/>
      <c r="GTY23" s="270"/>
      <c r="GTZ23" s="270"/>
      <c r="GUA23" s="270"/>
      <c r="GUB23" s="270"/>
      <c r="GUC23" s="270"/>
      <c r="GUD23" s="270"/>
      <c r="GUE23" s="270"/>
      <c r="GUF23" s="270"/>
      <c r="GUG23" s="270"/>
      <c r="GUH23" s="270"/>
      <c r="GUI23" s="270"/>
      <c r="GUJ23" s="270"/>
      <c r="GUK23" s="270"/>
      <c r="GUL23" s="270"/>
      <c r="GUM23" s="270"/>
      <c r="GUN23" s="270"/>
      <c r="GUO23" s="270"/>
      <c r="GUP23" s="270"/>
      <c r="GUQ23" s="270"/>
      <c r="GUR23" s="270"/>
      <c r="GUS23" s="270"/>
      <c r="GUT23" s="270"/>
      <c r="GUU23" s="270"/>
      <c r="GUV23" s="270"/>
      <c r="GUW23" s="270"/>
      <c r="GUX23" s="270"/>
      <c r="GUY23" s="270"/>
      <c r="GUZ23" s="270"/>
      <c r="GVA23" s="270"/>
      <c r="GVB23" s="270"/>
      <c r="GVC23" s="270"/>
      <c r="GVD23" s="270"/>
      <c r="GVE23" s="270"/>
      <c r="GVF23" s="270"/>
      <c r="GVG23" s="270"/>
      <c r="GVH23" s="270"/>
      <c r="GVI23" s="270"/>
      <c r="GVJ23" s="270"/>
      <c r="GVK23" s="270"/>
      <c r="GVL23" s="270"/>
      <c r="GVM23" s="270"/>
      <c r="GVN23" s="270"/>
      <c r="GVO23" s="270"/>
      <c r="GVP23" s="270"/>
      <c r="GVQ23" s="270"/>
      <c r="GVR23" s="270"/>
      <c r="GVS23" s="270"/>
      <c r="GVT23" s="270"/>
      <c r="GVU23" s="270"/>
      <c r="GVV23" s="270"/>
      <c r="GVW23" s="270"/>
      <c r="GVX23" s="270"/>
      <c r="GVY23" s="270"/>
      <c r="GVZ23" s="270"/>
      <c r="GWA23" s="270"/>
      <c r="GWB23" s="270"/>
      <c r="GWC23" s="270"/>
      <c r="GWD23" s="270"/>
      <c r="GWE23" s="270"/>
      <c r="GWF23" s="270"/>
      <c r="GWG23" s="270"/>
      <c r="GWH23" s="270"/>
      <c r="GWI23" s="270"/>
      <c r="GWJ23" s="270"/>
      <c r="GWK23" s="270"/>
      <c r="GWL23" s="270"/>
      <c r="GWM23" s="270"/>
      <c r="GWN23" s="270"/>
      <c r="GWO23" s="270"/>
      <c r="GWP23" s="270"/>
      <c r="GWQ23" s="270"/>
      <c r="GWR23" s="270"/>
      <c r="GWS23" s="270"/>
      <c r="GWT23" s="270"/>
      <c r="GWU23" s="270"/>
      <c r="GWV23" s="270"/>
      <c r="GWW23" s="270"/>
      <c r="GWX23" s="270"/>
      <c r="GWY23" s="270"/>
      <c r="GWZ23" s="270"/>
      <c r="GXA23" s="270"/>
      <c r="GXB23" s="270"/>
      <c r="GXC23" s="270"/>
      <c r="GXD23" s="270"/>
      <c r="GXE23" s="270"/>
      <c r="GXF23" s="270"/>
      <c r="GXG23" s="270"/>
      <c r="GXH23" s="270"/>
      <c r="GXI23" s="270"/>
      <c r="GXJ23" s="270"/>
      <c r="GXK23" s="270"/>
      <c r="GXL23" s="270"/>
      <c r="GXM23" s="270"/>
      <c r="GXN23" s="270"/>
      <c r="GXO23" s="270"/>
      <c r="GXP23" s="270"/>
      <c r="GXQ23" s="270"/>
      <c r="GXR23" s="270"/>
      <c r="GXS23" s="270"/>
      <c r="GXT23" s="270"/>
      <c r="GXU23" s="270"/>
      <c r="GXV23" s="270"/>
      <c r="GXW23" s="270"/>
      <c r="GXX23" s="270"/>
      <c r="GXY23" s="270"/>
      <c r="GXZ23" s="270"/>
      <c r="GYA23" s="270"/>
      <c r="GYB23" s="270"/>
      <c r="GYC23" s="270"/>
      <c r="GYD23" s="270"/>
      <c r="GYE23" s="270"/>
      <c r="GYF23" s="270"/>
      <c r="GYG23" s="270"/>
      <c r="GYH23" s="270"/>
      <c r="GYI23" s="270"/>
      <c r="GYJ23" s="270"/>
      <c r="GYK23" s="270"/>
      <c r="GYL23" s="270"/>
      <c r="GYM23" s="270"/>
      <c r="GYN23" s="270"/>
      <c r="GYO23" s="270"/>
      <c r="GYP23" s="270"/>
      <c r="GYQ23" s="270"/>
      <c r="GYR23" s="270"/>
      <c r="GYS23" s="270"/>
      <c r="GYT23" s="270"/>
      <c r="GYU23" s="270"/>
      <c r="GYV23" s="270"/>
      <c r="GYW23" s="270"/>
      <c r="GYX23" s="270"/>
      <c r="GYY23" s="270"/>
      <c r="GYZ23" s="270"/>
      <c r="GZA23" s="270"/>
      <c r="GZB23" s="270"/>
      <c r="GZC23" s="270"/>
      <c r="GZD23" s="270"/>
      <c r="GZE23" s="270"/>
      <c r="GZF23" s="270"/>
      <c r="GZG23" s="270"/>
      <c r="GZH23" s="270"/>
      <c r="GZI23" s="270"/>
      <c r="GZJ23" s="270"/>
      <c r="GZK23" s="270"/>
      <c r="GZL23" s="270"/>
      <c r="GZM23" s="270"/>
      <c r="GZN23" s="270"/>
      <c r="GZO23" s="270"/>
      <c r="GZP23" s="270"/>
      <c r="GZQ23" s="270"/>
      <c r="GZR23" s="270"/>
      <c r="GZS23" s="270"/>
      <c r="GZT23" s="270"/>
      <c r="GZU23" s="270"/>
      <c r="GZV23" s="270"/>
      <c r="GZW23" s="270"/>
      <c r="GZX23" s="270"/>
      <c r="GZY23" s="270"/>
      <c r="GZZ23" s="270"/>
      <c r="HAA23" s="270"/>
      <c r="HAB23" s="270"/>
      <c r="HAC23" s="270"/>
      <c r="HAD23" s="270"/>
      <c r="HAE23" s="270"/>
      <c r="HAF23" s="270"/>
      <c r="HAG23" s="270"/>
      <c r="HAH23" s="270"/>
      <c r="HAI23" s="270"/>
      <c r="HAJ23" s="270"/>
      <c r="HAK23" s="270"/>
      <c r="HAL23" s="270"/>
      <c r="HAM23" s="270"/>
      <c r="HAN23" s="270"/>
      <c r="HAO23" s="270"/>
      <c r="HAP23" s="270"/>
      <c r="HAQ23" s="270"/>
      <c r="HAR23" s="270"/>
      <c r="HAS23" s="270"/>
      <c r="HAT23" s="270"/>
      <c r="HAU23" s="270"/>
      <c r="HAV23" s="270"/>
      <c r="HAW23" s="270"/>
      <c r="HAX23" s="270"/>
      <c r="HAY23" s="270"/>
      <c r="HAZ23" s="270"/>
      <c r="HBA23" s="270"/>
      <c r="HBB23" s="270"/>
      <c r="HBC23" s="270"/>
      <c r="HBD23" s="270"/>
      <c r="HBE23" s="270"/>
      <c r="HBF23" s="270"/>
      <c r="HBG23" s="270"/>
      <c r="HBH23" s="270"/>
      <c r="HBI23" s="270"/>
      <c r="HBJ23" s="270"/>
      <c r="HBK23" s="270"/>
      <c r="HBL23" s="270"/>
      <c r="HBM23" s="270"/>
      <c r="HBN23" s="270"/>
      <c r="HBO23" s="270"/>
      <c r="HBP23" s="270"/>
      <c r="HBQ23" s="270"/>
      <c r="HBR23" s="270"/>
      <c r="HBS23" s="270"/>
      <c r="HBT23" s="270"/>
      <c r="HBU23" s="270"/>
      <c r="HBV23" s="270"/>
      <c r="HBW23" s="270"/>
      <c r="HBX23" s="270"/>
      <c r="HBY23" s="270"/>
      <c r="HBZ23" s="270"/>
      <c r="HCA23" s="270"/>
      <c r="HCB23" s="270"/>
      <c r="HCC23" s="270"/>
      <c r="HCD23" s="270"/>
      <c r="HCE23" s="270"/>
      <c r="HCF23" s="270"/>
      <c r="HCG23" s="270"/>
      <c r="HCH23" s="270"/>
      <c r="HCI23" s="270"/>
      <c r="HCJ23" s="270"/>
      <c r="HCK23" s="270"/>
      <c r="HCL23" s="270"/>
      <c r="HCM23" s="270"/>
      <c r="HCN23" s="270"/>
      <c r="HCO23" s="270"/>
      <c r="HCP23" s="270"/>
      <c r="HCQ23" s="270"/>
      <c r="HCR23" s="270"/>
      <c r="HCS23" s="270"/>
      <c r="HCT23" s="270"/>
      <c r="HCU23" s="270"/>
      <c r="HCV23" s="270"/>
      <c r="HCW23" s="270"/>
      <c r="HCX23" s="270"/>
      <c r="HCY23" s="270"/>
      <c r="HCZ23" s="270"/>
      <c r="HDA23" s="270"/>
      <c r="HDB23" s="270"/>
      <c r="HDC23" s="270"/>
      <c r="HDD23" s="270"/>
      <c r="HDE23" s="270"/>
      <c r="HDF23" s="270"/>
      <c r="HDG23" s="270"/>
      <c r="HDH23" s="270"/>
      <c r="HDI23" s="270"/>
      <c r="HDJ23" s="270"/>
      <c r="HDK23" s="270"/>
      <c r="HDL23" s="270"/>
      <c r="HDM23" s="270"/>
      <c r="HDN23" s="270"/>
      <c r="HDO23" s="270"/>
      <c r="HDP23" s="270"/>
      <c r="HDQ23" s="270"/>
      <c r="HDR23" s="270"/>
      <c r="HDS23" s="270"/>
      <c r="HDT23" s="270"/>
      <c r="HDU23" s="270"/>
      <c r="HDV23" s="270"/>
      <c r="HDW23" s="270"/>
      <c r="HDX23" s="270"/>
      <c r="HDY23" s="270"/>
      <c r="HDZ23" s="270"/>
      <c r="HEA23" s="270"/>
      <c r="HEB23" s="270"/>
      <c r="HEC23" s="270"/>
      <c r="HED23" s="270"/>
      <c r="HEE23" s="270"/>
      <c r="HEF23" s="270"/>
      <c r="HEG23" s="270"/>
      <c r="HEH23" s="270"/>
      <c r="HEI23" s="270"/>
      <c r="HEJ23" s="270"/>
      <c r="HEK23" s="270"/>
      <c r="HEL23" s="270"/>
      <c r="HEM23" s="270"/>
      <c r="HEN23" s="270"/>
      <c r="HEO23" s="270"/>
      <c r="HEP23" s="270"/>
      <c r="HEQ23" s="270"/>
      <c r="HER23" s="270"/>
      <c r="HES23" s="270"/>
      <c r="HET23" s="270"/>
      <c r="HEU23" s="270"/>
      <c r="HEV23" s="270"/>
      <c r="HEW23" s="270"/>
      <c r="HEX23" s="270"/>
      <c r="HEY23" s="270"/>
      <c r="HEZ23" s="270"/>
      <c r="HFA23" s="270"/>
      <c r="HFB23" s="270"/>
      <c r="HFC23" s="270"/>
      <c r="HFD23" s="270"/>
      <c r="HFE23" s="270"/>
      <c r="HFF23" s="270"/>
      <c r="HFG23" s="270"/>
      <c r="HFH23" s="270"/>
      <c r="HFI23" s="270"/>
      <c r="HFJ23" s="270"/>
      <c r="HFK23" s="270"/>
      <c r="HFL23" s="270"/>
      <c r="HFM23" s="270"/>
      <c r="HFN23" s="270"/>
      <c r="HFO23" s="270"/>
      <c r="HFP23" s="270"/>
      <c r="HFQ23" s="270"/>
      <c r="HFR23" s="270"/>
      <c r="HFS23" s="270"/>
      <c r="HFT23" s="270"/>
      <c r="HFU23" s="270"/>
      <c r="HFV23" s="270"/>
      <c r="HFW23" s="270"/>
      <c r="HFX23" s="270"/>
      <c r="HFY23" s="270"/>
      <c r="HFZ23" s="270"/>
      <c r="HGA23" s="270"/>
      <c r="HGB23" s="270"/>
      <c r="HGC23" s="270"/>
      <c r="HGD23" s="270"/>
      <c r="HGE23" s="270"/>
      <c r="HGF23" s="270"/>
      <c r="HGG23" s="270"/>
      <c r="HGH23" s="270"/>
      <c r="HGI23" s="270"/>
      <c r="HGJ23" s="270"/>
      <c r="HGK23" s="270"/>
      <c r="HGL23" s="270"/>
      <c r="HGM23" s="270"/>
      <c r="HGN23" s="270"/>
      <c r="HGO23" s="270"/>
      <c r="HGP23" s="270"/>
      <c r="HGQ23" s="270"/>
      <c r="HGR23" s="270"/>
      <c r="HGS23" s="270"/>
      <c r="HGT23" s="270"/>
      <c r="HGU23" s="270"/>
      <c r="HGV23" s="270"/>
      <c r="HGW23" s="270"/>
      <c r="HGX23" s="270"/>
      <c r="HGY23" s="270"/>
      <c r="HGZ23" s="270"/>
      <c r="HHA23" s="270"/>
      <c r="HHB23" s="270"/>
      <c r="HHC23" s="270"/>
      <c r="HHD23" s="270"/>
      <c r="HHE23" s="270"/>
      <c r="HHF23" s="270"/>
      <c r="HHG23" s="270"/>
      <c r="HHH23" s="270"/>
      <c r="HHI23" s="270"/>
      <c r="HHJ23" s="270"/>
      <c r="HHK23" s="270"/>
      <c r="HHL23" s="270"/>
      <c r="HHM23" s="270"/>
      <c r="HHN23" s="270"/>
      <c r="HHO23" s="270"/>
      <c r="HHP23" s="270"/>
      <c r="HHQ23" s="270"/>
      <c r="HHR23" s="270"/>
      <c r="HHS23" s="270"/>
      <c r="HHT23" s="270"/>
      <c r="HHU23" s="270"/>
      <c r="HHV23" s="270"/>
      <c r="HHW23" s="270"/>
      <c r="HHX23" s="270"/>
      <c r="HHY23" s="270"/>
      <c r="HHZ23" s="270"/>
      <c r="HIA23" s="270"/>
      <c r="HIB23" s="270"/>
      <c r="HIC23" s="270"/>
      <c r="HID23" s="270"/>
      <c r="HIE23" s="270"/>
      <c r="HIF23" s="270"/>
      <c r="HIG23" s="270"/>
      <c r="HIH23" s="270"/>
      <c r="HII23" s="270"/>
      <c r="HIJ23" s="270"/>
      <c r="HIK23" s="270"/>
      <c r="HIL23" s="270"/>
      <c r="HIM23" s="270"/>
      <c r="HIN23" s="270"/>
      <c r="HIO23" s="270"/>
      <c r="HIP23" s="270"/>
      <c r="HIQ23" s="270"/>
      <c r="HIR23" s="270"/>
      <c r="HIS23" s="270"/>
      <c r="HIT23" s="270"/>
      <c r="HIU23" s="270"/>
      <c r="HIV23" s="270"/>
      <c r="HIW23" s="270"/>
      <c r="HIX23" s="270"/>
      <c r="HIY23" s="270"/>
      <c r="HIZ23" s="270"/>
      <c r="HJA23" s="270"/>
      <c r="HJB23" s="270"/>
      <c r="HJC23" s="270"/>
      <c r="HJD23" s="270"/>
      <c r="HJE23" s="270"/>
      <c r="HJF23" s="270"/>
      <c r="HJG23" s="270"/>
      <c r="HJH23" s="270"/>
      <c r="HJI23" s="270"/>
      <c r="HJJ23" s="270"/>
      <c r="HJK23" s="270"/>
      <c r="HJL23" s="270"/>
      <c r="HJM23" s="270"/>
      <c r="HJN23" s="270"/>
      <c r="HJO23" s="270"/>
      <c r="HJP23" s="270"/>
      <c r="HJQ23" s="270"/>
      <c r="HJR23" s="270"/>
      <c r="HJS23" s="270"/>
      <c r="HJT23" s="270"/>
      <c r="HJU23" s="270"/>
      <c r="HJV23" s="270"/>
      <c r="HJW23" s="270"/>
      <c r="HJX23" s="270"/>
      <c r="HJY23" s="270"/>
      <c r="HJZ23" s="270"/>
      <c r="HKA23" s="270"/>
      <c r="HKB23" s="270"/>
      <c r="HKC23" s="270"/>
      <c r="HKD23" s="270"/>
      <c r="HKE23" s="270"/>
      <c r="HKF23" s="270"/>
      <c r="HKG23" s="270"/>
      <c r="HKH23" s="270"/>
      <c r="HKI23" s="270"/>
      <c r="HKJ23" s="270"/>
      <c r="HKK23" s="270"/>
      <c r="HKL23" s="270"/>
      <c r="HKM23" s="270"/>
      <c r="HKN23" s="270"/>
      <c r="HKO23" s="270"/>
      <c r="HKP23" s="270"/>
      <c r="HKQ23" s="270"/>
      <c r="HKR23" s="270"/>
      <c r="HKS23" s="270"/>
      <c r="HKT23" s="270"/>
      <c r="HKU23" s="270"/>
      <c r="HKV23" s="270"/>
      <c r="HKW23" s="270"/>
      <c r="HKX23" s="270"/>
      <c r="HKY23" s="270"/>
      <c r="HKZ23" s="270"/>
      <c r="HLA23" s="270"/>
      <c r="HLB23" s="270"/>
      <c r="HLC23" s="270"/>
      <c r="HLD23" s="270"/>
      <c r="HLE23" s="270"/>
      <c r="HLF23" s="270"/>
      <c r="HLG23" s="270"/>
      <c r="HLH23" s="270"/>
      <c r="HLI23" s="270"/>
      <c r="HLJ23" s="270"/>
      <c r="HLK23" s="270"/>
      <c r="HLL23" s="270"/>
      <c r="HLM23" s="270"/>
      <c r="HLN23" s="270"/>
      <c r="HLO23" s="270"/>
      <c r="HLP23" s="270"/>
      <c r="HLQ23" s="270"/>
      <c r="HLR23" s="270"/>
      <c r="HLS23" s="270"/>
      <c r="HLT23" s="270"/>
      <c r="HLU23" s="270"/>
      <c r="HLV23" s="270"/>
      <c r="HLW23" s="270"/>
      <c r="HLX23" s="270"/>
      <c r="HLY23" s="270"/>
      <c r="HLZ23" s="270"/>
      <c r="HMA23" s="270"/>
      <c r="HMB23" s="270"/>
      <c r="HMC23" s="270"/>
      <c r="HMD23" s="270"/>
      <c r="HME23" s="270"/>
      <c r="HMF23" s="270"/>
      <c r="HMG23" s="270"/>
      <c r="HMH23" s="270"/>
      <c r="HMI23" s="270"/>
      <c r="HMJ23" s="270"/>
      <c r="HMK23" s="270"/>
      <c r="HML23" s="270"/>
      <c r="HMM23" s="270"/>
      <c r="HMN23" s="270"/>
      <c r="HMO23" s="270"/>
      <c r="HMP23" s="270"/>
      <c r="HMQ23" s="270"/>
      <c r="HMR23" s="270"/>
      <c r="HMS23" s="270"/>
      <c r="HMT23" s="270"/>
      <c r="HMU23" s="270"/>
      <c r="HMV23" s="270"/>
      <c r="HMW23" s="270"/>
      <c r="HMX23" s="270"/>
      <c r="HMY23" s="270"/>
      <c r="HMZ23" s="270"/>
      <c r="HNA23" s="270"/>
      <c r="HNB23" s="270"/>
      <c r="HNC23" s="270"/>
      <c r="HND23" s="270"/>
      <c r="HNE23" s="270"/>
      <c r="HNF23" s="270"/>
      <c r="HNG23" s="270"/>
      <c r="HNH23" s="270"/>
      <c r="HNI23" s="270"/>
      <c r="HNJ23" s="270"/>
      <c r="HNK23" s="270"/>
      <c r="HNL23" s="270"/>
      <c r="HNM23" s="270"/>
      <c r="HNN23" s="270"/>
      <c r="HNO23" s="270"/>
      <c r="HNP23" s="270"/>
      <c r="HNQ23" s="270"/>
      <c r="HNR23" s="270"/>
      <c r="HNS23" s="270"/>
      <c r="HNT23" s="270"/>
      <c r="HNU23" s="270"/>
      <c r="HNV23" s="270"/>
      <c r="HNW23" s="270"/>
      <c r="HNX23" s="270"/>
      <c r="HNY23" s="270"/>
      <c r="HNZ23" s="270"/>
      <c r="HOA23" s="270"/>
      <c r="HOB23" s="270"/>
      <c r="HOC23" s="270"/>
      <c r="HOD23" s="270"/>
      <c r="HOE23" s="270"/>
      <c r="HOF23" s="270"/>
      <c r="HOG23" s="270"/>
      <c r="HOH23" s="270"/>
      <c r="HOI23" s="270"/>
      <c r="HOJ23" s="270"/>
      <c r="HOK23" s="270"/>
      <c r="HOL23" s="270"/>
      <c r="HOM23" s="270"/>
      <c r="HON23" s="270"/>
      <c r="HOO23" s="270"/>
      <c r="HOP23" s="270"/>
      <c r="HOQ23" s="270"/>
      <c r="HOR23" s="270"/>
      <c r="HOS23" s="270"/>
      <c r="HOT23" s="270"/>
      <c r="HOU23" s="270"/>
      <c r="HOV23" s="270"/>
      <c r="HOW23" s="270"/>
      <c r="HOX23" s="270"/>
      <c r="HOY23" s="270"/>
      <c r="HOZ23" s="270"/>
      <c r="HPA23" s="270"/>
      <c r="HPB23" s="270"/>
      <c r="HPC23" s="270"/>
      <c r="HPD23" s="270"/>
      <c r="HPE23" s="270"/>
      <c r="HPF23" s="270"/>
      <c r="HPG23" s="270"/>
      <c r="HPH23" s="270"/>
      <c r="HPI23" s="270"/>
      <c r="HPJ23" s="270"/>
      <c r="HPK23" s="270"/>
      <c r="HPL23" s="270"/>
      <c r="HPM23" s="270"/>
      <c r="HPN23" s="270"/>
      <c r="HPO23" s="270"/>
      <c r="HPP23" s="270"/>
      <c r="HPQ23" s="270"/>
      <c r="HPR23" s="270"/>
      <c r="HPS23" s="270"/>
      <c r="HPT23" s="270"/>
      <c r="HPU23" s="270"/>
      <c r="HPV23" s="270"/>
      <c r="HPW23" s="270"/>
      <c r="HPX23" s="270"/>
      <c r="HPY23" s="270"/>
      <c r="HPZ23" s="270"/>
      <c r="HQA23" s="270"/>
      <c r="HQB23" s="270"/>
      <c r="HQC23" s="270"/>
      <c r="HQD23" s="270"/>
      <c r="HQE23" s="270"/>
      <c r="HQF23" s="270"/>
      <c r="HQG23" s="270"/>
      <c r="HQH23" s="270"/>
      <c r="HQI23" s="270"/>
      <c r="HQJ23" s="270"/>
      <c r="HQK23" s="270"/>
      <c r="HQL23" s="270"/>
      <c r="HQM23" s="270"/>
      <c r="HQN23" s="270"/>
      <c r="HQO23" s="270"/>
      <c r="HQP23" s="270"/>
      <c r="HQQ23" s="270"/>
      <c r="HQR23" s="270"/>
      <c r="HQS23" s="270"/>
      <c r="HQT23" s="270"/>
      <c r="HQU23" s="270"/>
      <c r="HQV23" s="270"/>
      <c r="HQW23" s="270"/>
      <c r="HQX23" s="270"/>
      <c r="HQY23" s="270"/>
      <c r="HQZ23" s="270"/>
      <c r="HRA23" s="270"/>
      <c r="HRB23" s="270"/>
      <c r="HRC23" s="270"/>
      <c r="HRD23" s="270"/>
      <c r="HRE23" s="270"/>
      <c r="HRF23" s="270"/>
      <c r="HRG23" s="270"/>
      <c r="HRH23" s="270"/>
      <c r="HRI23" s="270"/>
      <c r="HRJ23" s="270"/>
      <c r="HRK23" s="270"/>
      <c r="HRL23" s="270"/>
      <c r="HRM23" s="270"/>
      <c r="HRN23" s="270"/>
      <c r="HRO23" s="270"/>
      <c r="HRP23" s="270"/>
      <c r="HRQ23" s="270"/>
      <c r="HRR23" s="270"/>
      <c r="HRS23" s="270"/>
      <c r="HRT23" s="270"/>
      <c r="HRU23" s="270"/>
      <c r="HRV23" s="270"/>
      <c r="HRW23" s="270"/>
      <c r="HRX23" s="270"/>
      <c r="HRY23" s="270"/>
      <c r="HRZ23" s="270"/>
      <c r="HSA23" s="270"/>
      <c r="HSB23" s="270"/>
      <c r="HSC23" s="270"/>
      <c r="HSD23" s="270"/>
      <c r="HSE23" s="270"/>
      <c r="HSF23" s="270"/>
      <c r="HSG23" s="270"/>
      <c r="HSH23" s="270"/>
      <c r="HSI23" s="270"/>
      <c r="HSJ23" s="270"/>
      <c r="HSK23" s="270"/>
      <c r="HSL23" s="270"/>
      <c r="HSM23" s="270"/>
      <c r="HSN23" s="270"/>
      <c r="HSO23" s="270"/>
      <c r="HSP23" s="270"/>
      <c r="HSQ23" s="270"/>
      <c r="HSR23" s="270"/>
      <c r="HSS23" s="270"/>
      <c r="HST23" s="270"/>
      <c r="HSU23" s="270"/>
      <c r="HSV23" s="270"/>
      <c r="HSW23" s="270"/>
      <c r="HSX23" s="270"/>
      <c r="HSY23" s="270"/>
      <c r="HSZ23" s="270"/>
      <c r="HTA23" s="270"/>
      <c r="HTB23" s="270"/>
      <c r="HTC23" s="270"/>
      <c r="HTD23" s="270"/>
      <c r="HTE23" s="270"/>
      <c r="HTF23" s="270"/>
      <c r="HTG23" s="270"/>
      <c r="HTH23" s="270"/>
      <c r="HTI23" s="270"/>
      <c r="HTJ23" s="270"/>
      <c r="HTK23" s="270"/>
      <c r="HTL23" s="270"/>
      <c r="HTM23" s="270"/>
      <c r="HTN23" s="270"/>
      <c r="HTO23" s="270"/>
      <c r="HTP23" s="270"/>
      <c r="HTQ23" s="270"/>
      <c r="HTR23" s="270"/>
      <c r="HTS23" s="270"/>
      <c r="HTT23" s="270"/>
      <c r="HTU23" s="270"/>
      <c r="HTV23" s="270"/>
      <c r="HTW23" s="270"/>
      <c r="HTX23" s="270"/>
      <c r="HTY23" s="270"/>
      <c r="HTZ23" s="270"/>
      <c r="HUA23" s="270"/>
      <c r="HUB23" s="270"/>
      <c r="HUC23" s="270"/>
      <c r="HUD23" s="270"/>
      <c r="HUE23" s="270"/>
      <c r="HUF23" s="270"/>
      <c r="HUG23" s="270"/>
      <c r="HUH23" s="270"/>
      <c r="HUI23" s="270"/>
      <c r="HUJ23" s="270"/>
      <c r="HUK23" s="270"/>
      <c r="HUL23" s="270"/>
      <c r="HUM23" s="270"/>
      <c r="HUN23" s="270"/>
      <c r="HUO23" s="270"/>
      <c r="HUP23" s="270"/>
      <c r="HUQ23" s="270"/>
      <c r="HUR23" s="270"/>
      <c r="HUS23" s="270"/>
      <c r="HUT23" s="270"/>
      <c r="HUU23" s="270"/>
      <c r="HUV23" s="270"/>
      <c r="HUW23" s="270"/>
      <c r="HUX23" s="270"/>
      <c r="HUY23" s="270"/>
      <c r="HUZ23" s="270"/>
      <c r="HVA23" s="270"/>
      <c r="HVB23" s="270"/>
      <c r="HVC23" s="270"/>
      <c r="HVD23" s="270"/>
      <c r="HVE23" s="270"/>
      <c r="HVF23" s="270"/>
      <c r="HVG23" s="270"/>
      <c r="HVH23" s="270"/>
      <c r="HVI23" s="270"/>
      <c r="HVJ23" s="270"/>
      <c r="HVK23" s="270"/>
      <c r="HVL23" s="270"/>
      <c r="HVM23" s="270"/>
      <c r="HVN23" s="270"/>
      <c r="HVO23" s="270"/>
      <c r="HVP23" s="270"/>
      <c r="HVQ23" s="270"/>
      <c r="HVR23" s="270"/>
      <c r="HVS23" s="270"/>
      <c r="HVT23" s="270"/>
      <c r="HVU23" s="270"/>
      <c r="HVV23" s="270"/>
      <c r="HVW23" s="270"/>
      <c r="HVX23" s="270"/>
      <c r="HVY23" s="270"/>
      <c r="HVZ23" s="270"/>
      <c r="HWA23" s="270"/>
      <c r="HWB23" s="270"/>
      <c r="HWC23" s="270"/>
      <c r="HWD23" s="270"/>
      <c r="HWE23" s="270"/>
      <c r="HWF23" s="270"/>
      <c r="HWG23" s="270"/>
      <c r="HWH23" s="270"/>
      <c r="HWI23" s="270"/>
      <c r="HWJ23" s="270"/>
      <c r="HWK23" s="270"/>
      <c r="HWL23" s="270"/>
      <c r="HWM23" s="270"/>
      <c r="HWN23" s="270"/>
      <c r="HWO23" s="270"/>
      <c r="HWP23" s="270"/>
      <c r="HWQ23" s="270"/>
      <c r="HWR23" s="270"/>
      <c r="HWS23" s="270"/>
      <c r="HWT23" s="270"/>
      <c r="HWU23" s="270"/>
      <c r="HWV23" s="270"/>
      <c r="HWW23" s="270"/>
      <c r="HWX23" s="270"/>
      <c r="HWY23" s="270"/>
      <c r="HWZ23" s="270"/>
      <c r="HXA23" s="270"/>
      <c r="HXB23" s="270"/>
      <c r="HXC23" s="270"/>
      <c r="HXD23" s="270"/>
      <c r="HXE23" s="270"/>
      <c r="HXF23" s="270"/>
      <c r="HXG23" s="270"/>
      <c r="HXH23" s="270"/>
      <c r="HXI23" s="270"/>
      <c r="HXJ23" s="270"/>
      <c r="HXK23" s="270"/>
      <c r="HXL23" s="270"/>
      <c r="HXM23" s="270"/>
      <c r="HXN23" s="270"/>
      <c r="HXO23" s="270"/>
      <c r="HXP23" s="270"/>
      <c r="HXQ23" s="270"/>
      <c r="HXR23" s="270"/>
      <c r="HXS23" s="270"/>
      <c r="HXT23" s="270"/>
      <c r="HXU23" s="270"/>
      <c r="HXV23" s="270"/>
      <c r="HXW23" s="270"/>
      <c r="HXX23" s="270"/>
      <c r="HXY23" s="270"/>
      <c r="HXZ23" s="270"/>
      <c r="HYA23" s="270"/>
      <c r="HYB23" s="270"/>
      <c r="HYC23" s="270"/>
      <c r="HYD23" s="270"/>
      <c r="HYE23" s="270"/>
      <c r="HYF23" s="270"/>
      <c r="HYG23" s="270"/>
      <c r="HYH23" s="270"/>
      <c r="HYI23" s="270"/>
      <c r="HYJ23" s="270"/>
      <c r="HYK23" s="270"/>
      <c r="HYL23" s="270"/>
      <c r="HYM23" s="270"/>
      <c r="HYN23" s="270"/>
      <c r="HYO23" s="270"/>
      <c r="HYP23" s="270"/>
      <c r="HYQ23" s="270"/>
      <c r="HYR23" s="270"/>
      <c r="HYS23" s="270"/>
      <c r="HYT23" s="270"/>
      <c r="HYU23" s="270"/>
      <c r="HYV23" s="270"/>
      <c r="HYW23" s="270"/>
      <c r="HYX23" s="270"/>
      <c r="HYY23" s="270"/>
      <c r="HYZ23" s="270"/>
      <c r="HZA23" s="270"/>
      <c r="HZB23" s="270"/>
      <c r="HZC23" s="270"/>
      <c r="HZD23" s="270"/>
      <c r="HZE23" s="270"/>
      <c r="HZF23" s="270"/>
      <c r="HZG23" s="270"/>
      <c r="HZH23" s="270"/>
      <c r="HZI23" s="270"/>
      <c r="HZJ23" s="270"/>
      <c r="HZK23" s="270"/>
      <c r="HZL23" s="270"/>
      <c r="HZM23" s="270"/>
      <c r="HZN23" s="270"/>
      <c r="HZO23" s="270"/>
      <c r="HZP23" s="270"/>
      <c r="HZQ23" s="270"/>
      <c r="HZR23" s="270"/>
      <c r="HZS23" s="270"/>
      <c r="HZT23" s="270"/>
      <c r="HZU23" s="270"/>
      <c r="HZV23" s="270"/>
      <c r="HZW23" s="270"/>
      <c r="HZX23" s="270"/>
      <c r="HZY23" s="270"/>
      <c r="HZZ23" s="270"/>
      <c r="IAA23" s="270"/>
      <c r="IAB23" s="270"/>
      <c r="IAC23" s="270"/>
      <c r="IAD23" s="270"/>
      <c r="IAE23" s="270"/>
      <c r="IAF23" s="270"/>
      <c r="IAG23" s="270"/>
      <c r="IAH23" s="270"/>
      <c r="IAI23" s="270"/>
      <c r="IAJ23" s="270"/>
      <c r="IAK23" s="270"/>
      <c r="IAL23" s="270"/>
      <c r="IAM23" s="270"/>
      <c r="IAN23" s="270"/>
      <c r="IAO23" s="270"/>
      <c r="IAP23" s="270"/>
      <c r="IAQ23" s="270"/>
      <c r="IAR23" s="270"/>
      <c r="IAS23" s="270"/>
      <c r="IAT23" s="270"/>
      <c r="IAU23" s="270"/>
      <c r="IAV23" s="270"/>
      <c r="IAW23" s="270"/>
      <c r="IAX23" s="270"/>
      <c r="IAY23" s="270"/>
      <c r="IAZ23" s="270"/>
      <c r="IBA23" s="270"/>
      <c r="IBB23" s="270"/>
      <c r="IBC23" s="270"/>
      <c r="IBD23" s="270"/>
      <c r="IBE23" s="270"/>
      <c r="IBF23" s="270"/>
      <c r="IBG23" s="270"/>
      <c r="IBH23" s="270"/>
      <c r="IBI23" s="270"/>
      <c r="IBJ23" s="270"/>
      <c r="IBK23" s="270"/>
      <c r="IBL23" s="270"/>
      <c r="IBM23" s="270"/>
      <c r="IBN23" s="270"/>
      <c r="IBO23" s="270"/>
      <c r="IBP23" s="270"/>
      <c r="IBQ23" s="270"/>
      <c r="IBR23" s="270"/>
      <c r="IBS23" s="270"/>
      <c r="IBT23" s="270"/>
      <c r="IBU23" s="270"/>
      <c r="IBV23" s="270"/>
      <c r="IBW23" s="270"/>
      <c r="IBX23" s="270"/>
      <c r="IBY23" s="270"/>
      <c r="IBZ23" s="270"/>
      <c r="ICA23" s="270"/>
      <c r="ICB23" s="270"/>
      <c r="ICC23" s="270"/>
      <c r="ICD23" s="270"/>
      <c r="ICE23" s="270"/>
      <c r="ICF23" s="270"/>
      <c r="ICG23" s="270"/>
      <c r="ICH23" s="270"/>
      <c r="ICI23" s="270"/>
      <c r="ICJ23" s="270"/>
      <c r="ICK23" s="270"/>
      <c r="ICL23" s="270"/>
      <c r="ICM23" s="270"/>
      <c r="ICN23" s="270"/>
      <c r="ICO23" s="270"/>
      <c r="ICP23" s="270"/>
      <c r="ICQ23" s="270"/>
      <c r="ICR23" s="270"/>
      <c r="ICS23" s="270"/>
      <c r="ICT23" s="270"/>
      <c r="ICU23" s="270"/>
      <c r="ICV23" s="270"/>
      <c r="ICW23" s="270"/>
      <c r="ICX23" s="270"/>
      <c r="ICY23" s="270"/>
      <c r="ICZ23" s="270"/>
      <c r="IDA23" s="270"/>
      <c r="IDB23" s="270"/>
      <c r="IDC23" s="270"/>
      <c r="IDD23" s="270"/>
      <c r="IDE23" s="270"/>
      <c r="IDF23" s="270"/>
      <c r="IDG23" s="270"/>
      <c r="IDH23" s="270"/>
      <c r="IDI23" s="270"/>
      <c r="IDJ23" s="270"/>
      <c r="IDK23" s="270"/>
      <c r="IDL23" s="270"/>
      <c r="IDM23" s="270"/>
      <c r="IDN23" s="270"/>
      <c r="IDO23" s="270"/>
      <c r="IDP23" s="270"/>
      <c r="IDQ23" s="270"/>
      <c r="IDR23" s="270"/>
      <c r="IDS23" s="270"/>
      <c r="IDT23" s="270"/>
      <c r="IDU23" s="270"/>
      <c r="IDV23" s="270"/>
      <c r="IDW23" s="270"/>
      <c r="IDX23" s="270"/>
      <c r="IDY23" s="270"/>
      <c r="IDZ23" s="270"/>
      <c r="IEA23" s="270"/>
      <c r="IEB23" s="270"/>
      <c r="IEC23" s="270"/>
      <c r="IED23" s="270"/>
      <c r="IEE23" s="270"/>
      <c r="IEF23" s="270"/>
      <c r="IEG23" s="270"/>
      <c r="IEH23" s="270"/>
      <c r="IEI23" s="270"/>
      <c r="IEJ23" s="270"/>
      <c r="IEK23" s="270"/>
      <c r="IEL23" s="270"/>
      <c r="IEM23" s="270"/>
      <c r="IEN23" s="270"/>
      <c r="IEO23" s="270"/>
      <c r="IEP23" s="270"/>
      <c r="IEQ23" s="270"/>
      <c r="IER23" s="270"/>
      <c r="IES23" s="270"/>
      <c r="IET23" s="270"/>
      <c r="IEU23" s="270"/>
      <c r="IEV23" s="270"/>
      <c r="IEW23" s="270"/>
      <c r="IEX23" s="270"/>
      <c r="IEY23" s="270"/>
      <c r="IEZ23" s="270"/>
      <c r="IFA23" s="270"/>
      <c r="IFB23" s="270"/>
      <c r="IFC23" s="270"/>
      <c r="IFD23" s="270"/>
      <c r="IFE23" s="270"/>
      <c r="IFF23" s="270"/>
      <c r="IFG23" s="270"/>
      <c r="IFH23" s="270"/>
      <c r="IFI23" s="270"/>
      <c r="IFJ23" s="270"/>
      <c r="IFK23" s="270"/>
      <c r="IFL23" s="270"/>
      <c r="IFM23" s="270"/>
      <c r="IFN23" s="270"/>
      <c r="IFO23" s="270"/>
      <c r="IFP23" s="270"/>
      <c r="IFQ23" s="270"/>
      <c r="IFR23" s="270"/>
      <c r="IFS23" s="270"/>
      <c r="IFT23" s="270"/>
      <c r="IFU23" s="270"/>
      <c r="IFV23" s="270"/>
      <c r="IFW23" s="270"/>
      <c r="IFX23" s="270"/>
      <c r="IFY23" s="270"/>
      <c r="IFZ23" s="270"/>
      <c r="IGA23" s="270"/>
      <c r="IGB23" s="270"/>
      <c r="IGC23" s="270"/>
      <c r="IGD23" s="270"/>
      <c r="IGE23" s="270"/>
      <c r="IGF23" s="270"/>
      <c r="IGG23" s="270"/>
      <c r="IGH23" s="270"/>
      <c r="IGI23" s="270"/>
      <c r="IGJ23" s="270"/>
      <c r="IGK23" s="270"/>
      <c r="IGL23" s="270"/>
      <c r="IGM23" s="270"/>
      <c r="IGN23" s="270"/>
      <c r="IGO23" s="270"/>
      <c r="IGP23" s="270"/>
      <c r="IGQ23" s="270"/>
      <c r="IGR23" s="270"/>
      <c r="IGS23" s="270"/>
      <c r="IGT23" s="270"/>
      <c r="IGU23" s="270"/>
      <c r="IGV23" s="270"/>
      <c r="IGW23" s="270"/>
      <c r="IGX23" s="270"/>
      <c r="IGY23" s="270"/>
      <c r="IGZ23" s="270"/>
      <c r="IHA23" s="270"/>
      <c r="IHB23" s="270"/>
      <c r="IHC23" s="270"/>
      <c r="IHD23" s="270"/>
      <c r="IHE23" s="270"/>
      <c r="IHF23" s="270"/>
      <c r="IHG23" s="270"/>
      <c r="IHH23" s="270"/>
      <c r="IHI23" s="270"/>
      <c r="IHJ23" s="270"/>
      <c r="IHK23" s="270"/>
      <c r="IHL23" s="270"/>
      <c r="IHM23" s="270"/>
      <c r="IHN23" s="270"/>
      <c r="IHO23" s="270"/>
      <c r="IHP23" s="270"/>
      <c r="IHQ23" s="270"/>
      <c r="IHR23" s="270"/>
      <c r="IHS23" s="270"/>
      <c r="IHT23" s="270"/>
      <c r="IHU23" s="270"/>
      <c r="IHV23" s="270"/>
      <c r="IHW23" s="270"/>
      <c r="IHX23" s="270"/>
      <c r="IHY23" s="270"/>
      <c r="IHZ23" s="270"/>
      <c r="IIA23" s="270"/>
      <c r="IIB23" s="270"/>
      <c r="IIC23" s="270"/>
      <c r="IID23" s="270"/>
      <c r="IIE23" s="270"/>
      <c r="IIF23" s="270"/>
      <c r="IIG23" s="270"/>
      <c r="IIH23" s="270"/>
      <c r="III23" s="270"/>
      <c r="IIJ23" s="270"/>
      <c r="IIK23" s="270"/>
      <c r="IIL23" s="270"/>
      <c r="IIM23" s="270"/>
      <c r="IIN23" s="270"/>
      <c r="IIO23" s="270"/>
      <c r="IIP23" s="270"/>
      <c r="IIQ23" s="270"/>
      <c r="IIR23" s="270"/>
      <c r="IIS23" s="270"/>
      <c r="IIT23" s="270"/>
      <c r="IIU23" s="270"/>
      <c r="IIV23" s="270"/>
      <c r="IIW23" s="270"/>
      <c r="IIX23" s="270"/>
      <c r="IIY23" s="270"/>
      <c r="IIZ23" s="270"/>
      <c r="IJA23" s="270"/>
      <c r="IJB23" s="270"/>
      <c r="IJC23" s="270"/>
      <c r="IJD23" s="270"/>
      <c r="IJE23" s="270"/>
      <c r="IJF23" s="270"/>
      <c r="IJG23" s="270"/>
      <c r="IJH23" s="270"/>
      <c r="IJI23" s="270"/>
      <c r="IJJ23" s="270"/>
      <c r="IJK23" s="270"/>
      <c r="IJL23" s="270"/>
      <c r="IJM23" s="270"/>
      <c r="IJN23" s="270"/>
      <c r="IJO23" s="270"/>
      <c r="IJP23" s="270"/>
      <c r="IJQ23" s="270"/>
      <c r="IJR23" s="270"/>
      <c r="IJS23" s="270"/>
      <c r="IJT23" s="270"/>
      <c r="IJU23" s="270"/>
      <c r="IJV23" s="270"/>
      <c r="IJW23" s="270"/>
      <c r="IJX23" s="270"/>
      <c r="IJY23" s="270"/>
      <c r="IJZ23" s="270"/>
      <c r="IKA23" s="270"/>
      <c r="IKB23" s="270"/>
      <c r="IKC23" s="270"/>
      <c r="IKD23" s="270"/>
      <c r="IKE23" s="270"/>
      <c r="IKF23" s="270"/>
      <c r="IKG23" s="270"/>
      <c r="IKH23" s="270"/>
      <c r="IKI23" s="270"/>
      <c r="IKJ23" s="270"/>
      <c r="IKK23" s="270"/>
      <c r="IKL23" s="270"/>
      <c r="IKM23" s="270"/>
      <c r="IKN23" s="270"/>
      <c r="IKO23" s="270"/>
      <c r="IKP23" s="270"/>
      <c r="IKQ23" s="270"/>
      <c r="IKR23" s="270"/>
      <c r="IKS23" s="270"/>
      <c r="IKT23" s="270"/>
      <c r="IKU23" s="270"/>
      <c r="IKV23" s="270"/>
      <c r="IKW23" s="270"/>
      <c r="IKX23" s="270"/>
      <c r="IKY23" s="270"/>
      <c r="IKZ23" s="270"/>
      <c r="ILA23" s="270"/>
      <c r="ILB23" s="270"/>
      <c r="ILC23" s="270"/>
      <c r="ILD23" s="270"/>
      <c r="ILE23" s="270"/>
      <c r="ILF23" s="270"/>
      <c r="ILG23" s="270"/>
      <c r="ILH23" s="270"/>
      <c r="ILI23" s="270"/>
      <c r="ILJ23" s="270"/>
      <c r="ILK23" s="270"/>
      <c r="ILL23" s="270"/>
      <c r="ILM23" s="270"/>
      <c r="ILN23" s="270"/>
      <c r="ILO23" s="270"/>
      <c r="ILP23" s="270"/>
      <c r="ILQ23" s="270"/>
      <c r="ILR23" s="270"/>
      <c r="ILS23" s="270"/>
      <c r="ILT23" s="270"/>
      <c r="ILU23" s="270"/>
      <c r="ILV23" s="270"/>
      <c r="ILW23" s="270"/>
      <c r="ILX23" s="270"/>
      <c r="ILY23" s="270"/>
      <c r="ILZ23" s="270"/>
      <c r="IMA23" s="270"/>
      <c r="IMB23" s="270"/>
      <c r="IMC23" s="270"/>
      <c r="IMD23" s="270"/>
      <c r="IME23" s="270"/>
      <c r="IMF23" s="270"/>
      <c r="IMG23" s="270"/>
      <c r="IMH23" s="270"/>
      <c r="IMI23" s="270"/>
      <c r="IMJ23" s="270"/>
      <c r="IMK23" s="270"/>
      <c r="IML23" s="270"/>
      <c r="IMM23" s="270"/>
      <c r="IMN23" s="270"/>
      <c r="IMO23" s="270"/>
      <c r="IMP23" s="270"/>
      <c r="IMQ23" s="270"/>
      <c r="IMR23" s="270"/>
      <c r="IMS23" s="270"/>
      <c r="IMT23" s="270"/>
      <c r="IMU23" s="270"/>
      <c r="IMV23" s="270"/>
      <c r="IMW23" s="270"/>
      <c r="IMX23" s="270"/>
      <c r="IMY23" s="270"/>
      <c r="IMZ23" s="270"/>
      <c r="INA23" s="270"/>
      <c r="INB23" s="270"/>
      <c r="INC23" s="270"/>
      <c r="IND23" s="270"/>
      <c r="INE23" s="270"/>
      <c r="INF23" s="270"/>
      <c r="ING23" s="270"/>
      <c r="INH23" s="270"/>
      <c r="INI23" s="270"/>
      <c r="INJ23" s="270"/>
      <c r="INK23" s="270"/>
      <c r="INL23" s="270"/>
      <c r="INM23" s="270"/>
      <c r="INN23" s="270"/>
      <c r="INO23" s="270"/>
      <c r="INP23" s="270"/>
      <c r="INQ23" s="270"/>
      <c r="INR23" s="270"/>
      <c r="INS23" s="270"/>
      <c r="INT23" s="270"/>
      <c r="INU23" s="270"/>
      <c r="INV23" s="270"/>
      <c r="INW23" s="270"/>
      <c r="INX23" s="270"/>
      <c r="INY23" s="270"/>
      <c r="INZ23" s="270"/>
      <c r="IOA23" s="270"/>
      <c r="IOB23" s="270"/>
      <c r="IOC23" s="270"/>
      <c r="IOD23" s="270"/>
      <c r="IOE23" s="270"/>
      <c r="IOF23" s="270"/>
      <c r="IOG23" s="270"/>
      <c r="IOH23" s="270"/>
      <c r="IOI23" s="270"/>
      <c r="IOJ23" s="270"/>
      <c r="IOK23" s="270"/>
      <c r="IOL23" s="270"/>
      <c r="IOM23" s="270"/>
      <c r="ION23" s="270"/>
      <c r="IOO23" s="270"/>
      <c r="IOP23" s="270"/>
      <c r="IOQ23" s="270"/>
      <c r="IOR23" s="270"/>
      <c r="IOS23" s="270"/>
      <c r="IOT23" s="270"/>
      <c r="IOU23" s="270"/>
      <c r="IOV23" s="270"/>
      <c r="IOW23" s="270"/>
      <c r="IOX23" s="270"/>
      <c r="IOY23" s="270"/>
      <c r="IOZ23" s="270"/>
      <c r="IPA23" s="270"/>
      <c r="IPB23" s="270"/>
      <c r="IPC23" s="270"/>
      <c r="IPD23" s="270"/>
      <c r="IPE23" s="270"/>
      <c r="IPF23" s="270"/>
      <c r="IPG23" s="270"/>
      <c r="IPH23" s="270"/>
      <c r="IPI23" s="270"/>
      <c r="IPJ23" s="270"/>
      <c r="IPK23" s="270"/>
      <c r="IPL23" s="270"/>
      <c r="IPM23" s="270"/>
      <c r="IPN23" s="270"/>
      <c r="IPO23" s="270"/>
      <c r="IPP23" s="270"/>
      <c r="IPQ23" s="270"/>
      <c r="IPR23" s="270"/>
      <c r="IPS23" s="270"/>
      <c r="IPT23" s="270"/>
      <c r="IPU23" s="270"/>
      <c r="IPV23" s="270"/>
      <c r="IPW23" s="270"/>
      <c r="IPX23" s="270"/>
      <c r="IPY23" s="270"/>
      <c r="IPZ23" s="270"/>
      <c r="IQA23" s="270"/>
      <c r="IQB23" s="270"/>
      <c r="IQC23" s="270"/>
      <c r="IQD23" s="270"/>
      <c r="IQE23" s="270"/>
      <c r="IQF23" s="270"/>
      <c r="IQG23" s="270"/>
      <c r="IQH23" s="270"/>
      <c r="IQI23" s="270"/>
      <c r="IQJ23" s="270"/>
      <c r="IQK23" s="270"/>
      <c r="IQL23" s="270"/>
      <c r="IQM23" s="270"/>
      <c r="IQN23" s="270"/>
      <c r="IQO23" s="270"/>
      <c r="IQP23" s="270"/>
      <c r="IQQ23" s="270"/>
      <c r="IQR23" s="270"/>
      <c r="IQS23" s="270"/>
      <c r="IQT23" s="270"/>
      <c r="IQU23" s="270"/>
      <c r="IQV23" s="270"/>
      <c r="IQW23" s="270"/>
      <c r="IQX23" s="270"/>
      <c r="IQY23" s="270"/>
      <c r="IQZ23" s="270"/>
      <c r="IRA23" s="270"/>
      <c r="IRB23" s="270"/>
      <c r="IRC23" s="270"/>
      <c r="IRD23" s="270"/>
      <c r="IRE23" s="270"/>
      <c r="IRF23" s="270"/>
      <c r="IRG23" s="270"/>
      <c r="IRH23" s="270"/>
      <c r="IRI23" s="270"/>
      <c r="IRJ23" s="270"/>
      <c r="IRK23" s="270"/>
      <c r="IRL23" s="270"/>
      <c r="IRM23" s="270"/>
      <c r="IRN23" s="270"/>
      <c r="IRO23" s="270"/>
      <c r="IRP23" s="270"/>
      <c r="IRQ23" s="270"/>
      <c r="IRR23" s="270"/>
      <c r="IRS23" s="270"/>
      <c r="IRT23" s="270"/>
      <c r="IRU23" s="270"/>
      <c r="IRV23" s="270"/>
      <c r="IRW23" s="270"/>
      <c r="IRX23" s="270"/>
      <c r="IRY23" s="270"/>
      <c r="IRZ23" s="270"/>
      <c r="ISA23" s="270"/>
      <c r="ISB23" s="270"/>
      <c r="ISC23" s="270"/>
      <c r="ISD23" s="270"/>
      <c r="ISE23" s="270"/>
      <c r="ISF23" s="270"/>
      <c r="ISG23" s="270"/>
      <c r="ISH23" s="270"/>
      <c r="ISI23" s="270"/>
      <c r="ISJ23" s="270"/>
      <c r="ISK23" s="270"/>
      <c r="ISL23" s="270"/>
      <c r="ISM23" s="270"/>
      <c r="ISN23" s="270"/>
      <c r="ISO23" s="270"/>
      <c r="ISP23" s="270"/>
      <c r="ISQ23" s="270"/>
      <c r="ISR23" s="270"/>
      <c r="ISS23" s="270"/>
      <c r="IST23" s="270"/>
      <c r="ISU23" s="270"/>
      <c r="ISV23" s="270"/>
      <c r="ISW23" s="270"/>
      <c r="ISX23" s="270"/>
      <c r="ISY23" s="270"/>
      <c r="ISZ23" s="270"/>
      <c r="ITA23" s="270"/>
      <c r="ITB23" s="270"/>
      <c r="ITC23" s="270"/>
      <c r="ITD23" s="270"/>
      <c r="ITE23" s="270"/>
      <c r="ITF23" s="270"/>
      <c r="ITG23" s="270"/>
      <c r="ITH23" s="270"/>
      <c r="ITI23" s="270"/>
      <c r="ITJ23" s="270"/>
      <c r="ITK23" s="270"/>
      <c r="ITL23" s="270"/>
      <c r="ITM23" s="270"/>
      <c r="ITN23" s="270"/>
      <c r="ITO23" s="270"/>
      <c r="ITP23" s="270"/>
      <c r="ITQ23" s="270"/>
      <c r="ITR23" s="270"/>
      <c r="ITS23" s="270"/>
      <c r="ITT23" s="270"/>
      <c r="ITU23" s="270"/>
      <c r="ITV23" s="270"/>
      <c r="ITW23" s="270"/>
      <c r="ITX23" s="270"/>
      <c r="ITY23" s="270"/>
      <c r="ITZ23" s="270"/>
      <c r="IUA23" s="270"/>
      <c r="IUB23" s="270"/>
      <c r="IUC23" s="270"/>
      <c r="IUD23" s="270"/>
      <c r="IUE23" s="270"/>
      <c r="IUF23" s="270"/>
      <c r="IUG23" s="270"/>
      <c r="IUH23" s="270"/>
      <c r="IUI23" s="270"/>
      <c r="IUJ23" s="270"/>
      <c r="IUK23" s="270"/>
      <c r="IUL23" s="270"/>
      <c r="IUM23" s="270"/>
      <c r="IUN23" s="270"/>
      <c r="IUO23" s="270"/>
      <c r="IUP23" s="270"/>
      <c r="IUQ23" s="270"/>
      <c r="IUR23" s="270"/>
      <c r="IUS23" s="270"/>
      <c r="IUT23" s="270"/>
      <c r="IUU23" s="270"/>
      <c r="IUV23" s="270"/>
      <c r="IUW23" s="270"/>
      <c r="IUX23" s="270"/>
      <c r="IUY23" s="270"/>
      <c r="IUZ23" s="270"/>
      <c r="IVA23" s="270"/>
      <c r="IVB23" s="270"/>
      <c r="IVC23" s="270"/>
      <c r="IVD23" s="270"/>
      <c r="IVE23" s="270"/>
      <c r="IVF23" s="270"/>
      <c r="IVG23" s="270"/>
      <c r="IVH23" s="270"/>
      <c r="IVI23" s="270"/>
      <c r="IVJ23" s="270"/>
      <c r="IVK23" s="270"/>
      <c r="IVL23" s="270"/>
      <c r="IVM23" s="270"/>
      <c r="IVN23" s="270"/>
      <c r="IVO23" s="270"/>
      <c r="IVP23" s="270"/>
      <c r="IVQ23" s="270"/>
      <c r="IVR23" s="270"/>
      <c r="IVS23" s="270"/>
      <c r="IVT23" s="270"/>
      <c r="IVU23" s="270"/>
      <c r="IVV23" s="270"/>
      <c r="IVW23" s="270"/>
      <c r="IVX23" s="270"/>
      <c r="IVY23" s="270"/>
      <c r="IVZ23" s="270"/>
      <c r="IWA23" s="270"/>
      <c r="IWB23" s="270"/>
      <c r="IWC23" s="270"/>
      <c r="IWD23" s="270"/>
      <c r="IWE23" s="270"/>
      <c r="IWF23" s="270"/>
      <c r="IWG23" s="270"/>
      <c r="IWH23" s="270"/>
      <c r="IWI23" s="270"/>
      <c r="IWJ23" s="270"/>
      <c r="IWK23" s="270"/>
      <c r="IWL23" s="270"/>
      <c r="IWM23" s="270"/>
      <c r="IWN23" s="270"/>
      <c r="IWO23" s="270"/>
      <c r="IWP23" s="270"/>
      <c r="IWQ23" s="270"/>
      <c r="IWR23" s="270"/>
      <c r="IWS23" s="270"/>
      <c r="IWT23" s="270"/>
      <c r="IWU23" s="270"/>
      <c r="IWV23" s="270"/>
      <c r="IWW23" s="270"/>
      <c r="IWX23" s="270"/>
      <c r="IWY23" s="270"/>
      <c r="IWZ23" s="270"/>
      <c r="IXA23" s="270"/>
      <c r="IXB23" s="270"/>
      <c r="IXC23" s="270"/>
      <c r="IXD23" s="270"/>
      <c r="IXE23" s="270"/>
      <c r="IXF23" s="270"/>
      <c r="IXG23" s="270"/>
      <c r="IXH23" s="270"/>
      <c r="IXI23" s="270"/>
      <c r="IXJ23" s="270"/>
      <c r="IXK23" s="270"/>
      <c r="IXL23" s="270"/>
      <c r="IXM23" s="270"/>
      <c r="IXN23" s="270"/>
      <c r="IXO23" s="270"/>
      <c r="IXP23" s="270"/>
      <c r="IXQ23" s="270"/>
      <c r="IXR23" s="270"/>
      <c r="IXS23" s="270"/>
      <c r="IXT23" s="270"/>
      <c r="IXU23" s="270"/>
      <c r="IXV23" s="270"/>
      <c r="IXW23" s="270"/>
      <c r="IXX23" s="270"/>
      <c r="IXY23" s="270"/>
      <c r="IXZ23" s="270"/>
      <c r="IYA23" s="270"/>
      <c r="IYB23" s="270"/>
      <c r="IYC23" s="270"/>
      <c r="IYD23" s="270"/>
      <c r="IYE23" s="270"/>
      <c r="IYF23" s="270"/>
      <c r="IYG23" s="270"/>
      <c r="IYH23" s="270"/>
      <c r="IYI23" s="270"/>
      <c r="IYJ23" s="270"/>
      <c r="IYK23" s="270"/>
      <c r="IYL23" s="270"/>
      <c r="IYM23" s="270"/>
      <c r="IYN23" s="270"/>
      <c r="IYO23" s="270"/>
      <c r="IYP23" s="270"/>
      <c r="IYQ23" s="270"/>
      <c r="IYR23" s="270"/>
      <c r="IYS23" s="270"/>
      <c r="IYT23" s="270"/>
      <c r="IYU23" s="270"/>
      <c r="IYV23" s="270"/>
      <c r="IYW23" s="270"/>
      <c r="IYX23" s="270"/>
      <c r="IYY23" s="270"/>
      <c r="IYZ23" s="270"/>
      <c r="IZA23" s="270"/>
      <c r="IZB23" s="270"/>
      <c r="IZC23" s="270"/>
      <c r="IZD23" s="270"/>
      <c r="IZE23" s="270"/>
      <c r="IZF23" s="270"/>
      <c r="IZG23" s="270"/>
      <c r="IZH23" s="270"/>
      <c r="IZI23" s="270"/>
      <c r="IZJ23" s="270"/>
      <c r="IZK23" s="270"/>
      <c r="IZL23" s="270"/>
      <c r="IZM23" s="270"/>
      <c r="IZN23" s="270"/>
      <c r="IZO23" s="270"/>
      <c r="IZP23" s="270"/>
      <c r="IZQ23" s="270"/>
      <c r="IZR23" s="270"/>
      <c r="IZS23" s="270"/>
      <c r="IZT23" s="270"/>
      <c r="IZU23" s="270"/>
      <c r="IZV23" s="270"/>
      <c r="IZW23" s="270"/>
      <c r="IZX23" s="270"/>
      <c r="IZY23" s="270"/>
      <c r="IZZ23" s="270"/>
      <c r="JAA23" s="270"/>
      <c r="JAB23" s="270"/>
      <c r="JAC23" s="270"/>
      <c r="JAD23" s="270"/>
      <c r="JAE23" s="270"/>
      <c r="JAF23" s="270"/>
      <c r="JAG23" s="270"/>
      <c r="JAH23" s="270"/>
      <c r="JAI23" s="270"/>
      <c r="JAJ23" s="270"/>
      <c r="JAK23" s="270"/>
      <c r="JAL23" s="270"/>
      <c r="JAM23" s="270"/>
      <c r="JAN23" s="270"/>
      <c r="JAO23" s="270"/>
      <c r="JAP23" s="270"/>
      <c r="JAQ23" s="270"/>
      <c r="JAR23" s="270"/>
      <c r="JAS23" s="270"/>
      <c r="JAT23" s="270"/>
      <c r="JAU23" s="270"/>
      <c r="JAV23" s="270"/>
      <c r="JAW23" s="270"/>
      <c r="JAX23" s="270"/>
      <c r="JAY23" s="270"/>
      <c r="JAZ23" s="270"/>
      <c r="JBA23" s="270"/>
      <c r="JBB23" s="270"/>
      <c r="JBC23" s="270"/>
      <c r="JBD23" s="270"/>
      <c r="JBE23" s="270"/>
      <c r="JBF23" s="270"/>
      <c r="JBG23" s="270"/>
      <c r="JBH23" s="270"/>
      <c r="JBI23" s="270"/>
      <c r="JBJ23" s="270"/>
      <c r="JBK23" s="270"/>
      <c r="JBL23" s="270"/>
      <c r="JBM23" s="270"/>
      <c r="JBN23" s="270"/>
      <c r="JBO23" s="270"/>
      <c r="JBP23" s="270"/>
      <c r="JBQ23" s="270"/>
      <c r="JBR23" s="270"/>
      <c r="JBS23" s="270"/>
      <c r="JBT23" s="270"/>
      <c r="JBU23" s="270"/>
      <c r="JBV23" s="270"/>
      <c r="JBW23" s="270"/>
      <c r="JBX23" s="270"/>
      <c r="JBY23" s="270"/>
      <c r="JBZ23" s="270"/>
      <c r="JCA23" s="270"/>
      <c r="JCB23" s="270"/>
      <c r="JCC23" s="270"/>
      <c r="JCD23" s="270"/>
      <c r="JCE23" s="270"/>
      <c r="JCF23" s="270"/>
      <c r="JCG23" s="270"/>
      <c r="JCH23" s="270"/>
      <c r="JCI23" s="270"/>
      <c r="JCJ23" s="270"/>
      <c r="JCK23" s="270"/>
      <c r="JCL23" s="270"/>
      <c r="JCM23" s="270"/>
      <c r="JCN23" s="270"/>
      <c r="JCO23" s="270"/>
      <c r="JCP23" s="270"/>
      <c r="JCQ23" s="270"/>
      <c r="JCR23" s="270"/>
      <c r="JCS23" s="270"/>
      <c r="JCT23" s="270"/>
      <c r="JCU23" s="270"/>
      <c r="JCV23" s="270"/>
      <c r="JCW23" s="270"/>
      <c r="JCX23" s="270"/>
      <c r="JCY23" s="270"/>
      <c r="JCZ23" s="270"/>
      <c r="JDA23" s="270"/>
      <c r="JDB23" s="270"/>
      <c r="JDC23" s="270"/>
      <c r="JDD23" s="270"/>
      <c r="JDE23" s="270"/>
      <c r="JDF23" s="270"/>
      <c r="JDG23" s="270"/>
      <c r="JDH23" s="270"/>
      <c r="JDI23" s="270"/>
      <c r="JDJ23" s="270"/>
      <c r="JDK23" s="270"/>
      <c r="JDL23" s="270"/>
      <c r="JDM23" s="270"/>
      <c r="JDN23" s="270"/>
      <c r="JDO23" s="270"/>
      <c r="JDP23" s="270"/>
      <c r="JDQ23" s="270"/>
      <c r="JDR23" s="270"/>
      <c r="JDS23" s="270"/>
      <c r="JDT23" s="270"/>
      <c r="JDU23" s="270"/>
      <c r="JDV23" s="270"/>
      <c r="JDW23" s="270"/>
      <c r="JDX23" s="270"/>
      <c r="JDY23" s="270"/>
      <c r="JDZ23" s="270"/>
      <c r="JEA23" s="270"/>
      <c r="JEB23" s="270"/>
      <c r="JEC23" s="270"/>
      <c r="JED23" s="270"/>
      <c r="JEE23" s="270"/>
      <c r="JEF23" s="270"/>
      <c r="JEG23" s="270"/>
      <c r="JEH23" s="270"/>
      <c r="JEI23" s="270"/>
      <c r="JEJ23" s="270"/>
      <c r="JEK23" s="270"/>
      <c r="JEL23" s="270"/>
      <c r="JEM23" s="270"/>
      <c r="JEN23" s="270"/>
      <c r="JEO23" s="270"/>
      <c r="JEP23" s="270"/>
      <c r="JEQ23" s="270"/>
      <c r="JER23" s="270"/>
      <c r="JES23" s="270"/>
      <c r="JET23" s="270"/>
      <c r="JEU23" s="270"/>
      <c r="JEV23" s="270"/>
      <c r="JEW23" s="270"/>
      <c r="JEX23" s="270"/>
      <c r="JEY23" s="270"/>
      <c r="JEZ23" s="270"/>
      <c r="JFA23" s="270"/>
      <c r="JFB23" s="270"/>
      <c r="JFC23" s="270"/>
      <c r="JFD23" s="270"/>
      <c r="JFE23" s="270"/>
      <c r="JFF23" s="270"/>
      <c r="JFG23" s="270"/>
      <c r="JFH23" s="270"/>
      <c r="JFI23" s="270"/>
      <c r="JFJ23" s="270"/>
      <c r="JFK23" s="270"/>
      <c r="JFL23" s="270"/>
      <c r="JFM23" s="270"/>
      <c r="JFN23" s="270"/>
      <c r="JFO23" s="270"/>
      <c r="JFP23" s="270"/>
      <c r="JFQ23" s="270"/>
      <c r="JFR23" s="270"/>
      <c r="JFS23" s="270"/>
      <c r="JFT23" s="270"/>
      <c r="JFU23" s="270"/>
      <c r="JFV23" s="270"/>
      <c r="JFW23" s="270"/>
      <c r="JFX23" s="270"/>
      <c r="JFY23" s="270"/>
      <c r="JFZ23" s="270"/>
      <c r="JGA23" s="270"/>
      <c r="JGB23" s="270"/>
      <c r="JGC23" s="270"/>
      <c r="JGD23" s="270"/>
      <c r="JGE23" s="270"/>
      <c r="JGF23" s="270"/>
      <c r="JGG23" s="270"/>
      <c r="JGH23" s="270"/>
      <c r="JGI23" s="270"/>
      <c r="JGJ23" s="270"/>
      <c r="JGK23" s="270"/>
      <c r="JGL23" s="270"/>
      <c r="JGM23" s="270"/>
      <c r="JGN23" s="270"/>
      <c r="JGO23" s="270"/>
      <c r="JGP23" s="270"/>
      <c r="JGQ23" s="270"/>
      <c r="JGR23" s="270"/>
      <c r="JGS23" s="270"/>
      <c r="JGT23" s="270"/>
      <c r="JGU23" s="270"/>
      <c r="JGV23" s="270"/>
      <c r="JGW23" s="270"/>
      <c r="JGX23" s="270"/>
      <c r="JGY23" s="270"/>
      <c r="JGZ23" s="270"/>
      <c r="JHA23" s="270"/>
      <c r="JHB23" s="270"/>
      <c r="JHC23" s="270"/>
      <c r="JHD23" s="270"/>
      <c r="JHE23" s="270"/>
      <c r="JHF23" s="270"/>
      <c r="JHG23" s="270"/>
      <c r="JHH23" s="270"/>
      <c r="JHI23" s="270"/>
      <c r="JHJ23" s="270"/>
      <c r="JHK23" s="270"/>
      <c r="JHL23" s="270"/>
      <c r="JHM23" s="270"/>
      <c r="JHN23" s="270"/>
      <c r="JHO23" s="270"/>
      <c r="JHP23" s="270"/>
      <c r="JHQ23" s="270"/>
      <c r="JHR23" s="270"/>
      <c r="JHS23" s="270"/>
      <c r="JHT23" s="270"/>
      <c r="JHU23" s="270"/>
      <c r="JHV23" s="270"/>
      <c r="JHW23" s="270"/>
      <c r="JHX23" s="270"/>
      <c r="JHY23" s="270"/>
      <c r="JHZ23" s="270"/>
      <c r="JIA23" s="270"/>
      <c r="JIB23" s="270"/>
      <c r="JIC23" s="270"/>
      <c r="JID23" s="270"/>
      <c r="JIE23" s="270"/>
      <c r="JIF23" s="270"/>
      <c r="JIG23" s="270"/>
      <c r="JIH23" s="270"/>
      <c r="JII23" s="270"/>
      <c r="JIJ23" s="270"/>
      <c r="JIK23" s="270"/>
      <c r="JIL23" s="270"/>
      <c r="JIM23" s="270"/>
      <c r="JIN23" s="270"/>
      <c r="JIO23" s="270"/>
      <c r="JIP23" s="270"/>
      <c r="JIQ23" s="270"/>
      <c r="JIR23" s="270"/>
      <c r="JIS23" s="270"/>
      <c r="JIT23" s="270"/>
      <c r="JIU23" s="270"/>
      <c r="JIV23" s="270"/>
      <c r="JIW23" s="270"/>
      <c r="JIX23" s="270"/>
      <c r="JIY23" s="270"/>
      <c r="JIZ23" s="270"/>
      <c r="JJA23" s="270"/>
      <c r="JJB23" s="270"/>
      <c r="JJC23" s="270"/>
      <c r="JJD23" s="270"/>
      <c r="JJE23" s="270"/>
      <c r="JJF23" s="270"/>
      <c r="JJG23" s="270"/>
      <c r="JJH23" s="270"/>
      <c r="JJI23" s="270"/>
      <c r="JJJ23" s="270"/>
      <c r="JJK23" s="270"/>
      <c r="JJL23" s="270"/>
      <c r="JJM23" s="270"/>
      <c r="JJN23" s="270"/>
      <c r="JJO23" s="270"/>
      <c r="JJP23" s="270"/>
      <c r="JJQ23" s="270"/>
      <c r="JJR23" s="270"/>
      <c r="JJS23" s="270"/>
      <c r="JJT23" s="270"/>
      <c r="JJU23" s="270"/>
      <c r="JJV23" s="270"/>
      <c r="JJW23" s="270"/>
      <c r="JJX23" s="270"/>
      <c r="JJY23" s="270"/>
      <c r="JJZ23" s="270"/>
      <c r="JKA23" s="270"/>
      <c r="JKB23" s="270"/>
      <c r="JKC23" s="270"/>
      <c r="JKD23" s="270"/>
      <c r="JKE23" s="270"/>
      <c r="JKF23" s="270"/>
      <c r="JKG23" s="270"/>
      <c r="JKH23" s="270"/>
      <c r="JKI23" s="270"/>
      <c r="JKJ23" s="270"/>
      <c r="JKK23" s="270"/>
      <c r="JKL23" s="270"/>
      <c r="JKM23" s="270"/>
      <c r="JKN23" s="270"/>
      <c r="JKO23" s="270"/>
      <c r="JKP23" s="270"/>
      <c r="JKQ23" s="270"/>
      <c r="JKR23" s="270"/>
      <c r="JKS23" s="270"/>
      <c r="JKT23" s="270"/>
      <c r="JKU23" s="270"/>
      <c r="JKV23" s="270"/>
      <c r="JKW23" s="270"/>
      <c r="JKX23" s="270"/>
      <c r="JKY23" s="270"/>
      <c r="JKZ23" s="270"/>
      <c r="JLA23" s="270"/>
      <c r="JLB23" s="270"/>
      <c r="JLC23" s="270"/>
      <c r="JLD23" s="270"/>
      <c r="JLE23" s="270"/>
      <c r="JLF23" s="270"/>
      <c r="JLG23" s="270"/>
      <c r="JLH23" s="270"/>
      <c r="JLI23" s="270"/>
      <c r="JLJ23" s="270"/>
      <c r="JLK23" s="270"/>
      <c r="JLL23" s="270"/>
      <c r="JLM23" s="270"/>
      <c r="JLN23" s="270"/>
      <c r="JLO23" s="270"/>
      <c r="JLP23" s="270"/>
      <c r="JLQ23" s="270"/>
      <c r="JLR23" s="270"/>
      <c r="JLS23" s="270"/>
      <c r="JLT23" s="270"/>
      <c r="JLU23" s="270"/>
      <c r="JLV23" s="270"/>
      <c r="JLW23" s="270"/>
      <c r="JLX23" s="270"/>
      <c r="JLY23" s="270"/>
      <c r="JLZ23" s="270"/>
      <c r="JMA23" s="270"/>
      <c r="JMB23" s="270"/>
      <c r="JMC23" s="270"/>
      <c r="JMD23" s="270"/>
      <c r="JME23" s="270"/>
      <c r="JMF23" s="270"/>
      <c r="JMG23" s="270"/>
      <c r="JMH23" s="270"/>
      <c r="JMI23" s="270"/>
      <c r="JMJ23" s="270"/>
      <c r="JMK23" s="270"/>
      <c r="JML23" s="270"/>
      <c r="JMM23" s="270"/>
      <c r="JMN23" s="270"/>
      <c r="JMO23" s="270"/>
      <c r="JMP23" s="270"/>
      <c r="JMQ23" s="270"/>
      <c r="JMR23" s="270"/>
      <c r="JMS23" s="270"/>
      <c r="JMT23" s="270"/>
      <c r="JMU23" s="270"/>
      <c r="JMV23" s="270"/>
      <c r="JMW23" s="270"/>
      <c r="JMX23" s="270"/>
      <c r="JMY23" s="270"/>
      <c r="JMZ23" s="270"/>
      <c r="JNA23" s="270"/>
      <c r="JNB23" s="270"/>
      <c r="JNC23" s="270"/>
      <c r="JND23" s="270"/>
      <c r="JNE23" s="270"/>
      <c r="JNF23" s="270"/>
      <c r="JNG23" s="270"/>
      <c r="JNH23" s="270"/>
      <c r="JNI23" s="270"/>
      <c r="JNJ23" s="270"/>
      <c r="JNK23" s="270"/>
      <c r="JNL23" s="270"/>
      <c r="JNM23" s="270"/>
      <c r="JNN23" s="270"/>
      <c r="JNO23" s="270"/>
      <c r="JNP23" s="270"/>
      <c r="JNQ23" s="270"/>
      <c r="JNR23" s="270"/>
      <c r="JNS23" s="270"/>
      <c r="JNT23" s="270"/>
      <c r="JNU23" s="270"/>
      <c r="JNV23" s="270"/>
      <c r="JNW23" s="270"/>
      <c r="JNX23" s="270"/>
      <c r="JNY23" s="270"/>
      <c r="JNZ23" s="270"/>
      <c r="JOA23" s="270"/>
      <c r="JOB23" s="270"/>
      <c r="JOC23" s="270"/>
      <c r="JOD23" s="270"/>
      <c r="JOE23" s="270"/>
      <c r="JOF23" s="270"/>
      <c r="JOG23" s="270"/>
      <c r="JOH23" s="270"/>
      <c r="JOI23" s="270"/>
      <c r="JOJ23" s="270"/>
      <c r="JOK23" s="270"/>
      <c r="JOL23" s="270"/>
      <c r="JOM23" s="270"/>
      <c r="JON23" s="270"/>
      <c r="JOO23" s="270"/>
      <c r="JOP23" s="270"/>
      <c r="JOQ23" s="270"/>
      <c r="JOR23" s="270"/>
      <c r="JOS23" s="270"/>
      <c r="JOT23" s="270"/>
      <c r="JOU23" s="270"/>
      <c r="JOV23" s="270"/>
      <c r="JOW23" s="270"/>
      <c r="JOX23" s="270"/>
      <c r="JOY23" s="270"/>
      <c r="JOZ23" s="270"/>
      <c r="JPA23" s="270"/>
      <c r="JPB23" s="270"/>
      <c r="JPC23" s="270"/>
      <c r="JPD23" s="270"/>
      <c r="JPE23" s="270"/>
      <c r="JPF23" s="270"/>
      <c r="JPG23" s="270"/>
      <c r="JPH23" s="270"/>
      <c r="JPI23" s="270"/>
      <c r="JPJ23" s="270"/>
      <c r="JPK23" s="270"/>
      <c r="JPL23" s="270"/>
      <c r="JPM23" s="270"/>
      <c r="JPN23" s="270"/>
      <c r="JPO23" s="270"/>
      <c r="JPP23" s="270"/>
      <c r="JPQ23" s="270"/>
      <c r="JPR23" s="270"/>
      <c r="JPS23" s="270"/>
      <c r="JPT23" s="270"/>
      <c r="JPU23" s="270"/>
      <c r="JPV23" s="270"/>
      <c r="JPW23" s="270"/>
      <c r="JPX23" s="270"/>
      <c r="JPY23" s="270"/>
      <c r="JPZ23" s="270"/>
      <c r="JQA23" s="270"/>
      <c r="JQB23" s="270"/>
      <c r="JQC23" s="270"/>
      <c r="JQD23" s="270"/>
      <c r="JQE23" s="270"/>
      <c r="JQF23" s="270"/>
      <c r="JQG23" s="270"/>
      <c r="JQH23" s="270"/>
      <c r="JQI23" s="270"/>
      <c r="JQJ23" s="270"/>
      <c r="JQK23" s="270"/>
      <c r="JQL23" s="270"/>
      <c r="JQM23" s="270"/>
      <c r="JQN23" s="270"/>
      <c r="JQO23" s="270"/>
      <c r="JQP23" s="270"/>
      <c r="JQQ23" s="270"/>
      <c r="JQR23" s="270"/>
      <c r="JQS23" s="270"/>
      <c r="JQT23" s="270"/>
      <c r="JQU23" s="270"/>
      <c r="JQV23" s="270"/>
      <c r="JQW23" s="270"/>
      <c r="JQX23" s="270"/>
      <c r="JQY23" s="270"/>
      <c r="JQZ23" s="270"/>
      <c r="JRA23" s="270"/>
      <c r="JRB23" s="270"/>
      <c r="JRC23" s="270"/>
      <c r="JRD23" s="270"/>
      <c r="JRE23" s="270"/>
      <c r="JRF23" s="270"/>
      <c r="JRG23" s="270"/>
      <c r="JRH23" s="270"/>
      <c r="JRI23" s="270"/>
      <c r="JRJ23" s="270"/>
      <c r="JRK23" s="270"/>
      <c r="JRL23" s="270"/>
      <c r="JRM23" s="270"/>
      <c r="JRN23" s="270"/>
      <c r="JRO23" s="270"/>
      <c r="JRP23" s="270"/>
      <c r="JRQ23" s="270"/>
      <c r="JRR23" s="270"/>
      <c r="JRS23" s="270"/>
      <c r="JRT23" s="270"/>
      <c r="JRU23" s="270"/>
      <c r="JRV23" s="270"/>
      <c r="JRW23" s="270"/>
      <c r="JRX23" s="270"/>
      <c r="JRY23" s="270"/>
      <c r="JRZ23" s="270"/>
      <c r="JSA23" s="270"/>
      <c r="JSB23" s="270"/>
      <c r="JSC23" s="270"/>
      <c r="JSD23" s="270"/>
      <c r="JSE23" s="270"/>
      <c r="JSF23" s="270"/>
      <c r="JSG23" s="270"/>
      <c r="JSH23" s="270"/>
      <c r="JSI23" s="270"/>
      <c r="JSJ23" s="270"/>
      <c r="JSK23" s="270"/>
      <c r="JSL23" s="270"/>
      <c r="JSM23" s="270"/>
      <c r="JSN23" s="270"/>
      <c r="JSO23" s="270"/>
      <c r="JSP23" s="270"/>
      <c r="JSQ23" s="270"/>
      <c r="JSR23" s="270"/>
      <c r="JSS23" s="270"/>
      <c r="JST23" s="270"/>
      <c r="JSU23" s="270"/>
      <c r="JSV23" s="270"/>
      <c r="JSW23" s="270"/>
      <c r="JSX23" s="270"/>
      <c r="JSY23" s="270"/>
      <c r="JSZ23" s="270"/>
      <c r="JTA23" s="270"/>
      <c r="JTB23" s="270"/>
      <c r="JTC23" s="270"/>
      <c r="JTD23" s="270"/>
      <c r="JTE23" s="270"/>
      <c r="JTF23" s="270"/>
      <c r="JTG23" s="270"/>
      <c r="JTH23" s="270"/>
      <c r="JTI23" s="270"/>
      <c r="JTJ23" s="270"/>
      <c r="JTK23" s="270"/>
      <c r="JTL23" s="270"/>
      <c r="JTM23" s="270"/>
      <c r="JTN23" s="270"/>
      <c r="JTO23" s="270"/>
      <c r="JTP23" s="270"/>
      <c r="JTQ23" s="270"/>
      <c r="JTR23" s="270"/>
      <c r="JTS23" s="270"/>
      <c r="JTT23" s="270"/>
      <c r="JTU23" s="270"/>
      <c r="JTV23" s="270"/>
      <c r="JTW23" s="270"/>
      <c r="JTX23" s="270"/>
      <c r="JTY23" s="270"/>
      <c r="JTZ23" s="270"/>
      <c r="JUA23" s="270"/>
      <c r="JUB23" s="270"/>
      <c r="JUC23" s="270"/>
      <c r="JUD23" s="270"/>
      <c r="JUE23" s="270"/>
      <c r="JUF23" s="270"/>
      <c r="JUG23" s="270"/>
      <c r="JUH23" s="270"/>
      <c r="JUI23" s="270"/>
      <c r="JUJ23" s="270"/>
      <c r="JUK23" s="270"/>
      <c r="JUL23" s="270"/>
      <c r="JUM23" s="270"/>
      <c r="JUN23" s="270"/>
      <c r="JUO23" s="270"/>
      <c r="JUP23" s="270"/>
      <c r="JUQ23" s="270"/>
      <c r="JUR23" s="270"/>
      <c r="JUS23" s="270"/>
      <c r="JUT23" s="270"/>
      <c r="JUU23" s="270"/>
      <c r="JUV23" s="270"/>
      <c r="JUW23" s="270"/>
      <c r="JUX23" s="270"/>
      <c r="JUY23" s="270"/>
      <c r="JUZ23" s="270"/>
      <c r="JVA23" s="270"/>
      <c r="JVB23" s="270"/>
      <c r="JVC23" s="270"/>
      <c r="JVD23" s="270"/>
      <c r="JVE23" s="270"/>
      <c r="JVF23" s="270"/>
      <c r="JVG23" s="270"/>
      <c r="JVH23" s="270"/>
      <c r="JVI23" s="270"/>
      <c r="JVJ23" s="270"/>
      <c r="JVK23" s="270"/>
      <c r="JVL23" s="270"/>
      <c r="JVM23" s="270"/>
      <c r="JVN23" s="270"/>
      <c r="JVO23" s="270"/>
      <c r="JVP23" s="270"/>
      <c r="JVQ23" s="270"/>
      <c r="JVR23" s="270"/>
      <c r="JVS23" s="270"/>
      <c r="JVT23" s="270"/>
      <c r="JVU23" s="270"/>
      <c r="JVV23" s="270"/>
      <c r="JVW23" s="270"/>
      <c r="JVX23" s="270"/>
      <c r="JVY23" s="270"/>
      <c r="JVZ23" s="270"/>
      <c r="JWA23" s="270"/>
      <c r="JWB23" s="270"/>
      <c r="JWC23" s="270"/>
      <c r="JWD23" s="270"/>
      <c r="JWE23" s="270"/>
      <c r="JWF23" s="270"/>
      <c r="JWG23" s="270"/>
      <c r="JWH23" s="270"/>
      <c r="JWI23" s="270"/>
      <c r="JWJ23" s="270"/>
      <c r="JWK23" s="270"/>
      <c r="JWL23" s="270"/>
      <c r="JWM23" s="270"/>
      <c r="JWN23" s="270"/>
      <c r="JWO23" s="270"/>
      <c r="JWP23" s="270"/>
      <c r="JWQ23" s="270"/>
      <c r="JWR23" s="270"/>
      <c r="JWS23" s="270"/>
      <c r="JWT23" s="270"/>
      <c r="JWU23" s="270"/>
      <c r="JWV23" s="270"/>
      <c r="JWW23" s="270"/>
      <c r="JWX23" s="270"/>
      <c r="JWY23" s="270"/>
      <c r="JWZ23" s="270"/>
      <c r="JXA23" s="270"/>
      <c r="JXB23" s="270"/>
      <c r="JXC23" s="270"/>
      <c r="JXD23" s="270"/>
      <c r="JXE23" s="270"/>
      <c r="JXF23" s="270"/>
      <c r="JXG23" s="270"/>
      <c r="JXH23" s="270"/>
      <c r="JXI23" s="270"/>
      <c r="JXJ23" s="270"/>
      <c r="JXK23" s="270"/>
      <c r="JXL23" s="270"/>
      <c r="JXM23" s="270"/>
      <c r="JXN23" s="270"/>
      <c r="JXO23" s="270"/>
      <c r="JXP23" s="270"/>
      <c r="JXQ23" s="270"/>
      <c r="JXR23" s="270"/>
      <c r="JXS23" s="270"/>
      <c r="JXT23" s="270"/>
      <c r="JXU23" s="270"/>
      <c r="JXV23" s="270"/>
      <c r="JXW23" s="270"/>
      <c r="JXX23" s="270"/>
      <c r="JXY23" s="270"/>
      <c r="JXZ23" s="270"/>
      <c r="JYA23" s="270"/>
      <c r="JYB23" s="270"/>
      <c r="JYC23" s="270"/>
      <c r="JYD23" s="270"/>
      <c r="JYE23" s="270"/>
      <c r="JYF23" s="270"/>
      <c r="JYG23" s="270"/>
      <c r="JYH23" s="270"/>
      <c r="JYI23" s="270"/>
      <c r="JYJ23" s="270"/>
      <c r="JYK23" s="270"/>
      <c r="JYL23" s="270"/>
      <c r="JYM23" s="270"/>
      <c r="JYN23" s="270"/>
      <c r="JYO23" s="270"/>
      <c r="JYP23" s="270"/>
      <c r="JYQ23" s="270"/>
      <c r="JYR23" s="270"/>
      <c r="JYS23" s="270"/>
      <c r="JYT23" s="270"/>
      <c r="JYU23" s="270"/>
      <c r="JYV23" s="270"/>
      <c r="JYW23" s="270"/>
      <c r="JYX23" s="270"/>
      <c r="JYY23" s="270"/>
      <c r="JYZ23" s="270"/>
      <c r="JZA23" s="270"/>
      <c r="JZB23" s="270"/>
      <c r="JZC23" s="270"/>
      <c r="JZD23" s="270"/>
      <c r="JZE23" s="270"/>
      <c r="JZF23" s="270"/>
      <c r="JZG23" s="270"/>
      <c r="JZH23" s="270"/>
      <c r="JZI23" s="270"/>
      <c r="JZJ23" s="270"/>
      <c r="JZK23" s="270"/>
      <c r="JZL23" s="270"/>
      <c r="JZM23" s="270"/>
      <c r="JZN23" s="270"/>
      <c r="JZO23" s="270"/>
      <c r="JZP23" s="270"/>
      <c r="JZQ23" s="270"/>
      <c r="JZR23" s="270"/>
      <c r="JZS23" s="270"/>
      <c r="JZT23" s="270"/>
      <c r="JZU23" s="270"/>
      <c r="JZV23" s="270"/>
      <c r="JZW23" s="270"/>
      <c r="JZX23" s="270"/>
      <c r="JZY23" s="270"/>
      <c r="JZZ23" s="270"/>
      <c r="KAA23" s="270"/>
      <c r="KAB23" s="270"/>
      <c r="KAC23" s="270"/>
      <c r="KAD23" s="270"/>
      <c r="KAE23" s="270"/>
      <c r="KAF23" s="270"/>
      <c r="KAG23" s="270"/>
      <c r="KAH23" s="270"/>
      <c r="KAI23" s="270"/>
      <c r="KAJ23" s="270"/>
      <c r="KAK23" s="270"/>
      <c r="KAL23" s="270"/>
      <c r="KAM23" s="270"/>
      <c r="KAN23" s="270"/>
      <c r="KAO23" s="270"/>
      <c r="KAP23" s="270"/>
      <c r="KAQ23" s="270"/>
      <c r="KAR23" s="270"/>
      <c r="KAS23" s="270"/>
      <c r="KAT23" s="270"/>
      <c r="KAU23" s="270"/>
      <c r="KAV23" s="270"/>
      <c r="KAW23" s="270"/>
      <c r="KAX23" s="270"/>
      <c r="KAY23" s="270"/>
      <c r="KAZ23" s="270"/>
      <c r="KBA23" s="270"/>
      <c r="KBB23" s="270"/>
      <c r="KBC23" s="270"/>
      <c r="KBD23" s="270"/>
      <c r="KBE23" s="270"/>
      <c r="KBF23" s="270"/>
      <c r="KBG23" s="270"/>
      <c r="KBH23" s="270"/>
      <c r="KBI23" s="270"/>
      <c r="KBJ23" s="270"/>
      <c r="KBK23" s="270"/>
      <c r="KBL23" s="270"/>
      <c r="KBM23" s="270"/>
      <c r="KBN23" s="270"/>
      <c r="KBO23" s="270"/>
      <c r="KBP23" s="270"/>
      <c r="KBQ23" s="270"/>
      <c r="KBR23" s="270"/>
      <c r="KBS23" s="270"/>
      <c r="KBT23" s="270"/>
      <c r="KBU23" s="270"/>
      <c r="KBV23" s="270"/>
      <c r="KBW23" s="270"/>
      <c r="KBX23" s="270"/>
      <c r="KBY23" s="270"/>
      <c r="KBZ23" s="270"/>
      <c r="KCA23" s="270"/>
      <c r="KCB23" s="270"/>
      <c r="KCC23" s="270"/>
      <c r="KCD23" s="270"/>
      <c r="KCE23" s="270"/>
      <c r="KCF23" s="270"/>
      <c r="KCG23" s="270"/>
      <c r="KCH23" s="270"/>
      <c r="KCI23" s="270"/>
      <c r="KCJ23" s="270"/>
      <c r="KCK23" s="270"/>
      <c r="KCL23" s="270"/>
      <c r="KCM23" s="270"/>
      <c r="KCN23" s="270"/>
      <c r="KCO23" s="270"/>
      <c r="KCP23" s="270"/>
      <c r="KCQ23" s="270"/>
      <c r="KCR23" s="270"/>
      <c r="KCS23" s="270"/>
      <c r="KCT23" s="270"/>
      <c r="KCU23" s="270"/>
      <c r="KCV23" s="270"/>
      <c r="KCW23" s="270"/>
      <c r="KCX23" s="270"/>
      <c r="KCY23" s="270"/>
      <c r="KCZ23" s="270"/>
      <c r="KDA23" s="270"/>
      <c r="KDB23" s="270"/>
      <c r="KDC23" s="270"/>
      <c r="KDD23" s="270"/>
      <c r="KDE23" s="270"/>
      <c r="KDF23" s="270"/>
      <c r="KDG23" s="270"/>
      <c r="KDH23" s="270"/>
      <c r="KDI23" s="270"/>
      <c r="KDJ23" s="270"/>
      <c r="KDK23" s="270"/>
      <c r="KDL23" s="270"/>
      <c r="KDM23" s="270"/>
      <c r="KDN23" s="270"/>
      <c r="KDO23" s="270"/>
      <c r="KDP23" s="270"/>
      <c r="KDQ23" s="270"/>
      <c r="KDR23" s="270"/>
      <c r="KDS23" s="270"/>
      <c r="KDT23" s="270"/>
      <c r="KDU23" s="270"/>
      <c r="KDV23" s="270"/>
      <c r="KDW23" s="270"/>
      <c r="KDX23" s="270"/>
      <c r="KDY23" s="270"/>
      <c r="KDZ23" s="270"/>
      <c r="KEA23" s="270"/>
      <c r="KEB23" s="270"/>
      <c r="KEC23" s="270"/>
      <c r="KED23" s="270"/>
      <c r="KEE23" s="270"/>
      <c r="KEF23" s="270"/>
      <c r="KEG23" s="270"/>
      <c r="KEH23" s="270"/>
      <c r="KEI23" s="270"/>
      <c r="KEJ23" s="270"/>
      <c r="KEK23" s="270"/>
      <c r="KEL23" s="270"/>
      <c r="KEM23" s="270"/>
      <c r="KEN23" s="270"/>
      <c r="KEO23" s="270"/>
      <c r="KEP23" s="270"/>
      <c r="KEQ23" s="270"/>
      <c r="KER23" s="270"/>
      <c r="KES23" s="270"/>
      <c r="KET23" s="270"/>
      <c r="KEU23" s="270"/>
      <c r="KEV23" s="270"/>
      <c r="KEW23" s="270"/>
      <c r="KEX23" s="270"/>
      <c r="KEY23" s="270"/>
      <c r="KEZ23" s="270"/>
      <c r="KFA23" s="270"/>
      <c r="KFB23" s="270"/>
      <c r="KFC23" s="270"/>
      <c r="KFD23" s="270"/>
      <c r="KFE23" s="270"/>
      <c r="KFF23" s="270"/>
      <c r="KFG23" s="270"/>
      <c r="KFH23" s="270"/>
      <c r="KFI23" s="270"/>
      <c r="KFJ23" s="270"/>
      <c r="KFK23" s="270"/>
      <c r="KFL23" s="270"/>
      <c r="KFM23" s="270"/>
      <c r="KFN23" s="270"/>
      <c r="KFO23" s="270"/>
      <c r="KFP23" s="270"/>
      <c r="KFQ23" s="270"/>
      <c r="KFR23" s="270"/>
      <c r="KFS23" s="270"/>
      <c r="KFT23" s="270"/>
      <c r="KFU23" s="270"/>
      <c r="KFV23" s="270"/>
      <c r="KFW23" s="270"/>
      <c r="KFX23" s="270"/>
      <c r="KFY23" s="270"/>
      <c r="KFZ23" s="270"/>
      <c r="KGA23" s="270"/>
      <c r="KGB23" s="270"/>
      <c r="KGC23" s="270"/>
      <c r="KGD23" s="270"/>
      <c r="KGE23" s="270"/>
      <c r="KGF23" s="270"/>
      <c r="KGG23" s="270"/>
      <c r="KGH23" s="270"/>
      <c r="KGI23" s="270"/>
      <c r="KGJ23" s="270"/>
      <c r="KGK23" s="270"/>
      <c r="KGL23" s="270"/>
      <c r="KGM23" s="270"/>
      <c r="KGN23" s="270"/>
      <c r="KGO23" s="270"/>
      <c r="KGP23" s="270"/>
      <c r="KGQ23" s="270"/>
      <c r="KGR23" s="270"/>
      <c r="KGS23" s="270"/>
      <c r="KGT23" s="270"/>
      <c r="KGU23" s="270"/>
      <c r="KGV23" s="270"/>
      <c r="KGW23" s="270"/>
      <c r="KGX23" s="270"/>
      <c r="KGY23" s="270"/>
      <c r="KGZ23" s="270"/>
      <c r="KHA23" s="270"/>
      <c r="KHB23" s="270"/>
      <c r="KHC23" s="270"/>
      <c r="KHD23" s="270"/>
      <c r="KHE23" s="270"/>
      <c r="KHF23" s="270"/>
      <c r="KHG23" s="270"/>
      <c r="KHH23" s="270"/>
      <c r="KHI23" s="270"/>
      <c r="KHJ23" s="270"/>
      <c r="KHK23" s="270"/>
      <c r="KHL23" s="270"/>
      <c r="KHM23" s="270"/>
      <c r="KHN23" s="270"/>
      <c r="KHO23" s="270"/>
      <c r="KHP23" s="270"/>
      <c r="KHQ23" s="270"/>
      <c r="KHR23" s="270"/>
      <c r="KHS23" s="270"/>
      <c r="KHT23" s="270"/>
      <c r="KHU23" s="270"/>
      <c r="KHV23" s="270"/>
      <c r="KHW23" s="270"/>
      <c r="KHX23" s="270"/>
      <c r="KHY23" s="270"/>
      <c r="KHZ23" s="270"/>
      <c r="KIA23" s="270"/>
      <c r="KIB23" s="270"/>
      <c r="KIC23" s="270"/>
      <c r="KID23" s="270"/>
      <c r="KIE23" s="270"/>
      <c r="KIF23" s="270"/>
      <c r="KIG23" s="270"/>
      <c r="KIH23" s="270"/>
      <c r="KII23" s="270"/>
      <c r="KIJ23" s="270"/>
      <c r="KIK23" s="270"/>
      <c r="KIL23" s="270"/>
      <c r="KIM23" s="270"/>
      <c r="KIN23" s="270"/>
      <c r="KIO23" s="270"/>
      <c r="KIP23" s="270"/>
      <c r="KIQ23" s="270"/>
      <c r="KIR23" s="270"/>
      <c r="KIS23" s="270"/>
      <c r="KIT23" s="270"/>
      <c r="KIU23" s="270"/>
      <c r="KIV23" s="270"/>
      <c r="KIW23" s="270"/>
      <c r="KIX23" s="270"/>
      <c r="KIY23" s="270"/>
      <c r="KIZ23" s="270"/>
      <c r="KJA23" s="270"/>
      <c r="KJB23" s="270"/>
      <c r="KJC23" s="270"/>
      <c r="KJD23" s="270"/>
      <c r="KJE23" s="270"/>
      <c r="KJF23" s="270"/>
      <c r="KJG23" s="270"/>
      <c r="KJH23" s="270"/>
      <c r="KJI23" s="270"/>
      <c r="KJJ23" s="270"/>
      <c r="KJK23" s="270"/>
      <c r="KJL23" s="270"/>
      <c r="KJM23" s="270"/>
      <c r="KJN23" s="270"/>
      <c r="KJO23" s="270"/>
      <c r="KJP23" s="270"/>
      <c r="KJQ23" s="270"/>
      <c r="KJR23" s="270"/>
      <c r="KJS23" s="270"/>
      <c r="KJT23" s="270"/>
      <c r="KJU23" s="270"/>
      <c r="KJV23" s="270"/>
      <c r="KJW23" s="270"/>
      <c r="KJX23" s="270"/>
      <c r="KJY23" s="270"/>
      <c r="KJZ23" s="270"/>
      <c r="KKA23" s="270"/>
      <c r="KKB23" s="270"/>
      <c r="KKC23" s="270"/>
      <c r="KKD23" s="270"/>
      <c r="KKE23" s="270"/>
      <c r="KKF23" s="270"/>
      <c r="KKG23" s="270"/>
      <c r="KKH23" s="270"/>
      <c r="KKI23" s="270"/>
      <c r="KKJ23" s="270"/>
      <c r="KKK23" s="270"/>
      <c r="KKL23" s="270"/>
      <c r="KKM23" s="270"/>
      <c r="KKN23" s="270"/>
      <c r="KKO23" s="270"/>
      <c r="KKP23" s="270"/>
      <c r="KKQ23" s="270"/>
      <c r="KKR23" s="270"/>
      <c r="KKS23" s="270"/>
      <c r="KKT23" s="270"/>
      <c r="KKU23" s="270"/>
      <c r="KKV23" s="270"/>
      <c r="KKW23" s="270"/>
      <c r="KKX23" s="270"/>
      <c r="KKY23" s="270"/>
      <c r="KKZ23" s="270"/>
      <c r="KLA23" s="270"/>
      <c r="KLB23" s="270"/>
      <c r="KLC23" s="270"/>
      <c r="KLD23" s="270"/>
      <c r="KLE23" s="270"/>
      <c r="KLF23" s="270"/>
      <c r="KLG23" s="270"/>
      <c r="KLH23" s="270"/>
      <c r="KLI23" s="270"/>
      <c r="KLJ23" s="270"/>
      <c r="KLK23" s="270"/>
      <c r="KLL23" s="270"/>
      <c r="KLM23" s="270"/>
      <c r="KLN23" s="270"/>
      <c r="KLO23" s="270"/>
      <c r="KLP23" s="270"/>
      <c r="KLQ23" s="270"/>
      <c r="KLR23" s="270"/>
      <c r="KLS23" s="270"/>
      <c r="KLT23" s="270"/>
      <c r="KLU23" s="270"/>
      <c r="KLV23" s="270"/>
      <c r="KLW23" s="270"/>
      <c r="KLX23" s="270"/>
      <c r="KLY23" s="270"/>
      <c r="KLZ23" s="270"/>
      <c r="KMA23" s="270"/>
      <c r="KMB23" s="270"/>
      <c r="KMC23" s="270"/>
      <c r="KMD23" s="270"/>
      <c r="KME23" s="270"/>
      <c r="KMF23" s="270"/>
      <c r="KMG23" s="270"/>
      <c r="KMH23" s="270"/>
      <c r="KMI23" s="270"/>
      <c r="KMJ23" s="270"/>
      <c r="KMK23" s="270"/>
      <c r="KML23" s="270"/>
      <c r="KMM23" s="270"/>
      <c r="KMN23" s="270"/>
      <c r="KMO23" s="270"/>
      <c r="KMP23" s="270"/>
      <c r="KMQ23" s="270"/>
      <c r="KMR23" s="270"/>
      <c r="KMS23" s="270"/>
      <c r="KMT23" s="270"/>
      <c r="KMU23" s="270"/>
      <c r="KMV23" s="270"/>
      <c r="KMW23" s="270"/>
      <c r="KMX23" s="270"/>
      <c r="KMY23" s="270"/>
      <c r="KMZ23" s="270"/>
      <c r="KNA23" s="270"/>
      <c r="KNB23" s="270"/>
      <c r="KNC23" s="270"/>
      <c r="KND23" s="270"/>
      <c r="KNE23" s="270"/>
      <c r="KNF23" s="270"/>
      <c r="KNG23" s="270"/>
      <c r="KNH23" s="270"/>
      <c r="KNI23" s="270"/>
      <c r="KNJ23" s="270"/>
      <c r="KNK23" s="270"/>
      <c r="KNL23" s="270"/>
      <c r="KNM23" s="270"/>
      <c r="KNN23" s="270"/>
      <c r="KNO23" s="270"/>
      <c r="KNP23" s="270"/>
      <c r="KNQ23" s="270"/>
      <c r="KNR23" s="270"/>
      <c r="KNS23" s="270"/>
      <c r="KNT23" s="270"/>
      <c r="KNU23" s="270"/>
      <c r="KNV23" s="270"/>
      <c r="KNW23" s="270"/>
      <c r="KNX23" s="270"/>
      <c r="KNY23" s="270"/>
      <c r="KNZ23" s="270"/>
      <c r="KOA23" s="270"/>
      <c r="KOB23" s="270"/>
      <c r="KOC23" s="270"/>
      <c r="KOD23" s="270"/>
      <c r="KOE23" s="270"/>
      <c r="KOF23" s="270"/>
      <c r="KOG23" s="270"/>
      <c r="KOH23" s="270"/>
      <c r="KOI23" s="270"/>
      <c r="KOJ23" s="270"/>
      <c r="KOK23" s="270"/>
      <c r="KOL23" s="270"/>
      <c r="KOM23" s="270"/>
      <c r="KON23" s="270"/>
      <c r="KOO23" s="270"/>
      <c r="KOP23" s="270"/>
      <c r="KOQ23" s="270"/>
      <c r="KOR23" s="270"/>
      <c r="KOS23" s="270"/>
      <c r="KOT23" s="270"/>
      <c r="KOU23" s="270"/>
      <c r="KOV23" s="270"/>
      <c r="KOW23" s="270"/>
      <c r="KOX23" s="270"/>
      <c r="KOY23" s="270"/>
      <c r="KOZ23" s="270"/>
      <c r="KPA23" s="270"/>
      <c r="KPB23" s="270"/>
      <c r="KPC23" s="270"/>
      <c r="KPD23" s="270"/>
      <c r="KPE23" s="270"/>
      <c r="KPF23" s="270"/>
      <c r="KPG23" s="270"/>
      <c r="KPH23" s="270"/>
      <c r="KPI23" s="270"/>
      <c r="KPJ23" s="270"/>
      <c r="KPK23" s="270"/>
      <c r="KPL23" s="270"/>
      <c r="KPM23" s="270"/>
      <c r="KPN23" s="270"/>
      <c r="KPO23" s="270"/>
      <c r="KPP23" s="270"/>
      <c r="KPQ23" s="270"/>
      <c r="KPR23" s="270"/>
      <c r="KPS23" s="270"/>
      <c r="KPT23" s="270"/>
      <c r="KPU23" s="270"/>
      <c r="KPV23" s="270"/>
      <c r="KPW23" s="270"/>
      <c r="KPX23" s="270"/>
      <c r="KPY23" s="270"/>
      <c r="KPZ23" s="270"/>
      <c r="KQA23" s="270"/>
      <c r="KQB23" s="270"/>
      <c r="KQC23" s="270"/>
      <c r="KQD23" s="270"/>
      <c r="KQE23" s="270"/>
      <c r="KQF23" s="270"/>
      <c r="KQG23" s="270"/>
      <c r="KQH23" s="270"/>
      <c r="KQI23" s="270"/>
      <c r="KQJ23" s="270"/>
      <c r="KQK23" s="270"/>
      <c r="KQL23" s="270"/>
      <c r="KQM23" s="270"/>
      <c r="KQN23" s="270"/>
      <c r="KQO23" s="270"/>
      <c r="KQP23" s="270"/>
      <c r="KQQ23" s="270"/>
      <c r="KQR23" s="270"/>
      <c r="KQS23" s="270"/>
      <c r="KQT23" s="270"/>
      <c r="KQU23" s="270"/>
      <c r="KQV23" s="270"/>
      <c r="KQW23" s="270"/>
      <c r="KQX23" s="270"/>
      <c r="KQY23" s="270"/>
      <c r="KQZ23" s="270"/>
      <c r="KRA23" s="270"/>
      <c r="KRB23" s="270"/>
      <c r="KRC23" s="270"/>
      <c r="KRD23" s="270"/>
      <c r="KRE23" s="270"/>
      <c r="KRF23" s="270"/>
      <c r="KRG23" s="270"/>
      <c r="KRH23" s="270"/>
      <c r="KRI23" s="270"/>
      <c r="KRJ23" s="270"/>
      <c r="KRK23" s="270"/>
      <c r="KRL23" s="270"/>
      <c r="KRM23" s="270"/>
      <c r="KRN23" s="270"/>
      <c r="KRO23" s="270"/>
      <c r="KRP23" s="270"/>
      <c r="KRQ23" s="270"/>
      <c r="KRR23" s="270"/>
      <c r="KRS23" s="270"/>
      <c r="KRT23" s="270"/>
      <c r="KRU23" s="270"/>
      <c r="KRV23" s="270"/>
      <c r="KRW23" s="270"/>
      <c r="KRX23" s="270"/>
      <c r="KRY23" s="270"/>
      <c r="KRZ23" s="270"/>
      <c r="KSA23" s="270"/>
      <c r="KSB23" s="270"/>
      <c r="KSC23" s="270"/>
      <c r="KSD23" s="270"/>
      <c r="KSE23" s="270"/>
      <c r="KSF23" s="270"/>
      <c r="KSG23" s="270"/>
      <c r="KSH23" s="270"/>
      <c r="KSI23" s="270"/>
      <c r="KSJ23" s="270"/>
      <c r="KSK23" s="270"/>
      <c r="KSL23" s="270"/>
      <c r="KSM23" s="270"/>
      <c r="KSN23" s="270"/>
      <c r="KSO23" s="270"/>
      <c r="KSP23" s="270"/>
      <c r="KSQ23" s="270"/>
      <c r="KSR23" s="270"/>
      <c r="KSS23" s="270"/>
      <c r="KST23" s="270"/>
      <c r="KSU23" s="270"/>
      <c r="KSV23" s="270"/>
      <c r="KSW23" s="270"/>
      <c r="KSX23" s="270"/>
      <c r="KSY23" s="270"/>
      <c r="KSZ23" s="270"/>
      <c r="KTA23" s="270"/>
      <c r="KTB23" s="270"/>
      <c r="KTC23" s="270"/>
      <c r="KTD23" s="270"/>
      <c r="KTE23" s="270"/>
      <c r="KTF23" s="270"/>
      <c r="KTG23" s="270"/>
      <c r="KTH23" s="270"/>
      <c r="KTI23" s="270"/>
      <c r="KTJ23" s="270"/>
      <c r="KTK23" s="270"/>
      <c r="KTL23" s="270"/>
      <c r="KTM23" s="270"/>
      <c r="KTN23" s="270"/>
      <c r="KTO23" s="270"/>
      <c r="KTP23" s="270"/>
      <c r="KTQ23" s="270"/>
      <c r="KTR23" s="270"/>
      <c r="KTS23" s="270"/>
      <c r="KTT23" s="270"/>
      <c r="KTU23" s="270"/>
      <c r="KTV23" s="270"/>
      <c r="KTW23" s="270"/>
      <c r="KTX23" s="270"/>
      <c r="KTY23" s="270"/>
      <c r="KTZ23" s="270"/>
      <c r="KUA23" s="270"/>
      <c r="KUB23" s="270"/>
      <c r="KUC23" s="270"/>
      <c r="KUD23" s="270"/>
      <c r="KUE23" s="270"/>
      <c r="KUF23" s="270"/>
      <c r="KUG23" s="270"/>
      <c r="KUH23" s="270"/>
      <c r="KUI23" s="270"/>
      <c r="KUJ23" s="270"/>
      <c r="KUK23" s="270"/>
      <c r="KUL23" s="270"/>
      <c r="KUM23" s="270"/>
      <c r="KUN23" s="270"/>
      <c r="KUO23" s="270"/>
      <c r="KUP23" s="270"/>
      <c r="KUQ23" s="270"/>
      <c r="KUR23" s="270"/>
      <c r="KUS23" s="270"/>
      <c r="KUT23" s="270"/>
      <c r="KUU23" s="270"/>
      <c r="KUV23" s="270"/>
      <c r="KUW23" s="270"/>
      <c r="KUX23" s="270"/>
      <c r="KUY23" s="270"/>
      <c r="KUZ23" s="270"/>
      <c r="KVA23" s="270"/>
      <c r="KVB23" s="270"/>
      <c r="KVC23" s="270"/>
      <c r="KVD23" s="270"/>
      <c r="KVE23" s="270"/>
      <c r="KVF23" s="270"/>
      <c r="KVG23" s="270"/>
      <c r="KVH23" s="270"/>
      <c r="KVI23" s="270"/>
      <c r="KVJ23" s="270"/>
      <c r="KVK23" s="270"/>
      <c r="KVL23" s="270"/>
      <c r="KVM23" s="270"/>
      <c r="KVN23" s="270"/>
      <c r="KVO23" s="270"/>
      <c r="KVP23" s="270"/>
      <c r="KVQ23" s="270"/>
      <c r="KVR23" s="270"/>
      <c r="KVS23" s="270"/>
      <c r="KVT23" s="270"/>
      <c r="KVU23" s="270"/>
      <c r="KVV23" s="270"/>
      <c r="KVW23" s="270"/>
      <c r="KVX23" s="270"/>
      <c r="KVY23" s="270"/>
      <c r="KVZ23" s="270"/>
      <c r="KWA23" s="270"/>
      <c r="KWB23" s="270"/>
      <c r="KWC23" s="270"/>
      <c r="KWD23" s="270"/>
      <c r="KWE23" s="270"/>
      <c r="KWF23" s="270"/>
      <c r="KWG23" s="270"/>
      <c r="KWH23" s="270"/>
      <c r="KWI23" s="270"/>
      <c r="KWJ23" s="270"/>
      <c r="KWK23" s="270"/>
      <c r="KWL23" s="270"/>
      <c r="KWM23" s="270"/>
      <c r="KWN23" s="270"/>
      <c r="KWO23" s="270"/>
      <c r="KWP23" s="270"/>
      <c r="KWQ23" s="270"/>
      <c r="KWR23" s="270"/>
      <c r="KWS23" s="270"/>
      <c r="KWT23" s="270"/>
      <c r="KWU23" s="270"/>
      <c r="KWV23" s="270"/>
      <c r="KWW23" s="270"/>
      <c r="KWX23" s="270"/>
      <c r="KWY23" s="270"/>
      <c r="KWZ23" s="270"/>
      <c r="KXA23" s="270"/>
      <c r="KXB23" s="270"/>
      <c r="KXC23" s="270"/>
      <c r="KXD23" s="270"/>
      <c r="KXE23" s="270"/>
      <c r="KXF23" s="270"/>
      <c r="KXG23" s="270"/>
      <c r="KXH23" s="270"/>
      <c r="KXI23" s="270"/>
      <c r="KXJ23" s="270"/>
      <c r="KXK23" s="270"/>
      <c r="KXL23" s="270"/>
      <c r="KXM23" s="270"/>
      <c r="KXN23" s="270"/>
      <c r="KXO23" s="270"/>
      <c r="KXP23" s="270"/>
      <c r="KXQ23" s="270"/>
      <c r="KXR23" s="270"/>
      <c r="KXS23" s="270"/>
      <c r="KXT23" s="270"/>
      <c r="KXU23" s="270"/>
      <c r="KXV23" s="270"/>
      <c r="KXW23" s="270"/>
      <c r="KXX23" s="270"/>
      <c r="KXY23" s="270"/>
      <c r="KXZ23" s="270"/>
      <c r="KYA23" s="270"/>
      <c r="KYB23" s="270"/>
      <c r="KYC23" s="270"/>
      <c r="KYD23" s="270"/>
      <c r="KYE23" s="270"/>
      <c r="KYF23" s="270"/>
      <c r="KYG23" s="270"/>
      <c r="KYH23" s="270"/>
      <c r="KYI23" s="270"/>
      <c r="KYJ23" s="270"/>
      <c r="KYK23" s="270"/>
      <c r="KYL23" s="270"/>
      <c r="KYM23" s="270"/>
      <c r="KYN23" s="270"/>
      <c r="KYO23" s="270"/>
      <c r="KYP23" s="270"/>
      <c r="KYQ23" s="270"/>
      <c r="KYR23" s="270"/>
      <c r="KYS23" s="270"/>
      <c r="KYT23" s="270"/>
      <c r="KYU23" s="270"/>
      <c r="KYV23" s="270"/>
      <c r="KYW23" s="270"/>
      <c r="KYX23" s="270"/>
      <c r="KYY23" s="270"/>
      <c r="KYZ23" s="270"/>
      <c r="KZA23" s="270"/>
      <c r="KZB23" s="270"/>
      <c r="KZC23" s="270"/>
      <c r="KZD23" s="270"/>
      <c r="KZE23" s="270"/>
      <c r="KZF23" s="270"/>
      <c r="KZG23" s="270"/>
      <c r="KZH23" s="270"/>
      <c r="KZI23" s="270"/>
      <c r="KZJ23" s="270"/>
      <c r="KZK23" s="270"/>
      <c r="KZL23" s="270"/>
      <c r="KZM23" s="270"/>
      <c r="KZN23" s="270"/>
      <c r="KZO23" s="270"/>
      <c r="KZP23" s="270"/>
      <c r="KZQ23" s="270"/>
      <c r="KZR23" s="270"/>
      <c r="KZS23" s="270"/>
      <c r="KZT23" s="270"/>
      <c r="KZU23" s="270"/>
      <c r="KZV23" s="270"/>
      <c r="KZW23" s="270"/>
      <c r="KZX23" s="270"/>
      <c r="KZY23" s="270"/>
      <c r="KZZ23" s="270"/>
      <c r="LAA23" s="270"/>
      <c r="LAB23" s="270"/>
      <c r="LAC23" s="270"/>
      <c r="LAD23" s="270"/>
      <c r="LAE23" s="270"/>
      <c r="LAF23" s="270"/>
      <c r="LAG23" s="270"/>
      <c r="LAH23" s="270"/>
      <c r="LAI23" s="270"/>
      <c r="LAJ23" s="270"/>
      <c r="LAK23" s="270"/>
      <c r="LAL23" s="270"/>
      <c r="LAM23" s="270"/>
      <c r="LAN23" s="270"/>
      <c r="LAO23" s="270"/>
      <c r="LAP23" s="270"/>
      <c r="LAQ23" s="270"/>
      <c r="LAR23" s="270"/>
      <c r="LAS23" s="270"/>
      <c r="LAT23" s="270"/>
      <c r="LAU23" s="270"/>
      <c r="LAV23" s="270"/>
      <c r="LAW23" s="270"/>
      <c r="LAX23" s="270"/>
      <c r="LAY23" s="270"/>
      <c r="LAZ23" s="270"/>
      <c r="LBA23" s="270"/>
      <c r="LBB23" s="270"/>
      <c r="LBC23" s="270"/>
      <c r="LBD23" s="270"/>
      <c r="LBE23" s="270"/>
      <c r="LBF23" s="270"/>
      <c r="LBG23" s="270"/>
      <c r="LBH23" s="270"/>
      <c r="LBI23" s="270"/>
      <c r="LBJ23" s="270"/>
      <c r="LBK23" s="270"/>
      <c r="LBL23" s="270"/>
      <c r="LBM23" s="270"/>
      <c r="LBN23" s="270"/>
      <c r="LBO23" s="270"/>
      <c r="LBP23" s="270"/>
      <c r="LBQ23" s="270"/>
      <c r="LBR23" s="270"/>
      <c r="LBS23" s="270"/>
      <c r="LBT23" s="270"/>
      <c r="LBU23" s="270"/>
      <c r="LBV23" s="270"/>
      <c r="LBW23" s="270"/>
      <c r="LBX23" s="270"/>
      <c r="LBY23" s="270"/>
      <c r="LBZ23" s="270"/>
      <c r="LCA23" s="270"/>
      <c r="LCB23" s="270"/>
      <c r="LCC23" s="270"/>
      <c r="LCD23" s="270"/>
      <c r="LCE23" s="270"/>
      <c r="LCF23" s="270"/>
      <c r="LCG23" s="270"/>
      <c r="LCH23" s="270"/>
      <c r="LCI23" s="270"/>
      <c r="LCJ23" s="270"/>
      <c r="LCK23" s="270"/>
      <c r="LCL23" s="270"/>
      <c r="LCM23" s="270"/>
      <c r="LCN23" s="270"/>
      <c r="LCO23" s="270"/>
      <c r="LCP23" s="270"/>
      <c r="LCQ23" s="270"/>
      <c r="LCR23" s="270"/>
      <c r="LCS23" s="270"/>
      <c r="LCT23" s="270"/>
      <c r="LCU23" s="270"/>
      <c r="LCV23" s="270"/>
      <c r="LCW23" s="270"/>
      <c r="LCX23" s="270"/>
      <c r="LCY23" s="270"/>
      <c r="LCZ23" s="270"/>
      <c r="LDA23" s="270"/>
      <c r="LDB23" s="270"/>
      <c r="LDC23" s="270"/>
      <c r="LDD23" s="270"/>
      <c r="LDE23" s="270"/>
      <c r="LDF23" s="270"/>
      <c r="LDG23" s="270"/>
      <c r="LDH23" s="270"/>
      <c r="LDI23" s="270"/>
      <c r="LDJ23" s="270"/>
      <c r="LDK23" s="270"/>
      <c r="LDL23" s="270"/>
      <c r="LDM23" s="270"/>
      <c r="LDN23" s="270"/>
      <c r="LDO23" s="270"/>
      <c r="LDP23" s="270"/>
      <c r="LDQ23" s="270"/>
      <c r="LDR23" s="270"/>
      <c r="LDS23" s="270"/>
      <c r="LDT23" s="270"/>
      <c r="LDU23" s="270"/>
      <c r="LDV23" s="270"/>
      <c r="LDW23" s="270"/>
      <c r="LDX23" s="270"/>
      <c r="LDY23" s="270"/>
      <c r="LDZ23" s="270"/>
      <c r="LEA23" s="270"/>
      <c r="LEB23" s="270"/>
      <c r="LEC23" s="270"/>
      <c r="LED23" s="270"/>
      <c r="LEE23" s="270"/>
      <c r="LEF23" s="270"/>
      <c r="LEG23" s="270"/>
      <c r="LEH23" s="270"/>
      <c r="LEI23" s="270"/>
      <c r="LEJ23" s="270"/>
      <c r="LEK23" s="270"/>
      <c r="LEL23" s="270"/>
      <c r="LEM23" s="270"/>
      <c r="LEN23" s="270"/>
      <c r="LEO23" s="270"/>
      <c r="LEP23" s="270"/>
      <c r="LEQ23" s="270"/>
      <c r="LER23" s="270"/>
      <c r="LES23" s="270"/>
      <c r="LET23" s="270"/>
      <c r="LEU23" s="270"/>
      <c r="LEV23" s="270"/>
      <c r="LEW23" s="270"/>
      <c r="LEX23" s="270"/>
      <c r="LEY23" s="270"/>
      <c r="LEZ23" s="270"/>
      <c r="LFA23" s="270"/>
      <c r="LFB23" s="270"/>
      <c r="LFC23" s="270"/>
      <c r="LFD23" s="270"/>
      <c r="LFE23" s="270"/>
      <c r="LFF23" s="270"/>
      <c r="LFG23" s="270"/>
      <c r="LFH23" s="270"/>
      <c r="LFI23" s="270"/>
      <c r="LFJ23" s="270"/>
      <c r="LFK23" s="270"/>
      <c r="LFL23" s="270"/>
      <c r="LFM23" s="270"/>
      <c r="LFN23" s="270"/>
      <c r="LFO23" s="270"/>
      <c r="LFP23" s="270"/>
      <c r="LFQ23" s="270"/>
      <c r="LFR23" s="270"/>
      <c r="LFS23" s="270"/>
      <c r="LFT23" s="270"/>
      <c r="LFU23" s="270"/>
      <c r="LFV23" s="270"/>
      <c r="LFW23" s="270"/>
      <c r="LFX23" s="270"/>
      <c r="LFY23" s="270"/>
      <c r="LFZ23" s="270"/>
      <c r="LGA23" s="270"/>
      <c r="LGB23" s="270"/>
      <c r="LGC23" s="270"/>
      <c r="LGD23" s="270"/>
      <c r="LGE23" s="270"/>
      <c r="LGF23" s="270"/>
      <c r="LGG23" s="270"/>
      <c r="LGH23" s="270"/>
      <c r="LGI23" s="270"/>
      <c r="LGJ23" s="270"/>
      <c r="LGK23" s="270"/>
      <c r="LGL23" s="270"/>
      <c r="LGM23" s="270"/>
      <c r="LGN23" s="270"/>
      <c r="LGO23" s="270"/>
      <c r="LGP23" s="270"/>
      <c r="LGQ23" s="270"/>
      <c r="LGR23" s="270"/>
      <c r="LGS23" s="270"/>
      <c r="LGT23" s="270"/>
      <c r="LGU23" s="270"/>
      <c r="LGV23" s="270"/>
      <c r="LGW23" s="270"/>
      <c r="LGX23" s="270"/>
      <c r="LGY23" s="270"/>
      <c r="LGZ23" s="270"/>
      <c r="LHA23" s="270"/>
      <c r="LHB23" s="270"/>
      <c r="LHC23" s="270"/>
      <c r="LHD23" s="270"/>
      <c r="LHE23" s="270"/>
      <c r="LHF23" s="270"/>
      <c r="LHG23" s="270"/>
      <c r="LHH23" s="270"/>
      <c r="LHI23" s="270"/>
      <c r="LHJ23" s="270"/>
      <c r="LHK23" s="270"/>
      <c r="LHL23" s="270"/>
      <c r="LHM23" s="270"/>
      <c r="LHN23" s="270"/>
      <c r="LHO23" s="270"/>
      <c r="LHP23" s="270"/>
      <c r="LHQ23" s="270"/>
      <c r="LHR23" s="270"/>
      <c r="LHS23" s="270"/>
      <c r="LHT23" s="270"/>
      <c r="LHU23" s="270"/>
      <c r="LHV23" s="270"/>
      <c r="LHW23" s="270"/>
      <c r="LHX23" s="270"/>
      <c r="LHY23" s="270"/>
      <c r="LHZ23" s="270"/>
      <c r="LIA23" s="270"/>
      <c r="LIB23" s="270"/>
      <c r="LIC23" s="270"/>
      <c r="LID23" s="270"/>
      <c r="LIE23" s="270"/>
      <c r="LIF23" s="270"/>
      <c r="LIG23" s="270"/>
      <c r="LIH23" s="270"/>
      <c r="LII23" s="270"/>
      <c r="LIJ23" s="270"/>
      <c r="LIK23" s="270"/>
      <c r="LIL23" s="270"/>
      <c r="LIM23" s="270"/>
      <c r="LIN23" s="270"/>
      <c r="LIO23" s="270"/>
      <c r="LIP23" s="270"/>
      <c r="LIQ23" s="270"/>
      <c r="LIR23" s="270"/>
      <c r="LIS23" s="270"/>
      <c r="LIT23" s="270"/>
      <c r="LIU23" s="270"/>
      <c r="LIV23" s="270"/>
      <c r="LIW23" s="270"/>
      <c r="LIX23" s="270"/>
      <c r="LIY23" s="270"/>
      <c r="LIZ23" s="270"/>
      <c r="LJA23" s="270"/>
      <c r="LJB23" s="270"/>
      <c r="LJC23" s="270"/>
      <c r="LJD23" s="270"/>
      <c r="LJE23" s="270"/>
      <c r="LJF23" s="270"/>
      <c r="LJG23" s="270"/>
      <c r="LJH23" s="270"/>
      <c r="LJI23" s="270"/>
      <c r="LJJ23" s="270"/>
      <c r="LJK23" s="270"/>
      <c r="LJL23" s="270"/>
      <c r="LJM23" s="270"/>
      <c r="LJN23" s="270"/>
      <c r="LJO23" s="270"/>
      <c r="LJP23" s="270"/>
      <c r="LJQ23" s="270"/>
      <c r="LJR23" s="270"/>
      <c r="LJS23" s="270"/>
      <c r="LJT23" s="270"/>
      <c r="LJU23" s="270"/>
      <c r="LJV23" s="270"/>
      <c r="LJW23" s="270"/>
      <c r="LJX23" s="270"/>
      <c r="LJY23" s="270"/>
      <c r="LJZ23" s="270"/>
      <c r="LKA23" s="270"/>
      <c r="LKB23" s="270"/>
      <c r="LKC23" s="270"/>
      <c r="LKD23" s="270"/>
      <c r="LKE23" s="270"/>
      <c r="LKF23" s="270"/>
      <c r="LKG23" s="270"/>
      <c r="LKH23" s="270"/>
      <c r="LKI23" s="270"/>
      <c r="LKJ23" s="270"/>
      <c r="LKK23" s="270"/>
      <c r="LKL23" s="270"/>
      <c r="LKM23" s="270"/>
      <c r="LKN23" s="270"/>
      <c r="LKO23" s="270"/>
      <c r="LKP23" s="270"/>
      <c r="LKQ23" s="270"/>
      <c r="LKR23" s="270"/>
      <c r="LKS23" s="270"/>
      <c r="LKT23" s="270"/>
      <c r="LKU23" s="270"/>
      <c r="LKV23" s="270"/>
      <c r="LKW23" s="270"/>
      <c r="LKX23" s="270"/>
      <c r="LKY23" s="270"/>
      <c r="LKZ23" s="270"/>
      <c r="LLA23" s="270"/>
      <c r="LLB23" s="270"/>
      <c r="LLC23" s="270"/>
      <c r="LLD23" s="270"/>
      <c r="LLE23" s="270"/>
      <c r="LLF23" s="270"/>
      <c r="LLG23" s="270"/>
      <c r="LLH23" s="270"/>
      <c r="LLI23" s="270"/>
      <c r="LLJ23" s="270"/>
      <c r="LLK23" s="270"/>
      <c r="LLL23" s="270"/>
      <c r="LLM23" s="270"/>
      <c r="LLN23" s="270"/>
      <c r="LLO23" s="270"/>
      <c r="LLP23" s="270"/>
      <c r="LLQ23" s="270"/>
      <c r="LLR23" s="270"/>
      <c r="LLS23" s="270"/>
      <c r="LLT23" s="270"/>
      <c r="LLU23" s="270"/>
      <c r="LLV23" s="270"/>
      <c r="LLW23" s="270"/>
      <c r="LLX23" s="270"/>
      <c r="LLY23" s="270"/>
      <c r="LLZ23" s="270"/>
      <c r="LMA23" s="270"/>
      <c r="LMB23" s="270"/>
      <c r="LMC23" s="270"/>
      <c r="LMD23" s="270"/>
      <c r="LME23" s="270"/>
      <c r="LMF23" s="270"/>
      <c r="LMG23" s="270"/>
      <c r="LMH23" s="270"/>
      <c r="LMI23" s="270"/>
      <c r="LMJ23" s="270"/>
      <c r="LMK23" s="270"/>
      <c r="LML23" s="270"/>
      <c r="LMM23" s="270"/>
      <c r="LMN23" s="270"/>
      <c r="LMO23" s="270"/>
      <c r="LMP23" s="270"/>
      <c r="LMQ23" s="270"/>
      <c r="LMR23" s="270"/>
      <c r="LMS23" s="270"/>
      <c r="LMT23" s="270"/>
      <c r="LMU23" s="270"/>
      <c r="LMV23" s="270"/>
      <c r="LMW23" s="270"/>
      <c r="LMX23" s="270"/>
      <c r="LMY23" s="270"/>
      <c r="LMZ23" s="270"/>
      <c r="LNA23" s="270"/>
      <c r="LNB23" s="270"/>
      <c r="LNC23" s="270"/>
      <c r="LND23" s="270"/>
      <c r="LNE23" s="270"/>
      <c r="LNF23" s="270"/>
      <c r="LNG23" s="270"/>
      <c r="LNH23" s="270"/>
      <c r="LNI23" s="270"/>
      <c r="LNJ23" s="270"/>
      <c r="LNK23" s="270"/>
      <c r="LNL23" s="270"/>
      <c r="LNM23" s="270"/>
      <c r="LNN23" s="270"/>
      <c r="LNO23" s="270"/>
      <c r="LNP23" s="270"/>
      <c r="LNQ23" s="270"/>
      <c r="LNR23" s="270"/>
      <c r="LNS23" s="270"/>
      <c r="LNT23" s="270"/>
      <c r="LNU23" s="270"/>
      <c r="LNV23" s="270"/>
      <c r="LNW23" s="270"/>
      <c r="LNX23" s="270"/>
      <c r="LNY23" s="270"/>
      <c r="LNZ23" s="270"/>
      <c r="LOA23" s="270"/>
      <c r="LOB23" s="270"/>
      <c r="LOC23" s="270"/>
      <c r="LOD23" s="270"/>
      <c r="LOE23" s="270"/>
      <c r="LOF23" s="270"/>
      <c r="LOG23" s="270"/>
      <c r="LOH23" s="270"/>
      <c r="LOI23" s="270"/>
      <c r="LOJ23" s="270"/>
      <c r="LOK23" s="270"/>
      <c r="LOL23" s="270"/>
      <c r="LOM23" s="270"/>
      <c r="LON23" s="270"/>
      <c r="LOO23" s="270"/>
      <c r="LOP23" s="270"/>
      <c r="LOQ23" s="270"/>
      <c r="LOR23" s="270"/>
      <c r="LOS23" s="270"/>
      <c r="LOT23" s="270"/>
      <c r="LOU23" s="270"/>
      <c r="LOV23" s="270"/>
      <c r="LOW23" s="270"/>
      <c r="LOX23" s="270"/>
      <c r="LOY23" s="270"/>
      <c r="LOZ23" s="270"/>
      <c r="LPA23" s="270"/>
      <c r="LPB23" s="270"/>
      <c r="LPC23" s="270"/>
      <c r="LPD23" s="270"/>
      <c r="LPE23" s="270"/>
      <c r="LPF23" s="270"/>
      <c r="LPG23" s="270"/>
      <c r="LPH23" s="270"/>
      <c r="LPI23" s="270"/>
      <c r="LPJ23" s="270"/>
      <c r="LPK23" s="270"/>
      <c r="LPL23" s="270"/>
      <c r="LPM23" s="270"/>
      <c r="LPN23" s="270"/>
      <c r="LPO23" s="270"/>
      <c r="LPP23" s="270"/>
      <c r="LPQ23" s="270"/>
      <c r="LPR23" s="270"/>
      <c r="LPS23" s="270"/>
      <c r="LPT23" s="270"/>
      <c r="LPU23" s="270"/>
      <c r="LPV23" s="270"/>
      <c r="LPW23" s="270"/>
      <c r="LPX23" s="270"/>
      <c r="LPY23" s="270"/>
      <c r="LPZ23" s="270"/>
      <c r="LQA23" s="270"/>
      <c r="LQB23" s="270"/>
      <c r="LQC23" s="270"/>
      <c r="LQD23" s="270"/>
      <c r="LQE23" s="270"/>
      <c r="LQF23" s="270"/>
      <c r="LQG23" s="270"/>
      <c r="LQH23" s="270"/>
      <c r="LQI23" s="270"/>
      <c r="LQJ23" s="270"/>
      <c r="LQK23" s="270"/>
      <c r="LQL23" s="270"/>
      <c r="LQM23" s="270"/>
      <c r="LQN23" s="270"/>
      <c r="LQO23" s="270"/>
      <c r="LQP23" s="270"/>
      <c r="LQQ23" s="270"/>
      <c r="LQR23" s="270"/>
      <c r="LQS23" s="270"/>
      <c r="LQT23" s="270"/>
      <c r="LQU23" s="270"/>
      <c r="LQV23" s="270"/>
      <c r="LQW23" s="270"/>
      <c r="LQX23" s="270"/>
      <c r="LQY23" s="270"/>
      <c r="LQZ23" s="270"/>
      <c r="LRA23" s="270"/>
      <c r="LRB23" s="270"/>
      <c r="LRC23" s="270"/>
      <c r="LRD23" s="270"/>
      <c r="LRE23" s="270"/>
      <c r="LRF23" s="270"/>
      <c r="LRG23" s="270"/>
      <c r="LRH23" s="270"/>
      <c r="LRI23" s="270"/>
      <c r="LRJ23" s="270"/>
      <c r="LRK23" s="270"/>
      <c r="LRL23" s="270"/>
      <c r="LRM23" s="270"/>
      <c r="LRN23" s="270"/>
      <c r="LRO23" s="270"/>
      <c r="LRP23" s="270"/>
      <c r="LRQ23" s="270"/>
      <c r="LRR23" s="270"/>
      <c r="LRS23" s="270"/>
      <c r="LRT23" s="270"/>
      <c r="LRU23" s="270"/>
      <c r="LRV23" s="270"/>
      <c r="LRW23" s="270"/>
      <c r="LRX23" s="270"/>
      <c r="LRY23" s="270"/>
      <c r="LRZ23" s="270"/>
      <c r="LSA23" s="270"/>
      <c r="LSB23" s="270"/>
      <c r="LSC23" s="270"/>
      <c r="LSD23" s="270"/>
      <c r="LSE23" s="270"/>
      <c r="LSF23" s="270"/>
      <c r="LSG23" s="270"/>
      <c r="LSH23" s="270"/>
      <c r="LSI23" s="270"/>
      <c r="LSJ23" s="270"/>
      <c r="LSK23" s="270"/>
      <c r="LSL23" s="270"/>
      <c r="LSM23" s="270"/>
      <c r="LSN23" s="270"/>
      <c r="LSO23" s="270"/>
      <c r="LSP23" s="270"/>
      <c r="LSQ23" s="270"/>
      <c r="LSR23" s="270"/>
      <c r="LSS23" s="270"/>
      <c r="LST23" s="270"/>
      <c r="LSU23" s="270"/>
      <c r="LSV23" s="270"/>
      <c r="LSW23" s="270"/>
      <c r="LSX23" s="270"/>
      <c r="LSY23" s="270"/>
      <c r="LSZ23" s="270"/>
      <c r="LTA23" s="270"/>
      <c r="LTB23" s="270"/>
      <c r="LTC23" s="270"/>
      <c r="LTD23" s="270"/>
      <c r="LTE23" s="270"/>
      <c r="LTF23" s="270"/>
      <c r="LTG23" s="270"/>
      <c r="LTH23" s="270"/>
      <c r="LTI23" s="270"/>
      <c r="LTJ23" s="270"/>
      <c r="LTK23" s="270"/>
      <c r="LTL23" s="270"/>
      <c r="LTM23" s="270"/>
      <c r="LTN23" s="270"/>
      <c r="LTO23" s="270"/>
      <c r="LTP23" s="270"/>
      <c r="LTQ23" s="270"/>
      <c r="LTR23" s="270"/>
      <c r="LTS23" s="270"/>
      <c r="LTT23" s="270"/>
      <c r="LTU23" s="270"/>
      <c r="LTV23" s="270"/>
      <c r="LTW23" s="270"/>
      <c r="LTX23" s="270"/>
      <c r="LTY23" s="270"/>
      <c r="LTZ23" s="270"/>
      <c r="LUA23" s="270"/>
      <c r="LUB23" s="270"/>
      <c r="LUC23" s="270"/>
      <c r="LUD23" s="270"/>
      <c r="LUE23" s="270"/>
      <c r="LUF23" s="270"/>
      <c r="LUG23" s="270"/>
      <c r="LUH23" s="270"/>
      <c r="LUI23" s="270"/>
      <c r="LUJ23" s="270"/>
      <c r="LUK23" s="270"/>
      <c r="LUL23" s="270"/>
      <c r="LUM23" s="270"/>
      <c r="LUN23" s="270"/>
      <c r="LUO23" s="270"/>
      <c r="LUP23" s="270"/>
      <c r="LUQ23" s="270"/>
      <c r="LUR23" s="270"/>
      <c r="LUS23" s="270"/>
      <c r="LUT23" s="270"/>
      <c r="LUU23" s="270"/>
      <c r="LUV23" s="270"/>
      <c r="LUW23" s="270"/>
      <c r="LUX23" s="270"/>
      <c r="LUY23" s="270"/>
      <c r="LUZ23" s="270"/>
      <c r="LVA23" s="270"/>
      <c r="LVB23" s="270"/>
      <c r="LVC23" s="270"/>
      <c r="LVD23" s="270"/>
      <c r="LVE23" s="270"/>
      <c r="LVF23" s="270"/>
      <c r="LVG23" s="270"/>
      <c r="LVH23" s="270"/>
      <c r="LVI23" s="270"/>
      <c r="LVJ23" s="270"/>
      <c r="LVK23" s="270"/>
      <c r="LVL23" s="270"/>
      <c r="LVM23" s="270"/>
      <c r="LVN23" s="270"/>
      <c r="LVO23" s="270"/>
      <c r="LVP23" s="270"/>
      <c r="LVQ23" s="270"/>
      <c r="LVR23" s="270"/>
      <c r="LVS23" s="270"/>
      <c r="LVT23" s="270"/>
      <c r="LVU23" s="270"/>
      <c r="LVV23" s="270"/>
      <c r="LVW23" s="270"/>
      <c r="LVX23" s="270"/>
      <c r="LVY23" s="270"/>
      <c r="LVZ23" s="270"/>
      <c r="LWA23" s="270"/>
      <c r="LWB23" s="270"/>
      <c r="LWC23" s="270"/>
      <c r="LWD23" s="270"/>
      <c r="LWE23" s="270"/>
      <c r="LWF23" s="270"/>
      <c r="LWG23" s="270"/>
      <c r="LWH23" s="270"/>
      <c r="LWI23" s="270"/>
      <c r="LWJ23" s="270"/>
      <c r="LWK23" s="270"/>
      <c r="LWL23" s="270"/>
      <c r="LWM23" s="270"/>
      <c r="LWN23" s="270"/>
      <c r="LWO23" s="270"/>
      <c r="LWP23" s="270"/>
      <c r="LWQ23" s="270"/>
      <c r="LWR23" s="270"/>
      <c r="LWS23" s="270"/>
      <c r="LWT23" s="270"/>
      <c r="LWU23" s="270"/>
      <c r="LWV23" s="270"/>
      <c r="LWW23" s="270"/>
      <c r="LWX23" s="270"/>
      <c r="LWY23" s="270"/>
      <c r="LWZ23" s="270"/>
      <c r="LXA23" s="270"/>
      <c r="LXB23" s="270"/>
      <c r="LXC23" s="270"/>
      <c r="LXD23" s="270"/>
      <c r="LXE23" s="270"/>
      <c r="LXF23" s="270"/>
      <c r="LXG23" s="270"/>
      <c r="LXH23" s="270"/>
      <c r="LXI23" s="270"/>
      <c r="LXJ23" s="270"/>
      <c r="LXK23" s="270"/>
      <c r="LXL23" s="270"/>
      <c r="LXM23" s="270"/>
      <c r="LXN23" s="270"/>
      <c r="LXO23" s="270"/>
      <c r="LXP23" s="270"/>
      <c r="LXQ23" s="270"/>
      <c r="LXR23" s="270"/>
      <c r="LXS23" s="270"/>
      <c r="LXT23" s="270"/>
      <c r="LXU23" s="270"/>
      <c r="LXV23" s="270"/>
      <c r="LXW23" s="270"/>
      <c r="LXX23" s="270"/>
      <c r="LXY23" s="270"/>
      <c r="LXZ23" s="270"/>
      <c r="LYA23" s="270"/>
      <c r="LYB23" s="270"/>
      <c r="LYC23" s="270"/>
      <c r="LYD23" s="270"/>
      <c r="LYE23" s="270"/>
      <c r="LYF23" s="270"/>
      <c r="LYG23" s="270"/>
      <c r="LYH23" s="270"/>
      <c r="LYI23" s="270"/>
      <c r="LYJ23" s="270"/>
      <c r="LYK23" s="270"/>
      <c r="LYL23" s="270"/>
      <c r="LYM23" s="270"/>
      <c r="LYN23" s="270"/>
      <c r="LYO23" s="270"/>
      <c r="LYP23" s="270"/>
      <c r="LYQ23" s="270"/>
      <c r="LYR23" s="270"/>
      <c r="LYS23" s="270"/>
      <c r="LYT23" s="270"/>
      <c r="LYU23" s="270"/>
      <c r="LYV23" s="270"/>
      <c r="LYW23" s="270"/>
      <c r="LYX23" s="270"/>
      <c r="LYY23" s="270"/>
      <c r="LYZ23" s="270"/>
      <c r="LZA23" s="270"/>
      <c r="LZB23" s="270"/>
      <c r="LZC23" s="270"/>
      <c r="LZD23" s="270"/>
      <c r="LZE23" s="270"/>
      <c r="LZF23" s="270"/>
      <c r="LZG23" s="270"/>
      <c r="LZH23" s="270"/>
      <c r="LZI23" s="270"/>
      <c r="LZJ23" s="270"/>
      <c r="LZK23" s="270"/>
      <c r="LZL23" s="270"/>
      <c r="LZM23" s="270"/>
      <c r="LZN23" s="270"/>
      <c r="LZO23" s="270"/>
      <c r="LZP23" s="270"/>
      <c r="LZQ23" s="270"/>
      <c r="LZR23" s="270"/>
      <c r="LZS23" s="270"/>
      <c r="LZT23" s="270"/>
      <c r="LZU23" s="270"/>
      <c r="LZV23" s="270"/>
      <c r="LZW23" s="270"/>
      <c r="LZX23" s="270"/>
      <c r="LZY23" s="270"/>
      <c r="LZZ23" s="270"/>
      <c r="MAA23" s="270"/>
      <c r="MAB23" s="270"/>
      <c r="MAC23" s="270"/>
      <c r="MAD23" s="270"/>
      <c r="MAE23" s="270"/>
      <c r="MAF23" s="270"/>
      <c r="MAG23" s="270"/>
      <c r="MAH23" s="270"/>
      <c r="MAI23" s="270"/>
      <c r="MAJ23" s="270"/>
      <c r="MAK23" s="270"/>
      <c r="MAL23" s="270"/>
      <c r="MAM23" s="270"/>
      <c r="MAN23" s="270"/>
      <c r="MAO23" s="270"/>
      <c r="MAP23" s="270"/>
      <c r="MAQ23" s="270"/>
      <c r="MAR23" s="270"/>
      <c r="MAS23" s="270"/>
      <c r="MAT23" s="270"/>
      <c r="MAU23" s="270"/>
      <c r="MAV23" s="270"/>
      <c r="MAW23" s="270"/>
      <c r="MAX23" s="270"/>
      <c r="MAY23" s="270"/>
      <c r="MAZ23" s="270"/>
      <c r="MBA23" s="270"/>
      <c r="MBB23" s="270"/>
      <c r="MBC23" s="270"/>
      <c r="MBD23" s="270"/>
      <c r="MBE23" s="270"/>
      <c r="MBF23" s="270"/>
      <c r="MBG23" s="270"/>
      <c r="MBH23" s="270"/>
      <c r="MBI23" s="270"/>
      <c r="MBJ23" s="270"/>
      <c r="MBK23" s="270"/>
      <c r="MBL23" s="270"/>
      <c r="MBM23" s="270"/>
      <c r="MBN23" s="270"/>
      <c r="MBO23" s="270"/>
      <c r="MBP23" s="270"/>
      <c r="MBQ23" s="270"/>
      <c r="MBR23" s="270"/>
      <c r="MBS23" s="270"/>
      <c r="MBT23" s="270"/>
      <c r="MBU23" s="270"/>
      <c r="MBV23" s="270"/>
      <c r="MBW23" s="270"/>
      <c r="MBX23" s="270"/>
      <c r="MBY23" s="270"/>
      <c r="MBZ23" s="270"/>
      <c r="MCA23" s="270"/>
      <c r="MCB23" s="270"/>
      <c r="MCC23" s="270"/>
      <c r="MCD23" s="270"/>
      <c r="MCE23" s="270"/>
      <c r="MCF23" s="270"/>
      <c r="MCG23" s="270"/>
      <c r="MCH23" s="270"/>
      <c r="MCI23" s="270"/>
      <c r="MCJ23" s="270"/>
      <c r="MCK23" s="270"/>
      <c r="MCL23" s="270"/>
      <c r="MCM23" s="270"/>
      <c r="MCN23" s="270"/>
      <c r="MCO23" s="270"/>
      <c r="MCP23" s="270"/>
      <c r="MCQ23" s="270"/>
      <c r="MCR23" s="270"/>
      <c r="MCS23" s="270"/>
      <c r="MCT23" s="270"/>
      <c r="MCU23" s="270"/>
      <c r="MCV23" s="270"/>
      <c r="MCW23" s="270"/>
      <c r="MCX23" s="270"/>
      <c r="MCY23" s="270"/>
      <c r="MCZ23" s="270"/>
      <c r="MDA23" s="270"/>
      <c r="MDB23" s="270"/>
      <c r="MDC23" s="270"/>
      <c r="MDD23" s="270"/>
      <c r="MDE23" s="270"/>
      <c r="MDF23" s="270"/>
      <c r="MDG23" s="270"/>
      <c r="MDH23" s="270"/>
      <c r="MDI23" s="270"/>
      <c r="MDJ23" s="270"/>
      <c r="MDK23" s="270"/>
      <c r="MDL23" s="270"/>
      <c r="MDM23" s="270"/>
      <c r="MDN23" s="270"/>
      <c r="MDO23" s="270"/>
      <c r="MDP23" s="270"/>
      <c r="MDQ23" s="270"/>
      <c r="MDR23" s="270"/>
      <c r="MDS23" s="270"/>
      <c r="MDT23" s="270"/>
      <c r="MDU23" s="270"/>
      <c r="MDV23" s="270"/>
      <c r="MDW23" s="270"/>
      <c r="MDX23" s="270"/>
      <c r="MDY23" s="270"/>
      <c r="MDZ23" s="270"/>
      <c r="MEA23" s="270"/>
      <c r="MEB23" s="270"/>
      <c r="MEC23" s="270"/>
      <c r="MED23" s="270"/>
      <c r="MEE23" s="270"/>
      <c r="MEF23" s="270"/>
      <c r="MEG23" s="270"/>
      <c r="MEH23" s="270"/>
      <c r="MEI23" s="270"/>
      <c r="MEJ23" s="270"/>
      <c r="MEK23" s="270"/>
      <c r="MEL23" s="270"/>
      <c r="MEM23" s="270"/>
      <c r="MEN23" s="270"/>
      <c r="MEO23" s="270"/>
      <c r="MEP23" s="270"/>
      <c r="MEQ23" s="270"/>
      <c r="MER23" s="270"/>
      <c r="MES23" s="270"/>
      <c r="MET23" s="270"/>
      <c r="MEU23" s="270"/>
      <c r="MEV23" s="270"/>
      <c r="MEW23" s="270"/>
      <c r="MEX23" s="270"/>
      <c r="MEY23" s="270"/>
      <c r="MEZ23" s="270"/>
      <c r="MFA23" s="270"/>
      <c r="MFB23" s="270"/>
      <c r="MFC23" s="270"/>
      <c r="MFD23" s="270"/>
      <c r="MFE23" s="270"/>
      <c r="MFF23" s="270"/>
      <c r="MFG23" s="270"/>
      <c r="MFH23" s="270"/>
      <c r="MFI23" s="270"/>
      <c r="MFJ23" s="270"/>
      <c r="MFK23" s="270"/>
      <c r="MFL23" s="270"/>
      <c r="MFM23" s="270"/>
      <c r="MFN23" s="270"/>
      <c r="MFO23" s="270"/>
      <c r="MFP23" s="270"/>
      <c r="MFQ23" s="270"/>
      <c r="MFR23" s="270"/>
      <c r="MFS23" s="270"/>
      <c r="MFT23" s="270"/>
      <c r="MFU23" s="270"/>
      <c r="MFV23" s="270"/>
      <c r="MFW23" s="270"/>
      <c r="MFX23" s="270"/>
      <c r="MFY23" s="270"/>
      <c r="MFZ23" s="270"/>
      <c r="MGA23" s="270"/>
      <c r="MGB23" s="270"/>
      <c r="MGC23" s="270"/>
      <c r="MGD23" s="270"/>
      <c r="MGE23" s="270"/>
      <c r="MGF23" s="270"/>
      <c r="MGG23" s="270"/>
      <c r="MGH23" s="270"/>
      <c r="MGI23" s="270"/>
      <c r="MGJ23" s="270"/>
      <c r="MGK23" s="270"/>
      <c r="MGL23" s="270"/>
      <c r="MGM23" s="270"/>
      <c r="MGN23" s="270"/>
      <c r="MGO23" s="270"/>
      <c r="MGP23" s="270"/>
      <c r="MGQ23" s="270"/>
      <c r="MGR23" s="270"/>
      <c r="MGS23" s="270"/>
      <c r="MGT23" s="270"/>
      <c r="MGU23" s="270"/>
      <c r="MGV23" s="270"/>
      <c r="MGW23" s="270"/>
      <c r="MGX23" s="270"/>
      <c r="MGY23" s="270"/>
      <c r="MGZ23" s="270"/>
      <c r="MHA23" s="270"/>
      <c r="MHB23" s="270"/>
      <c r="MHC23" s="270"/>
      <c r="MHD23" s="270"/>
      <c r="MHE23" s="270"/>
      <c r="MHF23" s="270"/>
      <c r="MHG23" s="270"/>
      <c r="MHH23" s="270"/>
      <c r="MHI23" s="270"/>
      <c r="MHJ23" s="270"/>
      <c r="MHK23" s="270"/>
      <c r="MHL23" s="270"/>
      <c r="MHM23" s="270"/>
      <c r="MHN23" s="270"/>
      <c r="MHO23" s="270"/>
      <c r="MHP23" s="270"/>
      <c r="MHQ23" s="270"/>
      <c r="MHR23" s="270"/>
      <c r="MHS23" s="270"/>
      <c r="MHT23" s="270"/>
      <c r="MHU23" s="270"/>
      <c r="MHV23" s="270"/>
      <c r="MHW23" s="270"/>
      <c r="MHX23" s="270"/>
      <c r="MHY23" s="270"/>
      <c r="MHZ23" s="270"/>
      <c r="MIA23" s="270"/>
      <c r="MIB23" s="270"/>
      <c r="MIC23" s="270"/>
      <c r="MID23" s="270"/>
      <c r="MIE23" s="270"/>
      <c r="MIF23" s="270"/>
      <c r="MIG23" s="270"/>
      <c r="MIH23" s="270"/>
      <c r="MII23" s="270"/>
      <c r="MIJ23" s="270"/>
      <c r="MIK23" s="270"/>
      <c r="MIL23" s="270"/>
      <c r="MIM23" s="270"/>
      <c r="MIN23" s="270"/>
      <c r="MIO23" s="270"/>
      <c r="MIP23" s="270"/>
      <c r="MIQ23" s="270"/>
      <c r="MIR23" s="270"/>
      <c r="MIS23" s="270"/>
      <c r="MIT23" s="270"/>
      <c r="MIU23" s="270"/>
      <c r="MIV23" s="270"/>
      <c r="MIW23" s="270"/>
      <c r="MIX23" s="270"/>
      <c r="MIY23" s="270"/>
      <c r="MIZ23" s="270"/>
      <c r="MJA23" s="270"/>
      <c r="MJB23" s="270"/>
      <c r="MJC23" s="270"/>
      <c r="MJD23" s="270"/>
      <c r="MJE23" s="270"/>
      <c r="MJF23" s="270"/>
      <c r="MJG23" s="270"/>
      <c r="MJH23" s="270"/>
      <c r="MJI23" s="270"/>
      <c r="MJJ23" s="270"/>
      <c r="MJK23" s="270"/>
      <c r="MJL23" s="270"/>
      <c r="MJM23" s="270"/>
      <c r="MJN23" s="270"/>
      <c r="MJO23" s="270"/>
      <c r="MJP23" s="270"/>
      <c r="MJQ23" s="270"/>
      <c r="MJR23" s="270"/>
      <c r="MJS23" s="270"/>
      <c r="MJT23" s="270"/>
      <c r="MJU23" s="270"/>
      <c r="MJV23" s="270"/>
      <c r="MJW23" s="270"/>
      <c r="MJX23" s="270"/>
      <c r="MJY23" s="270"/>
      <c r="MJZ23" s="270"/>
      <c r="MKA23" s="270"/>
      <c r="MKB23" s="270"/>
      <c r="MKC23" s="270"/>
      <c r="MKD23" s="270"/>
      <c r="MKE23" s="270"/>
      <c r="MKF23" s="270"/>
      <c r="MKG23" s="270"/>
      <c r="MKH23" s="270"/>
      <c r="MKI23" s="270"/>
      <c r="MKJ23" s="270"/>
      <c r="MKK23" s="270"/>
      <c r="MKL23" s="270"/>
      <c r="MKM23" s="270"/>
      <c r="MKN23" s="270"/>
      <c r="MKO23" s="270"/>
      <c r="MKP23" s="270"/>
      <c r="MKQ23" s="270"/>
      <c r="MKR23" s="270"/>
      <c r="MKS23" s="270"/>
      <c r="MKT23" s="270"/>
      <c r="MKU23" s="270"/>
      <c r="MKV23" s="270"/>
      <c r="MKW23" s="270"/>
      <c r="MKX23" s="270"/>
      <c r="MKY23" s="270"/>
      <c r="MKZ23" s="270"/>
      <c r="MLA23" s="270"/>
      <c r="MLB23" s="270"/>
      <c r="MLC23" s="270"/>
      <c r="MLD23" s="270"/>
      <c r="MLE23" s="270"/>
      <c r="MLF23" s="270"/>
      <c r="MLG23" s="270"/>
      <c r="MLH23" s="270"/>
      <c r="MLI23" s="270"/>
      <c r="MLJ23" s="270"/>
      <c r="MLK23" s="270"/>
      <c r="MLL23" s="270"/>
      <c r="MLM23" s="270"/>
      <c r="MLN23" s="270"/>
      <c r="MLO23" s="270"/>
      <c r="MLP23" s="270"/>
      <c r="MLQ23" s="270"/>
      <c r="MLR23" s="270"/>
      <c r="MLS23" s="270"/>
      <c r="MLT23" s="270"/>
      <c r="MLU23" s="270"/>
      <c r="MLV23" s="270"/>
      <c r="MLW23" s="270"/>
      <c r="MLX23" s="270"/>
      <c r="MLY23" s="270"/>
      <c r="MLZ23" s="270"/>
      <c r="MMA23" s="270"/>
      <c r="MMB23" s="270"/>
      <c r="MMC23" s="270"/>
      <c r="MMD23" s="270"/>
      <c r="MME23" s="270"/>
      <c r="MMF23" s="270"/>
      <c r="MMG23" s="270"/>
      <c r="MMH23" s="270"/>
      <c r="MMI23" s="270"/>
      <c r="MMJ23" s="270"/>
      <c r="MMK23" s="270"/>
      <c r="MML23" s="270"/>
      <c r="MMM23" s="270"/>
      <c r="MMN23" s="270"/>
      <c r="MMO23" s="270"/>
      <c r="MMP23" s="270"/>
      <c r="MMQ23" s="270"/>
      <c r="MMR23" s="270"/>
      <c r="MMS23" s="270"/>
      <c r="MMT23" s="270"/>
      <c r="MMU23" s="270"/>
      <c r="MMV23" s="270"/>
      <c r="MMW23" s="270"/>
      <c r="MMX23" s="270"/>
      <c r="MMY23" s="270"/>
      <c r="MMZ23" s="270"/>
      <c r="MNA23" s="270"/>
      <c r="MNB23" s="270"/>
      <c r="MNC23" s="270"/>
      <c r="MND23" s="270"/>
      <c r="MNE23" s="270"/>
      <c r="MNF23" s="270"/>
      <c r="MNG23" s="270"/>
      <c r="MNH23" s="270"/>
      <c r="MNI23" s="270"/>
      <c r="MNJ23" s="270"/>
      <c r="MNK23" s="270"/>
      <c r="MNL23" s="270"/>
      <c r="MNM23" s="270"/>
      <c r="MNN23" s="270"/>
      <c r="MNO23" s="270"/>
      <c r="MNP23" s="270"/>
      <c r="MNQ23" s="270"/>
      <c r="MNR23" s="270"/>
      <c r="MNS23" s="270"/>
      <c r="MNT23" s="270"/>
      <c r="MNU23" s="270"/>
      <c r="MNV23" s="270"/>
      <c r="MNW23" s="270"/>
      <c r="MNX23" s="270"/>
      <c r="MNY23" s="270"/>
      <c r="MNZ23" s="270"/>
      <c r="MOA23" s="270"/>
      <c r="MOB23" s="270"/>
      <c r="MOC23" s="270"/>
      <c r="MOD23" s="270"/>
      <c r="MOE23" s="270"/>
      <c r="MOF23" s="270"/>
      <c r="MOG23" s="270"/>
      <c r="MOH23" s="270"/>
      <c r="MOI23" s="270"/>
      <c r="MOJ23" s="270"/>
      <c r="MOK23" s="270"/>
      <c r="MOL23" s="270"/>
      <c r="MOM23" s="270"/>
      <c r="MON23" s="270"/>
      <c r="MOO23" s="270"/>
      <c r="MOP23" s="270"/>
      <c r="MOQ23" s="270"/>
      <c r="MOR23" s="270"/>
      <c r="MOS23" s="270"/>
      <c r="MOT23" s="270"/>
      <c r="MOU23" s="270"/>
      <c r="MOV23" s="270"/>
      <c r="MOW23" s="270"/>
      <c r="MOX23" s="270"/>
      <c r="MOY23" s="270"/>
      <c r="MOZ23" s="270"/>
      <c r="MPA23" s="270"/>
      <c r="MPB23" s="270"/>
      <c r="MPC23" s="270"/>
      <c r="MPD23" s="270"/>
      <c r="MPE23" s="270"/>
      <c r="MPF23" s="270"/>
      <c r="MPG23" s="270"/>
      <c r="MPH23" s="270"/>
      <c r="MPI23" s="270"/>
      <c r="MPJ23" s="270"/>
      <c r="MPK23" s="270"/>
      <c r="MPL23" s="270"/>
      <c r="MPM23" s="270"/>
      <c r="MPN23" s="270"/>
      <c r="MPO23" s="270"/>
      <c r="MPP23" s="270"/>
      <c r="MPQ23" s="270"/>
      <c r="MPR23" s="270"/>
      <c r="MPS23" s="270"/>
      <c r="MPT23" s="270"/>
      <c r="MPU23" s="270"/>
      <c r="MPV23" s="270"/>
      <c r="MPW23" s="270"/>
      <c r="MPX23" s="270"/>
      <c r="MPY23" s="270"/>
      <c r="MPZ23" s="270"/>
      <c r="MQA23" s="270"/>
      <c r="MQB23" s="270"/>
      <c r="MQC23" s="270"/>
      <c r="MQD23" s="270"/>
      <c r="MQE23" s="270"/>
      <c r="MQF23" s="270"/>
      <c r="MQG23" s="270"/>
      <c r="MQH23" s="270"/>
      <c r="MQI23" s="270"/>
      <c r="MQJ23" s="270"/>
      <c r="MQK23" s="270"/>
      <c r="MQL23" s="270"/>
      <c r="MQM23" s="270"/>
      <c r="MQN23" s="270"/>
      <c r="MQO23" s="270"/>
      <c r="MQP23" s="270"/>
      <c r="MQQ23" s="270"/>
      <c r="MQR23" s="270"/>
      <c r="MQS23" s="270"/>
      <c r="MQT23" s="270"/>
      <c r="MQU23" s="270"/>
      <c r="MQV23" s="270"/>
      <c r="MQW23" s="270"/>
      <c r="MQX23" s="270"/>
      <c r="MQY23" s="270"/>
      <c r="MQZ23" s="270"/>
      <c r="MRA23" s="270"/>
      <c r="MRB23" s="270"/>
      <c r="MRC23" s="270"/>
      <c r="MRD23" s="270"/>
      <c r="MRE23" s="270"/>
      <c r="MRF23" s="270"/>
      <c r="MRG23" s="270"/>
      <c r="MRH23" s="270"/>
      <c r="MRI23" s="270"/>
      <c r="MRJ23" s="270"/>
      <c r="MRK23" s="270"/>
      <c r="MRL23" s="270"/>
      <c r="MRM23" s="270"/>
      <c r="MRN23" s="270"/>
      <c r="MRO23" s="270"/>
      <c r="MRP23" s="270"/>
      <c r="MRQ23" s="270"/>
      <c r="MRR23" s="270"/>
      <c r="MRS23" s="270"/>
      <c r="MRT23" s="270"/>
      <c r="MRU23" s="270"/>
      <c r="MRV23" s="270"/>
      <c r="MRW23" s="270"/>
      <c r="MRX23" s="270"/>
      <c r="MRY23" s="270"/>
      <c r="MRZ23" s="270"/>
      <c r="MSA23" s="270"/>
      <c r="MSB23" s="270"/>
      <c r="MSC23" s="270"/>
      <c r="MSD23" s="270"/>
      <c r="MSE23" s="270"/>
      <c r="MSF23" s="270"/>
      <c r="MSG23" s="270"/>
      <c r="MSH23" s="270"/>
      <c r="MSI23" s="270"/>
      <c r="MSJ23" s="270"/>
      <c r="MSK23" s="270"/>
      <c r="MSL23" s="270"/>
      <c r="MSM23" s="270"/>
      <c r="MSN23" s="270"/>
      <c r="MSO23" s="270"/>
      <c r="MSP23" s="270"/>
      <c r="MSQ23" s="270"/>
      <c r="MSR23" s="270"/>
      <c r="MSS23" s="270"/>
      <c r="MST23" s="270"/>
      <c r="MSU23" s="270"/>
      <c r="MSV23" s="270"/>
      <c r="MSW23" s="270"/>
      <c r="MSX23" s="270"/>
      <c r="MSY23" s="270"/>
      <c r="MSZ23" s="270"/>
      <c r="MTA23" s="270"/>
      <c r="MTB23" s="270"/>
      <c r="MTC23" s="270"/>
      <c r="MTD23" s="270"/>
      <c r="MTE23" s="270"/>
      <c r="MTF23" s="270"/>
      <c r="MTG23" s="270"/>
      <c r="MTH23" s="270"/>
      <c r="MTI23" s="270"/>
      <c r="MTJ23" s="270"/>
      <c r="MTK23" s="270"/>
      <c r="MTL23" s="270"/>
      <c r="MTM23" s="270"/>
      <c r="MTN23" s="270"/>
      <c r="MTO23" s="270"/>
      <c r="MTP23" s="270"/>
      <c r="MTQ23" s="270"/>
      <c r="MTR23" s="270"/>
      <c r="MTS23" s="270"/>
      <c r="MTT23" s="270"/>
      <c r="MTU23" s="270"/>
      <c r="MTV23" s="270"/>
      <c r="MTW23" s="270"/>
      <c r="MTX23" s="270"/>
      <c r="MTY23" s="270"/>
      <c r="MTZ23" s="270"/>
      <c r="MUA23" s="270"/>
      <c r="MUB23" s="270"/>
      <c r="MUC23" s="270"/>
      <c r="MUD23" s="270"/>
      <c r="MUE23" s="270"/>
      <c r="MUF23" s="270"/>
      <c r="MUG23" s="270"/>
      <c r="MUH23" s="270"/>
      <c r="MUI23" s="270"/>
      <c r="MUJ23" s="270"/>
      <c r="MUK23" s="270"/>
      <c r="MUL23" s="270"/>
      <c r="MUM23" s="270"/>
      <c r="MUN23" s="270"/>
      <c r="MUO23" s="270"/>
      <c r="MUP23" s="270"/>
      <c r="MUQ23" s="270"/>
      <c r="MUR23" s="270"/>
      <c r="MUS23" s="270"/>
      <c r="MUT23" s="270"/>
      <c r="MUU23" s="270"/>
      <c r="MUV23" s="270"/>
      <c r="MUW23" s="270"/>
      <c r="MUX23" s="270"/>
      <c r="MUY23" s="270"/>
      <c r="MUZ23" s="270"/>
      <c r="MVA23" s="270"/>
      <c r="MVB23" s="270"/>
      <c r="MVC23" s="270"/>
      <c r="MVD23" s="270"/>
      <c r="MVE23" s="270"/>
      <c r="MVF23" s="270"/>
      <c r="MVG23" s="270"/>
      <c r="MVH23" s="270"/>
      <c r="MVI23" s="270"/>
      <c r="MVJ23" s="270"/>
      <c r="MVK23" s="270"/>
      <c r="MVL23" s="270"/>
      <c r="MVM23" s="270"/>
      <c r="MVN23" s="270"/>
      <c r="MVO23" s="270"/>
      <c r="MVP23" s="270"/>
      <c r="MVQ23" s="270"/>
      <c r="MVR23" s="270"/>
      <c r="MVS23" s="270"/>
      <c r="MVT23" s="270"/>
      <c r="MVU23" s="270"/>
      <c r="MVV23" s="270"/>
      <c r="MVW23" s="270"/>
      <c r="MVX23" s="270"/>
      <c r="MVY23" s="270"/>
      <c r="MVZ23" s="270"/>
      <c r="MWA23" s="270"/>
      <c r="MWB23" s="270"/>
      <c r="MWC23" s="270"/>
      <c r="MWD23" s="270"/>
      <c r="MWE23" s="270"/>
      <c r="MWF23" s="270"/>
      <c r="MWG23" s="270"/>
      <c r="MWH23" s="270"/>
      <c r="MWI23" s="270"/>
      <c r="MWJ23" s="270"/>
      <c r="MWK23" s="270"/>
      <c r="MWL23" s="270"/>
      <c r="MWM23" s="270"/>
      <c r="MWN23" s="270"/>
      <c r="MWO23" s="270"/>
      <c r="MWP23" s="270"/>
      <c r="MWQ23" s="270"/>
      <c r="MWR23" s="270"/>
      <c r="MWS23" s="270"/>
      <c r="MWT23" s="270"/>
      <c r="MWU23" s="270"/>
      <c r="MWV23" s="270"/>
      <c r="MWW23" s="270"/>
      <c r="MWX23" s="270"/>
      <c r="MWY23" s="270"/>
      <c r="MWZ23" s="270"/>
      <c r="MXA23" s="270"/>
      <c r="MXB23" s="270"/>
      <c r="MXC23" s="270"/>
      <c r="MXD23" s="270"/>
      <c r="MXE23" s="270"/>
      <c r="MXF23" s="270"/>
      <c r="MXG23" s="270"/>
      <c r="MXH23" s="270"/>
      <c r="MXI23" s="270"/>
      <c r="MXJ23" s="270"/>
      <c r="MXK23" s="270"/>
      <c r="MXL23" s="270"/>
      <c r="MXM23" s="270"/>
      <c r="MXN23" s="270"/>
      <c r="MXO23" s="270"/>
      <c r="MXP23" s="270"/>
      <c r="MXQ23" s="270"/>
      <c r="MXR23" s="270"/>
      <c r="MXS23" s="270"/>
      <c r="MXT23" s="270"/>
      <c r="MXU23" s="270"/>
      <c r="MXV23" s="270"/>
      <c r="MXW23" s="270"/>
      <c r="MXX23" s="270"/>
      <c r="MXY23" s="270"/>
      <c r="MXZ23" s="270"/>
      <c r="MYA23" s="270"/>
      <c r="MYB23" s="270"/>
      <c r="MYC23" s="270"/>
      <c r="MYD23" s="270"/>
      <c r="MYE23" s="270"/>
      <c r="MYF23" s="270"/>
      <c r="MYG23" s="270"/>
      <c r="MYH23" s="270"/>
      <c r="MYI23" s="270"/>
      <c r="MYJ23" s="270"/>
      <c r="MYK23" s="270"/>
      <c r="MYL23" s="270"/>
      <c r="MYM23" s="270"/>
      <c r="MYN23" s="270"/>
      <c r="MYO23" s="270"/>
      <c r="MYP23" s="270"/>
      <c r="MYQ23" s="270"/>
      <c r="MYR23" s="270"/>
      <c r="MYS23" s="270"/>
      <c r="MYT23" s="270"/>
      <c r="MYU23" s="270"/>
      <c r="MYV23" s="270"/>
      <c r="MYW23" s="270"/>
      <c r="MYX23" s="270"/>
      <c r="MYY23" s="270"/>
      <c r="MYZ23" s="270"/>
      <c r="MZA23" s="270"/>
      <c r="MZB23" s="270"/>
      <c r="MZC23" s="270"/>
      <c r="MZD23" s="270"/>
      <c r="MZE23" s="270"/>
      <c r="MZF23" s="270"/>
      <c r="MZG23" s="270"/>
      <c r="MZH23" s="270"/>
      <c r="MZI23" s="270"/>
      <c r="MZJ23" s="270"/>
      <c r="MZK23" s="270"/>
      <c r="MZL23" s="270"/>
      <c r="MZM23" s="270"/>
      <c r="MZN23" s="270"/>
      <c r="MZO23" s="270"/>
      <c r="MZP23" s="270"/>
      <c r="MZQ23" s="270"/>
      <c r="MZR23" s="270"/>
      <c r="MZS23" s="270"/>
      <c r="MZT23" s="270"/>
      <c r="MZU23" s="270"/>
      <c r="MZV23" s="270"/>
      <c r="MZW23" s="270"/>
      <c r="MZX23" s="270"/>
      <c r="MZY23" s="270"/>
      <c r="MZZ23" s="270"/>
      <c r="NAA23" s="270"/>
      <c r="NAB23" s="270"/>
      <c r="NAC23" s="270"/>
      <c r="NAD23" s="270"/>
      <c r="NAE23" s="270"/>
      <c r="NAF23" s="270"/>
      <c r="NAG23" s="270"/>
      <c r="NAH23" s="270"/>
      <c r="NAI23" s="270"/>
      <c r="NAJ23" s="270"/>
      <c r="NAK23" s="270"/>
      <c r="NAL23" s="270"/>
      <c r="NAM23" s="270"/>
      <c r="NAN23" s="270"/>
      <c r="NAO23" s="270"/>
      <c r="NAP23" s="270"/>
      <c r="NAQ23" s="270"/>
      <c r="NAR23" s="270"/>
      <c r="NAS23" s="270"/>
      <c r="NAT23" s="270"/>
      <c r="NAU23" s="270"/>
      <c r="NAV23" s="270"/>
      <c r="NAW23" s="270"/>
      <c r="NAX23" s="270"/>
      <c r="NAY23" s="270"/>
      <c r="NAZ23" s="270"/>
      <c r="NBA23" s="270"/>
      <c r="NBB23" s="270"/>
      <c r="NBC23" s="270"/>
      <c r="NBD23" s="270"/>
      <c r="NBE23" s="270"/>
      <c r="NBF23" s="270"/>
      <c r="NBG23" s="270"/>
      <c r="NBH23" s="270"/>
      <c r="NBI23" s="270"/>
      <c r="NBJ23" s="270"/>
      <c r="NBK23" s="270"/>
      <c r="NBL23" s="270"/>
      <c r="NBM23" s="270"/>
      <c r="NBN23" s="270"/>
      <c r="NBO23" s="270"/>
      <c r="NBP23" s="270"/>
      <c r="NBQ23" s="270"/>
      <c r="NBR23" s="270"/>
      <c r="NBS23" s="270"/>
      <c r="NBT23" s="270"/>
      <c r="NBU23" s="270"/>
      <c r="NBV23" s="270"/>
      <c r="NBW23" s="270"/>
      <c r="NBX23" s="270"/>
      <c r="NBY23" s="270"/>
      <c r="NBZ23" s="270"/>
      <c r="NCA23" s="270"/>
      <c r="NCB23" s="270"/>
      <c r="NCC23" s="270"/>
      <c r="NCD23" s="270"/>
      <c r="NCE23" s="270"/>
      <c r="NCF23" s="270"/>
      <c r="NCG23" s="270"/>
      <c r="NCH23" s="270"/>
      <c r="NCI23" s="270"/>
      <c r="NCJ23" s="270"/>
      <c r="NCK23" s="270"/>
      <c r="NCL23" s="270"/>
      <c r="NCM23" s="270"/>
      <c r="NCN23" s="270"/>
      <c r="NCO23" s="270"/>
      <c r="NCP23" s="270"/>
      <c r="NCQ23" s="270"/>
      <c r="NCR23" s="270"/>
      <c r="NCS23" s="270"/>
      <c r="NCT23" s="270"/>
      <c r="NCU23" s="270"/>
      <c r="NCV23" s="270"/>
      <c r="NCW23" s="270"/>
      <c r="NCX23" s="270"/>
      <c r="NCY23" s="270"/>
      <c r="NCZ23" s="270"/>
      <c r="NDA23" s="270"/>
      <c r="NDB23" s="270"/>
      <c r="NDC23" s="270"/>
      <c r="NDD23" s="270"/>
      <c r="NDE23" s="270"/>
      <c r="NDF23" s="270"/>
      <c r="NDG23" s="270"/>
      <c r="NDH23" s="270"/>
      <c r="NDI23" s="270"/>
      <c r="NDJ23" s="270"/>
      <c r="NDK23" s="270"/>
      <c r="NDL23" s="270"/>
      <c r="NDM23" s="270"/>
      <c r="NDN23" s="270"/>
      <c r="NDO23" s="270"/>
      <c r="NDP23" s="270"/>
      <c r="NDQ23" s="270"/>
      <c r="NDR23" s="270"/>
      <c r="NDS23" s="270"/>
      <c r="NDT23" s="270"/>
      <c r="NDU23" s="270"/>
      <c r="NDV23" s="270"/>
      <c r="NDW23" s="270"/>
      <c r="NDX23" s="270"/>
      <c r="NDY23" s="270"/>
      <c r="NDZ23" s="270"/>
      <c r="NEA23" s="270"/>
      <c r="NEB23" s="270"/>
      <c r="NEC23" s="270"/>
      <c r="NED23" s="270"/>
      <c r="NEE23" s="270"/>
      <c r="NEF23" s="270"/>
      <c r="NEG23" s="270"/>
      <c r="NEH23" s="270"/>
      <c r="NEI23" s="270"/>
      <c r="NEJ23" s="270"/>
      <c r="NEK23" s="270"/>
      <c r="NEL23" s="270"/>
      <c r="NEM23" s="270"/>
      <c r="NEN23" s="270"/>
      <c r="NEO23" s="270"/>
      <c r="NEP23" s="270"/>
      <c r="NEQ23" s="270"/>
      <c r="NER23" s="270"/>
      <c r="NES23" s="270"/>
      <c r="NET23" s="270"/>
      <c r="NEU23" s="270"/>
      <c r="NEV23" s="270"/>
      <c r="NEW23" s="270"/>
      <c r="NEX23" s="270"/>
      <c r="NEY23" s="270"/>
      <c r="NEZ23" s="270"/>
      <c r="NFA23" s="270"/>
      <c r="NFB23" s="270"/>
      <c r="NFC23" s="270"/>
      <c r="NFD23" s="270"/>
      <c r="NFE23" s="270"/>
      <c r="NFF23" s="270"/>
      <c r="NFG23" s="270"/>
      <c r="NFH23" s="270"/>
      <c r="NFI23" s="270"/>
      <c r="NFJ23" s="270"/>
      <c r="NFK23" s="270"/>
      <c r="NFL23" s="270"/>
      <c r="NFM23" s="270"/>
      <c r="NFN23" s="270"/>
      <c r="NFO23" s="270"/>
      <c r="NFP23" s="270"/>
      <c r="NFQ23" s="270"/>
      <c r="NFR23" s="270"/>
      <c r="NFS23" s="270"/>
      <c r="NFT23" s="270"/>
      <c r="NFU23" s="270"/>
      <c r="NFV23" s="270"/>
      <c r="NFW23" s="270"/>
      <c r="NFX23" s="270"/>
      <c r="NFY23" s="270"/>
      <c r="NFZ23" s="270"/>
      <c r="NGA23" s="270"/>
      <c r="NGB23" s="270"/>
      <c r="NGC23" s="270"/>
      <c r="NGD23" s="270"/>
      <c r="NGE23" s="270"/>
      <c r="NGF23" s="270"/>
      <c r="NGG23" s="270"/>
      <c r="NGH23" s="270"/>
      <c r="NGI23" s="270"/>
      <c r="NGJ23" s="270"/>
      <c r="NGK23" s="270"/>
      <c r="NGL23" s="270"/>
      <c r="NGM23" s="270"/>
      <c r="NGN23" s="270"/>
      <c r="NGO23" s="270"/>
      <c r="NGP23" s="270"/>
      <c r="NGQ23" s="270"/>
      <c r="NGR23" s="270"/>
      <c r="NGS23" s="270"/>
      <c r="NGT23" s="270"/>
      <c r="NGU23" s="270"/>
      <c r="NGV23" s="270"/>
      <c r="NGW23" s="270"/>
      <c r="NGX23" s="270"/>
      <c r="NGY23" s="270"/>
      <c r="NGZ23" s="270"/>
      <c r="NHA23" s="270"/>
      <c r="NHB23" s="270"/>
      <c r="NHC23" s="270"/>
      <c r="NHD23" s="270"/>
      <c r="NHE23" s="270"/>
      <c r="NHF23" s="270"/>
      <c r="NHG23" s="270"/>
      <c r="NHH23" s="270"/>
      <c r="NHI23" s="270"/>
      <c r="NHJ23" s="270"/>
      <c r="NHK23" s="270"/>
      <c r="NHL23" s="270"/>
      <c r="NHM23" s="270"/>
      <c r="NHN23" s="270"/>
      <c r="NHO23" s="270"/>
      <c r="NHP23" s="270"/>
      <c r="NHQ23" s="270"/>
      <c r="NHR23" s="270"/>
      <c r="NHS23" s="270"/>
      <c r="NHT23" s="270"/>
      <c r="NHU23" s="270"/>
      <c r="NHV23" s="270"/>
      <c r="NHW23" s="270"/>
      <c r="NHX23" s="270"/>
      <c r="NHY23" s="270"/>
      <c r="NHZ23" s="270"/>
      <c r="NIA23" s="270"/>
      <c r="NIB23" s="270"/>
      <c r="NIC23" s="270"/>
      <c r="NID23" s="270"/>
      <c r="NIE23" s="270"/>
      <c r="NIF23" s="270"/>
      <c r="NIG23" s="270"/>
      <c r="NIH23" s="270"/>
      <c r="NII23" s="270"/>
      <c r="NIJ23" s="270"/>
      <c r="NIK23" s="270"/>
      <c r="NIL23" s="270"/>
      <c r="NIM23" s="270"/>
      <c r="NIN23" s="270"/>
      <c r="NIO23" s="270"/>
      <c r="NIP23" s="270"/>
      <c r="NIQ23" s="270"/>
      <c r="NIR23" s="270"/>
      <c r="NIS23" s="270"/>
      <c r="NIT23" s="270"/>
      <c r="NIU23" s="270"/>
      <c r="NIV23" s="270"/>
      <c r="NIW23" s="270"/>
      <c r="NIX23" s="270"/>
      <c r="NIY23" s="270"/>
      <c r="NIZ23" s="270"/>
      <c r="NJA23" s="270"/>
      <c r="NJB23" s="270"/>
      <c r="NJC23" s="270"/>
      <c r="NJD23" s="270"/>
      <c r="NJE23" s="270"/>
      <c r="NJF23" s="270"/>
      <c r="NJG23" s="270"/>
      <c r="NJH23" s="270"/>
      <c r="NJI23" s="270"/>
      <c r="NJJ23" s="270"/>
      <c r="NJK23" s="270"/>
      <c r="NJL23" s="270"/>
      <c r="NJM23" s="270"/>
      <c r="NJN23" s="270"/>
      <c r="NJO23" s="270"/>
      <c r="NJP23" s="270"/>
      <c r="NJQ23" s="270"/>
      <c r="NJR23" s="270"/>
      <c r="NJS23" s="270"/>
      <c r="NJT23" s="270"/>
      <c r="NJU23" s="270"/>
      <c r="NJV23" s="270"/>
      <c r="NJW23" s="270"/>
      <c r="NJX23" s="270"/>
      <c r="NJY23" s="270"/>
      <c r="NJZ23" s="270"/>
      <c r="NKA23" s="270"/>
      <c r="NKB23" s="270"/>
      <c r="NKC23" s="270"/>
      <c r="NKD23" s="270"/>
      <c r="NKE23" s="270"/>
      <c r="NKF23" s="270"/>
      <c r="NKG23" s="270"/>
      <c r="NKH23" s="270"/>
      <c r="NKI23" s="270"/>
      <c r="NKJ23" s="270"/>
      <c r="NKK23" s="270"/>
      <c r="NKL23" s="270"/>
      <c r="NKM23" s="270"/>
      <c r="NKN23" s="270"/>
      <c r="NKO23" s="270"/>
      <c r="NKP23" s="270"/>
      <c r="NKQ23" s="270"/>
      <c r="NKR23" s="270"/>
      <c r="NKS23" s="270"/>
      <c r="NKT23" s="270"/>
      <c r="NKU23" s="270"/>
      <c r="NKV23" s="270"/>
      <c r="NKW23" s="270"/>
      <c r="NKX23" s="270"/>
      <c r="NKY23" s="270"/>
      <c r="NKZ23" s="270"/>
      <c r="NLA23" s="270"/>
      <c r="NLB23" s="270"/>
      <c r="NLC23" s="270"/>
      <c r="NLD23" s="270"/>
      <c r="NLE23" s="270"/>
      <c r="NLF23" s="270"/>
      <c r="NLG23" s="270"/>
      <c r="NLH23" s="270"/>
      <c r="NLI23" s="270"/>
      <c r="NLJ23" s="270"/>
      <c r="NLK23" s="270"/>
      <c r="NLL23" s="270"/>
      <c r="NLM23" s="270"/>
      <c r="NLN23" s="270"/>
      <c r="NLO23" s="270"/>
      <c r="NLP23" s="270"/>
      <c r="NLQ23" s="270"/>
      <c r="NLR23" s="270"/>
      <c r="NLS23" s="270"/>
      <c r="NLT23" s="270"/>
      <c r="NLU23" s="270"/>
      <c r="NLV23" s="270"/>
      <c r="NLW23" s="270"/>
      <c r="NLX23" s="270"/>
      <c r="NLY23" s="270"/>
      <c r="NLZ23" s="270"/>
      <c r="NMA23" s="270"/>
      <c r="NMB23" s="270"/>
      <c r="NMC23" s="270"/>
      <c r="NMD23" s="270"/>
      <c r="NME23" s="270"/>
      <c r="NMF23" s="270"/>
      <c r="NMG23" s="270"/>
      <c r="NMH23" s="270"/>
      <c r="NMI23" s="270"/>
      <c r="NMJ23" s="270"/>
      <c r="NMK23" s="270"/>
      <c r="NML23" s="270"/>
      <c r="NMM23" s="270"/>
      <c r="NMN23" s="270"/>
      <c r="NMO23" s="270"/>
      <c r="NMP23" s="270"/>
      <c r="NMQ23" s="270"/>
      <c r="NMR23" s="270"/>
      <c r="NMS23" s="270"/>
      <c r="NMT23" s="270"/>
      <c r="NMU23" s="270"/>
      <c r="NMV23" s="270"/>
      <c r="NMW23" s="270"/>
      <c r="NMX23" s="270"/>
      <c r="NMY23" s="270"/>
      <c r="NMZ23" s="270"/>
      <c r="NNA23" s="270"/>
      <c r="NNB23" s="270"/>
      <c r="NNC23" s="270"/>
      <c r="NND23" s="270"/>
      <c r="NNE23" s="270"/>
      <c r="NNF23" s="270"/>
      <c r="NNG23" s="270"/>
      <c r="NNH23" s="270"/>
      <c r="NNI23" s="270"/>
      <c r="NNJ23" s="270"/>
      <c r="NNK23" s="270"/>
      <c r="NNL23" s="270"/>
      <c r="NNM23" s="270"/>
      <c r="NNN23" s="270"/>
      <c r="NNO23" s="270"/>
      <c r="NNP23" s="270"/>
      <c r="NNQ23" s="270"/>
      <c r="NNR23" s="270"/>
      <c r="NNS23" s="270"/>
      <c r="NNT23" s="270"/>
      <c r="NNU23" s="270"/>
      <c r="NNV23" s="270"/>
      <c r="NNW23" s="270"/>
      <c r="NNX23" s="270"/>
      <c r="NNY23" s="270"/>
      <c r="NNZ23" s="270"/>
      <c r="NOA23" s="270"/>
      <c r="NOB23" s="270"/>
      <c r="NOC23" s="270"/>
      <c r="NOD23" s="270"/>
      <c r="NOE23" s="270"/>
      <c r="NOF23" s="270"/>
      <c r="NOG23" s="270"/>
      <c r="NOH23" s="270"/>
      <c r="NOI23" s="270"/>
      <c r="NOJ23" s="270"/>
      <c r="NOK23" s="270"/>
      <c r="NOL23" s="270"/>
      <c r="NOM23" s="270"/>
      <c r="NON23" s="270"/>
      <c r="NOO23" s="270"/>
      <c r="NOP23" s="270"/>
      <c r="NOQ23" s="270"/>
      <c r="NOR23" s="270"/>
      <c r="NOS23" s="270"/>
      <c r="NOT23" s="270"/>
      <c r="NOU23" s="270"/>
      <c r="NOV23" s="270"/>
      <c r="NOW23" s="270"/>
      <c r="NOX23" s="270"/>
      <c r="NOY23" s="270"/>
      <c r="NOZ23" s="270"/>
      <c r="NPA23" s="270"/>
      <c r="NPB23" s="270"/>
      <c r="NPC23" s="270"/>
      <c r="NPD23" s="270"/>
      <c r="NPE23" s="270"/>
      <c r="NPF23" s="270"/>
      <c r="NPG23" s="270"/>
      <c r="NPH23" s="270"/>
      <c r="NPI23" s="270"/>
      <c r="NPJ23" s="270"/>
      <c r="NPK23" s="270"/>
      <c r="NPL23" s="270"/>
      <c r="NPM23" s="270"/>
      <c r="NPN23" s="270"/>
      <c r="NPO23" s="270"/>
      <c r="NPP23" s="270"/>
      <c r="NPQ23" s="270"/>
      <c r="NPR23" s="270"/>
      <c r="NPS23" s="270"/>
      <c r="NPT23" s="270"/>
      <c r="NPU23" s="270"/>
      <c r="NPV23" s="270"/>
      <c r="NPW23" s="270"/>
      <c r="NPX23" s="270"/>
      <c r="NPY23" s="270"/>
      <c r="NPZ23" s="270"/>
      <c r="NQA23" s="270"/>
      <c r="NQB23" s="270"/>
      <c r="NQC23" s="270"/>
      <c r="NQD23" s="270"/>
      <c r="NQE23" s="270"/>
      <c r="NQF23" s="270"/>
      <c r="NQG23" s="270"/>
      <c r="NQH23" s="270"/>
      <c r="NQI23" s="270"/>
      <c r="NQJ23" s="270"/>
      <c r="NQK23" s="270"/>
      <c r="NQL23" s="270"/>
      <c r="NQM23" s="270"/>
      <c r="NQN23" s="270"/>
      <c r="NQO23" s="270"/>
      <c r="NQP23" s="270"/>
      <c r="NQQ23" s="270"/>
      <c r="NQR23" s="270"/>
      <c r="NQS23" s="270"/>
      <c r="NQT23" s="270"/>
      <c r="NQU23" s="270"/>
      <c r="NQV23" s="270"/>
      <c r="NQW23" s="270"/>
      <c r="NQX23" s="270"/>
      <c r="NQY23" s="270"/>
      <c r="NQZ23" s="270"/>
      <c r="NRA23" s="270"/>
      <c r="NRB23" s="270"/>
      <c r="NRC23" s="270"/>
      <c r="NRD23" s="270"/>
      <c r="NRE23" s="270"/>
      <c r="NRF23" s="270"/>
      <c r="NRG23" s="270"/>
      <c r="NRH23" s="270"/>
      <c r="NRI23" s="270"/>
      <c r="NRJ23" s="270"/>
      <c r="NRK23" s="270"/>
      <c r="NRL23" s="270"/>
      <c r="NRM23" s="270"/>
      <c r="NRN23" s="270"/>
      <c r="NRO23" s="270"/>
      <c r="NRP23" s="270"/>
      <c r="NRQ23" s="270"/>
      <c r="NRR23" s="270"/>
      <c r="NRS23" s="270"/>
      <c r="NRT23" s="270"/>
      <c r="NRU23" s="270"/>
      <c r="NRV23" s="270"/>
      <c r="NRW23" s="270"/>
      <c r="NRX23" s="270"/>
      <c r="NRY23" s="270"/>
      <c r="NRZ23" s="270"/>
      <c r="NSA23" s="270"/>
      <c r="NSB23" s="270"/>
      <c r="NSC23" s="270"/>
      <c r="NSD23" s="270"/>
      <c r="NSE23" s="270"/>
      <c r="NSF23" s="270"/>
      <c r="NSG23" s="270"/>
      <c r="NSH23" s="270"/>
      <c r="NSI23" s="270"/>
      <c r="NSJ23" s="270"/>
      <c r="NSK23" s="270"/>
      <c r="NSL23" s="270"/>
      <c r="NSM23" s="270"/>
      <c r="NSN23" s="270"/>
      <c r="NSO23" s="270"/>
      <c r="NSP23" s="270"/>
      <c r="NSQ23" s="270"/>
      <c r="NSR23" s="270"/>
      <c r="NSS23" s="270"/>
      <c r="NST23" s="270"/>
      <c r="NSU23" s="270"/>
      <c r="NSV23" s="270"/>
      <c r="NSW23" s="270"/>
      <c r="NSX23" s="270"/>
      <c r="NSY23" s="270"/>
      <c r="NSZ23" s="270"/>
      <c r="NTA23" s="270"/>
      <c r="NTB23" s="270"/>
      <c r="NTC23" s="270"/>
      <c r="NTD23" s="270"/>
      <c r="NTE23" s="270"/>
      <c r="NTF23" s="270"/>
      <c r="NTG23" s="270"/>
      <c r="NTH23" s="270"/>
      <c r="NTI23" s="270"/>
      <c r="NTJ23" s="270"/>
      <c r="NTK23" s="270"/>
      <c r="NTL23" s="270"/>
      <c r="NTM23" s="270"/>
      <c r="NTN23" s="270"/>
      <c r="NTO23" s="270"/>
      <c r="NTP23" s="270"/>
      <c r="NTQ23" s="270"/>
      <c r="NTR23" s="270"/>
      <c r="NTS23" s="270"/>
      <c r="NTT23" s="270"/>
      <c r="NTU23" s="270"/>
      <c r="NTV23" s="270"/>
      <c r="NTW23" s="270"/>
      <c r="NTX23" s="270"/>
      <c r="NTY23" s="270"/>
      <c r="NTZ23" s="270"/>
      <c r="NUA23" s="270"/>
      <c r="NUB23" s="270"/>
      <c r="NUC23" s="270"/>
      <c r="NUD23" s="270"/>
      <c r="NUE23" s="270"/>
      <c r="NUF23" s="270"/>
      <c r="NUG23" s="270"/>
      <c r="NUH23" s="270"/>
      <c r="NUI23" s="270"/>
      <c r="NUJ23" s="270"/>
      <c r="NUK23" s="270"/>
      <c r="NUL23" s="270"/>
      <c r="NUM23" s="270"/>
      <c r="NUN23" s="270"/>
      <c r="NUO23" s="270"/>
      <c r="NUP23" s="270"/>
      <c r="NUQ23" s="270"/>
      <c r="NUR23" s="270"/>
      <c r="NUS23" s="270"/>
      <c r="NUT23" s="270"/>
      <c r="NUU23" s="270"/>
      <c r="NUV23" s="270"/>
      <c r="NUW23" s="270"/>
      <c r="NUX23" s="270"/>
      <c r="NUY23" s="270"/>
      <c r="NUZ23" s="270"/>
      <c r="NVA23" s="270"/>
      <c r="NVB23" s="270"/>
      <c r="NVC23" s="270"/>
      <c r="NVD23" s="270"/>
      <c r="NVE23" s="270"/>
      <c r="NVF23" s="270"/>
      <c r="NVG23" s="270"/>
      <c r="NVH23" s="270"/>
      <c r="NVI23" s="270"/>
      <c r="NVJ23" s="270"/>
      <c r="NVK23" s="270"/>
      <c r="NVL23" s="270"/>
      <c r="NVM23" s="270"/>
      <c r="NVN23" s="270"/>
      <c r="NVO23" s="270"/>
      <c r="NVP23" s="270"/>
      <c r="NVQ23" s="270"/>
      <c r="NVR23" s="270"/>
      <c r="NVS23" s="270"/>
      <c r="NVT23" s="270"/>
      <c r="NVU23" s="270"/>
      <c r="NVV23" s="270"/>
      <c r="NVW23" s="270"/>
      <c r="NVX23" s="270"/>
      <c r="NVY23" s="270"/>
      <c r="NVZ23" s="270"/>
      <c r="NWA23" s="270"/>
      <c r="NWB23" s="270"/>
      <c r="NWC23" s="270"/>
      <c r="NWD23" s="270"/>
      <c r="NWE23" s="270"/>
      <c r="NWF23" s="270"/>
      <c r="NWG23" s="270"/>
      <c r="NWH23" s="270"/>
      <c r="NWI23" s="270"/>
      <c r="NWJ23" s="270"/>
      <c r="NWK23" s="270"/>
      <c r="NWL23" s="270"/>
      <c r="NWM23" s="270"/>
      <c r="NWN23" s="270"/>
      <c r="NWO23" s="270"/>
      <c r="NWP23" s="270"/>
      <c r="NWQ23" s="270"/>
      <c r="NWR23" s="270"/>
      <c r="NWS23" s="270"/>
      <c r="NWT23" s="270"/>
      <c r="NWU23" s="270"/>
      <c r="NWV23" s="270"/>
      <c r="NWW23" s="270"/>
      <c r="NWX23" s="270"/>
      <c r="NWY23" s="270"/>
      <c r="NWZ23" s="270"/>
      <c r="NXA23" s="270"/>
      <c r="NXB23" s="270"/>
      <c r="NXC23" s="270"/>
      <c r="NXD23" s="270"/>
      <c r="NXE23" s="270"/>
      <c r="NXF23" s="270"/>
      <c r="NXG23" s="270"/>
      <c r="NXH23" s="270"/>
      <c r="NXI23" s="270"/>
      <c r="NXJ23" s="270"/>
      <c r="NXK23" s="270"/>
      <c r="NXL23" s="270"/>
      <c r="NXM23" s="270"/>
      <c r="NXN23" s="270"/>
      <c r="NXO23" s="270"/>
      <c r="NXP23" s="270"/>
      <c r="NXQ23" s="270"/>
      <c r="NXR23" s="270"/>
      <c r="NXS23" s="270"/>
      <c r="NXT23" s="270"/>
      <c r="NXU23" s="270"/>
      <c r="NXV23" s="270"/>
      <c r="NXW23" s="270"/>
      <c r="NXX23" s="270"/>
      <c r="NXY23" s="270"/>
      <c r="NXZ23" s="270"/>
      <c r="NYA23" s="270"/>
      <c r="NYB23" s="270"/>
      <c r="NYC23" s="270"/>
      <c r="NYD23" s="270"/>
      <c r="NYE23" s="270"/>
      <c r="NYF23" s="270"/>
      <c r="NYG23" s="270"/>
      <c r="NYH23" s="270"/>
      <c r="NYI23" s="270"/>
      <c r="NYJ23" s="270"/>
      <c r="NYK23" s="270"/>
      <c r="NYL23" s="270"/>
      <c r="NYM23" s="270"/>
      <c r="NYN23" s="270"/>
      <c r="NYO23" s="270"/>
      <c r="NYP23" s="270"/>
      <c r="NYQ23" s="270"/>
      <c r="NYR23" s="270"/>
      <c r="NYS23" s="270"/>
      <c r="NYT23" s="270"/>
      <c r="NYU23" s="270"/>
      <c r="NYV23" s="270"/>
      <c r="NYW23" s="270"/>
      <c r="NYX23" s="270"/>
      <c r="NYY23" s="270"/>
      <c r="NYZ23" s="270"/>
      <c r="NZA23" s="270"/>
      <c r="NZB23" s="270"/>
      <c r="NZC23" s="270"/>
      <c r="NZD23" s="270"/>
      <c r="NZE23" s="270"/>
      <c r="NZF23" s="270"/>
      <c r="NZG23" s="270"/>
      <c r="NZH23" s="270"/>
      <c r="NZI23" s="270"/>
      <c r="NZJ23" s="270"/>
      <c r="NZK23" s="270"/>
      <c r="NZL23" s="270"/>
      <c r="NZM23" s="270"/>
      <c r="NZN23" s="270"/>
      <c r="NZO23" s="270"/>
      <c r="NZP23" s="270"/>
      <c r="NZQ23" s="270"/>
      <c r="NZR23" s="270"/>
      <c r="NZS23" s="270"/>
      <c r="NZT23" s="270"/>
      <c r="NZU23" s="270"/>
      <c r="NZV23" s="270"/>
      <c r="NZW23" s="270"/>
      <c r="NZX23" s="270"/>
      <c r="NZY23" s="270"/>
      <c r="NZZ23" s="270"/>
      <c r="OAA23" s="270"/>
      <c r="OAB23" s="270"/>
      <c r="OAC23" s="270"/>
      <c r="OAD23" s="270"/>
      <c r="OAE23" s="270"/>
      <c r="OAF23" s="270"/>
      <c r="OAG23" s="270"/>
      <c r="OAH23" s="270"/>
      <c r="OAI23" s="270"/>
      <c r="OAJ23" s="270"/>
      <c r="OAK23" s="270"/>
      <c r="OAL23" s="270"/>
      <c r="OAM23" s="270"/>
      <c r="OAN23" s="270"/>
      <c r="OAO23" s="270"/>
      <c r="OAP23" s="270"/>
      <c r="OAQ23" s="270"/>
      <c r="OAR23" s="270"/>
      <c r="OAS23" s="270"/>
      <c r="OAT23" s="270"/>
      <c r="OAU23" s="270"/>
      <c r="OAV23" s="270"/>
      <c r="OAW23" s="270"/>
      <c r="OAX23" s="270"/>
      <c r="OAY23" s="270"/>
      <c r="OAZ23" s="270"/>
      <c r="OBA23" s="270"/>
      <c r="OBB23" s="270"/>
      <c r="OBC23" s="270"/>
      <c r="OBD23" s="270"/>
      <c r="OBE23" s="270"/>
      <c r="OBF23" s="270"/>
      <c r="OBG23" s="270"/>
      <c r="OBH23" s="270"/>
      <c r="OBI23" s="270"/>
      <c r="OBJ23" s="270"/>
      <c r="OBK23" s="270"/>
      <c r="OBL23" s="270"/>
      <c r="OBM23" s="270"/>
      <c r="OBN23" s="270"/>
      <c r="OBO23" s="270"/>
      <c r="OBP23" s="270"/>
      <c r="OBQ23" s="270"/>
      <c r="OBR23" s="270"/>
      <c r="OBS23" s="270"/>
      <c r="OBT23" s="270"/>
      <c r="OBU23" s="270"/>
      <c r="OBV23" s="270"/>
      <c r="OBW23" s="270"/>
      <c r="OBX23" s="270"/>
      <c r="OBY23" s="270"/>
      <c r="OBZ23" s="270"/>
      <c r="OCA23" s="270"/>
      <c r="OCB23" s="270"/>
      <c r="OCC23" s="270"/>
      <c r="OCD23" s="270"/>
      <c r="OCE23" s="270"/>
      <c r="OCF23" s="270"/>
      <c r="OCG23" s="270"/>
      <c r="OCH23" s="270"/>
      <c r="OCI23" s="270"/>
      <c r="OCJ23" s="270"/>
      <c r="OCK23" s="270"/>
      <c r="OCL23" s="270"/>
      <c r="OCM23" s="270"/>
      <c r="OCN23" s="270"/>
      <c r="OCO23" s="270"/>
      <c r="OCP23" s="270"/>
      <c r="OCQ23" s="270"/>
      <c r="OCR23" s="270"/>
      <c r="OCS23" s="270"/>
      <c r="OCT23" s="270"/>
      <c r="OCU23" s="270"/>
      <c r="OCV23" s="270"/>
      <c r="OCW23" s="270"/>
      <c r="OCX23" s="270"/>
      <c r="OCY23" s="270"/>
      <c r="OCZ23" s="270"/>
      <c r="ODA23" s="270"/>
      <c r="ODB23" s="270"/>
      <c r="ODC23" s="270"/>
      <c r="ODD23" s="270"/>
      <c r="ODE23" s="270"/>
      <c r="ODF23" s="270"/>
      <c r="ODG23" s="270"/>
      <c r="ODH23" s="270"/>
      <c r="ODI23" s="270"/>
      <c r="ODJ23" s="270"/>
      <c r="ODK23" s="270"/>
      <c r="ODL23" s="270"/>
      <c r="ODM23" s="270"/>
      <c r="ODN23" s="270"/>
      <c r="ODO23" s="270"/>
      <c r="ODP23" s="270"/>
      <c r="ODQ23" s="270"/>
      <c r="ODR23" s="270"/>
      <c r="ODS23" s="270"/>
      <c r="ODT23" s="270"/>
      <c r="ODU23" s="270"/>
      <c r="ODV23" s="270"/>
      <c r="ODW23" s="270"/>
      <c r="ODX23" s="270"/>
      <c r="ODY23" s="270"/>
      <c r="ODZ23" s="270"/>
      <c r="OEA23" s="270"/>
      <c r="OEB23" s="270"/>
      <c r="OEC23" s="270"/>
      <c r="OED23" s="270"/>
      <c r="OEE23" s="270"/>
      <c r="OEF23" s="270"/>
      <c r="OEG23" s="270"/>
      <c r="OEH23" s="270"/>
      <c r="OEI23" s="270"/>
      <c r="OEJ23" s="270"/>
      <c r="OEK23" s="270"/>
      <c r="OEL23" s="270"/>
      <c r="OEM23" s="270"/>
      <c r="OEN23" s="270"/>
      <c r="OEO23" s="270"/>
      <c r="OEP23" s="270"/>
      <c r="OEQ23" s="270"/>
      <c r="OER23" s="270"/>
      <c r="OES23" s="270"/>
      <c r="OET23" s="270"/>
      <c r="OEU23" s="270"/>
      <c r="OEV23" s="270"/>
      <c r="OEW23" s="270"/>
      <c r="OEX23" s="270"/>
      <c r="OEY23" s="270"/>
      <c r="OEZ23" s="270"/>
      <c r="OFA23" s="270"/>
      <c r="OFB23" s="270"/>
      <c r="OFC23" s="270"/>
      <c r="OFD23" s="270"/>
      <c r="OFE23" s="270"/>
      <c r="OFF23" s="270"/>
      <c r="OFG23" s="270"/>
      <c r="OFH23" s="270"/>
      <c r="OFI23" s="270"/>
      <c r="OFJ23" s="270"/>
      <c r="OFK23" s="270"/>
      <c r="OFL23" s="270"/>
      <c r="OFM23" s="270"/>
      <c r="OFN23" s="270"/>
      <c r="OFO23" s="270"/>
      <c r="OFP23" s="270"/>
      <c r="OFQ23" s="270"/>
      <c r="OFR23" s="270"/>
      <c r="OFS23" s="270"/>
      <c r="OFT23" s="270"/>
      <c r="OFU23" s="270"/>
      <c r="OFV23" s="270"/>
      <c r="OFW23" s="270"/>
      <c r="OFX23" s="270"/>
      <c r="OFY23" s="270"/>
      <c r="OFZ23" s="270"/>
      <c r="OGA23" s="270"/>
      <c r="OGB23" s="270"/>
      <c r="OGC23" s="270"/>
      <c r="OGD23" s="270"/>
      <c r="OGE23" s="270"/>
      <c r="OGF23" s="270"/>
      <c r="OGG23" s="270"/>
      <c r="OGH23" s="270"/>
      <c r="OGI23" s="270"/>
      <c r="OGJ23" s="270"/>
      <c r="OGK23" s="270"/>
      <c r="OGL23" s="270"/>
      <c r="OGM23" s="270"/>
      <c r="OGN23" s="270"/>
      <c r="OGO23" s="270"/>
      <c r="OGP23" s="270"/>
      <c r="OGQ23" s="270"/>
      <c r="OGR23" s="270"/>
      <c r="OGS23" s="270"/>
      <c r="OGT23" s="270"/>
      <c r="OGU23" s="270"/>
      <c r="OGV23" s="270"/>
      <c r="OGW23" s="270"/>
      <c r="OGX23" s="270"/>
      <c r="OGY23" s="270"/>
      <c r="OGZ23" s="270"/>
      <c r="OHA23" s="270"/>
      <c r="OHB23" s="270"/>
      <c r="OHC23" s="270"/>
      <c r="OHD23" s="270"/>
      <c r="OHE23" s="270"/>
      <c r="OHF23" s="270"/>
      <c r="OHG23" s="270"/>
      <c r="OHH23" s="270"/>
      <c r="OHI23" s="270"/>
      <c r="OHJ23" s="270"/>
      <c r="OHK23" s="270"/>
      <c r="OHL23" s="270"/>
      <c r="OHM23" s="270"/>
      <c r="OHN23" s="270"/>
      <c r="OHO23" s="270"/>
      <c r="OHP23" s="270"/>
      <c r="OHQ23" s="270"/>
      <c r="OHR23" s="270"/>
      <c r="OHS23" s="270"/>
      <c r="OHT23" s="270"/>
      <c r="OHU23" s="270"/>
      <c r="OHV23" s="270"/>
      <c r="OHW23" s="270"/>
      <c r="OHX23" s="270"/>
      <c r="OHY23" s="270"/>
      <c r="OHZ23" s="270"/>
      <c r="OIA23" s="270"/>
      <c r="OIB23" s="270"/>
      <c r="OIC23" s="270"/>
      <c r="OID23" s="270"/>
      <c r="OIE23" s="270"/>
      <c r="OIF23" s="270"/>
      <c r="OIG23" s="270"/>
      <c r="OIH23" s="270"/>
      <c r="OII23" s="270"/>
      <c r="OIJ23" s="270"/>
      <c r="OIK23" s="270"/>
      <c r="OIL23" s="270"/>
      <c r="OIM23" s="270"/>
      <c r="OIN23" s="270"/>
      <c r="OIO23" s="270"/>
      <c r="OIP23" s="270"/>
      <c r="OIQ23" s="270"/>
      <c r="OIR23" s="270"/>
      <c r="OIS23" s="270"/>
      <c r="OIT23" s="270"/>
      <c r="OIU23" s="270"/>
      <c r="OIV23" s="270"/>
      <c r="OIW23" s="270"/>
      <c r="OIX23" s="270"/>
      <c r="OIY23" s="270"/>
      <c r="OIZ23" s="270"/>
      <c r="OJA23" s="270"/>
      <c r="OJB23" s="270"/>
      <c r="OJC23" s="270"/>
      <c r="OJD23" s="270"/>
      <c r="OJE23" s="270"/>
      <c r="OJF23" s="270"/>
      <c r="OJG23" s="270"/>
      <c r="OJH23" s="270"/>
      <c r="OJI23" s="270"/>
      <c r="OJJ23" s="270"/>
      <c r="OJK23" s="270"/>
      <c r="OJL23" s="270"/>
      <c r="OJM23" s="270"/>
      <c r="OJN23" s="270"/>
      <c r="OJO23" s="270"/>
      <c r="OJP23" s="270"/>
      <c r="OJQ23" s="270"/>
      <c r="OJR23" s="270"/>
      <c r="OJS23" s="270"/>
      <c r="OJT23" s="270"/>
      <c r="OJU23" s="270"/>
      <c r="OJV23" s="270"/>
      <c r="OJW23" s="270"/>
      <c r="OJX23" s="270"/>
      <c r="OJY23" s="270"/>
      <c r="OJZ23" s="270"/>
      <c r="OKA23" s="270"/>
      <c r="OKB23" s="270"/>
      <c r="OKC23" s="270"/>
      <c r="OKD23" s="270"/>
      <c r="OKE23" s="270"/>
      <c r="OKF23" s="270"/>
      <c r="OKG23" s="270"/>
      <c r="OKH23" s="270"/>
      <c r="OKI23" s="270"/>
      <c r="OKJ23" s="270"/>
      <c r="OKK23" s="270"/>
      <c r="OKL23" s="270"/>
      <c r="OKM23" s="270"/>
      <c r="OKN23" s="270"/>
      <c r="OKO23" s="270"/>
      <c r="OKP23" s="270"/>
      <c r="OKQ23" s="270"/>
      <c r="OKR23" s="270"/>
      <c r="OKS23" s="270"/>
      <c r="OKT23" s="270"/>
      <c r="OKU23" s="270"/>
      <c r="OKV23" s="270"/>
      <c r="OKW23" s="270"/>
      <c r="OKX23" s="270"/>
      <c r="OKY23" s="270"/>
      <c r="OKZ23" s="270"/>
      <c r="OLA23" s="270"/>
      <c r="OLB23" s="270"/>
      <c r="OLC23" s="270"/>
      <c r="OLD23" s="270"/>
      <c r="OLE23" s="270"/>
      <c r="OLF23" s="270"/>
      <c r="OLG23" s="270"/>
      <c r="OLH23" s="270"/>
      <c r="OLI23" s="270"/>
      <c r="OLJ23" s="270"/>
      <c r="OLK23" s="270"/>
      <c r="OLL23" s="270"/>
      <c r="OLM23" s="270"/>
      <c r="OLN23" s="270"/>
      <c r="OLO23" s="270"/>
      <c r="OLP23" s="270"/>
      <c r="OLQ23" s="270"/>
      <c r="OLR23" s="270"/>
      <c r="OLS23" s="270"/>
      <c r="OLT23" s="270"/>
      <c r="OLU23" s="270"/>
      <c r="OLV23" s="270"/>
      <c r="OLW23" s="270"/>
      <c r="OLX23" s="270"/>
      <c r="OLY23" s="270"/>
      <c r="OLZ23" s="270"/>
      <c r="OMA23" s="270"/>
      <c r="OMB23" s="270"/>
      <c r="OMC23" s="270"/>
      <c r="OMD23" s="270"/>
      <c r="OME23" s="270"/>
      <c r="OMF23" s="270"/>
      <c r="OMG23" s="270"/>
      <c r="OMH23" s="270"/>
      <c r="OMI23" s="270"/>
      <c r="OMJ23" s="270"/>
      <c r="OMK23" s="270"/>
      <c r="OML23" s="270"/>
      <c r="OMM23" s="270"/>
      <c r="OMN23" s="270"/>
      <c r="OMO23" s="270"/>
      <c r="OMP23" s="270"/>
      <c r="OMQ23" s="270"/>
      <c r="OMR23" s="270"/>
      <c r="OMS23" s="270"/>
      <c r="OMT23" s="270"/>
      <c r="OMU23" s="270"/>
      <c r="OMV23" s="270"/>
      <c r="OMW23" s="270"/>
      <c r="OMX23" s="270"/>
      <c r="OMY23" s="270"/>
      <c r="OMZ23" s="270"/>
      <c r="ONA23" s="270"/>
      <c r="ONB23" s="270"/>
      <c r="ONC23" s="270"/>
      <c r="OND23" s="270"/>
      <c r="ONE23" s="270"/>
      <c r="ONF23" s="270"/>
      <c r="ONG23" s="270"/>
      <c r="ONH23" s="270"/>
      <c r="ONI23" s="270"/>
      <c r="ONJ23" s="270"/>
      <c r="ONK23" s="270"/>
      <c r="ONL23" s="270"/>
      <c r="ONM23" s="270"/>
      <c r="ONN23" s="270"/>
      <c r="ONO23" s="270"/>
      <c r="ONP23" s="270"/>
      <c r="ONQ23" s="270"/>
      <c r="ONR23" s="270"/>
      <c r="ONS23" s="270"/>
      <c r="ONT23" s="270"/>
      <c r="ONU23" s="270"/>
      <c r="ONV23" s="270"/>
      <c r="ONW23" s="270"/>
      <c r="ONX23" s="270"/>
      <c r="ONY23" s="270"/>
      <c r="ONZ23" s="270"/>
      <c r="OOA23" s="270"/>
      <c r="OOB23" s="270"/>
      <c r="OOC23" s="270"/>
      <c r="OOD23" s="270"/>
      <c r="OOE23" s="270"/>
      <c r="OOF23" s="270"/>
      <c r="OOG23" s="270"/>
      <c r="OOH23" s="270"/>
      <c r="OOI23" s="270"/>
      <c r="OOJ23" s="270"/>
      <c r="OOK23" s="270"/>
      <c r="OOL23" s="270"/>
      <c r="OOM23" s="270"/>
      <c r="OON23" s="270"/>
      <c r="OOO23" s="270"/>
      <c r="OOP23" s="270"/>
      <c r="OOQ23" s="270"/>
      <c r="OOR23" s="270"/>
      <c r="OOS23" s="270"/>
      <c r="OOT23" s="270"/>
      <c r="OOU23" s="270"/>
      <c r="OOV23" s="270"/>
      <c r="OOW23" s="270"/>
      <c r="OOX23" s="270"/>
      <c r="OOY23" s="270"/>
      <c r="OOZ23" s="270"/>
      <c r="OPA23" s="270"/>
      <c r="OPB23" s="270"/>
      <c r="OPC23" s="270"/>
      <c r="OPD23" s="270"/>
      <c r="OPE23" s="270"/>
      <c r="OPF23" s="270"/>
      <c r="OPG23" s="270"/>
      <c r="OPH23" s="270"/>
      <c r="OPI23" s="270"/>
      <c r="OPJ23" s="270"/>
      <c r="OPK23" s="270"/>
      <c r="OPL23" s="270"/>
      <c r="OPM23" s="270"/>
      <c r="OPN23" s="270"/>
      <c r="OPO23" s="270"/>
      <c r="OPP23" s="270"/>
      <c r="OPQ23" s="270"/>
      <c r="OPR23" s="270"/>
      <c r="OPS23" s="270"/>
      <c r="OPT23" s="270"/>
      <c r="OPU23" s="270"/>
      <c r="OPV23" s="270"/>
      <c r="OPW23" s="270"/>
      <c r="OPX23" s="270"/>
      <c r="OPY23" s="270"/>
      <c r="OPZ23" s="270"/>
      <c r="OQA23" s="270"/>
      <c r="OQB23" s="270"/>
      <c r="OQC23" s="270"/>
      <c r="OQD23" s="270"/>
      <c r="OQE23" s="270"/>
      <c r="OQF23" s="270"/>
      <c r="OQG23" s="270"/>
      <c r="OQH23" s="270"/>
      <c r="OQI23" s="270"/>
      <c r="OQJ23" s="270"/>
      <c r="OQK23" s="270"/>
      <c r="OQL23" s="270"/>
      <c r="OQM23" s="270"/>
      <c r="OQN23" s="270"/>
      <c r="OQO23" s="270"/>
      <c r="OQP23" s="270"/>
      <c r="OQQ23" s="270"/>
      <c r="OQR23" s="270"/>
      <c r="OQS23" s="270"/>
      <c r="OQT23" s="270"/>
      <c r="OQU23" s="270"/>
      <c r="OQV23" s="270"/>
      <c r="OQW23" s="270"/>
      <c r="OQX23" s="270"/>
      <c r="OQY23" s="270"/>
      <c r="OQZ23" s="270"/>
      <c r="ORA23" s="270"/>
      <c r="ORB23" s="270"/>
      <c r="ORC23" s="270"/>
      <c r="ORD23" s="270"/>
      <c r="ORE23" s="270"/>
      <c r="ORF23" s="270"/>
      <c r="ORG23" s="270"/>
      <c r="ORH23" s="270"/>
      <c r="ORI23" s="270"/>
      <c r="ORJ23" s="270"/>
      <c r="ORK23" s="270"/>
      <c r="ORL23" s="270"/>
      <c r="ORM23" s="270"/>
      <c r="ORN23" s="270"/>
      <c r="ORO23" s="270"/>
      <c r="ORP23" s="270"/>
      <c r="ORQ23" s="270"/>
      <c r="ORR23" s="270"/>
      <c r="ORS23" s="270"/>
      <c r="ORT23" s="270"/>
      <c r="ORU23" s="270"/>
      <c r="ORV23" s="270"/>
      <c r="ORW23" s="270"/>
      <c r="ORX23" s="270"/>
      <c r="ORY23" s="270"/>
      <c r="ORZ23" s="270"/>
      <c r="OSA23" s="270"/>
      <c r="OSB23" s="270"/>
      <c r="OSC23" s="270"/>
      <c r="OSD23" s="270"/>
      <c r="OSE23" s="270"/>
      <c r="OSF23" s="270"/>
      <c r="OSG23" s="270"/>
      <c r="OSH23" s="270"/>
      <c r="OSI23" s="270"/>
      <c r="OSJ23" s="270"/>
      <c r="OSK23" s="270"/>
      <c r="OSL23" s="270"/>
      <c r="OSM23" s="270"/>
      <c r="OSN23" s="270"/>
      <c r="OSO23" s="270"/>
      <c r="OSP23" s="270"/>
      <c r="OSQ23" s="270"/>
      <c r="OSR23" s="270"/>
      <c r="OSS23" s="270"/>
      <c r="OST23" s="270"/>
      <c r="OSU23" s="270"/>
      <c r="OSV23" s="270"/>
      <c r="OSW23" s="270"/>
      <c r="OSX23" s="270"/>
      <c r="OSY23" s="270"/>
      <c r="OSZ23" s="270"/>
      <c r="OTA23" s="270"/>
      <c r="OTB23" s="270"/>
      <c r="OTC23" s="270"/>
      <c r="OTD23" s="270"/>
      <c r="OTE23" s="270"/>
      <c r="OTF23" s="270"/>
      <c r="OTG23" s="270"/>
      <c r="OTH23" s="270"/>
      <c r="OTI23" s="270"/>
      <c r="OTJ23" s="270"/>
      <c r="OTK23" s="270"/>
      <c r="OTL23" s="270"/>
      <c r="OTM23" s="270"/>
      <c r="OTN23" s="270"/>
      <c r="OTO23" s="270"/>
      <c r="OTP23" s="270"/>
      <c r="OTQ23" s="270"/>
      <c r="OTR23" s="270"/>
      <c r="OTS23" s="270"/>
      <c r="OTT23" s="270"/>
      <c r="OTU23" s="270"/>
      <c r="OTV23" s="270"/>
      <c r="OTW23" s="270"/>
      <c r="OTX23" s="270"/>
      <c r="OTY23" s="270"/>
      <c r="OTZ23" s="270"/>
      <c r="OUA23" s="270"/>
      <c r="OUB23" s="270"/>
      <c r="OUC23" s="270"/>
      <c r="OUD23" s="270"/>
      <c r="OUE23" s="270"/>
      <c r="OUF23" s="270"/>
      <c r="OUG23" s="270"/>
      <c r="OUH23" s="270"/>
      <c r="OUI23" s="270"/>
      <c r="OUJ23" s="270"/>
      <c r="OUK23" s="270"/>
      <c r="OUL23" s="270"/>
      <c r="OUM23" s="270"/>
      <c r="OUN23" s="270"/>
      <c r="OUO23" s="270"/>
      <c r="OUP23" s="270"/>
      <c r="OUQ23" s="270"/>
      <c r="OUR23" s="270"/>
      <c r="OUS23" s="270"/>
      <c r="OUT23" s="270"/>
      <c r="OUU23" s="270"/>
      <c r="OUV23" s="270"/>
      <c r="OUW23" s="270"/>
      <c r="OUX23" s="270"/>
      <c r="OUY23" s="270"/>
      <c r="OUZ23" s="270"/>
      <c r="OVA23" s="270"/>
      <c r="OVB23" s="270"/>
      <c r="OVC23" s="270"/>
      <c r="OVD23" s="270"/>
      <c r="OVE23" s="270"/>
      <c r="OVF23" s="270"/>
      <c r="OVG23" s="270"/>
      <c r="OVH23" s="270"/>
      <c r="OVI23" s="270"/>
      <c r="OVJ23" s="270"/>
      <c r="OVK23" s="270"/>
      <c r="OVL23" s="270"/>
      <c r="OVM23" s="270"/>
      <c r="OVN23" s="270"/>
      <c r="OVO23" s="270"/>
      <c r="OVP23" s="270"/>
      <c r="OVQ23" s="270"/>
      <c r="OVR23" s="270"/>
      <c r="OVS23" s="270"/>
      <c r="OVT23" s="270"/>
      <c r="OVU23" s="270"/>
      <c r="OVV23" s="270"/>
      <c r="OVW23" s="270"/>
      <c r="OVX23" s="270"/>
      <c r="OVY23" s="270"/>
      <c r="OVZ23" s="270"/>
      <c r="OWA23" s="270"/>
      <c r="OWB23" s="270"/>
      <c r="OWC23" s="270"/>
      <c r="OWD23" s="270"/>
      <c r="OWE23" s="270"/>
      <c r="OWF23" s="270"/>
      <c r="OWG23" s="270"/>
      <c r="OWH23" s="270"/>
      <c r="OWI23" s="270"/>
      <c r="OWJ23" s="270"/>
      <c r="OWK23" s="270"/>
      <c r="OWL23" s="270"/>
      <c r="OWM23" s="270"/>
      <c r="OWN23" s="270"/>
      <c r="OWO23" s="270"/>
      <c r="OWP23" s="270"/>
      <c r="OWQ23" s="270"/>
      <c r="OWR23" s="270"/>
      <c r="OWS23" s="270"/>
      <c r="OWT23" s="270"/>
      <c r="OWU23" s="270"/>
      <c r="OWV23" s="270"/>
      <c r="OWW23" s="270"/>
      <c r="OWX23" s="270"/>
      <c r="OWY23" s="270"/>
      <c r="OWZ23" s="270"/>
      <c r="OXA23" s="270"/>
      <c r="OXB23" s="270"/>
      <c r="OXC23" s="270"/>
      <c r="OXD23" s="270"/>
      <c r="OXE23" s="270"/>
      <c r="OXF23" s="270"/>
      <c r="OXG23" s="270"/>
      <c r="OXH23" s="270"/>
      <c r="OXI23" s="270"/>
      <c r="OXJ23" s="270"/>
      <c r="OXK23" s="270"/>
      <c r="OXL23" s="270"/>
      <c r="OXM23" s="270"/>
      <c r="OXN23" s="270"/>
      <c r="OXO23" s="270"/>
      <c r="OXP23" s="270"/>
      <c r="OXQ23" s="270"/>
      <c r="OXR23" s="270"/>
      <c r="OXS23" s="270"/>
      <c r="OXT23" s="270"/>
      <c r="OXU23" s="270"/>
      <c r="OXV23" s="270"/>
      <c r="OXW23" s="270"/>
      <c r="OXX23" s="270"/>
      <c r="OXY23" s="270"/>
      <c r="OXZ23" s="270"/>
      <c r="OYA23" s="270"/>
      <c r="OYB23" s="270"/>
      <c r="OYC23" s="270"/>
      <c r="OYD23" s="270"/>
      <c r="OYE23" s="270"/>
      <c r="OYF23" s="270"/>
      <c r="OYG23" s="270"/>
      <c r="OYH23" s="270"/>
      <c r="OYI23" s="270"/>
      <c r="OYJ23" s="270"/>
      <c r="OYK23" s="270"/>
      <c r="OYL23" s="270"/>
      <c r="OYM23" s="270"/>
      <c r="OYN23" s="270"/>
      <c r="OYO23" s="270"/>
      <c r="OYP23" s="270"/>
      <c r="OYQ23" s="270"/>
      <c r="OYR23" s="270"/>
      <c r="OYS23" s="270"/>
      <c r="OYT23" s="270"/>
      <c r="OYU23" s="270"/>
      <c r="OYV23" s="270"/>
      <c r="OYW23" s="270"/>
      <c r="OYX23" s="270"/>
      <c r="OYY23" s="270"/>
      <c r="OYZ23" s="270"/>
      <c r="OZA23" s="270"/>
      <c r="OZB23" s="270"/>
      <c r="OZC23" s="270"/>
      <c r="OZD23" s="270"/>
      <c r="OZE23" s="270"/>
      <c r="OZF23" s="270"/>
      <c r="OZG23" s="270"/>
      <c r="OZH23" s="270"/>
      <c r="OZI23" s="270"/>
      <c r="OZJ23" s="270"/>
      <c r="OZK23" s="270"/>
      <c r="OZL23" s="270"/>
      <c r="OZM23" s="270"/>
      <c r="OZN23" s="270"/>
      <c r="OZO23" s="270"/>
      <c r="OZP23" s="270"/>
      <c r="OZQ23" s="270"/>
      <c r="OZR23" s="270"/>
      <c r="OZS23" s="270"/>
      <c r="OZT23" s="270"/>
      <c r="OZU23" s="270"/>
      <c r="OZV23" s="270"/>
      <c r="OZW23" s="270"/>
      <c r="OZX23" s="270"/>
      <c r="OZY23" s="270"/>
      <c r="OZZ23" s="270"/>
      <c r="PAA23" s="270"/>
      <c r="PAB23" s="270"/>
      <c r="PAC23" s="270"/>
      <c r="PAD23" s="270"/>
      <c r="PAE23" s="270"/>
      <c r="PAF23" s="270"/>
      <c r="PAG23" s="270"/>
      <c r="PAH23" s="270"/>
      <c r="PAI23" s="270"/>
      <c r="PAJ23" s="270"/>
      <c r="PAK23" s="270"/>
      <c r="PAL23" s="270"/>
      <c r="PAM23" s="270"/>
      <c r="PAN23" s="270"/>
      <c r="PAO23" s="270"/>
      <c r="PAP23" s="270"/>
      <c r="PAQ23" s="270"/>
      <c r="PAR23" s="270"/>
      <c r="PAS23" s="270"/>
      <c r="PAT23" s="270"/>
      <c r="PAU23" s="270"/>
      <c r="PAV23" s="270"/>
      <c r="PAW23" s="270"/>
      <c r="PAX23" s="270"/>
      <c r="PAY23" s="270"/>
      <c r="PAZ23" s="270"/>
      <c r="PBA23" s="270"/>
      <c r="PBB23" s="270"/>
      <c r="PBC23" s="270"/>
      <c r="PBD23" s="270"/>
      <c r="PBE23" s="270"/>
      <c r="PBF23" s="270"/>
      <c r="PBG23" s="270"/>
      <c r="PBH23" s="270"/>
      <c r="PBI23" s="270"/>
      <c r="PBJ23" s="270"/>
      <c r="PBK23" s="270"/>
      <c r="PBL23" s="270"/>
      <c r="PBM23" s="270"/>
      <c r="PBN23" s="270"/>
      <c r="PBO23" s="270"/>
      <c r="PBP23" s="270"/>
      <c r="PBQ23" s="270"/>
      <c r="PBR23" s="270"/>
      <c r="PBS23" s="270"/>
      <c r="PBT23" s="270"/>
      <c r="PBU23" s="270"/>
      <c r="PBV23" s="270"/>
      <c r="PBW23" s="270"/>
      <c r="PBX23" s="270"/>
      <c r="PBY23" s="270"/>
      <c r="PBZ23" s="270"/>
      <c r="PCA23" s="270"/>
      <c r="PCB23" s="270"/>
      <c r="PCC23" s="270"/>
      <c r="PCD23" s="270"/>
      <c r="PCE23" s="270"/>
      <c r="PCF23" s="270"/>
      <c r="PCG23" s="270"/>
      <c r="PCH23" s="270"/>
      <c r="PCI23" s="270"/>
      <c r="PCJ23" s="270"/>
      <c r="PCK23" s="270"/>
      <c r="PCL23" s="270"/>
      <c r="PCM23" s="270"/>
      <c r="PCN23" s="270"/>
      <c r="PCO23" s="270"/>
      <c r="PCP23" s="270"/>
      <c r="PCQ23" s="270"/>
      <c r="PCR23" s="270"/>
      <c r="PCS23" s="270"/>
      <c r="PCT23" s="270"/>
      <c r="PCU23" s="270"/>
      <c r="PCV23" s="270"/>
      <c r="PCW23" s="270"/>
      <c r="PCX23" s="270"/>
      <c r="PCY23" s="270"/>
      <c r="PCZ23" s="270"/>
      <c r="PDA23" s="270"/>
      <c r="PDB23" s="270"/>
      <c r="PDC23" s="270"/>
      <c r="PDD23" s="270"/>
      <c r="PDE23" s="270"/>
      <c r="PDF23" s="270"/>
      <c r="PDG23" s="270"/>
      <c r="PDH23" s="270"/>
      <c r="PDI23" s="270"/>
      <c r="PDJ23" s="270"/>
      <c r="PDK23" s="270"/>
      <c r="PDL23" s="270"/>
      <c r="PDM23" s="270"/>
      <c r="PDN23" s="270"/>
      <c r="PDO23" s="270"/>
      <c r="PDP23" s="270"/>
      <c r="PDQ23" s="270"/>
      <c r="PDR23" s="270"/>
      <c r="PDS23" s="270"/>
      <c r="PDT23" s="270"/>
      <c r="PDU23" s="270"/>
      <c r="PDV23" s="270"/>
      <c r="PDW23" s="270"/>
      <c r="PDX23" s="270"/>
      <c r="PDY23" s="270"/>
      <c r="PDZ23" s="270"/>
      <c r="PEA23" s="270"/>
      <c r="PEB23" s="270"/>
      <c r="PEC23" s="270"/>
      <c r="PED23" s="270"/>
      <c r="PEE23" s="270"/>
      <c r="PEF23" s="270"/>
      <c r="PEG23" s="270"/>
      <c r="PEH23" s="270"/>
      <c r="PEI23" s="270"/>
      <c r="PEJ23" s="270"/>
      <c r="PEK23" s="270"/>
      <c r="PEL23" s="270"/>
      <c r="PEM23" s="270"/>
      <c r="PEN23" s="270"/>
      <c r="PEO23" s="270"/>
      <c r="PEP23" s="270"/>
      <c r="PEQ23" s="270"/>
      <c r="PER23" s="270"/>
      <c r="PES23" s="270"/>
      <c r="PET23" s="270"/>
      <c r="PEU23" s="270"/>
      <c r="PEV23" s="270"/>
      <c r="PEW23" s="270"/>
      <c r="PEX23" s="270"/>
      <c r="PEY23" s="270"/>
      <c r="PEZ23" s="270"/>
      <c r="PFA23" s="270"/>
      <c r="PFB23" s="270"/>
      <c r="PFC23" s="270"/>
      <c r="PFD23" s="270"/>
      <c r="PFE23" s="270"/>
      <c r="PFF23" s="270"/>
      <c r="PFG23" s="270"/>
      <c r="PFH23" s="270"/>
      <c r="PFI23" s="270"/>
      <c r="PFJ23" s="270"/>
      <c r="PFK23" s="270"/>
      <c r="PFL23" s="270"/>
      <c r="PFM23" s="270"/>
      <c r="PFN23" s="270"/>
      <c r="PFO23" s="270"/>
      <c r="PFP23" s="270"/>
      <c r="PFQ23" s="270"/>
      <c r="PFR23" s="270"/>
      <c r="PFS23" s="270"/>
      <c r="PFT23" s="270"/>
      <c r="PFU23" s="270"/>
      <c r="PFV23" s="270"/>
      <c r="PFW23" s="270"/>
      <c r="PFX23" s="270"/>
      <c r="PFY23" s="270"/>
      <c r="PFZ23" s="270"/>
      <c r="PGA23" s="270"/>
      <c r="PGB23" s="270"/>
      <c r="PGC23" s="270"/>
      <c r="PGD23" s="270"/>
      <c r="PGE23" s="270"/>
      <c r="PGF23" s="270"/>
      <c r="PGG23" s="270"/>
      <c r="PGH23" s="270"/>
      <c r="PGI23" s="270"/>
      <c r="PGJ23" s="270"/>
      <c r="PGK23" s="270"/>
      <c r="PGL23" s="270"/>
      <c r="PGM23" s="270"/>
      <c r="PGN23" s="270"/>
      <c r="PGO23" s="270"/>
      <c r="PGP23" s="270"/>
      <c r="PGQ23" s="270"/>
      <c r="PGR23" s="270"/>
      <c r="PGS23" s="270"/>
      <c r="PGT23" s="270"/>
      <c r="PGU23" s="270"/>
      <c r="PGV23" s="270"/>
      <c r="PGW23" s="270"/>
      <c r="PGX23" s="270"/>
      <c r="PGY23" s="270"/>
      <c r="PGZ23" s="270"/>
      <c r="PHA23" s="270"/>
      <c r="PHB23" s="270"/>
      <c r="PHC23" s="270"/>
      <c r="PHD23" s="270"/>
      <c r="PHE23" s="270"/>
      <c r="PHF23" s="270"/>
      <c r="PHG23" s="270"/>
      <c r="PHH23" s="270"/>
      <c r="PHI23" s="270"/>
      <c r="PHJ23" s="270"/>
      <c r="PHK23" s="270"/>
      <c r="PHL23" s="270"/>
      <c r="PHM23" s="270"/>
      <c r="PHN23" s="270"/>
      <c r="PHO23" s="270"/>
      <c r="PHP23" s="270"/>
      <c r="PHQ23" s="270"/>
      <c r="PHR23" s="270"/>
      <c r="PHS23" s="270"/>
      <c r="PHT23" s="270"/>
      <c r="PHU23" s="270"/>
      <c r="PHV23" s="270"/>
      <c r="PHW23" s="270"/>
      <c r="PHX23" s="270"/>
      <c r="PHY23" s="270"/>
      <c r="PHZ23" s="270"/>
      <c r="PIA23" s="270"/>
      <c r="PIB23" s="270"/>
      <c r="PIC23" s="270"/>
      <c r="PID23" s="270"/>
      <c r="PIE23" s="270"/>
      <c r="PIF23" s="270"/>
      <c r="PIG23" s="270"/>
      <c r="PIH23" s="270"/>
      <c r="PII23" s="270"/>
      <c r="PIJ23" s="270"/>
      <c r="PIK23" s="270"/>
      <c r="PIL23" s="270"/>
      <c r="PIM23" s="270"/>
      <c r="PIN23" s="270"/>
      <c r="PIO23" s="270"/>
      <c r="PIP23" s="270"/>
      <c r="PIQ23" s="270"/>
      <c r="PIR23" s="270"/>
      <c r="PIS23" s="270"/>
      <c r="PIT23" s="270"/>
      <c r="PIU23" s="270"/>
      <c r="PIV23" s="270"/>
      <c r="PIW23" s="270"/>
      <c r="PIX23" s="270"/>
      <c r="PIY23" s="270"/>
      <c r="PIZ23" s="270"/>
      <c r="PJA23" s="270"/>
      <c r="PJB23" s="270"/>
      <c r="PJC23" s="270"/>
      <c r="PJD23" s="270"/>
      <c r="PJE23" s="270"/>
      <c r="PJF23" s="270"/>
      <c r="PJG23" s="270"/>
      <c r="PJH23" s="270"/>
      <c r="PJI23" s="270"/>
      <c r="PJJ23" s="270"/>
      <c r="PJK23" s="270"/>
      <c r="PJL23" s="270"/>
      <c r="PJM23" s="270"/>
      <c r="PJN23" s="270"/>
      <c r="PJO23" s="270"/>
      <c r="PJP23" s="270"/>
      <c r="PJQ23" s="270"/>
      <c r="PJR23" s="270"/>
      <c r="PJS23" s="270"/>
      <c r="PJT23" s="270"/>
      <c r="PJU23" s="270"/>
      <c r="PJV23" s="270"/>
      <c r="PJW23" s="270"/>
      <c r="PJX23" s="270"/>
      <c r="PJY23" s="270"/>
      <c r="PJZ23" s="270"/>
      <c r="PKA23" s="270"/>
      <c r="PKB23" s="270"/>
      <c r="PKC23" s="270"/>
      <c r="PKD23" s="270"/>
      <c r="PKE23" s="270"/>
      <c r="PKF23" s="270"/>
      <c r="PKG23" s="270"/>
      <c r="PKH23" s="270"/>
      <c r="PKI23" s="270"/>
      <c r="PKJ23" s="270"/>
      <c r="PKK23" s="270"/>
      <c r="PKL23" s="270"/>
      <c r="PKM23" s="270"/>
      <c r="PKN23" s="270"/>
      <c r="PKO23" s="270"/>
      <c r="PKP23" s="270"/>
      <c r="PKQ23" s="270"/>
      <c r="PKR23" s="270"/>
      <c r="PKS23" s="270"/>
      <c r="PKT23" s="270"/>
      <c r="PKU23" s="270"/>
      <c r="PKV23" s="270"/>
      <c r="PKW23" s="270"/>
      <c r="PKX23" s="270"/>
      <c r="PKY23" s="270"/>
      <c r="PKZ23" s="270"/>
      <c r="PLA23" s="270"/>
      <c r="PLB23" s="270"/>
      <c r="PLC23" s="270"/>
      <c r="PLD23" s="270"/>
      <c r="PLE23" s="270"/>
      <c r="PLF23" s="270"/>
      <c r="PLG23" s="270"/>
      <c r="PLH23" s="270"/>
      <c r="PLI23" s="270"/>
      <c r="PLJ23" s="270"/>
      <c r="PLK23" s="270"/>
      <c r="PLL23" s="270"/>
      <c r="PLM23" s="270"/>
      <c r="PLN23" s="270"/>
      <c r="PLO23" s="270"/>
      <c r="PLP23" s="270"/>
      <c r="PLQ23" s="270"/>
      <c r="PLR23" s="270"/>
      <c r="PLS23" s="270"/>
      <c r="PLT23" s="270"/>
      <c r="PLU23" s="270"/>
      <c r="PLV23" s="270"/>
      <c r="PLW23" s="270"/>
      <c r="PLX23" s="270"/>
      <c r="PLY23" s="270"/>
      <c r="PLZ23" s="270"/>
      <c r="PMA23" s="270"/>
      <c r="PMB23" s="270"/>
      <c r="PMC23" s="270"/>
      <c r="PMD23" s="270"/>
      <c r="PME23" s="270"/>
      <c r="PMF23" s="270"/>
      <c r="PMG23" s="270"/>
      <c r="PMH23" s="270"/>
      <c r="PMI23" s="270"/>
      <c r="PMJ23" s="270"/>
      <c r="PMK23" s="270"/>
      <c r="PML23" s="270"/>
      <c r="PMM23" s="270"/>
      <c r="PMN23" s="270"/>
      <c r="PMO23" s="270"/>
      <c r="PMP23" s="270"/>
      <c r="PMQ23" s="270"/>
      <c r="PMR23" s="270"/>
      <c r="PMS23" s="270"/>
      <c r="PMT23" s="270"/>
      <c r="PMU23" s="270"/>
      <c r="PMV23" s="270"/>
      <c r="PMW23" s="270"/>
      <c r="PMX23" s="270"/>
      <c r="PMY23" s="270"/>
      <c r="PMZ23" s="270"/>
      <c r="PNA23" s="270"/>
      <c r="PNB23" s="270"/>
      <c r="PNC23" s="270"/>
      <c r="PND23" s="270"/>
      <c r="PNE23" s="270"/>
      <c r="PNF23" s="270"/>
      <c r="PNG23" s="270"/>
      <c r="PNH23" s="270"/>
      <c r="PNI23" s="270"/>
      <c r="PNJ23" s="270"/>
      <c r="PNK23" s="270"/>
      <c r="PNL23" s="270"/>
      <c r="PNM23" s="270"/>
      <c r="PNN23" s="270"/>
      <c r="PNO23" s="270"/>
      <c r="PNP23" s="270"/>
      <c r="PNQ23" s="270"/>
      <c r="PNR23" s="270"/>
      <c r="PNS23" s="270"/>
      <c r="PNT23" s="270"/>
      <c r="PNU23" s="270"/>
      <c r="PNV23" s="270"/>
      <c r="PNW23" s="270"/>
      <c r="PNX23" s="270"/>
      <c r="PNY23" s="270"/>
      <c r="PNZ23" s="270"/>
      <c r="POA23" s="270"/>
      <c r="POB23" s="270"/>
      <c r="POC23" s="270"/>
      <c r="POD23" s="270"/>
      <c r="POE23" s="270"/>
      <c r="POF23" s="270"/>
      <c r="POG23" s="270"/>
      <c r="POH23" s="270"/>
      <c r="POI23" s="270"/>
      <c r="POJ23" s="270"/>
      <c r="POK23" s="270"/>
      <c r="POL23" s="270"/>
      <c r="POM23" s="270"/>
      <c r="PON23" s="270"/>
      <c r="POO23" s="270"/>
      <c r="POP23" s="270"/>
      <c r="POQ23" s="270"/>
      <c r="POR23" s="270"/>
      <c r="POS23" s="270"/>
      <c r="POT23" s="270"/>
      <c r="POU23" s="270"/>
      <c r="POV23" s="270"/>
      <c r="POW23" s="270"/>
      <c r="POX23" s="270"/>
      <c r="POY23" s="270"/>
      <c r="POZ23" s="270"/>
      <c r="PPA23" s="270"/>
      <c r="PPB23" s="270"/>
      <c r="PPC23" s="270"/>
      <c r="PPD23" s="270"/>
      <c r="PPE23" s="270"/>
      <c r="PPF23" s="270"/>
      <c r="PPG23" s="270"/>
      <c r="PPH23" s="270"/>
      <c r="PPI23" s="270"/>
      <c r="PPJ23" s="270"/>
      <c r="PPK23" s="270"/>
      <c r="PPL23" s="270"/>
      <c r="PPM23" s="270"/>
      <c r="PPN23" s="270"/>
      <c r="PPO23" s="270"/>
      <c r="PPP23" s="270"/>
      <c r="PPQ23" s="270"/>
      <c r="PPR23" s="270"/>
      <c r="PPS23" s="270"/>
      <c r="PPT23" s="270"/>
      <c r="PPU23" s="270"/>
      <c r="PPV23" s="270"/>
      <c r="PPW23" s="270"/>
      <c r="PPX23" s="270"/>
      <c r="PPY23" s="270"/>
      <c r="PPZ23" s="270"/>
      <c r="PQA23" s="270"/>
      <c r="PQB23" s="270"/>
      <c r="PQC23" s="270"/>
      <c r="PQD23" s="270"/>
      <c r="PQE23" s="270"/>
      <c r="PQF23" s="270"/>
      <c r="PQG23" s="270"/>
      <c r="PQH23" s="270"/>
      <c r="PQI23" s="270"/>
      <c r="PQJ23" s="270"/>
      <c r="PQK23" s="270"/>
      <c r="PQL23" s="270"/>
      <c r="PQM23" s="270"/>
      <c r="PQN23" s="270"/>
      <c r="PQO23" s="270"/>
      <c r="PQP23" s="270"/>
      <c r="PQQ23" s="270"/>
      <c r="PQR23" s="270"/>
      <c r="PQS23" s="270"/>
      <c r="PQT23" s="270"/>
      <c r="PQU23" s="270"/>
      <c r="PQV23" s="270"/>
      <c r="PQW23" s="270"/>
      <c r="PQX23" s="270"/>
      <c r="PQY23" s="270"/>
      <c r="PQZ23" s="270"/>
      <c r="PRA23" s="270"/>
      <c r="PRB23" s="270"/>
      <c r="PRC23" s="270"/>
      <c r="PRD23" s="270"/>
      <c r="PRE23" s="270"/>
      <c r="PRF23" s="270"/>
      <c r="PRG23" s="270"/>
      <c r="PRH23" s="270"/>
      <c r="PRI23" s="270"/>
      <c r="PRJ23" s="270"/>
      <c r="PRK23" s="270"/>
      <c r="PRL23" s="270"/>
      <c r="PRM23" s="270"/>
      <c r="PRN23" s="270"/>
      <c r="PRO23" s="270"/>
      <c r="PRP23" s="270"/>
      <c r="PRQ23" s="270"/>
      <c r="PRR23" s="270"/>
      <c r="PRS23" s="270"/>
      <c r="PRT23" s="270"/>
      <c r="PRU23" s="270"/>
      <c r="PRV23" s="270"/>
      <c r="PRW23" s="270"/>
      <c r="PRX23" s="270"/>
      <c r="PRY23" s="270"/>
      <c r="PRZ23" s="270"/>
      <c r="PSA23" s="270"/>
      <c r="PSB23" s="270"/>
      <c r="PSC23" s="270"/>
      <c r="PSD23" s="270"/>
      <c r="PSE23" s="270"/>
      <c r="PSF23" s="270"/>
      <c r="PSG23" s="270"/>
      <c r="PSH23" s="270"/>
      <c r="PSI23" s="270"/>
      <c r="PSJ23" s="270"/>
      <c r="PSK23" s="270"/>
      <c r="PSL23" s="270"/>
      <c r="PSM23" s="270"/>
      <c r="PSN23" s="270"/>
      <c r="PSO23" s="270"/>
      <c r="PSP23" s="270"/>
      <c r="PSQ23" s="270"/>
      <c r="PSR23" s="270"/>
      <c r="PSS23" s="270"/>
      <c r="PST23" s="270"/>
      <c r="PSU23" s="270"/>
      <c r="PSV23" s="270"/>
      <c r="PSW23" s="270"/>
      <c r="PSX23" s="270"/>
      <c r="PSY23" s="270"/>
      <c r="PSZ23" s="270"/>
      <c r="PTA23" s="270"/>
      <c r="PTB23" s="270"/>
      <c r="PTC23" s="270"/>
      <c r="PTD23" s="270"/>
      <c r="PTE23" s="270"/>
      <c r="PTF23" s="270"/>
      <c r="PTG23" s="270"/>
      <c r="PTH23" s="270"/>
      <c r="PTI23" s="270"/>
      <c r="PTJ23" s="270"/>
      <c r="PTK23" s="270"/>
      <c r="PTL23" s="270"/>
      <c r="PTM23" s="270"/>
      <c r="PTN23" s="270"/>
      <c r="PTO23" s="270"/>
      <c r="PTP23" s="270"/>
      <c r="PTQ23" s="270"/>
      <c r="PTR23" s="270"/>
      <c r="PTS23" s="270"/>
      <c r="PTT23" s="270"/>
      <c r="PTU23" s="270"/>
      <c r="PTV23" s="270"/>
      <c r="PTW23" s="270"/>
      <c r="PTX23" s="270"/>
      <c r="PTY23" s="270"/>
      <c r="PTZ23" s="270"/>
      <c r="PUA23" s="270"/>
      <c r="PUB23" s="270"/>
      <c r="PUC23" s="270"/>
      <c r="PUD23" s="270"/>
      <c r="PUE23" s="270"/>
      <c r="PUF23" s="270"/>
      <c r="PUG23" s="270"/>
      <c r="PUH23" s="270"/>
      <c r="PUI23" s="270"/>
      <c r="PUJ23" s="270"/>
      <c r="PUK23" s="270"/>
      <c r="PUL23" s="270"/>
      <c r="PUM23" s="270"/>
      <c r="PUN23" s="270"/>
      <c r="PUO23" s="270"/>
      <c r="PUP23" s="270"/>
      <c r="PUQ23" s="270"/>
      <c r="PUR23" s="270"/>
      <c r="PUS23" s="270"/>
      <c r="PUT23" s="270"/>
      <c r="PUU23" s="270"/>
      <c r="PUV23" s="270"/>
      <c r="PUW23" s="270"/>
      <c r="PUX23" s="270"/>
      <c r="PUY23" s="270"/>
      <c r="PUZ23" s="270"/>
      <c r="PVA23" s="270"/>
      <c r="PVB23" s="270"/>
      <c r="PVC23" s="270"/>
      <c r="PVD23" s="270"/>
      <c r="PVE23" s="270"/>
      <c r="PVF23" s="270"/>
      <c r="PVG23" s="270"/>
      <c r="PVH23" s="270"/>
      <c r="PVI23" s="270"/>
      <c r="PVJ23" s="270"/>
      <c r="PVK23" s="270"/>
      <c r="PVL23" s="270"/>
      <c r="PVM23" s="270"/>
      <c r="PVN23" s="270"/>
      <c r="PVO23" s="270"/>
      <c r="PVP23" s="270"/>
      <c r="PVQ23" s="270"/>
      <c r="PVR23" s="270"/>
      <c r="PVS23" s="270"/>
      <c r="PVT23" s="270"/>
      <c r="PVU23" s="270"/>
      <c r="PVV23" s="270"/>
      <c r="PVW23" s="270"/>
      <c r="PVX23" s="270"/>
      <c r="PVY23" s="270"/>
      <c r="PVZ23" s="270"/>
      <c r="PWA23" s="270"/>
      <c r="PWB23" s="270"/>
      <c r="PWC23" s="270"/>
      <c r="PWD23" s="270"/>
      <c r="PWE23" s="270"/>
      <c r="PWF23" s="270"/>
      <c r="PWG23" s="270"/>
      <c r="PWH23" s="270"/>
      <c r="PWI23" s="270"/>
      <c r="PWJ23" s="270"/>
      <c r="PWK23" s="270"/>
      <c r="PWL23" s="270"/>
      <c r="PWM23" s="270"/>
      <c r="PWN23" s="270"/>
      <c r="PWO23" s="270"/>
      <c r="PWP23" s="270"/>
      <c r="PWQ23" s="270"/>
      <c r="PWR23" s="270"/>
      <c r="PWS23" s="270"/>
      <c r="PWT23" s="270"/>
      <c r="PWU23" s="270"/>
      <c r="PWV23" s="270"/>
      <c r="PWW23" s="270"/>
      <c r="PWX23" s="270"/>
      <c r="PWY23" s="270"/>
      <c r="PWZ23" s="270"/>
      <c r="PXA23" s="270"/>
      <c r="PXB23" s="270"/>
      <c r="PXC23" s="270"/>
      <c r="PXD23" s="270"/>
      <c r="PXE23" s="270"/>
      <c r="PXF23" s="270"/>
      <c r="PXG23" s="270"/>
      <c r="PXH23" s="270"/>
      <c r="PXI23" s="270"/>
      <c r="PXJ23" s="270"/>
      <c r="PXK23" s="270"/>
      <c r="PXL23" s="270"/>
      <c r="PXM23" s="270"/>
      <c r="PXN23" s="270"/>
      <c r="PXO23" s="270"/>
      <c r="PXP23" s="270"/>
      <c r="PXQ23" s="270"/>
      <c r="PXR23" s="270"/>
      <c r="PXS23" s="270"/>
      <c r="PXT23" s="270"/>
      <c r="PXU23" s="270"/>
      <c r="PXV23" s="270"/>
      <c r="PXW23" s="270"/>
      <c r="PXX23" s="270"/>
      <c r="PXY23" s="270"/>
      <c r="PXZ23" s="270"/>
      <c r="PYA23" s="270"/>
      <c r="PYB23" s="270"/>
      <c r="PYC23" s="270"/>
      <c r="PYD23" s="270"/>
      <c r="PYE23" s="270"/>
      <c r="PYF23" s="270"/>
      <c r="PYG23" s="270"/>
      <c r="PYH23" s="270"/>
      <c r="PYI23" s="270"/>
      <c r="PYJ23" s="270"/>
      <c r="PYK23" s="270"/>
      <c r="PYL23" s="270"/>
      <c r="PYM23" s="270"/>
      <c r="PYN23" s="270"/>
      <c r="PYO23" s="270"/>
      <c r="PYP23" s="270"/>
      <c r="PYQ23" s="270"/>
      <c r="PYR23" s="270"/>
      <c r="PYS23" s="270"/>
      <c r="PYT23" s="270"/>
      <c r="PYU23" s="270"/>
      <c r="PYV23" s="270"/>
      <c r="PYW23" s="270"/>
      <c r="PYX23" s="270"/>
      <c r="PYY23" s="270"/>
      <c r="PYZ23" s="270"/>
      <c r="PZA23" s="270"/>
      <c r="PZB23" s="270"/>
      <c r="PZC23" s="270"/>
      <c r="PZD23" s="270"/>
      <c r="PZE23" s="270"/>
      <c r="PZF23" s="270"/>
      <c r="PZG23" s="270"/>
      <c r="PZH23" s="270"/>
      <c r="PZI23" s="270"/>
      <c r="PZJ23" s="270"/>
      <c r="PZK23" s="270"/>
      <c r="PZL23" s="270"/>
      <c r="PZM23" s="270"/>
      <c r="PZN23" s="270"/>
      <c r="PZO23" s="270"/>
      <c r="PZP23" s="270"/>
      <c r="PZQ23" s="270"/>
      <c r="PZR23" s="270"/>
      <c r="PZS23" s="270"/>
      <c r="PZT23" s="270"/>
      <c r="PZU23" s="270"/>
      <c r="PZV23" s="270"/>
      <c r="PZW23" s="270"/>
      <c r="PZX23" s="270"/>
      <c r="PZY23" s="270"/>
      <c r="PZZ23" s="270"/>
      <c r="QAA23" s="270"/>
      <c r="QAB23" s="270"/>
      <c r="QAC23" s="270"/>
      <c r="QAD23" s="270"/>
      <c r="QAE23" s="270"/>
      <c r="QAF23" s="270"/>
      <c r="QAG23" s="270"/>
      <c r="QAH23" s="270"/>
      <c r="QAI23" s="270"/>
      <c r="QAJ23" s="270"/>
      <c r="QAK23" s="270"/>
      <c r="QAL23" s="270"/>
      <c r="QAM23" s="270"/>
      <c r="QAN23" s="270"/>
      <c r="QAO23" s="270"/>
      <c r="QAP23" s="270"/>
      <c r="QAQ23" s="270"/>
      <c r="QAR23" s="270"/>
      <c r="QAS23" s="270"/>
      <c r="QAT23" s="270"/>
      <c r="QAU23" s="270"/>
      <c r="QAV23" s="270"/>
      <c r="QAW23" s="270"/>
      <c r="QAX23" s="270"/>
      <c r="QAY23" s="270"/>
      <c r="QAZ23" s="270"/>
      <c r="QBA23" s="270"/>
      <c r="QBB23" s="270"/>
      <c r="QBC23" s="270"/>
      <c r="QBD23" s="270"/>
      <c r="QBE23" s="270"/>
      <c r="QBF23" s="270"/>
      <c r="QBG23" s="270"/>
      <c r="QBH23" s="270"/>
      <c r="QBI23" s="270"/>
      <c r="QBJ23" s="270"/>
      <c r="QBK23" s="270"/>
      <c r="QBL23" s="270"/>
      <c r="QBM23" s="270"/>
      <c r="QBN23" s="270"/>
      <c r="QBO23" s="270"/>
      <c r="QBP23" s="270"/>
      <c r="QBQ23" s="270"/>
      <c r="QBR23" s="270"/>
      <c r="QBS23" s="270"/>
      <c r="QBT23" s="270"/>
      <c r="QBU23" s="270"/>
      <c r="QBV23" s="270"/>
      <c r="QBW23" s="270"/>
      <c r="QBX23" s="270"/>
      <c r="QBY23" s="270"/>
      <c r="QBZ23" s="270"/>
      <c r="QCA23" s="270"/>
      <c r="QCB23" s="270"/>
      <c r="QCC23" s="270"/>
      <c r="QCD23" s="270"/>
      <c r="QCE23" s="270"/>
      <c r="QCF23" s="270"/>
      <c r="QCG23" s="270"/>
      <c r="QCH23" s="270"/>
      <c r="QCI23" s="270"/>
      <c r="QCJ23" s="270"/>
      <c r="QCK23" s="270"/>
      <c r="QCL23" s="270"/>
      <c r="QCM23" s="270"/>
      <c r="QCN23" s="270"/>
      <c r="QCO23" s="270"/>
      <c r="QCP23" s="270"/>
      <c r="QCQ23" s="270"/>
      <c r="QCR23" s="270"/>
      <c r="QCS23" s="270"/>
      <c r="QCT23" s="270"/>
      <c r="QCU23" s="270"/>
      <c r="QCV23" s="270"/>
      <c r="QCW23" s="270"/>
      <c r="QCX23" s="270"/>
      <c r="QCY23" s="270"/>
      <c r="QCZ23" s="270"/>
      <c r="QDA23" s="270"/>
      <c r="QDB23" s="270"/>
      <c r="QDC23" s="270"/>
      <c r="QDD23" s="270"/>
      <c r="QDE23" s="270"/>
      <c r="QDF23" s="270"/>
      <c r="QDG23" s="270"/>
      <c r="QDH23" s="270"/>
      <c r="QDI23" s="270"/>
      <c r="QDJ23" s="270"/>
      <c r="QDK23" s="270"/>
      <c r="QDL23" s="270"/>
      <c r="QDM23" s="270"/>
      <c r="QDN23" s="270"/>
      <c r="QDO23" s="270"/>
      <c r="QDP23" s="270"/>
      <c r="QDQ23" s="270"/>
      <c r="QDR23" s="270"/>
      <c r="QDS23" s="270"/>
      <c r="QDT23" s="270"/>
      <c r="QDU23" s="270"/>
      <c r="QDV23" s="270"/>
      <c r="QDW23" s="270"/>
      <c r="QDX23" s="270"/>
      <c r="QDY23" s="270"/>
      <c r="QDZ23" s="270"/>
      <c r="QEA23" s="270"/>
      <c r="QEB23" s="270"/>
      <c r="QEC23" s="270"/>
      <c r="QED23" s="270"/>
      <c r="QEE23" s="270"/>
      <c r="QEF23" s="270"/>
      <c r="QEG23" s="270"/>
      <c r="QEH23" s="270"/>
      <c r="QEI23" s="270"/>
      <c r="QEJ23" s="270"/>
      <c r="QEK23" s="270"/>
      <c r="QEL23" s="270"/>
      <c r="QEM23" s="270"/>
      <c r="QEN23" s="270"/>
      <c r="QEO23" s="270"/>
      <c r="QEP23" s="270"/>
      <c r="QEQ23" s="270"/>
      <c r="QER23" s="270"/>
      <c r="QES23" s="270"/>
      <c r="QET23" s="270"/>
      <c r="QEU23" s="270"/>
      <c r="QEV23" s="270"/>
      <c r="QEW23" s="270"/>
      <c r="QEX23" s="270"/>
      <c r="QEY23" s="270"/>
      <c r="QEZ23" s="270"/>
      <c r="QFA23" s="270"/>
      <c r="QFB23" s="270"/>
      <c r="QFC23" s="270"/>
      <c r="QFD23" s="270"/>
      <c r="QFE23" s="270"/>
      <c r="QFF23" s="270"/>
      <c r="QFG23" s="270"/>
      <c r="QFH23" s="270"/>
      <c r="QFI23" s="270"/>
      <c r="QFJ23" s="270"/>
      <c r="QFK23" s="270"/>
      <c r="QFL23" s="270"/>
      <c r="QFM23" s="270"/>
      <c r="QFN23" s="270"/>
      <c r="QFO23" s="270"/>
      <c r="QFP23" s="270"/>
      <c r="QFQ23" s="270"/>
      <c r="QFR23" s="270"/>
      <c r="QFS23" s="270"/>
      <c r="QFT23" s="270"/>
      <c r="QFU23" s="270"/>
      <c r="QFV23" s="270"/>
      <c r="QFW23" s="270"/>
      <c r="QFX23" s="270"/>
      <c r="QFY23" s="270"/>
      <c r="QFZ23" s="270"/>
      <c r="QGA23" s="270"/>
      <c r="QGB23" s="270"/>
      <c r="QGC23" s="270"/>
      <c r="QGD23" s="270"/>
      <c r="QGE23" s="270"/>
      <c r="QGF23" s="270"/>
      <c r="QGG23" s="270"/>
      <c r="QGH23" s="270"/>
      <c r="QGI23" s="270"/>
      <c r="QGJ23" s="270"/>
      <c r="QGK23" s="270"/>
      <c r="QGL23" s="270"/>
      <c r="QGM23" s="270"/>
      <c r="QGN23" s="270"/>
      <c r="QGO23" s="270"/>
      <c r="QGP23" s="270"/>
      <c r="QGQ23" s="270"/>
      <c r="QGR23" s="270"/>
      <c r="QGS23" s="270"/>
      <c r="QGT23" s="270"/>
      <c r="QGU23" s="270"/>
      <c r="QGV23" s="270"/>
      <c r="QGW23" s="270"/>
      <c r="QGX23" s="270"/>
      <c r="QGY23" s="270"/>
      <c r="QGZ23" s="270"/>
      <c r="QHA23" s="270"/>
      <c r="QHB23" s="270"/>
      <c r="QHC23" s="270"/>
      <c r="QHD23" s="270"/>
      <c r="QHE23" s="270"/>
      <c r="QHF23" s="270"/>
      <c r="QHG23" s="270"/>
      <c r="QHH23" s="270"/>
      <c r="QHI23" s="270"/>
      <c r="QHJ23" s="270"/>
      <c r="QHK23" s="270"/>
      <c r="QHL23" s="270"/>
      <c r="QHM23" s="270"/>
      <c r="QHN23" s="270"/>
      <c r="QHO23" s="270"/>
      <c r="QHP23" s="270"/>
      <c r="QHQ23" s="270"/>
      <c r="QHR23" s="270"/>
      <c r="QHS23" s="270"/>
      <c r="QHT23" s="270"/>
      <c r="QHU23" s="270"/>
      <c r="QHV23" s="270"/>
      <c r="QHW23" s="270"/>
      <c r="QHX23" s="270"/>
      <c r="QHY23" s="270"/>
      <c r="QHZ23" s="270"/>
      <c r="QIA23" s="270"/>
      <c r="QIB23" s="270"/>
      <c r="QIC23" s="270"/>
      <c r="QID23" s="270"/>
      <c r="QIE23" s="270"/>
      <c r="QIF23" s="270"/>
      <c r="QIG23" s="270"/>
      <c r="QIH23" s="270"/>
      <c r="QII23" s="270"/>
      <c r="QIJ23" s="270"/>
      <c r="QIK23" s="270"/>
      <c r="QIL23" s="270"/>
      <c r="QIM23" s="270"/>
      <c r="QIN23" s="270"/>
      <c r="QIO23" s="270"/>
      <c r="QIP23" s="270"/>
      <c r="QIQ23" s="270"/>
      <c r="QIR23" s="270"/>
      <c r="QIS23" s="270"/>
      <c r="QIT23" s="270"/>
      <c r="QIU23" s="270"/>
      <c r="QIV23" s="270"/>
      <c r="QIW23" s="270"/>
      <c r="QIX23" s="270"/>
      <c r="QIY23" s="270"/>
      <c r="QIZ23" s="270"/>
      <c r="QJA23" s="270"/>
      <c r="QJB23" s="270"/>
      <c r="QJC23" s="270"/>
      <c r="QJD23" s="270"/>
      <c r="QJE23" s="270"/>
      <c r="QJF23" s="270"/>
      <c r="QJG23" s="270"/>
      <c r="QJH23" s="270"/>
      <c r="QJI23" s="270"/>
      <c r="QJJ23" s="270"/>
      <c r="QJK23" s="270"/>
      <c r="QJL23" s="270"/>
      <c r="QJM23" s="270"/>
      <c r="QJN23" s="270"/>
      <c r="QJO23" s="270"/>
      <c r="QJP23" s="270"/>
      <c r="QJQ23" s="270"/>
      <c r="QJR23" s="270"/>
      <c r="QJS23" s="270"/>
      <c r="QJT23" s="270"/>
      <c r="QJU23" s="270"/>
      <c r="QJV23" s="270"/>
      <c r="QJW23" s="270"/>
      <c r="QJX23" s="270"/>
      <c r="QJY23" s="270"/>
      <c r="QJZ23" s="270"/>
      <c r="QKA23" s="270"/>
      <c r="QKB23" s="270"/>
      <c r="QKC23" s="270"/>
      <c r="QKD23" s="270"/>
      <c r="QKE23" s="270"/>
      <c r="QKF23" s="270"/>
      <c r="QKG23" s="270"/>
      <c r="QKH23" s="270"/>
      <c r="QKI23" s="270"/>
      <c r="QKJ23" s="270"/>
      <c r="QKK23" s="270"/>
      <c r="QKL23" s="270"/>
      <c r="QKM23" s="270"/>
      <c r="QKN23" s="270"/>
      <c r="QKO23" s="270"/>
      <c r="QKP23" s="270"/>
      <c r="QKQ23" s="270"/>
      <c r="QKR23" s="270"/>
      <c r="QKS23" s="270"/>
      <c r="QKT23" s="270"/>
      <c r="QKU23" s="270"/>
      <c r="QKV23" s="270"/>
      <c r="QKW23" s="270"/>
      <c r="QKX23" s="270"/>
      <c r="QKY23" s="270"/>
      <c r="QKZ23" s="270"/>
      <c r="QLA23" s="270"/>
      <c r="QLB23" s="270"/>
      <c r="QLC23" s="270"/>
      <c r="QLD23" s="270"/>
      <c r="QLE23" s="270"/>
      <c r="QLF23" s="270"/>
      <c r="QLG23" s="270"/>
      <c r="QLH23" s="270"/>
      <c r="QLI23" s="270"/>
      <c r="QLJ23" s="270"/>
      <c r="QLK23" s="270"/>
      <c r="QLL23" s="270"/>
      <c r="QLM23" s="270"/>
      <c r="QLN23" s="270"/>
      <c r="QLO23" s="270"/>
      <c r="QLP23" s="270"/>
      <c r="QLQ23" s="270"/>
      <c r="QLR23" s="270"/>
      <c r="QLS23" s="270"/>
      <c r="QLT23" s="270"/>
      <c r="QLU23" s="270"/>
      <c r="QLV23" s="270"/>
      <c r="QLW23" s="270"/>
      <c r="QLX23" s="270"/>
      <c r="QLY23" s="270"/>
      <c r="QLZ23" s="270"/>
      <c r="QMA23" s="270"/>
      <c r="QMB23" s="270"/>
      <c r="QMC23" s="270"/>
      <c r="QMD23" s="270"/>
      <c r="QME23" s="270"/>
      <c r="QMF23" s="270"/>
      <c r="QMG23" s="270"/>
      <c r="QMH23" s="270"/>
      <c r="QMI23" s="270"/>
      <c r="QMJ23" s="270"/>
      <c r="QMK23" s="270"/>
      <c r="QML23" s="270"/>
      <c r="QMM23" s="270"/>
      <c r="QMN23" s="270"/>
      <c r="QMO23" s="270"/>
      <c r="QMP23" s="270"/>
      <c r="QMQ23" s="270"/>
      <c r="QMR23" s="270"/>
      <c r="QMS23" s="270"/>
      <c r="QMT23" s="270"/>
      <c r="QMU23" s="270"/>
      <c r="QMV23" s="270"/>
      <c r="QMW23" s="270"/>
      <c r="QMX23" s="270"/>
      <c r="QMY23" s="270"/>
      <c r="QMZ23" s="270"/>
      <c r="QNA23" s="270"/>
      <c r="QNB23" s="270"/>
      <c r="QNC23" s="270"/>
      <c r="QND23" s="270"/>
      <c r="QNE23" s="270"/>
      <c r="QNF23" s="270"/>
      <c r="QNG23" s="270"/>
      <c r="QNH23" s="270"/>
      <c r="QNI23" s="270"/>
      <c r="QNJ23" s="270"/>
      <c r="QNK23" s="270"/>
      <c r="QNL23" s="270"/>
      <c r="QNM23" s="270"/>
      <c r="QNN23" s="270"/>
      <c r="QNO23" s="270"/>
      <c r="QNP23" s="270"/>
      <c r="QNQ23" s="270"/>
      <c r="QNR23" s="270"/>
      <c r="QNS23" s="270"/>
      <c r="QNT23" s="270"/>
      <c r="QNU23" s="270"/>
      <c r="QNV23" s="270"/>
      <c r="QNW23" s="270"/>
      <c r="QNX23" s="270"/>
      <c r="QNY23" s="270"/>
      <c r="QNZ23" s="270"/>
      <c r="QOA23" s="270"/>
      <c r="QOB23" s="270"/>
      <c r="QOC23" s="270"/>
      <c r="QOD23" s="270"/>
      <c r="QOE23" s="270"/>
      <c r="QOF23" s="270"/>
      <c r="QOG23" s="270"/>
      <c r="QOH23" s="270"/>
      <c r="QOI23" s="270"/>
      <c r="QOJ23" s="270"/>
      <c r="QOK23" s="270"/>
      <c r="QOL23" s="270"/>
      <c r="QOM23" s="270"/>
      <c r="QON23" s="270"/>
      <c r="QOO23" s="270"/>
      <c r="QOP23" s="270"/>
      <c r="QOQ23" s="270"/>
      <c r="QOR23" s="270"/>
      <c r="QOS23" s="270"/>
      <c r="QOT23" s="270"/>
      <c r="QOU23" s="270"/>
      <c r="QOV23" s="270"/>
      <c r="QOW23" s="270"/>
      <c r="QOX23" s="270"/>
      <c r="QOY23" s="270"/>
      <c r="QOZ23" s="270"/>
      <c r="QPA23" s="270"/>
      <c r="QPB23" s="270"/>
      <c r="QPC23" s="270"/>
      <c r="QPD23" s="270"/>
      <c r="QPE23" s="270"/>
      <c r="QPF23" s="270"/>
      <c r="QPG23" s="270"/>
      <c r="QPH23" s="270"/>
      <c r="QPI23" s="270"/>
      <c r="QPJ23" s="270"/>
      <c r="QPK23" s="270"/>
      <c r="QPL23" s="270"/>
      <c r="QPM23" s="270"/>
      <c r="QPN23" s="270"/>
      <c r="QPO23" s="270"/>
      <c r="QPP23" s="270"/>
      <c r="QPQ23" s="270"/>
      <c r="QPR23" s="270"/>
      <c r="QPS23" s="270"/>
      <c r="QPT23" s="270"/>
      <c r="QPU23" s="270"/>
      <c r="QPV23" s="270"/>
      <c r="QPW23" s="270"/>
      <c r="QPX23" s="270"/>
      <c r="QPY23" s="270"/>
      <c r="QPZ23" s="270"/>
      <c r="QQA23" s="270"/>
      <c r="QQB23" s="270"/>
      <c r="QQC23" s="270"/>
      <c r="QQD23" s="270"/>
      <c r="QQE23" s="270"/>
      <c r="QQF23" s="270"/>
      <c r="QQG23" s="270"/>
      <c r="QQH23" s="270"/>
      <c r="QQI23" s="270"/>
      <c r="QQJ23" s="270"/>
      <c r="QQK23" s="270"/>
      <c r="QQL23" s="270"/>
      <c r="QQM23" s="270"/>
      <c r="QQN23" s="270"/>
      <c r="QQO23" s="270"/>
      <c r="QQP23" s="270"/>
      <c r="QQQ23" s="270"/>
      <c r="QQR23" s="270"/>
      <c r="QQS23" s="270"/>
      <c r="QQT23" s="270"/>
      <c r="QQU23" s="270"/>
      <c r="QQV23" s="270"/>
      <c r="QQW23" s="270"/>
      <c r="QQX23" s="270"/>
      <c r="QQY23" s="270"/>
      <c r="QQZ23" s="270"/>
      <c r="QRA23" s="270"/>
      <c r="QRB23" s="270"/>
      <c r="QRC23" s="270"/>
      <c r="QRD23" s="270"/>
      <c r="QRE23" s="270"/>
      <c r="QRF23" s="270"/>
      <c r="QRG23" s="270"/>
      <c r="QRH23" s="270"/>
      <c r="QRI23" s="270"/>
      <c r="QRJ23" s="270"/>
      <c r="QRK23" s="270"/>
      <c r="QRL23" s="270"/>
      <c r="QRM23" s="270"/>
      <c r="QRN23" s="270"/>
      <c r="QRO23" s="270"/>
      <c r="QRP23" s="270"/>
      <c r="QRQ23" s="270"/>
      <c r="QRR23" s="270"/>
      <c r="QRS23" s="270"/>
      <c r="QRT23" s="270"/>
      <c r="QRU23" s="270"/>
      <c r="QRV23" s="270"/>
      <c r="QRW23" s="270"/>
      <c r="QRX23" s="270"/>
      <c r="QRY23" s="270"/>
      <c r="QRZ23" s="270"/>
      <c r="QSA23" s="270"/>
      <c r="QSB23" s="270"/>
      <c r="QSC23" s="270"/>
      <c r="QSD23" s="270"/>
      <c r="QSE23" s="270"/>
      <c r="QSF23" s="270"/>
      <c r="QSG23" s="270"/>
      <c r="QSH23" s="270"/>
      <c r="QSI23" s="270"/>
      <c r="QSJ23" s="270"/>
      <c r="QSK23" s="270"/>
      <c r="QSL23" s="270"/>
      <c r="QSM23" s="270"/>
      <c r="QSN23" s="270"/>
      <c r="QSO23" s="270"/>
      <c r="QSP23" s="270"/>
      <c r="QSQ23" s="270"/>
      <c r="QSR23" s="270"/>
      <c r="QSS23" s="270"/>
      <c r="QST23" s="270"/>
      <c r="QSU23" s="270"/>
      <c r="QSV23" s="270"/>
      <c r="QSW23" s="270"/>
      <c r="QSX23" s="270"/>
      <c r="QSY23" s="270"/>
      <c r="QSZ23" s="270"/>
      <c r="QTA23" s="270"/>
      <c r="QTB23" s="270"/>
      <c r="QTC23" s="270"/>
      <c r="QTD23" s="270"/>
      <c r="QTE23" s="270"/>
      <c r="QTF23" s="270"/>
      <c r="QTG23" s="270"/>
      <c r="QTH23" s="270"/>
      <c r="QTI23" s="270"/>
      <c r="QTJ23" s="270"/>
      <c r="QTK23" s="270"/>
      <c r="QTL23" s="270"/>
      <c r="QTM23" s="270"/>
      <c r="QTN23" s="270"/>
      <c r="QTO23" s="270"/>
      <c r="QTP23" s="270"/>
      <c r="QTQ23" s="270"/>
      <c r="QTR23" s="270"/>
      <c r="QTS23" s="270"/>
      <c r="QTT23" s="270"/>
      <c r="QTU23" s="270"/>
      <c r="QTV23" s="270"/>
      <c r="QTW23" s="270"/>
      <c r="QTX23" s="270"/>
      <c r="QTY23" s="270"/>
      <c r="QTZ23" s="270"/>
      <c r="QUA23" s="270"/>
      <c r="QUB23" s="270"/>
      <c r="QUC23" s="270"/>
      <c r="QUD23" s="270"/>
      <c r="QUE23" s="270"/>
      <c r="QUF23" s="270"/>
      <c r="QUG23" s="270"/>
      <c r="QUH23" s="270"/>
      <c r="QUI23" s="270"/>
      <c r="QUJ23" s="270"/>
      <c r="QUK23" s="270"/>
      <c r="QUL23" s="270"/>
      <c r="QUM23" s="270"/>
      <c r="QUN23" s="270"/>
      <c r="QUO23" s="270"/>
      <c r="QUP23" s="270"/>
      <c r="QUQ23" s="270"/>
      <c r="QUR23" s="270"/>
      <c r="QUS23" s="270"/>
      <c r="QUT23" s="270"/>
      <c r="QUU23" s="270"/>
      <c r="QUV23" s="270"/>
      <c r="QUW23" s="270"/>
      <c r="QUX23" s="270"/>
      <c r="QUY23" s="270"/>
      <c r="QUZ23" s="270"/>
      <c r="QVA23" s="270"/>
      <c r="QVB23" s="270"/>
      <c r="QVC23" s="270"/>
      <c r="QVD23" s="270"/>
      <c r="QVE23" s="270"/>
      <c r="QVF23" s="270"/>
      <c r="QVG23" s="270"/>
      <c r="QVH23" s="270"/>
      <c r="QVI23" s="270"/>
      <c r="QVJ23" s="270"/>
      <c r="QVK23" s="270"/>
      <c r="QVL23" s="270"/>
      <c r="QVM23" s="270"/>
      <c r="QVN23" s="270"/>
      <c r="QVO23" s="270"/>
      <c r="QVP23" s="270"/>
      <c r="QVQ23" s="270"/>
      <c r="QVR23" s="270"/>
      <c r="QVS23" s="270"/>
      <c r="QVT23" s="270"/>
      <c r="QVU23" s="270"/>
      <c r="QVV23" s="270"/>
      <c r="QVW23" s="270"/>
      <c r="QVX23" s="270"/>
      <c r="QVY23" s="270"/>
      <c r="QVZ23" s="270"/>
      <c r="QWA23" s="270"/>
      <c r="QWB23" s="270"/>
      <c r="QWC23" s="270"/>
      <c r="QWD23" s="270"/>
      <c r="QWE23" s="270"/>
      <c r="QWF23" s="270"/>
      <c r="QWG23" s="270"/>
      <c r="QWH23" s="270"/>
      <c r="QWI23" s="270"/>
      <c r="QWJ23" s="270"/>
      <c r="QWK23" s="270"/>
      <c r="QWL23" s="270"/>
      <c r="QWM23" s="270"/>
      <c r="QWN23" s="270"/>
      <c r="QWO23" s="270"/>
      <c r="QWP23" s="270"/>
      <c r="QWQ23" s="270"/>
      <c r="QWR23" s="270"/>
      <c r="QWS23" s="270"/>
      <c r="QWT23" s="270"/>
      <c r="QWU23" s="270"/>
      <c r="QWV23" s="270"/>
      <c r="QWW23" s="270"/>
      <c r="QWX23" s="270"/>
      <c r="QWY23" s="270"/>
      <c r="QWZ23" s="270"/>
      <c r="QXA23" s="270"/>
      <c r="QXB23" s="270"/>
      <c r="QXC23" s="270"/>
      <c r="QXD23" s="270"/>
      <c r="QXE23" s="270"/>
      <c r="QXF23" s="270"/>
      <c r="QXG23" s="270"/>
      <c r="QXH23" s="270"/>
      <c r="QXI23" s="270"/>
      <c r="QXJ23" s="270"/>
      <c r="QXK23" s="270"/>
      <c r="QXL23" s="270"/>
      <c r="QXM23" s="270"/>
      <c r="QXN23" s="270"/>
      <c r="QXO23" s="270"/>
      <c r="QXP23" s="270"/>
      <c r="QXQ23" s="270"/>
      <c r="QXR23" s="270"/>
      <c r="QXS23" s="270"/>
      <c r="QXT23" s="270"/>
      <c r="QXU23" s="270"/>
      <c r="QXV23" s="270"/>
      <c r="QXW23" s="270"/>
      <c r="QXX23" s="270"/>
      <c r="QXY23" s="270"/>
      <c r="QXZ23" s="270"/>
      <c r="QYA23" s="270"/>
      <c r="QYB23" s="270"/>
      <c r="QYC23" s="270"/>
      <c r="QYD23" s="270"/>
      <c r="QYE23" s="270"/>
      <c r="QYF23" s="270"/>
      <c r="QYG23" s="270"/>
      <c r="QYH23" s="270"/>
      <c r="QYI23" s="270"/>
      <c r="QYJ23" s="270"/>
      <c r="QYK23" s="270"/>
      <c r="QYL23" s="270"/>
      <c r="QYM23" s="270"/>
      <c r="QYN23" s="270"/>
      <c r="QYO23" s="270"/>
      <c r="QYP23" s="270"/>
      <c r="QYQ23" s="270"/>
      <c r="QYR23" s="270"/>
      <c r="QYS23" s="270"/>
      <c r="QYT23" s="270"/>
      <c r="QYU23" s="270"/>
      <c r="QYV23" s="270"/>
      <c r="QYW23" s="270"/>
      <c r="QYX23" s="270"/>
      <c r="QYY23" s="270"/>
      <c r="QYZ23" s="270"/>
      <c r="QZA23" s="270"/>
      <c r="QZB23" s="270"/>
      <c r="QZC23" s="270"/>
      <c r="QZD23" s="270"/>
      <c r="QZE23" s="270"/>
      <c r="QZF23" s="270"/>
      <c r="QZG23" s="270"/>
      <c r="QZH23" s="270"/>
      <c r="QZI23" s="270"/>
      <c r="QZJ23" s="270"/>
      <c r="QZK23" s="270"/>
      <c r="QZL23" s="270"/>
      <c r="QZM23" s="270"/>
      <c r="QZN23" s="270"/>
      <c r="QZO23" s="270"/>
      <c r="QZP23" s="270"/>
      <c r="QZQ23" s="270"/>
      <c r="QZR23" s="270"/>
      <c r="QZS23" s="270"/>
      <c r="QZT23" s="270"/>
      <c r="QZU23" s="270"/>
      <c r="QZV23" s="270"/>
      <c r="QZW23" s="270"/>
      <c r="QZX23" s="270"/>
      <c r="QZY23" s="270"/>
      <c r="QZZ23" s="270"/>
      <c r="RAA23" s="270"/>
      <c r="RAB23" s="270"/>
      <c r="RAC23" s="270"/>
      <c r="RAD23" s="270"/>
      <c r="RAE23" s="270"/>
      <c r="RAF23" s="270"/>
      <c r="RAG23" s="270"/>
      <c r="RAH23" s="270"/>
      <c r="RAI23" s="270"/>
      <c r="RAJ23" s="270"/>
      <c r="RAK23" s="270"/>
      <c r="RAL23" s="270"/>
      <c r="RAM23" s="270"/>
      <c r="RAN23" s="270"/>
      <c r="RAO23" s="270"/>
      <c r="RAP23" s="270"/>
      <c r="RAQ23" s="270"/>
      <c r="RAR23" s="270"/>
      <c r="RAS23" s="270"/>
      <c r="RAT23" s="270"/>
      <c r="RAU23" s="270"/>
      <c r="RAV23" s="270"/>
      <c r="RAW23" s="270"/>
      <c r="RAX23" s="270"/>
      <c r="RAY23" s="270"/>
      <c r="RAZ23" s="270"/>
      <c r="RBA23" s="270"/>
      <c r="RBB23" s="270"/>
      <c r="RBC23" s="270"/>
      <c r="RBD23" s="270"/>
      <c r="RBE23" s="270"/>
      <c r="RBF23" s="270"/>
      <c r="RBG23" s="270"/>
      <c r="RBH23" s="270"/>
      <c r="RBI23" s="270"/>
      <c r="RBJ23" s="270"/>
      <c r="RBK23" s="270"/>
      <c r="RBL23" s="270"/>
      <c r="RBM23" s="270"/>
      <c r="RBN23" s="270"/>
      <c r="RBO23" s="270"/>
      <c r="RBP23" s="270"/>
      <c r="RBQ23" s="270"/>
      <c r="RBR23" s="270"/>
      <c r="RBS23" s="270"/>
      <c r="RBT23" s="270"/>
      <c r="RBU23" s="270"/>
      <c r="RBV23" s="270"/>
      <c r="RBW23" s="270"/>
      <c r="RBX23" s="270"/>
      <c r="RBY23" s="270"/>
      <c r="RBZ23" s="270"/>
      <c r="RCA23" s="270"/>
      <c r="RCB23" s="270"/>
      <c r="RCC23" s="270"/>
      <c r="RCD23" s="270"/>
      <c r="RCE23" s="270"/>
      <c r="RCF23" s="270"/>
      <c r="RCG23" s="270"/>
      <c r="RCH23" s="270"/>
      <c r="RCI23" s="270"/>
      <c r="RCJ23" s="270"/>
      <c r="RCK23" s="270"/>
      <c r="RCL23" s="270"/>
      <c r="RCM23" s="270"/>
      <c r="RCN23" s="270"/>
      <c r="RCO23" s="270"/>
      <c r="RCP23" s="270"/>
      <c r="RCQ23" s="270"/>
      <c r="RCR23" s="270"/>
      <c r="RCS23" s="270"/>
      <c r="RCT23" s="270"/>
      <c r="RCU23" s="270"/>
      <c r="RCV23" s="270"/>
      <c r="RCW23" s="270"/>
      <c r="RCX23" s="270"/>
      <c r="RCY23" s="270"/>
      <c r="RCZ23" s="270"/>
      <c r="RDA23" s="270"/>
      <c r="RDB23" s="270"/>
      <c r="RDC23" s="270"/>
      <c r="RDD23" s="270"/>
      <c r="RDE23" s="270"/>
      <c r="RDF23" s="270"/>
      <c r="RDG23" s="270"/>
      <c r="RDH23" s="270"/>
      <c r="RDI23" s="270"/>
      <c r="RDJ23" s="270"/>
      <c r="RDK23" s="270"/>
      <c r="RDL23" s="270"/>
      <c r="RDM23" s="270"/>
      <c r="RDN23" s="270"/>
      <c r="RDO23" s="270"/>
      <c r="RDP23" s="270"/>
      <c r="RDQ23" s="270"/>
      <c r="RDR23" s="270"/>
      <c r="RDS23" s="270"/>
      <c r="RDT23" s="270"/>
      <c r="RDU23" s="270"/>
      <c r="RDV23" s="270"/>
      <c r="RDW23" s="270"/>
      <c r="RDX23" s="270"/>
      <c r="RDY23" s="270"/>
      <c r="RDZ23" s="270"/>
      <c r="REA23" s="270"/>
      <c r="REB23" s="270"/>
      <c r="REC23" s="270"/>
      <c r="RED23" s="270"/>
      <c r="REE23" s="270"/>
      <c r="REF23" s="270"/>
      <c r="REG23" s="270"/>
      <c r="REH23" s="270"/>
      <c r="REI23" s="270"/>
      <c r="REJ23" s="270"/>
      <c r="REK23" s="270"/>
      <c r="REL23" s="270"/>
      <c r="REM23" s="270"/>
      <c r="REN23" s="270"/>
      <c r="REO23" s="270"/>
      <c r="REP23" s="270"/>
      <c r="REQ23" s="270"/>
      <c r="RER23" s="270"/>
      <c r="RES23" s="270"/>
      <c r="RET23" s="270"/>
      <c r="REU23" s="270"/>
      <c r="REV23" s="270"/>
      <c r="REW23" s="270"/>
      <c r="REX23" s="270"/>
      <c r="REY23" s="270"/>
      <c r="REZ23" s="270"/>
      <c r="RFA23" s="270"/>
      <c r="RFB23" s="270"/>
      <c r="RFC23" s="270"/>
      <c r="RFD23" s="270"/>
      <c r="RFE23" s="270"/>
      <c r="RFF23" s="270"/>
      <c r="RFG23" s="270"/>
      <c r="RFH23" s="270"/>
      <c r="RFI23" s="270"/>
      <c r="RFJ23" s="270"/>
      <c r="RFK23" s="270"/>
      <c r="RFL23" s="270"/>
      <c r="RFM23" s="270"/>
      <c r="RFN23" s="270"/>
      <c r="RFO23" s="270"/>
      <c r="RFP23" s="270"/>
      <c r="RFQ23" s="270"/>
      <c r="RFR23" s="270"/>
      <c r="RFS23" s="270"/>
      <c r="RFT23" s="270"/>
      <c r="RFU23" s="270"/>
      <c r="RFV23" s="270"/>
      <c r="RFW23" s="270"/>
      <c r="RFX23" s="270"/>
      <c r="RFY23" s="270"/>
      <c r="RFZ23" s="270"/>
      <c r="RGA23" s="270"/>
      <c r="RGB23" s="270"/>
      <c r="RGC23" s="270"/>
      <c r="RGD23" s="270"/>
      <c r="RGE23" s="270"/>
      <c r="RGF23" s="270"/>
      <c r="RGG23" s="270"/>
      <c r="RGH23" s="270"/>
      <c r="RGI23" s="270"/>
      <c r="RGJ23" s="270"/>
      <c r="RGK23" s="270"/>
      <c r="RGL23" s="270"/>
      <c r="RGM23" s="270"/>
      <c r="RGN23" s="270"/>
      <c r="RGO23" s="270"/>
      <c r="RGP23" s="270"/>
      <c r="RGQ23" s="270"/>
      <c r="RGR23" s="270"/>
      <c r="RGS23" s="270"/>
      <c r="RGT23" s="270"/>
      <c r="RGU23" s="270"/>
      <c r="RGV23" s="270"/>
      <c r="RGW23" s="270"/>
      <c r="RGX23" s="270"/>
      <c r="RGY23" s="270"/>
      <c r="RGZ23" s="270"/>
      <c r="RHA23" s="270"/>
      <c r="RHB23" s="270"/>
      <c r="RHC23" s="270"/>
      <c r="RHD23" s="270"/>
      <c r="RHE23" s="270"/>
      <c r="RHF23" s="270"/>
      <c r="RHG23" s="270"/>
      <c r="RHH23" s="270"/>
      <c r="RHI23" s="270"/>
      <c r="RHJ23" s="270"/>
      <c r="RHK23" s="270"/>
      <c r="RHL23" s="270"/>
      <c r="RHM23" s="270"/>
      <c r="RHN23" s="270"/>
      <c r="RHO23" s="270"/>
      <c r="RHP23" s="270"/>
      <c r="RHQ23" s="270"/>
      <c r="RHR23" s="270"/>
      <c r="RHS23" s="270"/>
      <c r="RHT23" s="270"/>
      <c r="RHU23" s="270"/>
      <c r="RHV23" s="270"/>
      <c r="RHW23" s="270"/>
      <c r="RHX23" s="270"/>
      <c r="RHY23" s="270"/>
      <c r="RHZ23" s="270"/>
      <c r="RIA23" s="270"/>
      <c r="RIB23" s="270"/>
      <c r="RIC23" s="270"/>
      <c r="RID23" s="270"/>
      <c r="RIE23" s="270"/>
      <c r="RIF23" s="270"/>
      <c r="RIG23" s="270"/>
      <c r="RIH23" s="270"/>
      <c r="RII23" s="270"/>
      <c r="RIJ23" s="270"/>
      <c r="RIK23" s="270"/>
      <c r="RIL23" s="270"/>
      <c r="RIM23" s="270"/>
      <c r="RIN23" s="270"/>
      <c r="RIO23" s="270"/>
      <c r="RIP23" s="270"/>
      <c r="RIQ23" s="270"/>
      <c r="RIR23" s="270"/>
      <c r="RIS23" s="270"/>
      <c r="RIT23" s="270"/>
      <c r="RIU23" s="270"/>
      <c r="RIV23" s="270"/>
      <c r="RIW23" s="270"/>
      <c r="RIX23" s="270"/>
      <c r="RIY23" s="270"/>
      <c r="RIZ23" s="270"/>
      <c r="RJA23" s="270"/>
      <c r="RJB23" s="270"/>
      <c r="RJC23" s="270"/>
      <c r="RJD23" s="270"/>
      <c r="RJE23" s="270"/>
      <c r="RJF23" s="270"/>
      <c r="RJG23" s="270"/>
      <c r="RJH23" s="270"/>
      <c r="RJI23" s="270"/>
      <c r="RJJ23" s="270"/>
      <c r="RJK23" s="270"/>
      <c r="RJL23" s="270"/>
      <c r="RJM23" s="270"/>
      <c r="RJN23" s="270"/>
      <c r="RJO23" s="270"/>
      <c r="RJP23" s="270"/>
      <c r="RJQ23" s="270"/>
      <c r="RJR23" s="270"/>
      <c r="RJS23" s="270"/>
      <c r="RJT23" s="270"/>
      <c r="RJU23" s="270"/>
      <c r="RJV23" s="270"/>
      <c r="RJW23" s="270"/>
      <c r="RJX23" s="270"/>
      <c r="RJY23" s="270"/>
      <c r="RJZ23" s="270"/>
      <c r="RKA23" s="270"/>
      <c r="RKB23" s="270"/>
      <c r="RKC23" s="270"/>
      <c r="RKD23" s="270"/>
      <c r="RKE23" s="270"/>
      <c r="RKF23" s="270"/>
      <c r="RKG23" s="270"/>
      <c r="RKH23" s="270"/>
      <c r="RKI23" s="270"/>
      <c r="RKJ23" s="270"/>
      <c r="RKK23" s="270"/>
      <c r="RKL23" s="270"/>
      <c r="RKM23" s="270"/>
      <c r="RKN23" s="270"/>
      <c r="RKO23" s="270"/>
      <c r="RKP23" s="270"/>
      <c r="RKQ23" s="270"/>
      <c r="RKR23" s="270"/>
      <c r="RKS23" s="270"/>
      <c r="RKT23" s="270"/>
      <c r="RKU23" s="270"/>
      <c r="RKV23" s="270"/>
      <c r="RKW23" s="270"/>
      <c r="RKX23" s="270"/>
      <c r="RKY23" s="270"/>
      <c r="RKZ23" s="270"/>
      <c r="RLA23" s="270"/>
      <c r="RLB23" s="270"/>
      <c r="RLC23" s="270"/>
      <c r="RLD23" s="270"/>
      <c r="RLE23" s="270"/>
      <c r="RLF23" s="270"/>
      <c r="RLG23" s="270"/>
      <c r="RLH23" s="270"/>
      <c r="RLI23" s="270"/>
      <c r="RLJ23" s="270"/>
      <c r="RLK23" s="270"/>
      <c r="RLL23" s="270"/>
      <c r="RLM23" s="270"/>
      <c r="RLN23" s="270"/>
      <c r="RLO23" s="270"/>
      <c r="RLP23" s="270"/>
      <c r="RLQ23" s="270"/>
      <c r="RLR23" s="270"/>
      <c r="RLS23" s="270"/>
      <c r="RLT23" s="270"/>
      <c r="RLU23" s="270"/>
      <c r="RLV23" s="270"/>
      <c r="RLW23" s="270"/>
      <c r="RLX23" s="270"/>
      <c r="RLY23" s="270"/>
      <c r="RLZ23" s="270"/>
      <c r="RMA23" s="270"/>
      <c r="RMB23" s="270"/>
      <c r="RMC23" s="270"/>
      <c r="RMD23" s="270"/>
      <c r="RME23" s="270"/>
      <c r="RMF23" s="270"/>
      <c r="RMG23" s="270"/>
      <c r="RMH23" s="270"/>
      <c r="RMI23" s="270"/>
      <c r="RMJ23" s="270"/>
      <c r="RMK23" s="270"/>
      <c r="RML23" s="270"/>
      <c r="RMM23" s="270"/>
      <c r="RMN23" s="270"/>
      <c r="RMO23" s="270"/>
      <c r="RMP23" s="270"/>
      <c r="RMQ23" s="270"/>
      <c r="RMR23" s="270"/>
      <c r="RMS23" s="270"/>
      <c r="RMT23" s="270"/>
      <c r="RMU23" s="270"/>
      <c r="RMV23" s="270"/>
      <c r="RMW23" s="270"/>
      <c r="RMX23" s="270"/>
      <c r="RMY23" s="270"/>
      <c r="RMZ23" s="270"/>
      <c r="RNA23" s="270"/>
      <c r="RNB23" s="270"/>
      <c r="RNC23" s="270"/>
      <c r="RND23" s="270"/>
      <c r="RNE23" s="270"/>
      <c r="RNF23" s="270"/>
      <c r="RNG23" s="270"/>
      <c r="RNH23" s="270"/>
      <c r="RNI23" s="270"/>
      <c r="RNJ23" s="270"/>
      <c r="RNK23" s="270"/>
      <c r="RNL23" s="270"/>
      <c r="RNM23" s="270"/>
      <c r="RNN23" s="270"/>
      <c r="RNO23" s="270"/>
      <c r="RNP23" s="270"/>
      <c r="RNQ23" s="270"/>
      <c r="RNR23" s="270"/>
      <c r="RNS23" s="270"/>
      <c r="RNT23" s="270"/>
      <c r="RNU23" s="270"/>
      <c r="RNV23" s="270"/>
      <c r="RNW23" s="270"/>
      <c r="RNX23" s="270"/>
      <c r="RNY23" s="270"/>
      <c r="RNZ23" s="270"/>
      <c r="ROA23" s="270"/>
      <c r="ROB23" s="270"/>
      <c r="ROC23" s="270"/>
      <c r="ROD23" s="270"/>
      <c r="ROE23" s="270"/>
      <c r="ROF23" s="270"/>
      <c r="ROG23" s="270"/>
      <c r="ROH23" s="270"/>
      <c r="ROI23" s="270"/>
      <c r="ROJ23" s="270"/>
      <c r="ROK23" s="270"/>
      <c r="ROL23" s="270"/>
      <c r="ROM23" s="270"/>
      <c r="RON23" s="270"/>
      <c r="ROO23" s="270"/>
      <c r="ROP23" s="270"/>
      <c r="ROQ23" s="270"/>
      <c r="ROR23" s="270"/>
      <c r="ROS23" s="270"/>
      <c r="ROT23" s="270"/>
      <c r="ROU23" s="270"/>
      <c r="ROV23" s="270"/>
      <c r="ROW23" s="270"/>
      <c r="ROX23" s="270"/>
      <c r="ROY23" s="270"/>
      <c r="ROZ23" s="270"/>
      <c r="RPA23" s="270"/>
      <c r="RPB23" s="270"/>
      <c r="RPC23" s="270"/>
      <c r="RPD23" s="270"/>
      <c r="RPE23" s="270"/>
      <c r="RPF23" s="270"/>
      <c r="RPG23" s="270"/>
      <c r="RPH23" s="270"/>
      <c r="RPI23" s="270"/>
      <c r="RPJ23" s="270"/>
      <c r="RPK23" s="270"/>
      <c r="RPL23" s="270"/>
      <c r="RPM23" s="270"/>
      <c r="RPN23" s="270"/>
      <c r="RPO23" s="270"/>
      <c r="RPP23" s="270"/>
      <c r="RPQ23" s="270"/>
      <c r="RPR23" s="270"/>
      <c r="RPS23" s="270"/>
      <c r="RPT23" s="270"/>
      <c r="RPU23" s="270"/>
      <c r="RPV23" s="270"/>
      <c r="RPW23" s="270"/>
      <c r="RPX23" s="270"/>
      <c r="RPY23" s="270"/>
      <c r="RPZ23" s="270"/>
      <c r="RQA23" s="270"/>
      <c r="RQB23" s="270"/>
      <c r="RQC23" s="270"/>
      <c r="RQD23" s="270"/>
      <c r="RQE23" s="270"/>
      <c r="RQF23" s="270"/>
      <c r="RQG23" s="270"/>
      <c r="RQH23" s="270"/>
      <c r="RQI23" s="270"/>
      <c r="RQJ23" s="270"/>
      <c r="RQK23" s="270"/>
      <c r="RQL23" s="270"/>
      <c r="RQM23" s="270"/>
      <c r="RQN23" s="270"/>
      <c r="RQO23" s="270"/>
      <c r="RQP23" s="270"/>
      <c r="RQQ23" s="270"/>
      <c r="RQR23" s="270"/>
      <c r="RQS23" s="270"/>
      <c r="RQT23" s="270"/>
      <c r="RQU23" s="270"/>
      <c r="RQV23" s="270"/>
      <c r="RQW23" s="270"/>
      <c r="RQX23" s="270"/>
      <c r="RQY23" s="270"/>
      <c r="RQZ23" s="270"/>
      <c r="RRA23" s="270"/>
      <c r="RRB23" s="270"/>
      <c r="RRC23" s="270"/>
      <c r="RRD23" s="270"/>
      <c r="RRE23" s="270"/>
      <c r="RRF23" s="270"/>
      <c r="RRG23" s="270"/>
      <c r="RRH23" s="270"/>
      <c r="RRI23" s="270"/>
      <c r="RRJ23" s="270"/>
      <c r="RRK23" s="270"/>
      <c r="RRL23" s="270"/>
      <c r="RRM23" s="270"/>
      <c r="RRN23" s="270"/>
      <c r="RRO23" s="270"/>
      <c r="RRP23" s="270"/>
      <c r="RRQ23" s="270"/>
      <c r="RRR23" s="270"/>
      <c r="RRS23" s="270"/>
      <c r="RRT23" s="270"/>
      <c r="RRU23" s="270"/>
      <c r="RRV23" s="270"/>
      <c r="RRW23" s="270"/>
      <c r="RRX23" s="270"/>
      <c r="RRY23" s="270"/>
      <c r="RRZ23" s="270"/>
      <c r="RSA23" s="270"/>
      <c r="RSB23" s="270"/>
      <c r="RSC23" s="270"/>
      <c r="RSD23" s="270"/>
      <c r="RSE23" s="270"/>
      <c r="RSF23" s="270"/>
      <c r="RSG23" s="270"/>
      <c r="RSH23" s="270"/>
      <c r="RSI23" s="270"/>
      <c r="RSJ23" s="270"/>
      <c r="RSK23" s="270"/>
      <c r="RSL23" s="270"/>
      <c r="RSM23" s="270"/>
      <c r="RSN23" s="270"/>
      <c r="RSO23" s="270"/>
      <c r="RSP23" s="270"/>
      <c r="RSQ23" s="270"/>
      <c r="RSR23" s="270"/>
      <c r="RSS23" s="270"/>
      <c r="RST23" s="270"/>
      <c r="RSU23" s="270"/>
      <c r="RSV23" s="270"/>
      <c r="RSW23" s="270"/>
      <c r="RSX23" s="270"/>
      <c r="RSY23" s="270"/>
      <c r="RSZ23" s="270"/>
      <c r="RTA23" s="270"/>
      <c r="RTB23" s="270"/>
      <c r="RTC23" s="270"/>
      <c r="RTD23" s="270"/>
      <c r="RTE23" s="270"/>
      <c r="RTF23" s="270"/>
      <c r="RTG23" s="270"/>
      <c r="RTH23" s="270"/>
      <c r="RTI23" s="270"/>
      <c r="RTJ23" s="270"/>
      <c r="RTK23" s="270"/>
      <c r="RTL23" s="270"/>
      <c r="RTM23" s="270"/>
      <c r="RTN23" s="270"/>
      <c r="RTO23" s="270"/>
      <c r="RTP23" s="270"/>
      <c r="RTQ23" s="270"/>
      <c r="RTR23" s="270"/>
      <c r="RTS23" s="270"/>
      <c r="RTT23" s="270"/>
      <c r="RTU23" s="270"/>
      <c r="RTV23" s="270"/>
      <c r="RTW23" s="270"/>
      <c r="RTX23" s="270"/>
      <c r="RTY23" s="270"/>
      <c r="RTZ23" s="270"/>
      <c r="RUA23" s="270"/>
      <c r="RUB23" s="270"/>
      <c r="RUC23" s="270"/>
      <c r="RUD23" s="270"/>
      <c r="RUE23" s="270"/>
      <c r="RUF23" s="270"/>
      <c r="RUG23" s="270"/>
      <c r="RUH23" s="270"/>
      <c r="RUI23" s="270"/>
      <c r="RUJ23" s="270"/>
      <c r="RUK23" s="270"/>
      <c r="RUL23" s="270"/>
      <c r="RUM23" s="270"/>
      <c r="RUN23" s="270"/>
      <c r="RUO23" s="270"/>
      <c r="RUP23" s="270"/>
      <c r="RUQ23" s="270"/>
      <c r="RUR23" s="270"/>
      <c r="RUS23" s="270"/>
      <c r="RUT23" s="270"/>
      <c r="RUU23" s="270"/>
      <c r="RUV23" s="270"/>
      <c r="RUW23" s="270"/>
      <c r="RUX23" s="270"/>
      <c r="RUY23" s="270"/>
      <c r="RUZ23" s="270"/>
      <c r="RVA23" s="270"/>
      <c r="RVB23" s="270"/>
      <c r="RVC23" s="270"/>
      <c r="RVD23" s="270"/>
      <c r="RVE23" s="270"/>
      <c r="RVF23" s="270"/>
      <c r="RVG23" s="270"/>
      <c r="RVH23" s="270"/>
      <c r="RVI23" s="270"/>
      <c r="RVJ23" s="270"/>
      <c r="RVK23" s="270"/>
      <c r="RVL23" s="270"/>
      <c r="RVM23" s="270"/>
      <c r="RVN23" s="270"/>
      <c r="RVO23" s="270"/>
      <c r="RVP23" s="270"/>
      <c r="RVQ23" s="270"/>
      <c r="RVR23" s="270"/>
      <c r="RVS23" s="270"/>
      <c r="RVT23" s="270"/>
      <c r="RVU23" s="270"/>
      <c r="RVV23" s="270"/>
      <c r="RVW23" s="270"/>
      <c r="RVX23" s="270"/>
      <c r="RVY23" s="270"/>
      <c r="RVZ23" s="270"/>
      <c r="RWA23" s="270"/>
      <c r="RWB23" s="270"/>
      <c r="RWC23" s="270"/>
      <c r="RWD23" s="270"/>
      <c r="RWE23" s="270"/>
      <c r="RWF23" s="270"/>
      <c r="RWG23" s="270"/>
      <c r="RWH23" s="270"/>
      <c r="RWI23" s="270"/>
      <c r="RWJ23" s="270"/>
      <c r="RWK23" s="270"/>
      <c r="RWL23" s="270"/>
      <c r="RWM23" s="270"/>
      <c r="RWN23" s="270"/>
      <c r="RWO23" s="270"/>
      <c r="RWP23" s="270"/>
      <c r="RWQ23" s="270"/>
      <c r="RWR23" s="270"/>
      <c r="RWS23" s="270"/>
      <c r="RWT23" s="270"/>
      <c r="RWU23" s="270"/>
      <c r="RWV23" s="270"/>
      <c r="RWW23" s="270"/>
      <c r="RWX23" s="270"/>
      <c r="RWY23" s="270"/>
      <c r="RWZ23" s="270"/>
      <c r="RXA23" s="270"/>
      <c r="RXB23" s="270"/>
      <c r="RXC23" s="270"/>
      <c r="RXD23" s="270"/>
      <c r="RXE23" s="270"/>
      <c r="RXF23" s="270"/>
      <c r="RXG23" s="270"/>
      <c r="RXH23" s="270"/>
      <c r="RXI23" s="270"/>
      <c r="RXJ23" s="270"/>
      <c r="RXK23" s="270"/>
      <c r="RXL23" s="270"/>
      <c r="RXM23" s="270"/>
      <c r="RXN23" s="270"/>
      <c r="RXO23" s="270"/>
      <c r="RXP23" s="270"/>
      <c r="RXQ23" s="270"/>
      <c r="RXR23" s="270"/>
      <c r="RXS23" s="270"/>
      <c r="RXT23" s="270"/>
      <c r="RXU23" s="270"/>
      <c r="RXV23" s="270"/>
      <c r="RXW23" s="270"/>
      <c r="RXX23" s="270"/>
      <c r="RXY23" s="270"/>
      <c r="RXZ23" s="270"/>
      <c r="RYA23" s="270"/>
      <c r="RYB23" s="270"/>
      <c r="RYC23" s="270"/>
      <c r="RYD23" s="270"/>
      <c r="RYE23" s="270"/>
      <c r="RYF23" s="270"/>
      <c r="RYG23" s="270"/>
      <c r="RYH23" s="270"/>
      <c r="RYI23" s="270"/>
      <c r="RYJ23" s="270"/>
      <c r="RYK23" s="270"/>
      <c r="RYL23" s="270"/>
      <c r="RYM23" s="270"/>
      <c r="RYN23" s="270"/>
      <c r="RYO23" s="270"/>
      <c r="RYP23" s="270"/>
      <c r="RYQ23" s="270"/>
      <c r="RYR23" s="270"/>
      <c r="RYS23" s="270"/>
      <c r="RYT23" s="270"/>
      <c r="RYU23" s="270"/>
      <c r="RYV23" s="270"/>
      <c r="RYW23" s="270"/>
      <c r="RYX23" s="270"/>
      <c r="RYY23" s="270"/>
      <c r="RYZ23" s="270"/>
      <c r="RZA23" s="270"/>
      <c r="RZB23" s="270"/>
      <c r="RZC23" s="270"/>
      <c r="RZD23" s="270"/>
      <c r="RZE23" s="270"/>
      <c r="RZF23" s="270"/>
      <c r="RZG23" s="270"/>
      <c r="RZH23" s="270"/>
      <c r="RZI23" s="270"/>
      <c r="RZJ23" s="270"/>
      <c r="RZK23" s="270"/>
      <c r="RZL23" s="270"/>
      <c r="RZM23" s="270"/>
      <c r="RZN23" s="270"/>
      <c r="RZO23" s="270"/>
      <c r="RZP23" s="270"/>
      <c r="RZQ23" s="270"/>
      <c r="RZR23" s="270"/>
      <c r="RZS23" s="270"/>
      <c r="RZT23" s="270"/>
      <c r="RZU23" s="270"/>
      <c r="RZV23" s="270"/>
      <c r="RZW23" s="270"/>
      <c r="RZX23" s="270"/>
      <c r="RZY23" s="270"/>
      <c r="RZZ23" s="270"/>
      <c r="SAA23" s="270"/>
      <c r="SAB23" s="270"/>
      <c r="SAC23" s="270"/>
      <c r="SAD23" s="270"/>
      <c r="SAE23" s="270"/>
      <c r="SAF23" s="270"/>
      <c r="SAG23" s="270"/>
      <c r="SAH23" s="270"/>
      <c r="SAI23" s="270"/>
      <c r="SAJ23" s="270"/>
      <c r="SAK23" s="270"/>
      <c r="SAL23" s="270"/>
      <c r="SAM23" s="270"/>
      <c r="SAN23" s="270"/>
      <c r="SAO23" s="270"/>
      <c r="SAP23" s="270"/>
      <c r="SAQ23" s="270"/>
      <c r="SAR23" s="270"/>
      <c r="SAS23" s="270"/>
      <c r="SAT23" s="270"/>
      <c r="SAU23" s="270"/>
      <c r="SAV23" s="270"/>
      <c r="SAW23" s="270"/>
      <c r="SAX23" s="270"/>
      <c r="SAY23" s="270"/>
      <c r="SAZ23" s="270"/>
      <c r="SBA23" s="270"/>
      <c r="SBB23" s="270"/>
      <c r="SBC23" s="270"/>
      <c r="SBD23" s="270"/>
      <c r="SBE23" s="270"/>
      <c r="SBF23" s="270"/>
      <c r="SBG23" s="270"/>
      <c r="SBH23" s="270"/>
      <c r="SBI23" s="270"/>
      <c r="SBJ23" s="270"/>
      <c r="SBK23" s="270"/>
      <c r="SBL23" s="270"/>
      <c r="SBM23" s="270"/>
      <c r="SBN23" s="270"/>
      <c r="SBO23" s="270"/>
      <c r="SBP23" s="270"/>
      <c r="SBQ23" s="270"/>
      <c r="SBR23" s="270"/>
      <c r="SBS23" s="270"/>
      <c r="SBT23" s="270"/>
      <c r="SBU23" s="270"/>
      <c r="SBV23" s="270"/>
      <c r="SBW23" s="270"/>
      <c r="SBX23" s="270"/>
      <c r="SBY23" s="270"/>
      <c r="SBZ23" s="270"/>
      <c r="SCA23" s="270"/>
      <c r="SCB23" s="270"/>
      <c r="SCC23" s="270"/>
      <c r="SCD23" s="270"/>
      <c r="SCE23" s="270"/>
      <c r="SCF23" s="270"/>
      <c r="SCG23" s="270"/>
      <c r="SCH23" s="270"/>
      <c r="SCI23" s="270"/>
      <c r="SCJ23" s="270"/>
      <c r="SCK23" s="270"/>
      <c r="SCL23" s="270"/>
      <c r="SCM23" s="270"/>
      <c r="SCN23" s="270"/>
      <c r="SCO23" s="270"/>
      <c r="SCP23" s="270"/>
      <c r="SCQ23" s="270"/>
      <c r="SCR23" s="270"/>
      <c r="SCS23" s="270"/>
      <c r="SCT23" s="270"/>
      <c r="SCU23" s="270"/>
      <c r="SCV23" s="270"/>
      <c r="SCW23" s="270"/>
      <c r="SCX23" s="270"/>
      <c r="SCY23" s="270"/>
      <c r="SCZ23" s="270"/>
      <c r="SDA23" s="270"/>
      <c r="SDB23" s="270"/>
      <c r="SDC23" s="270"/>
      <c r="SDD23" s="270"/>
      <c r="SDE23" s="270"/>
      <c r="SDF23" s="270"/>
      <c r="SDG23" s="270"/>
      <c r="SDH23" s="270"/>
      <c r="SDI23" s="270"/>
      <c r="SDJ23" s="270"/>
      <c r="SDK23" s="270"/>
      <c r="SDL23" s="270"/>
      <c r="SDM23" s="270"/>
      <c r="SDN23" s="270"/>
      <c r="SDO23" s="270"/>
      <c r="SDP23" s="270"/>
      <c r="SDQ23" s="270"/>
      <c r="SDR23" s="270"/>
      <c r="SDS23" s="270"/>
      <c r="SDT23" s="270"/>
      <c r="SDU23" s="270"/>
      <c r="SDV23" s="270"/>
      <c r="SDW23" s="270"/>
      <c r="SDX23" s="270"/>
      <c r="SDY23" s="270"/>
      <c r="SDZ23" s="270"/>
      <c r="SEA23" s="270"/>
      <c r="SEB23" s="270"/>
      <c r="SEC23" s="270"/>
      <c r="SED23" s="270"/>
      <c r="SEE23" s="270"/>
      <c r="SEF23" s="270"/>
      <c r="SEG23" s="270"/>
      <c r="SEH23" s="270"/>
      <c r="SEI23" s="270"/>
      <c r="SEJ23" s="270"/>
      <c r="SEK23" s="270"/>
      <c r="SEL23" s="270"/>
      <c r="SEM23" s="270"/>
      <c r="SEN23" s="270"/>
      <c r="SEO23" s="270"/>
      <c r="SEP23" s="270"/>
      <c r="SEQ23" s="270"/>
      <c r="SER23" s="270"/>
      <c r="SES23" s="270"/>
      <c r="SET23" s="270"/>
      <c r="SEU23" s="270"/>
      <c r="SEV23" s="270"/>
      <c r="SEW23" s="270"/>
      <c r="SEX23" s="270"/>
      <c r="SEY23" s="270"/>
      <c r="SEZ23" s="270"/>
      <c r="SFA23" s="270"/>
      <c r="SFB23" s="270"/>
      <c r="SFC23" s="270"/>
      <c r="SFD23" s="270"/>
      <c r="SFE23" s="270"/>
      <c r="SFF23" s="270"/>
      <c r="SFG23" s="270"/>
      <c r="SFH23" s="270"/>
      <c r="SFI23" s="270"/>
      <c r="SFJ23" s="270"/>
      <c r="SFK23" s="270"/>
      <c r="SFL23" s="270"/>
      <c r="SFM23" s="270"/>
      <c r="SFN23" s="270"/>
      <c r="SFO23" s="270"/>
      <c r="SFP23" s="270"/>
      <c r="SFQ23" s="270"/>
      <c r="SFR23" s="270"/>
      <c r="SFS23" s="270"/>
      <c r="SFT23" s="270"/>
      <c r="SFU23" s="270"/>
      <c r="SFV23" s="270"/>
      <c r="SFW23" s="270"/>
      <c r="SFX23" s="270"/>
      <c r="SFY23" s="270"/>
      <c r="SFZ23" s="270"/>
      <c r="SGA23" s="270"/>
      <c r="SGB23" s="270"/>
      <c r="SGC23" s="270"/>
      <c r="SGD23" s="270"/>
      <c r="SGE23" s="270"/>
      <c r="SGF23" s="270"/>
      <c r="SGG23" s="270"/>
      <c r="SGH23" s="270"/>
      <c r="SGI23" s="270"/>
      <c r="SGJ23" s="270"/>
      <c r="SGK23" s="270"/>
      <c r="SGL23" s="270"/>
      <c r="SGM23" s="270"/>
      <c r="SGN23" s="270"/>
      <c r="SGO23" s="270"/>
      <c r="SGP23" s="270"/>
      <c r="SGQ23" s="270"/>
      <c r="SGR23" s="270"/>
      <c r="SGS23" s="270"/>
      <c r="SGT23" s="270"/>
      <c r="SGU23" s="270"/>
      <c r="SGV23" s="270"/>
      <c r="SGW23" s="270"/>
      <c r="SGX23" s="270"/>
      <c r="SGY23" s="270"/>
      <c r="SGZ23" s="270"/>
      <c r="SHA23" s="270"/>
      <c r="SHB23" s="270"/>
      <c r="SHC23" s="270"/>
      <c r="SHD23" s="270"/>
      <c r="SHE23" s="270"/>
      <c r="SHF23" s="270"/>
      <c r="SHG23" s="270"/>
      <c r="SHH23" s="270"/>
      <c r="SHI23" s="270"/>
      <c r="SHJ23" s="270"/>
      <c r="SHK23" s="270"/>
      <c r="SHL23" s="270"/>
      <c r="SHM23" s="270"/>
      <c r="SHN23" s="270"/>
      <c r="SHO23" s="270"/>
      <c r="SHP23" s="270"/>
      <c r="SHQ23" s="270"/>
      <c r="SHR23" s="270"/>
      <c r="SHS23" s="270"/>
      <c r="SHT23" s="270"/>
      <c r="SHU23" s="270"/>
      <c r="SHV23" s="270"/>
      <c r="SHW23" s="270"/>
      <c r="SHX23" s="270"/>
      <c r="SHY23" s="270"/>
      <c r="SHZ23" s="270"/>
      <c r="SIA23" s="270"/>
      <c r="SIB23" s="270"/>
      <c r="SIC23" s="270"/>
      <c r="SID23" s="270"/>
      <c r="SIE23" s="270"/>
      <c r="SIF23" s="270"/>
      <c r="SIG23" s="270"/>
      <c r="SIH23" s="270"/>
      <c r="SII23" s="270"/>
      <c r="SIJ23" s="270"/>
      <c r="SIK23" s="270"/>
      <c r="SIL23" s="270"/>
      <c r="SIM23" s="270"/>
      <c r="SIN23" s="270"/>
      <c r="SIO23" s="270"/>
      <c r="SIP23" s="270"/>
      <c r="SIQ23" s="270"/>
      <c r="SIR23" s="270"/>
      <c r="SIS23" s="270"/>
      <c r="SIT23" s="270"/>
      <c r="SIU23" s="270"/>
      <c r="SIV23" s="270"/>
      <c r="SIW23" s="270"/>
      <c r="SIX23" s="270"/>
      <c r="SIY23" s="270"/>
      <c r="SIZ23" s="270"/>
      <c r="SJA23" s="270"/>
      <c r="SJB23" s="270"/>
      <c r="SJC23" s="270"/>
      <c r="SJD23" s="270"/>
      <c r="SJE23" s="270"/>
      <c r="SJF23" s="270"/>
      <c r="SJG23" s="270"/>
      <c r="SJH23" s="270"/>
      <c r="SJI23" s="270"/>
      <c r="SJJ23" s="270"/>
      <c r="SJK23" s="270"/>
      <c r="SJL23" s="270"/>
      <c r="SJM23" s="270"/>
      <c r="SJN23" s="270"/>
      <c r="SJO23" s="270"/>
      <c r="SJP23" s="270"/>
      <c r="SJQ23" s="270"/>
      <c r="SJR23" s="270"/>
      <c r="SJS23" s="270"/>
      <c r="SJT23" s="270"/>
      <c r="SJU23" s="270"/>
      <c r="SJV23" s="270"/>
      <c r="SJW23" s="270"/>
      <c r="SJX23" s="270"/>
      <c r="SJY23" s="270"/>
      <c r="SJZ23" s="270"/>
      <c r="SKA23" s="270"/>
      <c r="SKB23" s="270"/>
      <c r="SKC23" s="270"/>
      <c r="SKD23" s="270"/>
      <c r="SKE23" s="270"/>
      <c r="SKF23" s="270"/>
      <c r="SKG23" s="270"/>
      <c r="SKH23" s="270"/>
      <c r="SKI23" s="270"/>
      <c r="SKJ23" s="270"/>
      <c r="SKK23" s="270"/>
      <c r="SKL23" s="270"/>
      <c r="SKM23" s="270"/>
      <c r="SKN23" s="270"/>
      <c r="SKO23" s="270"/>
      <c r="SKP23" s="270"/>
      <c r="SKQ23" s="270"/>
      <c r="SKR23" s="270"/>
      <c r="SKS23" s="270"/>
      <c r="SKT23" s="270"/>
      <c r="SKU23" s="270"/>
      <c r="SKV23" s="270"/>
      <c r="SKW23" s="270"/>
      <c r="SKX23" s="270"/>
      <c r="SKY23" s="270"/>
      <c r="SKZ23" s="270"/>
      <c r="SLA23" s="270"/>
      <c r="SLB23" s="270"/>
      <c r="SLC23" s="270"/>
      <c r="SLD23" s="270"/>
      <c r="SLE23" s="270"/>
      <c r="SLF23" s="270"/>
      <c r="SLG23" s="270"/>
      <c r="SLH23" s="270"/>
      <c r="SLI23" s="270"/>
      <c r="SLJ23" s="270"/>
      <c r="SLK23" s="270"/>
      <c r="SLL23" s="270"/>
      <c r="SLM23" s="270"/>
      <c r="SLN23" s="270"/>
      <c r="SLO23" s="270"/>
      <c r="SLP23" s="270"/>
      <c r="SLQ23" s="270"/>
      <c r="SLR23" s="270"/>
      <c r="SLS23" s="270"/>
      <c r="SLT23" s="270"/>
      <c r="SLU23" s="270"/>
      <c r="SLV23" s="270"/>
      <c r="SLW23" s="270"/>
      <c r="SLX23" s="270"/>
      <c r="SLY23" s="270"/>
      <c r="SLZ23" s="270"/>
      <c r="SMA23" s="270"/>
      <c r="SMB23" s="270"/>
      <c r="SMC23" s="270"/>
      <c r="SMD23" s="270"/>
      <c r="SME23" s="270"/>
      <c r="SMF23" s="270"/>
      <c r="SMG23" s="270"/>
      <c r="SMH23" s="270"/>
      <c r="SMI23" s="270"/>
      <c r="SMJ23" s="270"/>
      <c r="SMK23" s="270"/>
      <c r="SML23" s="270"/>
      <c r="SMM23" s="270"/>
      <c r="SMN23" s="270"/>
      <c r="SMO23" s="270"/>
      <c r="SMP23" s="270"/>
      <c r="SMQ23" s="270"/>
      <c r="SMR23" s="270"/>
      <c r="SMS23" s="270"/>
      <c r="SMT23" s="270"/>
      <c r="SMU23" s="270"/>
      <c r="SMV23" s="270"/>
      <c r="SMW23" s="270"/>
      <c r="SMX23" s="270"/>
      <c r="SMY23" s="270"/>
      <c r="SMZ23" s="270"/>
      <c r="SNA23" s="270"/>
      <c r="SNB23" s="270"/>
      <c r="SNC23" s="270"/>
      <c r="SND23" s="270"/>
      <c r="SNE23" s="270"/>
      <c r="SNF23" s="270"/>
      <c r="SNG23" s="270"/>
      <c r="SNH23" s="270"/>
      <c r="SNI23" s="270"/>
      <c r="SNJ23" s="270"/>
      <c r="SNK23" s="270"/>
      <c r="SNL23" s="270"/>
      <c r="SNM23" s="270"/>
      <c r="SNN23" s="270"/>
      <c r="SNO23" s="270"/>
      <c r="SNP23" s="270"/>
      <c r="SNQ23" s="270"/>
      <c r="SNR23" s="270"/>
      <c r="SNS23" s="270"/>
      <c r="SNT23" s="270"/>
      <c r="SNU23" s="270"/>
      <c r="SNV23" s="270"/>
      <c r="SNW23" s="270"/>
      <c r="SNX23" s="270"/>
      <c r="SNY23" s="270"/>
      <c r="SNZ23" s="270"/>
      <c r="SOA23" s="270"/>
      <c r="SOB23" s="270"/>
      <c r="SOC23" s="270"/>
      <c r="SOD23" s="270"/>
      <c r="SOE23" s="270"/>
      <c r="SOF23" s="270"/>
      <c r="SOG23" s="270"/>
      <c r="SOH23" s="270"/>
      <c r="SOI23" s="270"/>
      <c r="SOJ23" s="270"/>
      <c r="SOK23" s="270"/>
      <c r="SOL23" s="270"/>
      <c r="SOM23" s="270"/>
      <c r="SON23" s="270"/>
      <c r="SOO23" s="270"/>
      <c r="SOP23" s="270"/>
      <c r="SOQ23" s="270"/>
      <c r="SOR23" s="270"/>
      <c r="SOS23" s="270"/>
      <c r="SOT23" s="270"/>
      <c r="SOU23" s="270"/>
      <c r="SOV23" s="270"/>
      <c r="SOW23" s="270"/>
      <c r="SOX23" s="270"/>
      <c r="SOY23" s="270"/>
      <c r="SOZ23" s="270"/>
      <c r="SPA23" s="270"/>
      <c r="SPB23" s="270"/>
      <c r="SPC23" s="270"/>
      <c r="SPD23" s="270"/>
      <c r="SPE23" s="270"/>
      <c r="SPF23" s="270"/>
      <c r="SPG23" s="270"/>
      <c r="SPH23" s="270"/>
      <c r="SPI23" s="270"/>
      <c r="SPJ23" s="270"/>
      <c r="SPK23" s="270"/>
      <c r="SPL23" s="270"/>
      <c r="SPM23" s="270"/>
      <c r="SPN23" s="270"/>
      <c r="SPO23" s="270"/>
      <c r="SPP23" s="270"/>
      <c r="SPQ23" s="270"/>
      <c r="SPR23" s="270"/>
      <c r="SPS23" s="270"/>
      <c r="SPT23" s="270"/>
      <c r="SPU23" s="270"/>
      <c r="SPV23" s="270"/>
      <c r="SPW23" s="270"/>
      <c r="SPX23" s="270"/>
      <c r="SPY23" s="270"/>
      <c r="SPZ23" s="270"/>
      <c r="SQA23" s="270"/>
      <c r="SQB23" s="270"/>
      <c r="SQC23" s="270"/>
      <c r="SQD23" s="270"/>
      <c r="SQE23" s="270"/>
      <c r="SQF23" s="270"/>
      <c r="SQG23" s="270"/>
      <c r="SQH23" s="270"/>
      <c r="SQI23" s="270"/>
      <c r="SQJ23" s="270"/>
      <c r="SQK23" s="270"/>
      <c r="SQL23" s="270"/>
      <c r="SQM23" s="270"/>
      <c r="SQN23" s="270"/>
      <c r="SQO23" s="270"/>
      <c r="SQP23" s="270"/>
      <c r="SQQ23" s="270"/>
      <c r="SQR23" s="270"/>
      <c r="SQS23" s="270"/>
      <c r="SQT23" s="270"/>
      <c r="SQU23" s="270"/>
      <c r="SQV23" s="270"/>
      <c r="SQW23" s="270"/>
      <c r="SQX23" s="270"/>
      <c r="SQY23" s="270"/>
      <c r="SQZ23" s="270"/>
      <c r="SRA23" s="270"/>
      <c r="SRB23" s="270"/>
      <c r="SRC23" s="270"/>
      <c r="SRD23" s="270"/>
      <c r="SRE23" s="270"/>
      <c r="SRF23" s="270"/>
      <c r="SRG23" s="270"/>
      <c r="SRH23" s="270"/>
      <c r="SRI23" s="270"/>
      <c r="SRJ23" s="270"/>
      <c r="SRK23" s="270"/>
      <c r="SRL23" s="270"/>
      <c r="SRM23" s="270"/>
      <c r="SRN23" s="270"/>
      <c r="SRO23" s="270"/>
      <c r="SRP23" s="270"/>
      <c r="SRQ23" s="270"/>
      <c r="SRR23" s="270"/>
      <c r="SRS23" s="270"/>
      <c r="SRT23" s="270"/>
      <c r="SRU23" s="270"/>
      <c r="SRV23" s="270"/>
      <c r="SRW23" s="270"/>
      <c r="SRX23" s="270"/>
      <c r="SRY23" s="270"/>
      <c r="SRZ23" s="270"/>
      <c r="SSA23" s="270"/>
      <c r="SSB23" s="270"/>
      <c r="SSC23" s="270"/>
      <c r="SSD23" s="270"/>
      <c r="SSE23" s="270"/>
      <c r="SSF23" s="270"/>
      <c r="SSG23" s="270"/>
      <c r="SSH23" s="270"/>
      <c r="SSI23" s="270"/>
      <c r="SSJ23" s="270"/>
      <c r="SSK23" s="270"/>
      <c r="SSL23" s="270"/>
      <c r="SSM23" s="270"/>
      <c r="SSN23" s="270"/>
      <c r="SSO23" s="270"/>
      <c r="SSP23" s="270"/>
      <c r="SSQ23" s="270"/>
      <c r="SSR23" s="270"/>
      <c r="SSS23" s="270"/>
      <c r="SST23" s="270"/>
      <c r="SSU23" s="270"/>
      <c r="SSV23" s="270"/>
      <c r="SSW23" s="270"/>
      <c r="SSX23" s="270"/>
      <c r="SSY23" s="270"/>
      <c r="SSZ23" s="270"/>
      <c r="STA23" s="270"/>
      <c r="STB23" s="270"/>
      <c r="STC23" s="270"/>
      <c r="STD23" s="270"/>
      <c r="STE23" s="270"/>
      <c r="STF23" s="270"/>
      <c r="STG23" s="270"/>
      <c r="STH23" s="270"/>
      <c r="STI23" s="270"/>
      <c r="STJ23" s="270"/>
      <c r="STK23" s="270"/>
      <c r="STL23" s="270"/>
      <c r="STM23" s="270"/>
      <c r="STN23" s="270"/>
      <c r="STO23" s="270"/>
      <c r="STP23" s="270"/>
      <c r="STQ23" s="270"/>
      <c r="STR23" s="270"/>
      <c r="STS23" s="270"/>
      <c r="STT23" s="270"/>
      <c r="STU23" s="270"/>
      <c r="STV23" s="270"/>
      <c r="STW23" s="270"/>
      <c r="STX23" s="270"/>
      <c r="STY23" s="270"/>
      <c r="STZ23" s="270"/>
      <c r="SUA23" s="270"/>
      <c r="SUB23" s="270"/>
      <c r="SUC23" s="270"/>
      <c r="SUD23" s="270"/>
      <c r="SUE23" s="270"/>
      <c r="SUF23" s="270"/>
      <c r="SUG23" s="270"/>
      <c r="SUH23" s="270"/>
      <c r="SUI23" s="270"/>
      <c r="SUJ23" s="270"/>
      <c r="SUK23" s="270"/>
      <c r="SUL23" s="270"/>
      <c r="SUM23" s="270"/>
      <c r="SUN23" s="270"/>
      <c r="SUO23" s="270"/>
      <c r="SUP23" s="270"/>
      <c r="SUQ23" s="270"/>
      <c r="SUR23" s="270"/>
      <c r="SUS23" s="270"/>
      <c r="SUT23" s="270"/>
      <c r="SUU23" s="270"/>
      <c r="SUV23" s="270"/>
      <c r="SUW23" s="270"/>
      <c r="SUX23" s="270"/>
      <c r="SUY23" s="270"/>
      <c r="SUZ23" s="270"/>
      <c r="SVA23" s="270"/>
      <c r="SVB23" s="270"/>
      <c r="SVC23" s="270"/>
      <c r="SVD23" s="270"/>
      <c r="SVE23" s="270"/>
      <c r="SVF23" s="270"/>
      <c r="SVG23" s="270"/>
      <c r="SVH23" s="270"/>
      <c r="SVI23" s="270"/>
      <c r="SVJ23" s="270"/>
      <c r="SVK23" s="270"/>
      <c r="SVL23" s="270"/>
      <c r="SVM23" s="270"/>
      <c r="SVN23" s="270"/>
      <c r="SVO23" s="270"/>
      <c r="SVP23" s="270"/>
      <c r="SVQ23" s="270"/>
      <c r="SVR23" s="270"/>
      <c r="SVS23" s="270"/>
      <c r="SVT23" s="270"/>
      <c r="SVU23" s="270"/>
      <c r="SVV23" s="270"/>
      <c r="SVW23" s="270"/>
      <c r="SVX23" s="270"/>
      <c r="SVY23" s="270"/>
      <c r="SVZ23" s="270"/>
      <c r="SWA23" s="270"/>
      <c r="SWB23" s="270"/>
      <c r="SWC23" s="270"/>
      <c r="SWD23" s="270"/>
      <c r="SWE23" s="270"/>
      <c r="SWF23" s="270"/>
      <c r="SWG23" s="270"/>
      <c r="SWH23" s="270"/>
      <c r="SWI23" s="270"/>
      <c r="SWJ23" s="270"/>
      <c r="SWK23" s="270"/>
      <c r="SWL23" s="270"/>
      <c r="SWM23" s="270"/>
      <c r="SWN23" s="270"/>
      <c r="SWO23" s="270"/>
      <c r="SWP23" s="270"/>
      <c r="SWQ23" s="270"/>
      <c r="SWR23" s="270"/>
      <c r="SWS23" s="270"/>
      <c r="SWT23" s="270"/>
      <c r="SWU23" s="270"/>
      <c r="SWV23" s="270"/>
      <c r="SWW23" s="270"/>
      <c r="SWX23" s="270"/>
      <c r="SWY23" s="270"/>
      <c r="SWZ23" s="270"/>
      <c r="SXA23" s="270"/>
      <c r="SXB23" s="270"/>
      <c r="SXC23" s="270"/>
      <c r="SXD23" s="270"/>
      <c r="SXE23" s="270"/>
      <c r="SXF23" s="270"/>
      <c r="SXG23" s="270"/>
      <c r="SXH23" s="270"/>
      <c r="SXI23" s="270"/>
      <c r="SXJ23" s="270"/>
      <c r="SXK23" s="270"/>
      <c r="SXL23" s="270"/>
      <c r="SXM23" s="270"/>
      <c r="SXN23" s="270"/>
      <c r="SXO23" s="270"/>
      <c r="SXP23" s="270"/>
      <c r="SXQ23" s="270"/>
      <c r="SXR23" s="270"/>
      <c r="SXS23" s="270"/>
      <c r="SXT23" s="270"/>
      <c r="SXU23" s="270"/>
      <c r="SXV23" s="270"/>
      <c r="SXW23" s="270"/>
      <c r="SXX23" s="270"/>
      <c r="SXY23" s="270"/>
      <c r="SXZ23" s="270"/>
      <c r="SYA23" s="270"/>
      <c r="SYB23" s="270"/>
      <c r="SYC23" s="270"/>
      <c r="SYD23" s="270"/>
      <c r="SYE23" s="270"/>
      <c r="SYF23" s="270"/>
      <c r="SYG23" s="270"/>
      <c r="SYH23" s="270"/>
      <c r="SYI23" s="270"/>
      <c r="SYJ23" s="270"/>
      <c r="SYK23" s="270"/>
      <c r="SYL23" s="270"/>
      <c r="SYM23" s="270"/>
      <c r="SYN23" s="270"/>
      <c r="SYO23" s="270"/>
      <c r="SYP23" s="270"/>
      <c r="SYQ23" s="270"/>
      <c r="SYR23" s="270"/>
      <c r="SYS23" s="270"/>
      <c r="SYT23" s="270"/>
      <c r="SYU23" s="270"/>
      <c r="SYV23" s="270"/>
      <c r="SYW23" s="270"/>
      <c r="SYX23" s="270"/>
      <c r="SYY23" s="270"/>
      <c r="SYZ23" s="270"/>
      <c r="SZA23" s="270"/>
      <c r="SZB23" s="270"/>
      <c r="SZC23" s="270"/>
      <c r="SZD23" s="270"/>
      <c r="SZE23" s="270"/>
      <c r="SZF23" s="270"/>
      <c r="SZG23" s="270"/>
      <c r="SZH23" s="270"/>
      <c r="SZI23" s="270"/>
      <c r="SZJ23" s="270"/>
      <c r="SZK23" s="270"/>
      <c r="SZL23" s="270"/>
      <c r="SZM23" s="270"/>
      <c r="SZN23" s="270"/>
      <c r="SZO23" s="270"/>
      <c r="SZP23" s="270"/>
      <c r="SZQ23" s="270"/>
      <c r="SZR23" s="270"/>
      <c r="SZS23" s="270"/>
      <c r="SZT23" s="270"/>
      <c r="SZU23" s="270"/>
      <c r="SZV23" s="270"/>
      <c r="SZW23" s="270"/>
      <c r="SZX23" s="270"/>
      <c r="SZY23" s="270"/>
      <c r="SZZ23" s="270"/>
      <c r="TAA23" s="270"/>
      <c r="TAB23" s="270"/>
      <c r="TAC23" s="270"/>
      <c r="TAD23" s="270"/>
      <c r="TAE23" s="270"/>
      <c r="TAF23" s="270"/>
      <c r="TAG23" s="270"/>
      <c r="TAH23" s="270"/>
      <c r="TAI23" s="270"/>
      <c r="TAJ23" s="270"/>
      <c r="TAK23" s="270"/>
      <c r="TAL23" s="270"/>
      <c r="TAM23" s="270"/>
      <c r="TAN23" s="270"/>
      <c r="TAO23" s="270"/>
      <c r="TAP23" s="270"/>
      <c r="TAQ23" s="270"/>
      <c r="TAR23" s="270"/>
      <c r="TAS23" s="270"/>
      <c r="TAT23" s="270"/>
      <c r="TAU23" s="270"/>
      <c r="TAV23" s="270"/>
      <c r="TAW23" s="270"/>
      <c r="TAX23" s="270"/>
      <c r="TAY23" s="270"/>
      <c r="TAZ23" s="270"/>
      <c r="TBA23" s="270"/>
      <c r="TBB23" s="270"/>
      <c r="TBC23" s="270"/>
      <c r="TBD23" s="270"/>
      <c r="TBE23" s="270"/>
      <c r="TBF23" s="270"/>
      <c r="TBG23" s="270"/>
      <c r="TBH23" s="270"/>
      <c r="TBI23" s="270"/>
      <c r="TBJ23" s="270"/>
      <c r="TBK23" s="270"/>
      <c r="TBL23" s="270"/>
      <c r="TBM23" s="270"/>
      <c r="TBN23" s="270"/>
      <c r="TBO23" s="270"/>
      <c r="TBP23" s="270"/>
      <c r="TBQ23" s="270"/>
      <c r="TBR23" s="270"/>
      <c r="TBS23" s="270"/>
      <c r="TBT23" s="270"/>
      <c r="TBU23" s="270"/>
      <c r="TBV23" s="270"/>
      <c r="TBW23" s="270"/>
      <c r="TBX23" s="270"/>
      <c r="TBY23" s="270"/>
      <c r="TBZ23" s="270"/>
      <c r="TCA23" s="270"/>
      <c r="TCB23" s="270"/>
      <c r="TCC23" s="270"/>
      <c r="TCD23" s="270"/>
      <c r="TCE23" s="270"/>
      <c r="TCF23" s="270"/>
      <c r="TCG23" s="270"/>
      <c r="TCH23" s="270"/>
      <c r="TCI23" s="270"/>
      <c r="TCJ23" s="270"/>
      <c r="TCK23" s="270"/>
      <c r="TCL23" s="270"/>
      <c r="TCM23" s="270"/>
      <c r="TCN23" s="270"/>
      <c r="TCO23" s="270"/>
      <c r="TCP23" s="270"/>
      <c r="TCQ23" s="270"/>
      <c r="TCR23" s="270"/>
      <c r="TCS23" s="270"/>
      <c r="TCT23" s="270"/>
      <c r="TCU23" s="270"/>
      <c r="TCV23" s="270"/>
      <c r="TCW23" s="270"/>
      <c r="TCX23" s="270"/>
      <c r="TCY23" s="270"/>
      <c r="TCZ23" s="270"/>
      <c r="TDA23" s="270"/>
      <c r="TDB23" s="270"/>
      <c r="TDC23" s="270"/>
      <c r="TDD23" s="270"/>
      <c r="TDE23" s="270"/>
      <c r="TDF23" s="270"/>
      <c r="TDG23" s="270"/>
      <c r="TDH23" s="270"/>
      <c r="TDI23" s="270"/>
      <c r="TDJ23" s="270"/>
      <c r="TDK23" s="270"/>
      <c r="TDL23" s="270"/>
      <c r="TDM23" s="270"/>
      <c r="TDN23" s="270"/>
      <c r="TDO23" s="270"/>
      <c r="TDP23" s="270"/>
      <c r="TDQ23" s="270"/>
      <c r="TDR23" s="270"/>
      <c r="TDS23" s="270"/>
      <c r="TDT23" s="270"/>
      <c r="TDU23" s="270"/>
      <c r="TDV23" s="270"/>
      <c r="TDW23" s="270"/>
      <c r="TDX23" s="270"/>
      <c r="TDY23" s="270"/>
      <c r="TDZ23" s="270"/>
      <c r="TEA23" s="270"/>
      <c r="TEB23" s="270"/>
      <c r="TEC23" s="270"/>
      <c r="TED23" s="270"/>
      <c r="TEE23" s="270"/>
      <c r="TEF23" s="270"/>
      <c r="TEG23" s="270"/>
      <c r="TEH23" s="270"/>
      <c r="TEI23" s="270"/>
      <c r="TEJ23" s="270"/>
      <c r="TEK23" s="270"/>
      <c r="TEL23" s="270"/>
      <c r="TEM23" s="270"/>
      <c r="TEN23" s="270"/>
      <c r="TEO23" s="270"/>
      <c r="TEP23" s="270"/>
      <c r="TEQ23" s="270"/>
      <c r="TER23" s="270"/>
      <c r="TES23" s="270"/>
      <c r="TET23" s="270"/>
      <c r="TEU23" s="270"/>
      <c r="TEV23" s="270"/>
      <c r="TEW23" s="270"/>
      <c r="TEX23" s="270"/>
      <c r="TEY23" s="270"/>
      <c r="TEZ23" s="270"/>
      <c r="TFA23" s="270"/>
      <c r="TFB23" s="270"/>
      <c r="TFC23" s="270"/>
      <c r="TFD23" s="270"/>
      <c r="TFE23" s="270"/>
      <c r="TFF23" s="270"/>
      <c r="TFG23" s="270"/>
      <c r="TFH23" s="270"/>
      <c r="TFI23" s="270"/>
      <c r="TFJ23" s="270"/>
      <c r="TFK23" s="270"/>
      <c r="TFL23" s="270"/>
      <c r="TFM23" s="270"/>
      <c r="TFN23" s="270"/>
      <c r="TFO23" s="270"/>
      <c r="TFP23" s="270"/>
      <c r="TFQ23" s="270"/>
      <c r="TFR23" s="270"/>
      <c r="TFS23" s="270"/>
      <c r="TFT23" s="270"/>
      <c r="TFU23" s="270"/>
      <c r="TFV23" s="270"/>
      <c r="TFW23" s="270"/>
      <c r="TFX23" s="270"/>
      <c r="TFY23" s="270"/>
      <c r="TFZ23" s="270"/>
      <c r="TGA23" s="270"/>
      <c r="TGB23" s="270"/>
      <c r="TGC23" s="270"/>
      <c r="TGD23" s="270"/>
      <c r="TGE23" s="270"/>
      <c r="TGF23" s="270"/>
      <c r="TGG23" s="270"/>
      <c r="TGH23" s="270"/>
      <c r="TGI23" s="270"/>
      <c r="TGJ23" s="270"/>
      <c r="TGK23" s="270"/>
      <c r="TGL23" s="270"/>
      <c r="TGM23" s="270"/>
      <c r="TGN23" s="270"/>
      <c r="TGO23" s="270"/>
      <c r="TGP23" s="270"/>
      <c r="TGQ23" s="270"/>
      <c r="TGR23" s="270"/>
      <c r="TGS23" s="270"/>
      <c r="TGT23" s="270"/>
      <c r="TGU23" s="270"/>
      <c r="TGV23" s="270"/>
      <c r="TGW23" s="270"/>
      <c r="TGX23" s="270"/>
      <c r="TGY23" s="270"/>
      <c r="TGZ23" s="270"/>
      <c r="THA23" s="270"/>
      <c r="THB23" s="270"/>
      <c r="THC23" s="270"/>
      <c r="THD23" s="270"/>
      <c r="THE23" s="270"/>
      <c r="THF23" s="270"/>
      <c r="THG23" s="270"/>
      <c r="THH23" s="270"/>
      <c r="THI23" s="270"/>
      <c r="THJ23" s="270"/>
      <c r="THK23" s="270"/>
      <c r="THL23" s="270"/>
      <c r="THM23" s="270"/>
      <c r="THN23" s="270"/>
      <c r="THO23" s="270"/>
      <c r="THP23" s="270"/>
      <c r="THQ23" s="270"/>
      <c r="THR23" s="270"/>
      <c r="THS23" s="270"/>
      <c r="THT23" s="270"/>
      <c r="THU23" s="270"/>
      <c r="THV23" s="270"/>
      <c r="THW23" s="270"/>
      <c r="THX23" s="270"/>
      <c r="THY23" s="270"/>
      <c r="THZ23" s="270"/>
      <c r="TIA23" s="270"/>
      <c r="TIB23" s="270"/>
      <c r="TIC23" s="270"/>
      <c r="TID23" s="270"/>
      <c r="TIE23" s="270"/>
      <c r="TIF23" s="270"/>
      <c r="TIG23" s="270"/>
      <c r="TIH23" s="270"/>
      <c r="TII23" s="270"/>
      <c r="TIJ23" s="270"/>
      <c r="TIK23" s="270"/>
      <c r="TIL23" s="270"/>
      <c r="TIM23" s="270"/>
      <c r="TIN23" s="270"/>
      <c r="TIO23" s="270"/>
      <c r="TIP23" s="270"/>
      <c r="TIQ23" s="270"/>
      <c r="TIR23" s="270"/>
      <c r="TIS23" s="270"/>
      <c r="TIT23" s="270"/>
      <c r="TIU23" s="270"/>
      <c r="TIV23" s="270"/>
      <c r="TIW23" s="270"/>
      <c r="TIX23" s="270"/>
      <c r="TIY23" s="270"/>
      <c r="TIZ23" s="270"/>
      <c r="TJA23" s="270"/>
      <c r="TJB23" s="270"/>
      <c r="TJC23" s="270"/>
      <c r="TJD23" s="270"/>
      <c r="TJE23" s="270"/>
      <c r="TJF23" s="270"/>
      <c r="TJG23" s="270"/>
      <c r="TJH23" s="270"/>
      <c r="TJI23" s="270"/>
      <c r="TJJ23" s="270"/>
      <c r="TJK23" s="270"/>
      <c r="TJL23" s="270"/>
      <c r="TJM23" s="270"/>
      <c r="TJN23" s="270"/>
      <c r="TJO23" s="270"/>
      <c r="TJP23" s="270"/>
      <c r="TJQ23" s="270"/>
      <c r="TJR23" s="270"/>
      <c r="TJS23" s="270"/>
      <c r="TJT23" s="270"/>
      <c r="TJU23" s="270"/>
      <c r="TJV23" s="270"/>
      <c r="TJW23" s="270"/>
      <c r="TJX23" s="270"/>
      <c r="TJY23" s="270"/>
      <c r="TJZ23" s="270"/>
      <c r="TKA23" s="270"/>
      <c r="TKB23" s="270"/>
      <c r="TKC23" s="270"/>
      <c r="TKD23" s="270"/>
      <c r="TKE23" s="270"/>
      <c r="TKF23" s="270"/>
      <c r="TKG23" s="270"/>
      <c r="TKH23" s="270"/>
      <c r="TKI23" s="270"/>
      <c r="TKJ23" s="270"/>
      <c r="TKK23" s="270"/>
      <c r="TKL23" s="270"/>
      <c r="TKM23" s="270"/>
      <c r="TKN23" s="270"/>
      <c r="TKO23" s="270"/>
      <c r="TKP23" s="270"/>
      <c r="TKQ23" s="270"/>
      <c r="TKR23" s="270"/>
      <c r="TKS23" s="270"/>
      <c r="TKT23" s="270"/>
      <c r="TKU23" s="270"/>
      <c r="TKV23" s="270"/>
      <c r="TKW23" s="270"/>
      <c r="TKX23" s="270"/>
      <c r="TKY23" s="270"/>
      <c r="TKZ23" s="270"/>
      <c r="TLA23" s="270"/>
      <c r="TLB23" s="270"/>
      <c r="TLC23" s="270"/>
      <c r="TLD23" s="270"/>
      <c r="TLE23" s="270"/>
      <c r="TLF23" s="270"/>
      <c r="TLG23" s="270"/>
      <c r="TLH23" s="270"/>
      <c r="TLI23" s="270"/>
      <c r="TLJ23" s="270"/>
      <c r="TLK23" s="270"/>
      <c r="TLL23" s="270"/>
      <c r="TLM23" s="270"/>
      <c r="TLN23" s="270"/>
      <c r="TLO23" s="270"/>
      <c r="TLP23" s="270"/>
      <c r="TLQ23" s="270"/>
      <c r="TLR23" s="270"/>
      <c r="TLS23" s="270"/>
      <c r="TLT23" s="270"/>
      <c r="TLU23" s="270"/>
      <c r="TLV23" s="270"/>
      <c r="TLW23" s="270"/>
      <c r="TLX23" s="270"/>
      <c r="TLY23" s="270"/>
      <c r="TLZ23" s="270"/>
      <c r="TMA23" s="270"/>
      <c r="TMB23" s="270"/>
      <c r="TMC23" s="270"/>
      <c r="TMD23" s="270"/>
      <c r="TME23" s="270"/>
      <c r="TMF23" s="270"/>
      <c r="TMG23" s="270"/>
      <c r="TMH23" s="270"/>
      <c r="TMI23" s="270"/>
      <c r="TMJ23" s="270"/>
      <c r="TMK23" s="270"/>
      <c r="TML23" s="270"/>
      <c r="TMM23" s="270"/>
      <c r="TMN23" s="270"/>
      <c r="TMO23" s="270"/>
      <c r="TMP23" s="270"/>
      <c r="TMQ23" s="270"/>
      <c r="TMR23" s="270"/>
      <c r="TMS23" s="270"/>
      <c r="TMT23" s="270"/>
      <c r="TMU23" s="270"/>
      <c r="TMV23" s="270"/>
      <c r="TMW23" s="270"/>
      <c r="TMX23" s="270"/>
      <c r="TMY23" s="270"/>
      <c r="TMZ23" s="270"/>
      <c r="TNA23" s="270"/>
      <c r="TNB23" s="270"/>
      <c r="TNC23" s="270"/>
      <c r="TND23" s="270"/>
      <c r="TNE23" s="270"/>
      <c r="TNF23" s="270"/>
      <c r="TNG23" s="270"/>
      <c r="TNH23" s="270"/>
      <c r="TNI23" s="270"/>
      <c r="TNJ23" s="270"/>
      <c r="TNK23" s="270"/>
      <c r="TNL23" s="270"/>
      <c r="TNM23" s="270"/>
      <c r="TNN23" s="270"/>
      <c r="TNO23" s="270"/>
      <c r="TNP23" s="270"/>
      <c r="TNQ23" s="270"/>
      <c r="TNR23" s="270"/>
      <c r="TNS23" s="270"/>
      <c r="TNT23" s="270"/>
      <c r="TNU23" s="270"/>
      <c r="TNV23" s="270"/>
      <c r="TNW23" s="270"/>
      <c r="TNX23" s="270"/>
      <c r="TNY23" s="270"/>
      <c r="TNZ23" s="270"/>
      <c r="TOA23" s="270"/>
      <c r="TOB23" s="270"/>
      <c r="TOC23" s="270"/>
      <c r="TOD23" s="270"/>
      <c r="TOE23" s="270"/>
      <c r="TOF23" s="270"/>
      <c r="TOG23" s="270"/>
      <c r="TOH23" s="270"/>
      <c r="TOI23" s="270"/>
      <c r="TOJ23" s="270"/>
      <c r="TOK23" s="270"/>
      <c r="TOL23" s="270"/>
      <c r="TOM23" s="270"/>
      <c r="TON23" s="270"/>
      <c r="TOO23" s="270"/>
      <c r="TOP23" s="270"/>
      <c r="TOQ23" s="270"/>
      <c r="TOR23" s="270"/>
      <c r="TOS23" s="270"/>
      <c r="TOT23" s="270"/>
      <c r="TOU23" s="270"/>
      <c r="TOV23" s="270"/>
      <c r="TOW23" s="270"/>
      <c r="TOX23" s="270"/>
      <c r="TOY23" s="270"/>
      <c r="TOZ23" s="270"/>
      <c r="TPA23" s="270"/>
      <c r="TPB23" s="270"/>
      <c r="TPC23" s="270"/>
      <c r="TPD23" s="270"/>
      <c r="TPE23" s="270"/>
      <c r="TPF23" s="270"/>
      <c r="TPG23" s="270"/>
      <c r="TPH23" s="270"/>
      <c r="TPI23" s="270"/>
      <c r="TPJ23" s="270"/>
      <c r="TPK23" s="270"/>
      <c r="TPL23" s="270"/>
      <c r="TPM23" s="270"/>
      <c r="TPN23" s="270"/>
      <c r="TPO23" s="270"/>
      <c r="TPP23" s="270"/>
      <c r="TPQ23" s="270"/>
      <c r="TPR23" s="270"/>
      <c r="TPS23" s="270"/>
      <c r="TPT23" s="270"/>
      <c r="TPU23" s="270"/>
      <c r="TPV23" s="270"/>
      <c r="TPW23" s="270"/>
      <c r="TPX23" s="270"/>
      <c r="TPY23" s="270"/>
      <c r="TPZ23" s="270"/>
      <c r="TQA23" s="270"/>
      <c r="TQB23" s="270"/>
      <c r="TQC23" s="270"/>
      <c r="TQD23" s="270"/>
      <c r="TQE23" s="270"/>
      <c r="TQF23" s="270"/>
      <c r="TQG23" s="270"/>
      <c r="TQH23" s="270"/>
      <c r="TQI23" s="270"/>
      <c r="TQJ23" s="270"/>
      <c r="TQK23" s="270"/>
      <c r="TQL23" s="270"/>
      <c r="TQM23" s="270"/>
      <c r="TQN23" s="270"/>
      <c r="TQO23" s="270"/>
      <c r="TQP23" s="270"/>
      <c r="TQQ23" s="270"/>
      <c r="TQR23" s="270"/>
      <c r="TQS23" s="270"/>
      <c r="TQT23" s="270"/>
      <c r="TQU23" s="270"/>
      <c r="TQV23" s="270"/>
      <c r="TQW23" s="270"/>
      <c r="TQX23" s="270"/>
      <c r="TQY23" s="270"/>
      <c r="TQZ23" s="270"/>
      <c r="TRA23" s="270"/>
      <c r="TRB23" s="270"/>
      <c r="TRC23" s="270"/>
      <c r="TRD23" s="270"/>
      <c r="TRE23" s="270"/>
      <c r="TRF23" s="270"/>
      <c r="TRG23" s="270"/>
      <c r="TRH23" s="270"/>
      <c r="TRI23" s="270"/>
      <c r="TRJ23" s="270"/>
      <c r="TRK23" s="270"/>
      <c r="TRL23" s="270"/>
      <c r="TRM23" s="270"/>
      <c r="TRN23" s="270"/>
      <c r="TRO23" s="270"/>
      <c r="TRP23" s="270"/>
      <c r="TRQ23" s="270"/>
      <c r="TRR23" s="270"/>
      <c r="TRS23" s="270"/>
      <c r="TRT23" s="270"/>
      <c r="TRU23" s="270"/>
      <c r="TRV23" s="270"/>
      <c r="TRW23" s="270"/>
      <c r="TRX23" s="270"/>
      <c r="TRY23" s="270"/>
      <c r="TRZ23" s="270"/>
      <c r="TSA23" s="270"/>
      <c r="TSB23" s="270"/>
      <c r="TSC23" s="270"/>
      <c r="TSD23" s="270"/>
      <c r="TSE23" s="270"/>
      <c r="TSF23" s="270"/>
      <c r="TSG23" s="270"/>
      <c r="TSH23" s="270"/>
      <c r="TSI23" s="270"/>
      <c r="TSJ23" s="270"/>
      <c r="TSK23" s="270"/>
      <c r="TSL23" s="270"/>
      <c r="TSM23" s="270"/>
      <c r="TSN23" s="270"/>
      <c r="TSO23" s="270"/>
      <c r="TSP23" s="270"/>
      <c r="TSQ23" s="270"/>
      <c r="TSR23" s="270"/>
      <c r="TSS23" s="270"/>
      <c r="TST23" s="270"/>
      <c r="TSU23" s="270"/>
      <c r="TSV23" s="270"/>
      <c r="TSW23" s="270"/>
      <c r="TSX23" s="270"/>
      <c r="TSY23" s="270"/>
      <c r="TSZ23" s="270"/>
      <c r="TTA23" s="270"/>
      <c r="TTB23" s="270"/>
      <c r="TTC23" s="270"/>
      <c r="TTD23" s="270"/>
      <c r="TTE23" s="270"/>
      <c r="TTF23" s="270"/>
      <c r="TTG23" s="270"/>
      <c r="TTH23" s="270"/>
      <c r="TTI23" s="270"/>
      <c r="TTJ23" s="270"/>
      <c r="TTK23" s="270"/>
      <c r="TTL23" s="270"/>
      <c r="TTM23" s="270"/>
      <c r="TTN23" s="270"/>
      <c r="TTO23" s="270"/>
      <c r="TTP23" s="270"/>
      <c r="TTQ23" s="270"/>
      <c r="TTR23" s="270"/>
      <c r="TTS23" s="270"/>
      <c r="TTT23" s="270"/>
      <c r="TTU23" s="270"/>
      <c r="TTV23" s="270"/>
      <c r="TTW23" s="270"/>
      <c r="TTX23" s="270"/>
      <c r="TTY23" s="270"/>
      <c r="TTZ23" s="270"/>
      <c r="TUA23" s="270"/>
      <c r="TUB23" s="270"/>
      <c r="TUC23" s="270"/>
      <c r="TUD23" s="270"/>
      <c r="TUE23" s="270"/>
      <c r="TUF23" s="270"/>
      <c r="TUG23" s="270"/>
      <c r="TUH23" s="270"/>
      <c r="TUI23" s="270"/>
      <c r="TUJ23" s="270"/>
      <c r="TUK23" s="270"/>
      <c r="TUL23" s="270"/>
      <c r="TUM23" s="270"/>
      <c r="TUN23" s="270"/>
      <c r="TUO23" s="270"/>
      <c r="TUP23" s="270"/>
      <c r="TUQ23" s="270"/>
      <c r="TUR23" s="270"/>
      <c r="TUS23" s="270"/>
      <c r="TUT23" s="270"/>
      <c r="TUU23" s="270"/>
      <c r="TUV23" s="270"/>
      <c r="TUW23" s="270"/>
      <c r="TUX23" s="270"/>
      <c r="TUY23" s="270"/>
      <c r="TUZ23" s="270"/>
      <c r="TVA23" s="270"/>
      <c r="TVB23" s="270"/>
      <c r="TVC23" s="270"/>
      <c r="TVD23" s="270"/>
      <c r="TVE23" s="270"/>
      <c r="TVF23" s="270"/>
      <c r="TVG23" s="270"/>
      <c r="TVH23" s="270"/>
      <c r="TVI23" s="270"/>
      <c r="TVJ23" s="270"/>
      <c r="TVK23" s="270"/>
      <c r="TVL23" s="270"/>
      <c r="TVM23" s="270"/>
      <c r="TVN23" s="270"/>
      <c r="TVO23" s="270"/>
      <c r="TVP23" s="270"/>
      <c r="TVQ23" s="270"/>
      <c r="TVR23" s="270"/>
      <c r="TVS23" s="270"/>
      <c r="TVT23" s="270"/>
      <c r="TVU23" s="270"/>
      <c r="TVV23" s="270"/>
      <c r="TVW23" s="270"/>
      <c r="TVX23" s="270"/>
      <c r="TVY23" s="270"/>
      <c r="TVZ23" s="270"/>
      <c r="TWA23" s="270"/>
      <c r="TWB23" s="270"/>
      <c r="TWC23" s="270"/>
      <c r="TWD23" s="270"/>
      <c r="TWE23" s="270"/>
      <c r="TWF23" s="270"/>
      <c r="TWG23" s="270"/>
      <c r="TWH23" s="270"/>
      <c r="TWI23" s="270"/>
      <c r="TWJ23" s="270"/>
      <c r="TWK23" s="270"/>
      <c r="TWL23" s="270"/>
      <c r="TWM23" s="270"/>
      <c r="TWN23" s="270"/>
      <c r="TWO23" s="270"/>
      <c r="TWP23" s="270"/>
      <c r="TWQ23" s="270"/>
      <c r="TWR23" s="270"/>
      <c r="TWS23" s="270"/>
      <c r="TWT23" s="270"/>
      <c r="TWU23" s="270"/>
      <c r="TWV23" s="270"/>
      <c r="TWW23" s="270"/>
      <c r="TWX23" s="270"/>
      <c r="TWY23" s="270"/>
      <c r="TWZ23" s="270"/>
      <c r="TXA23" s="270"/>
      <c r="TXB23" s="270"/>
      <c r="TXC23" s="270"/>
      <c r="TXD23" s="270"/>
      <c r="TXE23" s="270"/>
      <c r="TXF23" s="270"/>
      <c r="TXG23" s="270"/>
      <c r="TXH23" s="270"/>
      <c r="TXI23" s="270"/>
      <c r="TXJ23" s="270"/>
      <c r="TXK23" s="270"/>
      <c r="TXL23" s="270"/>
      <c r="TXM23" s="270"/>
      <c r="TXN23" s="270"/>
      <c r="TXO23" s="270"/>
      <c r="TXP23" s="270"/>
      <c r="TXQ23" s="270"/>
      <c r="TXR23" s="270"/>
      <c r="TXS23" s="270"/>
      <c r="TXT23" s="270"/>
      <c r="TXU23" s="270"/>
      <c r="TXV23" s="270"/>
      <c r="TXW23" s="270"/>
      <c r="TXX23" s="270"/>
      <c r="TXY23" s="270"/>
      <c r="TXZ23" s="270"/>
      <c r="TYA23" s="270"/>
      <c r="TYB23" s="270"/>
      <c r="TYC23" s="270"/>
      <c r="TYD23" s="270"/>
      <c r="TYE23" s="270"/>
      <c r="TYF23" s="270"/>
      <c r="TYG23" s="270"/>
      <c r="TYH23" s="270"/>
      <c r="TYI23" s="270"/>
      <c r="TYJ23" s="270"/>
      <c r="TYK23" s="270"/>
      <c r="TYL23" s="270"/>
      <c r="TYM23" s="270"/>
      <c r="TYN23" s="270"/>
      <c r="TYO23" s="270"/>
      <c r="TYP23" s="270"/>
      <c r="TYQ23" s="270"/>
      <c r="TYR23" s="270"/>
      <c r="TYS23" s="270"/>
      <c r="TYT23" s="270"/>
      <c r="TYU23" s="270"/>
      <c r="TYV23" s="270"/>
      <c r="TYW23" s="270"/>
      <c r="TYX23" s="270"/>
      <c r="TYY23" s="270"/>
      <c r="TYZ23" s="270"/>
      <c r="TZA23" s="270"/>
      <c r="TZB23" s="270"/>
      <c r="TZC23" s="270"/>
      <c r="TZD23" s="270"/>
      <c r="TZE23" s="270"/>
      <c r="TZF23" s="270"/>
      <c r="TZG23" s="270"/>
      <c r="TZH23" s="270"/>
      <c r="TZI23" s="270"/>
      <c r="TZJ23" s="270"/>
      <c r="TZK23" s="270"/>
      <c r="TZL23" s="270"/>
      <c r="TZM23" s="270"/>
      <c r="TZN23" s="270"/>
      <c r="TZO23" s="270"/>
      <c r="TZP23" s="270"/>
      <c r="TZQ23" s="270"/>
      <c r="TZR23" s="270"/>
      <c r="TZS23" s="270"/>
      <c r="TZT23" s="270"/>
      <c r="TZU23" s="270"/>
      <c r="TZV23" s="270"/>
      <c r="TZW23" s="270"/>
      <c r="TZX23" s="270"/>
      <c r="TZY23" s="270"/>
      <c r="TZZ23" s="270"/>
      <c r="UAA23" s="270"/>
      <c r="UAB23" s="270"/>
      <c r="UAC23" s="270"/>
      <c r="UAD23" s="270"/>
      <c r="UAE23" s="270"/>
      <c r="UAF23" s="270"/>
      <c r="UAG23" s="270"/>
      <c r="UAH23" s="270"/>
      <c r="UAI23" s="270"/>
      <c r="UAJ23" s="270"/>
      <c r="UAK23" s="270"/>
      <c r="UAL23" s="270"/>
      <c r="UAM23" s="270"/>
      <c r="UAN23" s="270"/>
      <c r="UAO23" s="270"/>
      <c r="UAP23" s="270"/>
      <c r="UAQ23" s="270"/>
      <c r="UAR23" s="270"/>
      <c r="UAS23" s="270"/>
      <c r="UAT23" s="270"/>
      <c r="UAU23" s="270"/>
      <c r="UAV23" s="270"/>
      <c r="UAW23" s="270"/>
      <c r="UAX23" s="270"/>
      <c r="UAY23" s="270"/>
      <c r="UAZ23" s="270"/>
      <c r="UBA23" s="270"/>
      <c r="UBB23" s="270"/>
      <c r="UBC23" s="270"/>
      <c r="UBD23" s="270"/>
      <c r="UBE23" s="270"/>
      <c r="UBF23" s="270"/>
      <c r="UBG23" s="270"/>
      <c r="UBH23" s="270"/>
      <c r="UBI23" s="270"/>
      <c r="UBJ23" s="270"/>
      <c r="UBK23" s="270"/>
      <c r="UBL23" s="270"/>
      <c r="UBM23" s="270"/>
      <c r="UBN23" s="270"/>
      <c r="UBO23" s="270"/>
      <c r="UBP23" s="270"/>
      <c r="UBQ23" s="270"/>
      <c r="UBR23" s="270"/>
      <c r="UBS23" s="270"/>
      <c r="UBT23" s="270"/>
      <c r="UBU23" s="270"/>
      <c r="UBV23" s="270"/>
      <c r="UBW23" s="270"/>
      <c r="UBX23" s="270"/>
      <c r="UBY23" s="270"/>
      <c r="UBZ23" s="270"/>
      <c r="UCA23" s="270"/>
      <c r="UCB23" s="270"/>
      <c r="UCC23" s="270"/>
      <c r="UCD23" s="270"/>
      <c r="UCE23" s="270"/>
      <c r="UCF23" s="270"/>
      <c r="UCG23" s="270"/>
      <c r="UCH23" s="270"/>
      <c r="UCI23" s="270"/>
      <c r="UCJ23" s="270"/>
      <c r="UCK23" s="270"/>
      <c r="UCL23" s="270"/>
      <c r="UCM23" s="270"/>
      <c r="UCN23" s="270"/>
      <c r="UCO23" s="270"/>
      <c r="UCP23" s="270"/>
      <c r="UCQ23" s="270"/>
      <c r="UCR23" s="270"/>
      <c r="UCS23" s="270"/>
      <c r="UCT23" s="270"/>
      <c r="UCU23" s="270"/>
      <c r="UCV23" s="270"/>
      <c r="UCW23" s="270"/>
      <c r="UCX23" s="270"/>
      <c r="UCY23" s="270"/>
      <c r="UCZ23" s="270"/>
      <c r="UDA23" s="270"/>
      <c r="UDB23" s="270"/>
      <c r="UDC23" s="270"/>
      <c r="UDD23" s="270"/>
      <c r="UDE23" s="270"/>
      <c r="UDF23" s="270"/>
      <c r="UDG23" s="270"/>
      <c r="UDH23" s="270"/>
      <c r="UDI23" s="270"/>
      <c r="UDJ23" s="270"/>
      <c r="UDK23" s="270"/>
      <c r="UDL23" s="270"/>
      <c r="UDM23" s="270"/>
      <c r="UDN23" s="270"/>
      <c r="UDO23" s="270"/>
      <c r="UDP23" s="270"/>
      <c r="UDQ23" s="270"/>
      <c r="UDR23" s="270"/>
      <c r="UDS23" s="270"/>
      <c r="UDT23" s="270"/>
      <c r="UDU23" s="270"/>
      <c r="UDV23" s="270"/>
      <c r="UDW23" s="270"/>
      <c r="UDX23" s="270"/>
      <c r="UDY23" s="270"/>
      <c r="UDZ23" s="270"/>
      <c r="UEA23" s="270"/>
      <c r="UEB23" s="270"/>
      <c r="UEC23" s="270"/>
      <c r="UED23" s="270"/>
      <c r="UEE23" s="270"/>
      <c r="UEF23" s="270"/>
      <c r="UEG23" s="270"/>
      <c r="UEH23" s="270"/>
      <c r="UEI23" s="270"/>
      <c r="UEJ23" s="270"/>
      <c r="UEK23" s="270"/>
      <c r="UEL23" s="270"/>
      <c r="UEM23" s="270"/>
      <c r="UEN23" s="270"/>
      <c r="UEO23" s="270"/>
      <c r="UEP23" s="270"/>
      <c r="UEQ23" s="270"/>
      <c r="UER23" s="270"/>
      <c r="UES23" s="270"/>
      <c r="UET23" s="270"/>
      <c r="UEU23" s="270"/>
      <c r="UEV23" s="270"/>
      <c r="UEW23" s="270"/>
      <c r="UEX23" s="270"/>
      <c r="UEY23" s="270"/>
      <c r="UEZ23" s="270"/>
      <c r="UFA23" s="270"/>
      <c r="UFB23" s="270"/>
      <c r="UFC23" s="270"/>
      <c r="UFD23" s="270"/>
      <c r="UFE23" s="270"/>
      <c r="UFF23" s="270"/>
      <c r="UFG23" s="270"/>
      <c r="UFH23" s="270"/>
      <c r="UFI23" s="270"/>
      <c r="UFJ23" s="270"/>
      <c r="UFK23" s="270"/>
      <c r="UFL23" s="270"/>
      <c r="UFM23" s="270"/>
      <c r="UFN23" s="270"/>
      <c r="UFO23" s="270"/>
      <c r="UFP23" s="270"/>
      <c r="UFQ23" s="270"/>
      <c r="UFR23" s="270"/>
      <c r="UFS23" s="270"/>
      <c r="UFT23" s="270"/>
      <c r="UFU23" s="270"/>
      <c r="UFV23" s="270"/>
      <c r="UFW23" s="270"/>
      <c r="UFX23" s="270"/>
      <c r="UFY23" s="270"/>
      <c r="UFZ23" s="270"/>
      <c r="UGA23" s="270"/>
      <c r="UGB23" s="270"/>
      <c r="UGC23" s="270"/>
      <c r="UGD23" s="270"/>
      <c r="UGE23" s="270"/>
      <c r="UGF23" s="270"/>
      <c r="UGG23" s="270"/>
      <c r="UGH23" s="270"/>
      <c r="UGI23" s="270"/>
      <c r="UGJ23" s="270"/>
      <c r="UGK23" s="270"/>
      <c r="UGL23" s="270"/>
      <c r="UGM23" s="270"/>
      <c r="UGN23" s="270"/>
      <c r="UGO23" s="270"/>
      <c r="UGP23" s="270"/>
      <c r="UGQ23" s="270"/>
      <c r="UGR23" s="270"/>
      <c r="UGS23" s="270"/>
      <c r="UGT23" s="270"/>
      <c r="UGU23" s="270"/>
      <c r="UGV23" s="270"/>
      <c r="UGW23" s="270"/>
      <c r="UGX23" s="270"/>
      <c r="UGY23" s="270"/>
      <c r="UGZ23" s="270"/>
      <c r="UHA23" s="270"/>
      <c r="UHB23" s="270"/>
      <c r="UHC23" s="270"/>
      <c r="UHD23" s="270"/>
      <c r="UHE23" s="270"/>
      <c r="UHF23" s="270"/>
      <c r="UHG23" s="270"/>
      <c r="UHH23" s="270"/>
      <c r="UHI23" s="270"/>
      <c r="UHJ23" s="270"/>
      <c r="UHK23" s="270"/>
      <c r="UHL23" s="270"/>
      <c r="UHM23" s="270"/>
      <c r="UHN23" s="270"/>
      <c r="UHO23" s="270"/>
      <c r="UHP23" s="270"/>
      <c r="UHQ23" s="270"/>
      <c r="UHR23" s="270"/>
      <c r="UHS23" s="270"/>
      <c r="UHT23" s="270"/>
      <c r="UHU23" s="270"/>
      <c r="UHV23" s="270"/>
      <c r="UHW23" s="270"/>
      <c r="UHX23" s="270"/>
      <c r="UHY23" s="270"/>
      <c r="UHZ23" s="270"/>
      <c r="UIA23" s="270"/>
      <c r="UIB23" s="270"/>
      <c r="UIC23" s="270"/>
      <c r="UID23" s="270"/>
      <c r="UIE23" s="270"/>
      <c r="UIF23" s="270"/>
      <c r="UIG23" s="270"/>
      <c r="UIH23" s="270"/>
      <c r="UII23" s="270"/>
      <c r="UIJ23" s="270"/>
      <c r="UIK23" s="270"/>
      <c r="UIL23" s="270"/>
      <c r="UIM23" s="270"/>
      <c r="UIN23" s="270"/>
      <c r="UIO23" s="270"/>
      <c r="UIP23" s="270"/>
      <c r="UIQ23" s="270"/>
      <c r="UIR23" s="270"/>
      <c r="UIS23" s="270"/>
      <c r="UIT23" s="270"/>
      <c r="UIU23" s="270"/>
      <c r="UIV23" s="270"/>
      <c r="UIW23" s="270"/>
      <c r="UIX23" s="270"/>
      <c r="UIY23" s="270"/>
      <c r="UIZ23" s="270"/>
      <c r="UJA23" s="270"/>
      <c r="UJB23" s="270"/>
      <c r="UJC23" s="270"/>
      <c r="UJD23" s="270"/>
      <c r="UJE23" s="270"/>
      <c r="UJF23" s="270"/>
      <c r="UJG23" s="270"/>
      <c r="UJH23" s="270"/>
      <c r="UJI23" s="270"/>
      <c r="UJJ23" s="270"/>
      <c r="UJK23" s="270"/>
      <c r="UJL23" s="270"/>
      <c r="UJM23" s="270"/>
      <c r="UJN23" s="270"/>
      <c r="UJO23" s="270"/>
      <c r="UJP23" s="270"/>
      <c r="UJQ23" s="270"/>
      <c r="UJR23" s="270"/>
      <c r="UJS23" s="270"/>
      <c r="UJT23" s="270"/>
      <c r="UJU23" s="270"/>
      <c r="UJV23" s="270"/>
      <c r="UJW23" s="270"/>
      <c r="UJX23" s="270"/>
      <c r="UJY23" s="270"/>
      <c r="UJZ23" s="270"/>
      <c r="UKA23" s="270"/>
      <c r="UKB23" s="270"/>
      <c r="UKC23" s="270"/>
      <c r="UKD23" s="270"/>
      <c r="UKE23" s="270"/>
      <c r="UKF23" s="270"/>
      <c r="UKG23" s="270"/>
      <c r="UKH23" s="270"/>
      <c r="UKI23" s="270"/>
      <c r="UKJ23" s="270"/>
      <c r="UKK23" s="270"/>
      <c r="UKL23" s="270"/>
      <c r="UKM23" s="270"/>
      <c r="UKN23" s="270"/>
      <c r="UKO23" s="270"/>
      <c r="UKP23" s="270"/>
      <c r="UKQ23" s="270"/>
      <c r="UKR23" s="270"/>
      <c r="UKS23" s="270"/>
      <c r="UKT23" s="270"/>
      <c r="UKU23" s="270"/>
      <c r="UKV23" s="270"/>
      <c r="UKW23" s="270"/>
      <c r="UKX23" s="270"/>
      <c r="UKY23" s="270"/>
      <c r="UKZ23" s="270"/>
      <c r="ULA23" s="270"/>
      <c r="ULB23" s="270"/>
      <c r="ULC23" s="270"/>
      <c r="ULD23" s="270"/>
      <c r="ULE23" s="270"/>
      <c r="ULF23" s="270"/>
      <c r="ULG23" s="270"/>
      <c r="ULH23" s="270"/>
      <c r="ULI23" s="270"/>
      <c r="ULJ23" s="270"/>
      <c r="ULK23" s="270"/>
      <c r="ULL23" s="270"/>
      <c r="ULM23" s="270"/>
      <c r="ULN23" s="270"/>
      <c r="ULO23" s="270"/>
      <c r="ULP23" s="270"/>
      <c r="ULQ23" s="270"/>
      <c r="ULR23" s="270"/>
      <c r="ULS23" s="270"/>
      <c r="ULT23" s="270"/>
      <c r="ULU23" s="270"/>
      <c r="ULV23" s="270"/>
      <c r="ULW23" s="270"/>
      <c r="ULX23" s="270"/>
      <c r="ULY23" s="270"/>
      <c r="ULZ23" s="270"/>
      <c r="UMA23" s="270"/>
      <c r="UMB23" s="270"/>
      <c r="UMC23" s="270"/>
      <c r="UMD23" s="270"/>
      <c r="UME23" s="270"/>
      <c r="UMF23" s="270"/>
      <c r="UMG23" s="270"/>
      <c r="UMH23" s="270"/>
      <c r="UMI23" s="270"/>
      <c r="UMJ23" s="270"/>
      <c r="UMK23" s="270"/>
      <c r="UML23" s="270"/>
      <c r="UMM23" s="270"/>
      <c r="UMN23" s="270"/>
      <c r="UMO23" s="270"/>
      <c r="UMP23" s="270"/>
      <c r="UMQ23" s="270"/>
      <c r="UMR23" s="270"/>
      <c r="UMS23" s="270"/>
      <c r="UMT23" s="270"/>
      <c r="UMU23" s="270"/>
      <c r="UMV23" s="270"/>
      <c r="UMW23" s="270"/>
      <c r="UMX23" s="270"/>
      <c r="UMY23" s="270"/>
      <c r="UMZ23" s="270"/>
      <c r="UNA23" s="270"/>
      <c r="UNB23" s="270"/>
      <c r="UNC23" s="270"/>
      <c r="UND23" s="270"/>
      <c r="UNE23" s="270"/>
      <c r="UNF23" s="270"/>
      <c r="UNG23" s="270"/>
      <c r="UNH23" s="270"/>
      <c r="UNI23" s="270"/>
      <c r="UNJ23" s="270"/>
      <c r="UNK23" s="270"/>
      <c r="UNL23" s="270"/>
      <c r="UNM23" s="270"/>
      <c r="UNN23" s="270"/>
      <c r="UNO23" s="270"/>
      <c r="UNP23" s="270"/>
      <c r="UNQ23" s="270"/>
      <c r="UNR23" s="270"/>
      <c r="UNS23" s="270"/>
      <c r="UNT23" s="270"/>
      <c r="UNU23" s="270"/>
      <c r="UNV23" s="270"/>
      <c r="UNW23" s="270"/>
      <c r="UNX23" s="270"/>
      <c r="UNY23" s="270"/>
      <c r="UNZ23" s="270"/>
      <c r="UOA23" s="270"/>
      <c r="UOB23" s="270"/>
      <c r="UOC23" s="270"/>
      <c r="UOD23" s="270"/>
      <c r="UOE23" s="270"/>
      <c r="UOF23" s="270"/>
      <c r="UOG23" s="270"/>
      <c r="UOH23" s="270"/>
      <c r="UOI23" s="270"/>
      <c r="UOJ23" s="270"/>
      <c r="UOK23" s="270"/>
      <c r="UOL23" s="270"/>
      <c r="UOM23" s="270"/>
      <c r="UON23" s="270"/>
      <c r="UOO23" s="270"/>
      <c r="UOP23" s="270"/>
      <c r="UOQ23" s="270"/>
      <c r="UOR23" s="270"/>
      <c r="UOS23" s="270"/>
      <c r="UOT23" s="270"/>
      <c r="UOU23" s="270"/>
      <c r="UOV23" s="270"/>
      <c r="UOW23" s="270"/>
      <c r="UOX23" s="270"/>
      <c r="UOY23" s="270"/>
      <c r="UOZ23" s="270"/>
      <c r="UPA23" s="270"/>
      <c r="UPB23" s="270"/>
      <c r="UPC23" s="270"/>
      <c r="UPD23" s="270"/>
      <c r="UPE23" s="270"/>
      <c r="UPF23" s="270"/>
      <c r="UPG23" s="270"/>
      <c r="UPH23" s="270"/>
      <c r="UPI23" s="270"/>
      <c r="UPJ23" s="270"/>
      <c r="UPK23" s="270"/>
      <c r="UPL23" s="270"/>
      <c r="UPM23" s="270"/>
      <c r="UPN23" s="270"/>
      <c r="UPO23" s="270"/>
      <c r="UPP23" s="270"/>
      <c r="UPQ23" s="270"/>
      <c r="UPR23" s="270"/>
      <c r="UPS23" s="270"/>
      <c r="UPT23" s="270"/>
      <c r="UPU23" s="270"/>
      <c r="UPV23" s="270"/>
      <c r="UPW23" s="270"/>
      <c r="UPX23" s="270"/>
      <c r="UPY23" s="270"/>
      <c r="UPZ23" s="270"/>
      <c r="UQA23" s="270"/>
      <c r="UQB23" s="270"/>
      <c r="UQC23" s="270"/>
      <c r="UQD23" s="270"/>
      <c r="UQE23" s="270"/>
      <c r="UQF23" s="270"/>
      <c r="UQG23" s="270"/>
      <c r="UQH23" s="270"/>
      <c r="UQI23" s="270"/>
      <c r="UQJ23" s="270"/>
      <c r="UQK23" s="270"/>
      <c r="UQL23" s="270"/>
      <c r="UQM23" s="270"/>
      <c r="UQN23" s="270"/>
      <c r="UQO23" s="270"/>
      <c r="UQP23" s="270"/>
      <c r="UQQ23" s="270"/>
      <c r="UQR23" s="270"/>
      <c r="UQS23" s="270"/>
      <c r="UQT23" s="270"/>
      <c r="UQU23" s="270"/>
      <c r="UQV23" s="270"/>
      <c r="UQW23" s="270"/>
      <c r="UQX23" s="270"/>
      <c r="UQY23" s="270"/>
      <c r="UQZ23" s="270"/>
      <c r="URA23" s="270"/>
      <c r="URB23" s="270"/>
      <c r="URC23" s="270"/>
      <c r="URD23" s="270"/>
      <c r="URE23" s="270"/>
      <c r="URF23" s="270"/>
      <c r="URG23" s="270"/>
      <c r="URH23" s="270"/>
      <c r="URI23" s="270"/>
      <c r="URJ23" s="270"/>
      <c r="URK23" s="270"/>
      <c r="URL23" s="270"/>
      <c r="URM23" s="270"/>
      <c r="URN23" s="270"/>
      <c r="URO23" s="270"/>
      <c r="URP23" s="270"/>
      <c r="URQ23" s="270"/>
      <c r="URR23" s="270"/>
      <c r="URS23" s="270"/>
      <c r="URT23" s="270"/>
      <c r="URU23" s="270"/>
      <c r="URV23" s="270"/>
      <c r="URW23" s="270"/>
      <c r="URX23" s="270"/>
      <c r="URY23" s="270"/>
      <c r="URZ23" s="270"/>
      <c r="USA23" s="270"/>
      <c r="USB23" s="270"/>
      <c r="USC23" s="270"/>
      <c r="USD23" s="270"/>
      <c r="USE23" s="270"/>
      <c r="USF23" s="270"/>
      <c r="USG23" s="270"/>
      <c r="USH23" s="270"/>
      <c r="USI23" s="270"/>
      <c r="USJ23" s="270"/>
      <c r="USK23" s="270"/>
      <c r="USL23" s="270"/>
      <c r="USM23" s="270"/>
      <c r="USN23" s="270"/>
      <c r="USO23" s="270"/>
      <c r="USP23" s="270"/>
      <c r="USQ23" s="270"/>
      <c r="USR23" s="270"/>
      <c r="USS23" s="270"/>
      <c r="UST23" s="270"/>
      <c r="USU23" s="270"/>
      <c r="USV23" s="270"/>
      <c r="USW23" s="270"/>
      <c r="USX23" s="270"/>
      <c r="USY23" s="270"/>
      <c r="USZ23" s="270"/>
      <c r="UTA23" s="270"/>
      <c r="UTB23" s="270"/>
      <c r="UTC23" s="270"/>
      <c r="UTD23" s="270"/>
      <c r="UTE23" s="270"/>
      <c r="UTF23" s="270"/>
      <c r="UTG23" s="270"/>
      <c r="UTH23" s="270"/>
      <c r="UTI23" s="270"/>
      <c r="UTJ23" s="270"/>
      <c r="UTK23" s="270"/>
      <c r="UTL23" s="270"/>
      <c r="UTM23" s="270"/>
      <c r="UTN23" s="270"/>
      <c r="UTO23" s="270"/>
      <c r="UTP23" s="270"/>
      <c r="UTQ23" s="270"/>
      <c r="UTR23" s="270"/>
      <c r="UTS23" s="270"/>
      <c r="UTT23" s="270"/>
      <c r="UTU23" s="270"/>
      <c r="UTV23" s="270"/>
      <c r="UTW23" s="270"/>
      <c r="UTX23" s="270"/>
      <c r="UTY23" s="270"/>
      <c r="UTZ23" s="270"/>
      <c r="UUA23" s="270"/>
      <c r="UUB23" s="270"/>
      <c r="UUC23" s="270"/>
      <c r="UUD23" s="270"/>
      <c r="UUE23" s="270"/>
      <c r="UUF23" s="270"/>
      <c r="UUG23" s="270"/>
      <c r="UUH23" s="270"/>
      <c r="UUI23" s="270"/>
      <c r="UUJ23" s="270"/>
      <c r="UUK23" s="270"/>
      <c r="UUL23" s="270"/>
      <c r="UUM23" s="270"/>
      <c r="UUN23" s="270"/>
      <c r="UUO23" s="270"/>
      <c r="UUP23" s="270"/>
      <c r="UUQ23" s="270"/>
      <c r="UUR23" s="270"/>
      <c r="UUS23" s="270"/>
      <c r="UUT23" s="270"/>
      <c r="UUU23" s="270"/>
      <c r="UUV23" s="270"/>
      <c r="UUW23" s="270"/>
      <c r="UUX23" s="270"/>
      <c r="UUY23" s="270"/>
      <c r="UUZ23" s="270"/>
      <c r="UVA23" s="270"/>
      <c r="UVB23" s="270"/>
      <c r="UVC23" s="270"/>
      <c r="UVD23" s="270"/>
      <c r="UVE23" s="270"/>
      <c r="UVF23" s="270"/>
      <c r="UVG23" s="270"/>
      <c r="UVH23" s="270"/>
      <c r="UVI23" s="270"/>
      <c r="UVJ23" s="270"/>
      <c r="UVK23" s="270"/>
      <c r="UVL23" s="270"/>
      <c r="UVM23" s="270"/>
      <c r="UVN23" s="270"/>
      <c r="UVO23" s="270"/>
      <c r="UVP23" s="270"/>
      <c r="UVQ23" s="270"/>
      <c r="UVR23" s="270"/>
      <c r="UVS23" s="270"/>
      <c r="UVT23" s="270"/>
      <c r="UVU23" s="270"/>
      <c r="UVV23" s="270"/>
      <c r="UVW23" s="270"/>
      <c r="UVX23" s="270"/>
      <c r="UVY23" s="270"/>
      <c r="UVZ23" s="270"/>
      <c r="UWA23" s="270"/>
      <c r="UWB23" s="270"/>
      <c r="UWC23" s="270"/>
      <c r="UWD23" s="270"/>
      <c r="UWE23" s="270"/>
      <c r="UWF23" s="270"/>
      <c r="UWG23" s="270"/>
      <c r="UWH23" s="270"/>
      <c r="UWI23" s="270"/>
      <c r="UWJ23" s="270"/>
      <c r="UWK23" s="270"/>
      <c r="UWL23" s="270"/>
      <c r="UWM23" s="270"/>
      <c r="UWN23" s="270"/>
      <c r="UWO23" s="270"/>
      <c r="UWP23" s="270"/>
      <c r="UWQ23" s="270"/>
      <c r="UWR23" s="270"/>
      <c r="UWS23" s="270"/>
      <c r="UWT23" s="270"/>
      <c r="UWU23" s="270"/>
      <c r="UWV23" s="270"/>
      <c r="UWW23" s="270"/>
      <c r="UWX23" s="270"/>
      <c r="UWY23" s="270"/>
      <c r="UWZ23" s="270"/>
      <c r="UXA23" s="270"/>
      <c r="UXB23" s="270"/>
      <c r="UXC23" s="270"/>
      <c r="UXD23" s="270"/>
      <c r="UXE23" s="270"/>
      <c r="UXF23" s="270"/>
      <c r="UXG23" s="270"/>
      <c r="UXH23" s="270"/>
      <c r="UXI23" s="270"/>
      <c r="UXJ23" s="270"/>
      <c r="UXK23" s="270"/>
      <c r="UXL23" s="270"/>
      <c r="UXM23" s="270"/>
      <c r="UXN23" s="270"/>
      <c r="UXO23" s="270"/>
      <c r="UXP23" s="270"/>
      <c r="UXQ23" s="270"/>
      <c r="UXR23" s="270"/>
      <c r="UXS23" s="270"/>
      <c r="UXT23" s="270"/>
      <c r="UXU23" s="270"/>
      <c r="UXV23" s="270"/>
      <c r="UXW23" s="270"/>
      <c r="UXX23" s="270"/>
      <c r="UXY23" s="270"/>
      <c r="UXZ23" s="270"/>
      <c r="UYA23" s="270"/>
      <c r="UYB23" s="270"/>
      <c r="UYC23" s="270"/>
      <c r="UYD23" s="270"/>
      <c r="UYE23" s="270"/>
      <c r="UYF23" s="270"/>
      <c r="UYG23" s="270"/>
      <c r="UYH23" s="270"/>
      <c r="UYI23" s="270"/>
      <c r="UYJ23" s="270"/>
      <c r="UYK23" s="270"/>
      <c r="UYL23" s="270"/>
      <c r="UYM23" s="270"/>
      <c r="UYN23" s="270"/>
      <c r="UYO23" s="270"/>
      <c r="UYP23" s="270"/>
      <c r="UYQ23" s="270"/>
      <c r="UYR23" s="270"/>
      <c r="UYS23" s="270"/>
      <c r="UYT23" s="270"/>
      <c r="UYU23" s="270"/>
      <c r="UYV23" s="270"/>
      <c r="UYW23" s="270"/>
      <c r="UYX23" s="270"/>
      <c r="UYY23" s="270"/>
      <c r="UYZ23" s="270"/>
      <c r="UZA23" s="270"/>
      <c r="UZB23" s="270"/>
      <c r="UZC23" s="270"/>
      <c r="UZD23" s="270"/>
      <c r="UZE23" s="270"/>
      <c r="UZF23" s="270"/>
      <c r="UZG23" s="270"/>
      <c r="UZH23" s="270"/>
      <c r="UZI23" s="270"/>
      <c r="UZJ23" s="270"/>
      <c r="UZK23" s="270"/>
      <c r="UZL23" s="270"/>
      <c r="UZM23" s="270"/>
      <c r="UZN23" s="270"/>
      <c r="UZO23" s="270"/>
      <c r="UZP23" s="270"/>
      <c r="UZQ23" s="270"/>
      <c r="UZR23" s="270"/>
      <c r="UZS23" s="270"/>
      <c r="UZT23" s="270"/>
      <c r="UZU23" s="270"/>
      <c r="UZV23" s="270"/>
      <c r="UZW23" s="270"/>
      <c r="UZX23" s="270"/>
      <c r="UZY23" s="270"/>
      <c r="UZZ23" s="270"/>
      <c r="VAA23" s="270"/>
      <c r="VAB23" s="270"/>
      <c r="VAC23" s="270"/>
      <c r="VAD23" s="270"/>
      <c r="VAE23" s="270"/>
      <c r="VAF23" s="270"/>
      <c r="VAG23" s="270"/>
      <c r="VAH23" s="270"/>
      <c r="VAI23" s="270"/>
      <c r="VAJ23" s="270"/>
      <c r="VAK23" s="270"/>
      <c r="VAL23" s="270"/>
      <c r="VAM23" s="270"/>
      <c r="VAN23" s="270"/>
      <c r="VAO23" s="270"/>
      <c r="VAP23" s="270"/>
      <c r="VAQ23" s="270"/>
      <c r="VAR23" s="270"/>
      <c r="VAS23" s="270"/>
      <c r="VAT23" s="270"/>
      <c r="VAU23" s="270"/>
      <c r="VAV23" s="270"/>
      <c r="VAW23" s="270"/>
      <c r="VAX23" s="270"/>
      <c r="VAY23" s="270"/>
      <c r="VAZ23" s="270"/>
      <c r="VBA23" s="270"/>
      <c r="VBB23" s="270"/>
      <c r="VBC23" s="270"/>
      <c r="VBD23" s="270"/>
      <c r="VBE23" s="270"/>
      <c r="VBF23" s="270"/>
      <c r="VBG23" s="270"/>
      <c r="VBH23" s="270"/>
      <c r="VBI23" s="270"/>
      <c r="VBJ23" s="270"/>
      <c r="VBK23" s="270"/>
      <c r="VBL23" s="270"/>
      <c r="VBM23" s="270"/>
      <c r="VBN23" s="270"/>
      <c r="VBO23" s="270"/>
      <c r="VBP23" s="270"/>
      <c r="VBQ23" s="270"/>
      <c r="VBR23" s="270"/>
      <c r="VBS23" s="270"/>
      <c r="VBT23" s="270"/>
      <c r="VBU23" s="270"/>
      <c r="VBV23" s="270"/>
      <c r="VBW23" s="270"/>
      <c r="VBX23" s="270"/>
      <c r="VBY23" s="270"/>
      <c r="VBZ23" s="270"/>
      <c r="VCA23" s="270"/>
      <c r="VCB23" s="270"/>
      <c r="VCC23" s="270"/>
      <c r="VCD23" s="270"/>
      <c r="VCE23" s="270"/>
      <c r="VCF23" s="270"/>
      <c r="VCG23" s="270"/>
      <c r="VCH23" s="270"/>
      <c r="VCI23" s="270"/>
      <c r="VCJ23" s="270"/>
      <c r="VCK23" s="270"/>
      <c r="VCL23" s="270"/>
      <c r="VCM23" s="270"/>
      <c r="VCN23" s="270"/>
      <c r="VCO23" s="270"/>
      <c r="VCP23" s="270"/>
      <c r="VCQ23" s="270"/>
      <c r="VCR23" s="270"/>
      <c r="VCS23" s="270"/>
      <c r="VCT23" s="270"/>
      <c r="VCU23" s="270"/>
      <c r="VCV23" s="270"/>
      <c r="VCW23" s="270"/>
      <c r="VCX23" s="270"/>
      <c r="VCY23" s="270"/>
      <c r="VCZ23" s="270"/>
      <c r="VDA23" s="270"/>
      <c r="VDB23" s="270"/>
      <c r="VDC23" s="270"/>
      <c r="VDD23" s="270"/>
      <c r="VDE23" s="270"/>
      <c r="VDF23" s="270"/>
      <c r="VDG23" s="270"/>
      <c r="VDH23" s="270"/>
      <c r="VDI23" s="270"/>
      <c r="VDJ23" s="270"/>
      <c r="VDK23" s="270"/>
      <c r="VDL23" s="270"/>
      <c r="VDM23" s="270"/>
      <c r="VDN23" s="270"/>
      <c r="VDO23" s="270"/>
      <c r="VDP23" s="270"/>
      <c r="VDQ23" s="270"/>
      <c r="VDR23" s="270"/>
      <c r="VDS23" s="270"/>
      <c r="VDT23" s="270"/>
      <c r="VDU23" s="270"/>
      <c r="VDV23" s="270"/>
      <c r="VDW23" s="270"/>
      <c r="VDX23" s="270"/>
      <c r="VDY23" s="270"/>
      <c r="VDZ23" s="270"/>
      <c r="VEA23" s="270"/>
      <c r="VEB23" s="270"/>
      <c r="VEC23" s="270"/>
      <c r="VED23" s="270"/>
      <c r="VEE23" s="270"/>
      <c r="VEF23" s="270"/>
      <c r="VEG23" s="270"/>
      <c r="VEH23" s="270"/>
      <c r="VEI23" s="270"/>
      <c r="VEJ23" s="270"/>
      <c r="VEK23" s="270"/>
      <c r="VEL23" s="270"/>
      <c r="VEM23" s="270"/>
      <c r="VEN23" s="270"/>
      <c r="VEO23" s="270"/>
      <c r="VEP23" s="270"/>
      <c r="VEQ23" s="270"/>
      <c r="VER23" s="270"/>
      <c r="VES23" s="270"/>
      <c r="VET23" s="270"/>
      <c r="VEU23" s="270"/>
      <c r="VEV23" s="270"/>
      <c r="VEW23" s="270"/>
      <c r="VEX23" s="270"/>
      <c r="VEY23" s="270"/>
      <c r="VEZ23" s="270"/>
      <c r="VFA23" s="270"/>
      <c r="VFB23" s="270"/>
      <c r="VFC23" s="270"/>
      <c r="VFD23" s="270"/>
      <c r="VFE23" s="270"/>
      <c r="VFF23" s="270"/>
      <c r="VFG23" s="270"/>
      <c r="VFH23" s="270"/>
      <c r="VFI23" s="270"/>
      <c r="VFJ23" s="270"/>
      <c r="VFK23" s="270"/>
      <c r="VFL23" s="270"/>
      <c r="VFM23" s="270"/>
      <c r="VFN23" s="270"/>
      <c r="VFO23" s="270"/>
      <c r="VFP23" s="270"/>
      <c r="VFQ23" s="270"/>
      <c r="VFR23" s="270"/>
      <c r="VFS23" s="270"/>
      <c r="VFT23" s="270"/>
      <c r="VFU23" s="270"/>
      <c r="VFV23" s="270"/>
      <c r="VFW23" s="270"/>
      <c r="VFX23" s="270"/>
      <c r="VFY23" s="270"/>
      <c r="VFZ23" s="270"/>
      <c r="VGA23" s="270"/>
      <c r="VGB23" s="270"/>
      <c r="VGC23" s="270"/>
      <c r="VGD23" s="270"/>
      <c r="VGE23" s="270"/>
      <c r="VGF23" s="270"/>
      <c r="VGG23" s="270"/>
      <c r="VGH23" s="270"/>
      <c r="VGI23" s="270"/>
      <c r="VGJ23" s="270"/>
      <c r="VGK23" s="270"/>
      <c r="VGL23" s="270"/>
      <c r="VGM23" s="270"/>
      <c r="VGN23" s="270"/>
      <c r="VGO23" s="270"/>
      <c r="VGP23" s="270"/>
      <c r="VGQ23" s="270"/>
      <c r="VGR23" s="270"/>
      <c r="VGS23" s="270"/>
      <c r="VGT23" s="270"/>
      <c r="VGU23" s="270"/>
      <c r="VGV23" s="270"/>
      <c r="VGW23" s="270"/>
      <c r="VGX23" s="270"/>
      <c r="VGY23" s="270"/>
      <c r="VGZ23" s="270"/>
      <c r="VHA23" s="270"/>
      <c r="VHB23" s="270"/>
      <c r="VHC23" s="270"/>
      <c r="VHD23" s="270"/>
      <c r="VHE23" s="270"/>
      <c r="VHF23" s="270"/>
      <c r="VHG23" s="270"/>
      <c r="VHH23" s="270"/>
      <c r="VHI23" s="270"/>
      <c r="VHJ23" s="270"/>
      <c r="VHK23" s="270"/>
      <c r="VHL23" s="270"/>
      <c r="VHM23" s="270"/>
      <c r="VHN23" s="270"/>
      <c r="VHO23" s="270"/>
      <c r="VHP23" s="270"/>
      <c r="VHQ23" s="270"/>
      <c r="VHR23" s="270"/>
      <c r="VHS23" s="270"/>
      <c r="VHT23" s="270"/>
      <c r="VHU23" s="270"/>
      <c r="VHV23" s="270"/>
      <c r="VHW23" s="270"/>
      <c r="VHX23" s="270"/>
      <c r="VHY23" s="270"/>
      <c r="VHZ23" s="270"/>
      <c r="VIA23" s="270"/>
      <c r="VIB23" s="270"/>
      <c r="VIC23" s="270"/>
      <c r="VID23" s="270"/>
      <c r="VIE23" s="270"/>
      <c r="VIF23" s="270"/>
      <c r="VIG23" s="270"/>
      <c r="VIH23" s="270"/>
      <c r="VII23" s="270"/>
      <c r="VIJ23" s="270"/>
      <c r="VIK23" s="270"/>
      <c r="VIL23" s="270"/>
      <c r="VIM23" s="270"/>
      <c r="VIN23" s="270"/>
      <c r="VIO23" s="270"/>
      <c r="VIP23" s="270"/>
      <c r="VIQ23" s="270"/>
      <c r="VIR23" s="270"/>
      <c r="VIS23" s="270"/>
      <c r="VIT23" s="270"/>
      <c r="VIU23" s="270"/>
      <c r="VIV23" s="270"/>
      <c r="VIW23" s="270"/>
      <c r="VIX23" s="270"/>
      <c r="VIY23" s="270"/>
      <c r="VIZ23" s="270"/>
      <c r="VJA23" s="270"/>
      <c r="VJB23" s="270"/>
      <c r="VJC23" s="270"/>
      <c r="VJD23" s="270"/>
      <c r="VJE23" s="270"/>
      <c r="VJF23" s="270"/>
      <c r="VJG23" s="270"/>
      <c r="VJH23" s="270"/>
      <c r="VJI23" s="270"/>
      <c r="VJJ23" s="270"/>
      <c r="VJK23" s="270"/>
      <c r="VJL23" s="270"/>
      <c r="VJM23" s="270"/>
      <c r="VJN23" s="270"/>
      <c r="VJO23" s="270"/>
      <c r="VJP23" s="270"/>
      <c r="VJQ23" s="270"/>
      <c r="VJR23" s="270"/>
      <c r="VJS23" s="270"/>
      <c r="VJT23" s="270"/>
      <c r="VJU23" s="270"/>
      <c r="VJV23" s="270"/>
      <c r="VJW23" s="270"/>
      <c r="VJX23" s="270"/>
      <c r="VJY23" s="270"/>
      <c r="VJZ23" s="270"/>
      <c r="VKA23" s="270"/>
      <c r="VKB23" s="270"/>
      <c r="VKC23" s="270"/>
      <c r="VKD23" s="270"/>
      <c r="VKE23" s="270"/>
      <c r="VKF23" s="270"/>
      <c r="VKG23" s="270"/>
      <c r="VKH23" s="270"/>
      <c r="VKI23" s="270"/>
      <c r="VKJ23" s="270"/>
      <c r="VKK23" s="270"/>
      <c r="VKL23" s="270"/>
      <c r="VKM23" s="270"/>
      <c r="VKN23" s="270"/>
      <c r="VKO23" s="270"/>
      <c r="VKP23" s="270"/>
      <c r="VKQ23" s="270"/>
      <c r="VKR23" s="270"/>
      <c r="VKS23" s="270"/>
      <c r="VKT23" s="270"/>
      <c r="VKU23" s="270"/>
      <c r="VKV23" s="270"/>
      <c r="VKW23" s="270"/>
      <c r="VKX23" s="270"/>
      <c r="VKY23" s="270"/>
      <c r="VKZ23" s="270"/>
      <c r="VLA23" s="270"/>
      <c r="VLB23" s="270"/>
      <c r="VLC23" s="270"/>
      <c r="VLD23" s="270"/>
      <c r="VLE23" s="270"/>
      <c r="VLF23" s="270"/>
      <c r="VLG23" s="270"/>
      <c r="VLH23" s="270"/>
      <c r="VLI23" s="270"/>
      <c r="VLJ23" s="270"/>
      <c r="VLK23" s="270"/>
      <c r="VLL23" s="270"/>
      <c r="VLM23" s="270"/>
      <c r="VLN23" s="270"/>
      <c r="VLO23" s="270"/>
      <c r="VLP23" s="270"/>
      <c r="VLQ23" s="270"/>
      <c r="VLR23" s="270"/>
      <c r="VLS23" s="270"/>
      <c r="VLT23" s="270"/>
      <c r="VLU23" s="270"/>
      <c r="VLV23" s="270"/>
      <c r="VLW23" s="270"/>
      <c r="VLX23" s="270"/>
      <c r="VLY23" s="270"/>
      <c r="VLZ23" s="270"/>
      <c r="VMA23" s="270"/>
      <c r="VMB23" s="270"/>
      <c r="VMC23" s="270"/>
      <c r="VMD23" s="270"/>
      <c r="VME23" s="270"/>
      <c r="VMF23" s="270"/>
      <c r="VMG23" s="270"/>
      <c r="VMH23" s="270"/>
      <c r="VMI23" s="270"/>
      <c r="VMJ23" s="270"/>
      <c r="VMK23" s="270"/>
      <c r="VML23" s="270"/>
      <c r="VMM23" s="270"/>
      <c r="VMN23" s="270"/>
      <c r="VMO23" s="270"/>
      <c r="VMP23" s="270"/>
      <c r="VMQ23" s="270"/>
      <c r="VMR23" s="270"/>
      <c r="VMS23" s="270"/>
      <c r="VMT23" s="270"/>
      <c r="VMU23" s="270"/>
      <c r="VMV23" s="270"/>
      <c r="VMW23" s="270"/>
      <c r="VMX23" s="270"/>
      <c r="VMY23" s="270"/>
      <c r="VMZ23" s="270"/>
      <c r="VNA23" s="270"/>
      <c r="VNB23" s="270"/>
      <c r="VNC23" s="270"/>
      <c r="VND23" s="270"/>
      <c r="VNE23" s="270"/>
      <c r="VNF23" s="270"/>
      <c r="VNG23" s="270"/>
      <c r="VNH23" s="270"/>
      <c r="VNI23" s="270"/>
      <c r="VNJ23" s="270"/>
      <c r="VNK23" s="270"/>
      <c r="VNL23" s="270"/>
      <c r="VNM23" s="270"/>
      <c r="VNN23" s="270"/>
      <c r="VNO23" s="270"/>
      <c r="VNP23" s="270"/>
      <c r="VNQ23" s="270"/>
      <c r="VNR23" s="270"/>
      <c r="VNS23" s="270"/>
      <c r="VNT23" s="270"/>
      <c r="VNU23" s="270"/>
      <c r="VNV23" s="270"/>
      <c r="VNW23" s="270"/>
      <c r="VNX23" s="270"/>
      <c r="VNY23" s="270"/>
      <c r="VNZ23" s="270"/>
      <c r="VOA23" s="270"/>
      <c r="VOB23" s="270"/>
      <c r="VOC23" s="270"/>
      <c r="VOD23" s="270"/>
      <c r="VOE23" s="270"/>
      <c r="VOF23" s="270"/>
      <c r="VOG23" s="270"/>
      <c r="VOH23" s="270"/>
      <c r="VOI23" s="270"/>
      <c r="VOJ23" s="270"/>
      <c r="VOK23" s="270"/>
      <c r="VOL23" s="270"/>
      <c r="VOM23" s="270"/>
      <c r="VON23" s="270"/>
      <c r="VOO23" s="270"/>
      <c r="VOP23" s="270"/>
      <c r="VOQ23" s="270"/>
      <c r="VOR23" s="270"/>
      <c r="VOS23" s="270"/>
      <c r="VOT23" s="270"/>
      <c r="VOU23" s="270"/>
      <c r="VOV23" s="270"/>
      <c r="VOW23" s="270"/>
      <c r="VOX23" s="270"/>
      <c r="VOY23" s="270"/>
      <c r="VOZ23" s="270"/>
      <c r="VPA23" s="270"/>
      <c r="VPB23" s="270"/>
      <c r="VPC23" s="270"/>
      <c r="VPD23" s="270"/>
      <c r="VPE23" s="270"/>
      <c r="VPF23" s="270"/>
      <c r="VPG23" s="270"/>
      <c r="VPH23" s="270"/>
      <c r="VPI23" s="270"/>
      <c r="VPJ23" s="270"/>
      <c r="VPK23" s="270"/>
      <c r="VPL23" s="270"/>
      <c r="VPM23" s="270"/>
      <c r="VPN23" s="270"/>
      <c r="VPO23" s="270"/>
      <c r="VPP23" s="270"/>
      <c r="VPQ23" s="270"/>
      <c r="VPR23" s="270"/>
      <c r="VPS23" s="270"/>
      <c r="VPT23" s="270"/>
      <c r="VPU23" s="270"/>
      <c r="VPV23" s="270"/>
      <c r="VPW23" s="270"/>
      <c r="VPX23" s="270"/>
      <c r="VPY23" s="270"/>
      <c r="VPZ23" s="270"/>
      <c r="VQA23" s="270"/>
      <c r="VQB23" s="270"/>
      <c r="VQC23" s="270"/>
      <c r="VQD23" s="270"/>
      <c r="VQE23" s="270"/>
      <c r="VQF23" s="270"/>
      <c r="VQG23" s="270"/>
      <c r="VQH23" s="270"/>
      <c r="VQI23" s="270"/>
      <c r="VQJ23" s="270"/>
      <c r="VQK23" s="270"/>
      <c r="VQL23" s="270"/>
      <c r="VQM23" s="270"/>
      <c r="VQN23" s="270"/>
      <c r="VQO23" s="270"/>
      <c r="VQP23" s="270"/>
      <c r="VQQ23" s="270"/>
      <c r="VQR23" s="270"/>
      <c r="VQS23" s="270"/>
      <c r="VQT23" s="270"/>
      <c r="VQU23" s="270"/>
      <c r="VQV23" s="270"/>
      <c r="VQW23" s="270"/>
      <c r="VQX23" s="270"/>
      <c r="VQY23" s="270"/>
      <c r="VQZ23" s="270"/>
      <c r="VRA23" s="270"/>
      <c r="VRB23" s="270"/>
      <c r="VRC23" s="270"/>
      <c r="VRD23" s="270"/>
      <c r="VRE23" s="270"/>
      <c r="VRF23" s="270"/>
      <c r="VRG23" s="270"/>
      <c r="VRH23" s="270"/>
      <c r="VRI23" s="270"/>
      <c r="VRJ23" s="270"/>
      <c r="VRK23" s="270"/>
      <c r="VRL23" s="270"/>
      <c r="VRM23" s="270"/>
      <c r="VRN23" s="270"/>
      <c r="VRO23" s="270"/>
      <c r="VRP23" s="270"/>
      <c r="VRQ23" s="270"/>
      <c r="VRR23" s="270"/>
      <c r="VRS23" s="270"/>
      <c r="VRT23" s="270"/>
      <c r="VRU23" s="270"/>
      <c r="VRV23" s="270"/>
      <c r="VRW23" s="270"/>
      <c r="VRX23" s="270"/>
      <c r="VRY23" s="270"/>
      <c r="VRZ23" s="270"/>
      <c r="VSA23" s="270"/>
      <c r="VSB23" s="270"/>
      <c r="VSC23" s="270"/>
      <c r="VSD23" s="270"/>
      <c r="VSE23" s="270"/>
      <c r="VSF23" s="270"/>
      <c r="VSG23" s="270"/>
      <c r="VSH23" s="270"/>
      <c r="VSI23" s="270"/>
      <c r="VSJ23" s="270"/>
      <c r="VSK23" s="270"/>
      <c r="VSL23" s="270"/>
      <c r="VSM23" s="270"/>
      <c r="VSN23" s="270"/>
      <c r="VSO23" s="270"/>
      <c r="VSP23" s="270"/>
      <c r="VSQ23" s="270"/>
      <c r="VSR23" s="270"/>
      <c r="VSS23" s="270"/>
      <c r="VST23" s="270"/>
      <c r="VSU23" s="270"/>
      <c r="VSV23" s="270"/>
      <c r="VSW23" s="270"/>
      <c r="VSX23" s="270"/>
      <c r="VSY23" s="270"/>
      <c r="VSZ23" s="270"/>
      <c r="VTA23" s="270"/>
      <c r="VTB23" s="270"/>
      <c r="VTC23" s="270"/>
      <c r="VTD23" s="270"/>
      <c r="VTE23" s="270"/>
      <c r="VTF23" s="270"/>
      <c r="VTG23" s="270"/>
      <c r="VTH23" s="270"/>
      <c r="VTI23" s="270"/>
      <c r="VTJ23" s="270"/>
      <c r="VTK23" s="270"/>
      <c r="VTL23" s="270"/>
      <c r="VTM23" s="270"/>
      <c r="VTN23" s="270"/>
      <c r="VTO23" s="270"/>
      <c r="VTP23" s="270"/>
      <c r="VTQ23" s="270"/>
      <c r="VTR23" s="270"/>
      <c r="VTS23" s="270"/>
      <c r="VTT23" s="270"/>
      <c r="VTU23" s="270"/>
      <c r="VTV23" s="270"/>
      <c r="VTW23" s="270"/>
      <c r="VTX23" s="270"/>
      <c r="VTY23" s="270"/>
      <c r="VTZ23" s="270"/>
      <c r="VUA23" s="270"/>
      <c r="VUB23" s="270"/>
      <c r="VUC23" s="270"/>
      <c r="VUD23" s="270"/>
      <c r="VUE23" s="270"/>
      <c r="VUF23" s="270"/>
      <c r="VUG23" s="270"/>
      <c r="VUH23" s="270"/>
      <c r="VUI23" s="270"/>
      <c r="VUJ23" s="270"/>
      <c r="VUK23" s="270"/>
      <c r="VUL23" s="270"/>
      <c r="VUM23" s="270"/>
      <c r="VUN23" s="270"/>
      <c r="VUO23" s="270"/>
      <c r="VUP23" s="270"/>
      <c r="VUQ23" s="270"/>
      <c r="VUR23" s="270"/>
      <c r="VUS23" s="270"/>
      <c r="VUT23" s="270"/>
      <c r="VUU23" s="270"/>
      <c r="VUV23" s="270"/>
      <c r="VUW23" s="270"/>
      <c r="VUX23" s="270"/>
      <c r="VUY23" s="270"/>
      <c r="VUZ23" s="270"/>
      <c r="VVA23" s="270"/>
      <c r="VVB23" s="270"/>
      <c r="VVC23" s="270"/>
      <c r="VVD23" s="270"/>
      <c r="VVE23" s="270"/>
      <c r="VVF23" s="270"/>
      <c r="VVG23" s="270"/>
      <c r="VVH23" s="270"/>
      <c r="VVI23" s="270"/>
      <c r="VVJ23" s="270"/>
      <c r="VVK23" s="270"/>
      <c r="VVL23" s="270"/>
      <c r="VVM23" s="270"/>
      <c r="VVN23" s="270"/>
      <c r="VVO23" s="270"/>
      <c r="VVP23" s="270"/>
      <c r="VVQ23" s="270"/>
      <c r="VVR23" s="270"/>
      <c r="VVS23" s="270"/>
      <c r="VVT23" s="270"/>
      <c r="VVU23" s="270"/>
      <c r="VVV23" s="270"/>
      <c r="VVW23" s="270"/>
      <c r="VVX23" s="270"/>
      <c r="VVY23" s="270"/>
      <c r="VVZ23" s="270"/>
      <c r="VWA23" s="270"/>
      <c r="VWB23" s="270"/>
      <c r="VWC23" s="270"/>
      <c r="VWD23" s="270"/>
      <c r="VWE23" s="270"/>
      <c r="VWF23" s="270"/>
      <c r="VWG23" s="270"/>
      <c r="VWH23" s="270"/>
      <c r="VWI23" s="270"/>
      <c r="VWJ23" s="270"/>
      <c r="VWK23" s="270"/>
      <c r="VWL23" s="270"/>
      <c r="VWM23" s="270"/>
      <c r="VWN23" s="270"/>
      <c r="VWO23" s="270"/>
      <c r="VWP23" s="270"/>
      <c r="VWQ23" s="270"/>
      <c r="VWR23" s="270"/>
      <c r="VWS23" s="270"/>
      <c r="VWT23" s="270"/>
      <c r="VWU23" s="270"/>
      <c r="VWV23" s="270"/>
      <c r="VWW23" s="270"/>
      <c r="VWX23" s="270"/>
      <c r="VWY23" s="270"/>
      <c r="VWZ23" s="270"/>
      <c r="VXA23" s="270"/>
      <c r="VXB23" s="270"/>
      <c r="VXC23" s="270"/>
      <c r="VXD23" s="270"/>
      <c r="VXE23" s="270"/>
      <c r="VXF23" s="270"/>
      <c r="VXG23" s="270"/>
      <c r="VXH23" s="270"/>
      <c r="VXI23" s="270"/>
      <c r="VXJ23" s="270"/>
      <c r="VXK23" s="270"/>
      <c r="VXL23" s="270"/>
      <c r="VXM23" s="270"/>
      <c r="VXN23" s="270"/>
      <c r="VXO23" s="270"/>
      <c r="VXP23" s="270"/>
      <c r="VXQ23" s="270"/>
      <c r="VXR23" s="270"/>
      <c r="VXS23" s="270"/>
      <c r="VXT23" s="270"/>
      <c r="VXU23" s="270"/>
      <c r="VXV23" s="270"/>
      <c r="VXW23" s="270"/>
      <c r="VXX23" s="270"/>
      <c r="VXY23" s="270"/>
      <c r="VXZ23" s="270"/>
      <c r="VYA23" s="270"/>
      <c r="VYB23" s="270"/>
      <c r="VYC23" s="270"/>
      <c r="VYD23" s="270"/>
      <c r="VYE23" s="270"/>
      <c r="VYF23" s="270"/>
      <c r="VYG23" s="270"/>
      <c r="VYH23" s="270"/>
      <c r="VYI23" s="270"/>
      <c r="VYJ23" s="270"/>
      <c r="VYK23" s="270"/>
      <c r="VYL23" s="270"/>
      <c r="VYM23" s="270"/>
      <c r="VYN23" s="270"/>
      <c r="VYO23" s="270"/>
      <c r="VYP23" s="270"/>
      <c r="VYQ23" s="270"/>
      <c r="VYR23" s="270"/>
      <c r="VYS23" s="270"/>
      <c r="VYT23" s="270"/>
      <c r="VYU23" s="270"/>
      <c r="VYV23" s="270"/>
      <c r="VYW23" s="270"/>
      <c r="VYX23" s="270"/>
      <c r="VYY23" s="270"/>
      <c r="VYZ23" s="270"/>
      <c r="VZA23" s="270"/>
      <c r="VZB23" s="270"/>
      <c r="VZC23" s="270"/>
      <c r="VZD23" s="270"/>
      <c r="VZE23" s="270"/>
      <c r="VZF23" s="270"/>
      <c r="VZG23" s="270"/>
      <c r="VZH23" s="270"/>
      <c r="VZI23" s="270"/>
      <c r="VZJ23" s="270"/>
      <c r="VZK23" s="270"/>
      <c r="VZL23" s="270"/>
      <c r="VZM23" s="270"/>
      <c r="VZN23" s="270"/>
      <c r="VZO23" s="270"/>
      <c r="VZP23" s="270"/>
      <c r="VZQ23" s="270"/>
      <c r="VZR23" s="270"/>
      <c r="VZS23" s="270"/>
      <c r="VZT23" s="270"/>
      <c r="VZU23" s="270"/>
      <c r="VZV23" s="270"/>
      <c r="VZW23" s="270"/>
      <c r="VZX23" s="270"/>
      <c r="VZY23" s="270"/>
      <c r="VZZ23" s="270"/>
      <c r="WAA23" s="270"/>
      <c r="WAB23" s="270"/>
      <c r="WAC23" s="270"/>
      <c r="WAD23" s="270"/>
      <c r="WAE23" s="270"/>
      <c r="WAF23" s="270"/>
      <c r="WAG23" s="270"/>
      <c r="WAH23" s="270"/>
      <c r="WAI23" s="270"/>
      <c r="WAJ23" s="270"/>
      <c r="WAK23" s="270"/>
      <c r="WAL23" s="270"/>
      <c r="WAM23" s="270"/>
      <c r="WAN23" s="270"/>
      <c r="WAO23" s="270"/>
      <c r="WAP23" s="270"/>
      <c r="WAQ23" s="270"/>
      <c r="WAR23" s="270"/>
      <c r="WAS23" s="270"/>
      <c r="WAT23" s="270"/>
      <c r="WAU23" s="270"/>
      <c r="WAV23" s="270"/>
      <c r="WAW23" s="270"/>
      <c r="WAX23" s="270"/>
      <c r="WAY23" s="270"/>
      <c r="WAZ23" s="270"/>
      <c r="WBA23" s="270"/>
      <c r="WBB23" s="270"/>
      <c r="WBC23" s="270"/>
      <c r="WBD23" s="270"/>
      <c r="WBE23" s="270"/>
      <c r="WBF23" s="270"/>
      <c r="WBG23" s="270"/>
      <c r="WBH23" s="270"/>
      <c r="WBI23" s="270"/>
      <c r="WBJ23" s="270"/>
      <c r="WBK23" s="270"/>
      <c r="WBL23" s="270"/>
      <c r="WBM23" s="270"/>
      <c r="WBN23" s="270"/>
      <c r="WBO23" s="270"/>
      <c r="WBP23" s="270"/>
      <c r="WBQ23" s="270"/>
      <c r="WBR23" s="270"/>
      <c r="WBS23" s="270"/>
      <c r="WBT23" s="270"/>
      <c r="WBU23" s="270"/>
      <c r="WBV23" s="270"/>
      <c r="WBW23" s="270"/>
      <c r="WBX23" s="270"/>
      <c r="WBY23" s="270"/>
      <c r="WBZ23" s="270"/>
      <c r="WCA23" s="270"/>
      <c r="WCB23" s="270"/>
      <c r="WCC23" s="270"/>
      <c r="WCD23" s="270"/>
      <c r="WCE23" s="270"/>
      <c r="WCF23" s="270"/>
      <c r="WCG23" s="270"/>
      <c r="WCH23" s="270"/>
      <c r="WCI23" s="270"/>
      <c r="WCJ23" s="270"/>
      <c r="WCK23" s="270"/>
      <c r="WCL23" s="270"/>
      <c r="WCM23" s="270"/>
      <c r="WCN23" s="270"/>
      <c r="WCO23" s="270"/>
      <c r="WCP23" s="270"/>
      <c r="WCQ23" s="270"/>
      <c r="WCR23" s="270"/>
      <c r="WCS23" s="270"/>
      <c r="WCT23" s="270"/>
      <c r="WCU23" s="270"/>
      <c r="WCV23" s="270"/>
      <c r="WCW23" s="270"/>
      <c r="WCX23" s="270"/>
      <c r="WCY23" s="270"/>
      <c r="WCZ23" s="270"/>
      <c r="WDA23" s="270"/>
      <c r="WDB23" s="270"/>
      <c r="WDC23" s="270"/>
      <c r="WDD23" s="270"/>
      <c r="WDE23" s="270"/>
      <c r="WDF23" s="270"/>
      <c r="WDG23" s="270"/>
      <c r="WDH23" s="270"/>
      <c r="WDI23" s="270"/>
      <c r="WDJ23" s="270"/>
      <c r="WDK23" s="270"/>
      <c r="WDL23" s="270"/>
      <c r="WDM23" s="270"/>
      <c r="WDN23" s="270"/>
      <c r="WDO23" s="270"/>
      <c r="WDP23" s="270"/>
      <c r="WDQ23" s="270"/>
      <c r="WDR23" s="270"/>
      <c r="WDS23" s="270"/>
      <c r="WDT23" s="270"/>
      <c r="WDU23" s="270"/>
      <c r="WDV23" s="270"/>
      <c r="WDW23" s="270"/>
      <c r="WDX23" s="270"/>
      <c r="WDY23" s="270"/>
      <c r="WDZ23" s="270"/>
      <c r="WEA23" s="270"/>
      <c r="WEB23" s="270"/>
      <c r="WEC23" s="270"/>
      <c r="WED23" s="270"/>
      <c r="WEE23" s="270"/>
      <c r="WEF23" s="270"/>
      <c r="WEG23" s="270"/>
      <c r="WEH23" s="270"/>
      <c r="WEI23" s="270"/>
      <c r="WEJ23" s="270"/>
      <c r="WEK23" s="270"/>
      <c r="WEL23" s="270"/>
      <c r="WEM23" s="270"/>
      <c r="WEN23" s="270"/>
      <c r="WEO23" s="270"/>
      <c r="WEP23" s="270"/>
      <c r="WEQ23" s="270"/>
      <c r="WER23" s="270"/>
      <c r="WES23" s="270"/>
      <c r="WET23" s="270"/>
      <c r="WEU23" s="270"/>
      <c r="WEV23" s="270"/>
      <c r="WEW23" s="270"/>
      <c r="WEX23" s="270"/>
      <c r="WEY23" s="270"/>
      <c r="WEZ23" s="270"/>
      <c r="WFA23" s="270"/>
      <c r="WFB23" s="270"/>
      <c r="WFC23" s="270"/>
      <c r="WFD23" s="270"/>
      <c r="WFE23" s="270"/>
      <c r="WFF23" s="270"/>
      <c r="WFG23" s="270"/>
      <c r="WFH23" s="270"/>
      <c r="WFI23" s="270"/>
      <c r="WFJ23" s="270"/>
      <c r="WFK23" s="270"/>
      <c r="WFL23" s="270"/>
      <c r="WFM23" s="270"/>
      <c r="WFN23" s="270"/>
      <c r="WFO23" s="270"/>
      <c r="WFP23" s="270"/>
      <c r="WFQ23" s="270"/>
      <c r="WFR23" s="270"/>
      <c r="WFS23" s="270"/>
      <c r="WFT23" s="270"/>
      <c r="WFU23" s="270"/>
      <c r="WFV23" s="270"/>
      <c r="WFW23" s="270"/>
      <c r="WFX23" s="270"/>
      <c r="WFY23" s="270"/>
      <c r="WFZ23" s="270"/>
      <c r="WGA23" s="270"/>
      <c r="WGB23" s="270"/>
      <c r="WGC23" s="270"/>
      <c r="WGD23" s="270"/>
      <c r="WGE23" s="270"/>
      <c r="WGF23" s="270"/>
      <c r="WGG23" s="270"/>
      <c r="WGH23" s="270"/>
      <c r="WGI23" s="270"/>
      <c r="WGJ23" s="270"/>
      <c r="WGK23" s="270"/>
      <c r="WGL23" s="270"/>
      <c r="WGM23" s="270"/>
      <c r="WGN23" s="270"/>
      <c r="WGO23" s="270"/>
      <c r="WGP23" s="270"/>
      <c r="WGQ23" s="270"/>
      <c r="WGR23" s="270"/>
      <c r="WGS23" s="270"/>
      <c r="WGT23" s="270"/>
      <c r="WGU23" s="270"/>
      <c r="WGV23" s="270"/>
      <c r="WGW23" s="270"/>
      <c r="WGX23" s="270"/>
      <c r="WGY23" s="270"/>
      <c r="WGZ23" s="270"/>
      <c r="WHA23" s="270"/>
      <c r="WHB23" s="270"/>
      <c r="WHC23" s="270"/>
      <c r="WHD23" s="270"/>
      <c r="WHE23" s="270"/>
      <c r="WHF23" s="270"/>
      <c r="WHG23" s="270"/>
      <c r="WHH23" s="270"/>
      <c r="WHI23" s="270"/>
      <c r="WHJ23" s="270"/>
      <c r="WHK23" s="270"/>
      <c r="WHL23" s="270"/>
      <c r="WHM23" s="270"/>
      <c r="WHN23" s="270"/>
      <c r="WHO23" s="270"/>
      <c r="WHP23" s="270"/>
      <c r="WHQ23" s="270"/>
      <c r="WHR23" s="270"/>
      <c r="WHS23" s="270"/>
      <c r="WHT23" s="270"/>
      <c r="WHU23" s="270"/>
      <c r="WHV23" s="270"/>
      <c r="WHW23" s="270"/>
      <c r="WHX23" s="270"/>
      <c r="WHY23" s="270"/>
      <c r="WHZ23" s="270"/>
      <c r="WIA23" s="270"/>
      <c r="WIB23" s="270"/>
      <c r="WIC23" s="270"/>
      <c r="WID23" s="270"/>
      <c r="WIE23" s="270"/>
      <c r="WIF23" s="270"/>
      <c r="WIG23" s="270"/>
      <c r="WIH23" s="270"/>
      <c r="WII23" s="270"/>
      <c r="WIJ23" s="270"/>
      <c r="WIK23" s="270"/>
      <c r="WIL23" s="270"/>
      <c r="WIM23" s="270"/>
      <c r="WIN23" s="270"/>
      <c r="WIO23" s="270"/>
      <c r="WIP23" s="270"/>
      <c r="WIQ23" s="270"/>
      <c r="WIR23" s="270"/>
      <c r="WIS23" s="270"/>
      <c r="WIT23" s="270"/>
      <c r="WIU23" s="270"/>
      <c r="WIV23" s="270"/>
      <c r="WIW23" s="270"/>
      <c r="WIX23" s="270"/>
      <c r="WIY23" s="270"/>
      <c r="WIZ23" s="270"/>
      <c r="WJA23" s="270"/>
      <c r="WJB23" s="270"/>
      <c r="WJC23" s="270"/>
      <c r="WJD23" s="270"/>
      <c r="WJE23" s="270"/>
      <c r="WJF23" s="270"/>
      <c r="WJG23" s="270"/>
      <c r="WJH23" s="270"/>
      <c r="WJI23" s="270"/>
      <c r="WJJ23" s="270"/>
      <c r="WJK23" s="270"/>
      <c r="WJL23" s="270"/>
      <c r="WJM23" s="270"/>
      <c r="WJN23" s="270"/>
      <c r="WJO23" s="270"/>
      <c r="WJP23" s="270"/>
      <c r="WJQ23" s="270"/>
      <c r="WJR23" s="270"/>
      <c r="WJS23" s="270"/>
      <c r="WJT23" s="270"/>
      <c r="WJU23" s="270"/>
      <c r="WJV23" s="270"/>
      <c r="WJW23" s="270"/>
      <c r="WJX23" s="270"/>
      <c r="WJY23" s="270"/>
      <c r="WJZ23" s="270"/>
      <c r="WKA23" s="270"/>
      <c r="WKB23" s="270"/>
      <c r="WKC23" s="270"/>
      <c r="WKD23" s="270"/>
      <c r="WKE23" s="270"/>
      <c r="WKF23" s="270"/>
      <c r="WKG23" s="270"/>
      <c r="WKH23" s="270"/>
      <c r="WKI23" s="270"/>
      <c r="WKJ23" s="270"/>
      <c r="WKK23" s="270"/>
      <c r="WKL23" s="270"/>
      <c r="WKM23" s="270"/>
      <c r="WKN23" s="270"/>
      <c r="WKO23" s="270"/>
      <c r="WKP23" s="270"/>
      <c r="WKQ23" s="270"/>
      <c r="WKR23" s="270"/>
      <c r="WKS23" s="270"/>
      <c r="WKT23" s="270"/>
      <c r="WKU23" s="270"/>
      <c r="WKV23" s="270"/>
      <c r="WKW23" s="270"/>
      <c r="WKX23" s="270"/>
      <c r="WKY23" s="270"/>
      <c r="WKZ23" s="270"/>
      <c r="WLA23" s="270"/>
      <c r="WLB23" s="270"/>
      <c r="WLC23" s="270"/>
      <c r="WLD23" s="270"/>
      <c r="WLE23" s="270"/>
      <c r="WLF23" s="270"/>
      <c r="WLG23" s="270"/>
      <c r="WLH23" s="270"/>
      <c r="WLI23" s="270"/>
      <c r="WLJ23" s="270"/>
      <c r="WLK23" s="270"/>
      <c r="WLL23" s="270"/>
      <c r="WLM23" s="270"/>
      <c r="WLN23" s="270"/>
      <c r="WLO23" s="270"/>
      <c r="WLP23" s="270"/>
      <c r="WLQ23" s="270"/>
      <c r="WLR23" s="270"/>
      <c r="WLS23" s="270"/>
      <c r="WLT23" s="270"/>
      <c r="WLU23" s="270"/>
      <c r="WLV23" s="270"/>
      <c r="WLW23" s="270"/>
      <c r="WLX23" s="270"/>
      <c r="WLY23" s="270"/>
      <c r="WLZ23" s="270"/>
      <c r="WMA23" s="270"/>
      <c r="WMB23" s="270"/>
      <c r="WMC23" s="270"/>
      <c r="WMD23" s="270"/>
      <c r="WME23" s="270"/>
      <c r="WMF23" s="270"/>
      <c r="WMG23" s="270"/>
      <c r="WMH23" s="270"/>
      <c r="WMI23" s="270"/>
      <c r="WMJ23" s="270"/>
      <c r="WMK23" s="270"/>
      <c r="WML23" s="270"/>
      <c r="WMM23" s="270"/>
      <c r="WMN23" s="270"/>
      <c r="WMO23" s="270"/>
      <c r="WMP23" s="270"/>
      <c r="WMQ23" s="270"/>
      <c r="WMR23" s="270"/>
      <c r="WMS23" s="270"/>
      <c r="WMT23" s="270"/>
      <c r="WMU23" s="270"/>
      <c r="WMV23" s="270"/>
      <c r="WMW23" s="270"/>
      <c r="WMX23" s="270"/>
      <c r="WMY23" s="270"/>
      <c r="WMZ23" s="270"/>
      <c r="WNA23" s="270"/>
      <c r="WNB23" s="270"/>
      <c r="WNC23" s="270"/>
      <c r="WND23" s="270"/>
      <c r="WNE23" s="270"/>
      <c r="WNF23" s="270"/>
      <c r="WNG23" s="270"/>
      <c r="WNH23" s="270"/>
      <c r="WNI23" s="270"/>
      <c r="WNJ23" s="270"/>
      <c r="WNK23" s="270"/>
      <c r="WNL23" s="270"/>
      <c r="WNM23" s="270"/>
      <c r="WNN23" s="270"/>
      <c r="WNO23" s="270"/>
      <c r="WNP23" s="270"/>
      <c r="WNQ23" s="270"/>
      <c r="WNR23" s="270"/>
      <c r="WNS23" s="270"/>
      <c r="WNT23" s="270"/>
      <c r="WNU23" s="270"/>
      <c r="WNV23" s="270"/>
      <c r="WNW23" s="270"/>
      <c r="WNX23" s="270"/>
      <c r="WNY23" s="270"/>
      <c r="WNZ23" s="270"/>
      <c r="WOA23" s="270"/>
      <c r="WOB23" s="270"/>
      <c r="WOC23" s="270"/>
      <c r="WOD23" s="270"/>
      <c r="WOE23" s="270"/>
      <c r="WOF23" s="270"/>
      <c r="WOG23" s="270"/>
      <c r="WOH23" s="270"/>
      <c r="WOI23" s="270"/>
      <c r="WOJ23" s="270"/>
      <c r="WOK23" s="270"/>
      <c r="WOL23" s="270"/>
      <c r="WOM23" s="270"/>
      <c r="WON23" s="270"/>
      <c r="WOO23" s="270"/>
      <c r="WOP23" s="270"/>
      <c r="WOQ23" s="270"/>
      <c r="WOR23" s="270"/>
      <c r="WOS23" s="270"/>
      <c r="WOT23" s="270"/>
      <c r="WOU23" s="270"/>
      <c r="WOV23" s="270"/>
      <c r="WOW23" s="270"/>
      <c r="WOX23" s="270"/>
      <c r="WOY23" s="270"/>
      <c r="WOZ23" s="270"/>
      <c r="WPA23" s="270"/>
      <c r="WPB23" s="270"/>
      <c r="WPC23" s="270"/>
      <c r="WPD23" s="270"/>
      <c r="WPE23" s="270"/>
      <c r="WPF23" s="270"/>
      <c r="WPG23" s="270"/>
      <c r="WPH23" s="270"/>
      <c r="WPI23" s="270"/>
      <c r="WPJ23" s="270"/>
      <c r="WPK23" s="270"/>
      <c r="WPL23" s="270"/>
      <c r="WPM23" s="270"/>
      <c r="WPN23" s="270"/>
      <c r="WPO23" s="270"/>
      <c r="WPP23" s="270"/>
      <c r="WPQ23" s="270"/>
      <c r="WPR23" s="270"/>
      <c r="WPS23" s="270"/>
      <c r="WPT23" s="270"/>
      <c r="WPU23" s="270"/>
      <c r="WPV23" s="270"/>
      <c r="WPW23" s="270"/>
      <c r="WPX23" s="270"/>
      <c r="WPY23" s="270"/>
      <c r="WPZ23" s="270"/>
      <c r="WQA23" s="270"/>
      <c r="WQB23" s="270"/>
      <c r="WQC23" s="270"/>
      <c r="WQD23" s="270"/>
      <c r="WQE23" s="270"/>
      <c r="WQF23" s="270"/>
      <c r="WQG23" s="270"/>
      <c r="WQH23" s="270"/>
      <c r="WQI23" s="270"/>
      <c r="WQJ23" s="270"/>
      <c r="WQK23" s="270"/>
      <c r="WQL23" s="270"/>
      <c r="WQM23" s="270"/>
      <c r="WQN23" s="270"/>
      <c r="WQO23" s="270"/>
      <c r="WQP23" s="270"/>
      <c r="WQQ23" s="270"/>
      <c r="WQR23" s="270"/>
      <c r="WQS23" s="270"/>
      <c r="WQT23" s="270"/>
      <c r="WQU23" s="270"/>
      <c r="WQV23" s="270"/>
      <c r="WQW23" s="270"/>
      <c r="WQX23" s="270"/>
      <c r="WQY23" s="270"/>
      <c r="WQZ23" s="270"/>
      <c r="WRA23" s="270"/>
      <c r="WRB23" s="270"/>
      <c r="WRC23" s="270"/>
      <c r="WRD23" s="270"/>
      <c r="WRE23" s="270"/>
      <c r="WRF23" s="270"/>
      <c r="WRG23" s="270"/>
      <c r="WRH23" s="270"/>
      <c r="WRI23" s="270"/>
      <c r="WRJ23" s="270"/>
      <c r="WRK23" s="270"/>
      <c r="WRL23" s="270"/>
      <c r="WRM23" s="270"/>
      <c r="WRN23" s="270"/>
      <c r="WRO23" s="270"/>
      <c r="WRP23" s="270"/>
      <c r="WRQ23" s="270"/>
      <c r="WRR23" s="270"/>
      <c r="WRS23" s="270"/>
      <c r="WRT23" s="270"/>
      <c r="WRU23" s="270"/>
      <c r="WRV23" s="270"/>
      <c r="WRW23" s="270"/>
      <c r="WRX23" s="270"/>
      <c r="WRY23" s="270"/>
      <c r="WRZ23" s="270"/>
      <c r="WSA23" s="270"/>
      <c r="WSB23" s="270"/>
      <c r="WSC23" s="270"/>
      <c r="WSD23" s="270"/>
      <c r="WSE23" s="270"/>
      <c r="WSF23" s="270"/>
      <c r="WSG23" s="270"/>
      <c r="WSH23" s="270"/>
      <c r="WSI23" s="270"/>
      <c r="WSJ23" s="270"/>
      <c r="WSK23" s="270"/>
      <c r="WSL23" s="270"/>
      <c r="WSM23" s="270"/>
      <c r="WSN23" s="270"/>
      <c r="WSO23" s="270"/>
      <c r="WSP23" s="270"/>
      <c r="WSQ23" s="270"/>
      <c r="WSR23" s="270"/>
      <c r="WSS23" s="270"/>
      <c r="WST23" s="270"/>
      <c r="WSU23" s="270"/>
      <c r="WSV23" s="270"/>
      <c r="WSW23" s="270"/>
      <c r="WSX23" s="270"/>
      <c r="WSY23" s="270"/>
      <c r="WSZ23" s="270"/>
      <c r="WTA23" s="270"/>
      <c r="WTB23" s="270"/>
      <c r="WTC23" s="270"/>
      <c r="WTD23" s="270"/>
      <c r="WTE23" s="270"/>
      <c r="WTF23" s="270"/>
      <c r="WTG23" s="270"/>
      <c r="WTH23" s="270"/>
      <c r="WTI23" s="270"/>
      <c r="WTJ23" s="270"/>
      <c r="WTK23" s="270"/>
      <c r="WTL23" s="270"/>
      <c r="WTM23" s="270"/>
      <c r="WTN23" s="270"/>
      <c r="WTO23" s="270"/>
      <c r="WTP23" s="270"/>
      <c r="WTQ23" s="270"/>
      <c r="WTR23" s="270"/>
      <c r="WTS23" s="270"/>
      <c r="WTT23" s="270"/>
      <c r="WTU23" s="270"/>
      <c r="WTV23" s="270"/>
      <c r="WTW23" s="270"/>
      <c r="WTX23" s="270"/>
      <c r="WTY23" s="270"/>
      <c r="WTZ23" s="270"/>
      <c r="WUA23" s="270"/>
      <c r="WUB23" s="270"/>
      <c r="WUC23" s="270"/>
      <c r="WUD23" s="270"/>
      <c r="WUE23" s="270"/>
      <c r="WUF23" s="270"/>
      <c r="WUG23" s="270"/>
      <c r="WUH23" s="270"/>
      <c r="WUI23" s="270"/>
      <c r="WUJ23" s="270"/>
      <c r="WUK23" s="270"/>
      <c r="WUL23" s="270"/>
      <c r="WUM23" s="270"/>
      <c r="WUN23" s="270"/>
      <c r="WUO23" s="270"/>
      <c r="WUP23" s="270"/>
      <c r="WUQ23" s="270"/>
      <c r="WUR23" s="270"/>
      <c r="WUS23" s="270"/>
      <c r="WUT23" s="270"/>
      <c r="WUU23" s="270"/>
      <c r="WUV23" s="270"/>
      <c r="WUW23" s="270"/>
      <c r="WUX23" s="270"/>
      <c r="WUY23" s="270"/>
      <c r="WUZ23" s="270"/>
      <c r="WVA23" s="270"/>
      <c r="WVB23" s="270"/>
      <c r="WVC23" s="270"/>
      <c r="WVD23" s="270"/>
      <c r="WVE23" s="270"/>
      <c r="WVF23" s="270"/>
      <c r="WVG23" s="270"/>
      <c r="WVH23" s="270"/>
      <c r="WVI23" s="270"/>
      <c r="WVJ23" s="270"/>
      <c r="WVK23" s="270"/>
      <c r="WVL23" s="270"/>
      <c r="WVM23" s="270"/>
      <c r="WVN23" s="270"/>
      <c r="WVO23" s="270"/>
      <c r="WVP23" s="270"/>
      <c r="WVQ23" s="270"/>
      <c r="WVR23" s="270"/>
      <c r="WVS23" s="270"/>
      <c r="WVT23" s="270"/>
      <c r="WVU23" s="270"/>
      <c r="WVV23" s="270"/>
      <c r="WVW23" s="270"/>
      <c r="WVX23" s="270"/>
      <c r="WVY23" s="270"/>
      <c r="WVZ23" s="270"/>
      <c r="WWA23" s="270"/>
      <c r="WWB23" s="270"/>
      <c r="WWC23" s="270"/>
      <c r="WWD23" s="270"/>
      <c r="WWE23" s="270"/>
      <c r="WWF23" s="270"/>
      <c r="WWG23" s="270"/>
      <c r="WWH23" s="270"/>
      <c r="WWI23" s="270"/>
      <c r="WWJ23" s="270"/>
      <c r="WWK23" s="270"/>
      <c r="WWL23" s="270"/>
      <c r="WWM23" s="270"/>
      <c r="WWN23" s="270"/>
      <c r="WWO23" s="270"/>
      <c r="WWP23" s="270"/>
      <c r="WWQ23" s="270"/>
      <c r="WWR23" s="270"/>
      <c r="WWS23" s="270"/>
      <c r="WWT23" s="270"/>
      <c r="WWU23" s="270"/>
      <c r="WWV23" s="270"/>
      <c r="WWW23" s="270"/>
      <c r="WWX23" s="270"/>
      <c r="WWY23" s="270"/>
      <c r="WWZ23" s="270"/>
      <c r="WXA23" s="270"/>
      <c r="WXB23" s="270"/>
      <c r="WXC23" s="270"/>
      <c r="WXD23" s="270"/>
      <c r="WXE23" s="270"/>
      <c r="WXF23" s="270"/>
      <c r="WXG23" s="270"/>
      <c r="WXH23" s="270"/>
      <c r="WXI23" s="270"/>
      <c r="WXJ23" s="270"/>
      <c r="WXK23" s="270"/>
      <c r="WXL23" s="270"/>
      <c r="WXM23" s="270"/>
      <c r="WXN23" s="270"/>
      <c r="WXO23" s="270"/>
      <c r="WXP23" s="270"/>
      <c r="WXQ23" s="270"/>
      <c r="WXR23" s="270"/>
      <c r="WXS23" s="270"/>
      <c r="WXT23" s="270"/>
      <c r="WXU23" s="270"/>
      <c r="WXV23" s="270"/>
      <c r="WXW23" s="270"/>
      <c r="WXX23" s="270"/>
      <c r="WXY23" s="270"/>
      <c r="WXZ23" s="270"/>
      <c r="WYA23" s="270"/>
      <c r="WYB23" s="270"/>
      <c r="WYC23" s="270"/>
      <c r="WYD23" s="270"/>
      <c r="WYE23" s="270"/>
      <c r="WYF23" s="270"/>
      <c r="WYG23" s="270"/>
      <c r="WYH23" s="270"/>
      <c r="WYI23" s="270"/>
      <c r="WYJ23" s="270"/>
      <c r="WYK23" s="270"/>
      <c r="WYL23" s="270"/>
      <c r="WYM23" s="270"/>
      <c r="WYN23" s="270"/>
      <c r="WYO23" s="270"/>
      <c r="WYP23" s="270"/>
      <c r="WYQ23" s="270"/>
      <c r="WYR23" s="270"/>
      <c r="WYS23" s="270"/>
      <c r="WYT23" s="270"/>
      <c r="WYU23" s="270"/>
      <c r="WYV23" s="270"/>
      <c r="WYW23" s="270"/>
      <c r="WYX23" s="270"/>
      <c r="WYY23" s="270"/>
      <c r="WYZ23" s="270"/>
      <c r="WZA23" s="270"/>
      <c r="WZB23" s="270"/>
      <c r="WZC23" s="270"/>
      <c r="WZD23" s="270"/>
      <c r="WZE23" s="270"/>
      <c r="WZF23" s="270"/>
      <c r="WZG23" s="270"/>
      <c r="WZH23" s="270"/>
      <c r="WZI23" s="270"/>
      <c r="WZJ23" s="270"/>
      <c r="WZK23" s="270"/>
      <c r="WZL23" s="270"/>
      <c r="WZM23" s="270"/>
      <c r="WZN23" s="270"/>
      <c r="WZO23" s="270"/>
      <c r="WZP23" s="270"/>
      <c r="WZQ23" s="270"/>
      <c r="WZR23" s="270"/>
      <c r="WZS23" s="270"/>
      <c r="WZT23" s="270"/>
      <c r="WZU23" s="270"/>
      <c r="WZV23" s="270"/>
      <c r="WZW23" s="270"/>
      <c r="WZX23" s="270"/>
      <c r="WZY23" s="270"/>
      <c r="WZZ23" s="270"/>
      <c r="XAA23" s="270"/>
      <c r="XAB23" s="270"/>
      <c r="XAC23" s="270"/>
      <c r="XAD23" s="270"/>
      <c r="XAE23" s="270"/>
      <c r="XAF23" s="270"/>
      <c r="XAG23" s="270"/>
      <c r="XAH23" s="270"/>
      <c r="XAI23" s="270"/>
      <c r="XAJ23" s="270"/>
      <c r="XAK23" s="270"/>
      <c r="XAL23" s="270"/>
      <c r="XAM23" s="270"/>
      <c r="XAN23" s="270"/>
      <c r="XAO23" s="270"/>
      <c r="XAP23" s="270"/>
      <c r="XAQ23" s="270"/>
      <c r="XAR23" s="270"/>
      <c r="XAS23" s="270"/>
      <c r="XAT23" s="270"/>
      <c r="XAU23" s="270"/>
      <c r="XAV23" s="270"/>
      <c r="XAW23" s="270"/>
      <c r="XAX23" s="270"/>
      <c r="XAY23" s="270"/>
      <c r="XAZ23" s="270"/>
      <c r="XBA23" s="270"/>
      <c r="XBB23" s="270"/>
      <c r="XBC23" s="270"/>
      <c r="XBD23" s="270"/>
      <c r="XBE23" s="270"/>
      <c r="XBF23" s="270"/>
      <c r="XBG23" s="270"/>
      <c r="XBH23" s="270"/>
      <c r="XBI23" s="270"/>
      <c r="XBJ23" s="270"/>
      <c r="XBK23" s="270"/>
      <c r="XBL23" s="270"/>
      <c r="XBM23" s="270"/>
      <c r="XBN23" s="270"/>
      <c r="XBO23" s="270"/>
      <c r="XBP23" s="270"/>
      <c r="XBQ23" s="270"/>
      <c r="XBR23" s="270"/>
      <c r="XBS23" s="270"/>
      <c r="XBT23" s="270"/>
      <c r="XBU23" s="270"/>
      <c r="XBV23" s="270"/>
      <c r="XBW23" s="270"/>
      <c r="XBX23" s="270"/>
      <c r="XBY23" s="270"/>
      <c r="XBZ23" s="270"/>
      <c r="XCA23" s="270"/>
      <c r="XCB23" s="270"/>
      <c r="XCC23" s="270"/>
      <c r="XCD23" s="270"/>
      <c r="XCE23" s="270"/>
      <c r="XCF23" s="270"/>
      <c r="XCG23" s="270"/>
      <c r="XCH23" s="270"/>
      <c r="XCI23" s="270"/>
      <c r="XCJ23" s="270"/>
      <c r="XCK23" s="270"/>
      <c r="XCL23" s="270"/>
      <c r="XCM23" s="270"/>
      <c r="XCN23" s="270"/>
      <c r="XCO23" s="270"/>
      <c r="XCP23" s="270"/>
      <c r="XCQ23" s="270"/>
      <c r="XCR23" s="270"/>
      <c r="XCS23" s="270"/>
      <c r="XCT23" s="270"/>
      <c r="XCU23" s="270"/>
      <c r="XCV23" s="270"/>
      <c r="XCW23" s="270"/>
      <c r="XCX23" s="270"/>
      <c r="XCY23" s="270"/>
      <c r="XCZ23" s="270"/>
      <c r="XDA23" s="270"/>
      <c r="XDB23" s="270"/>
      <c r="XDC23" s="270"/>
      <c r="XDD23" s="270"/>
      <c r="XDE23" s="270"/>
      <c r="XDF23" s="270"/>
      <c r="XDG23" s="270"/>
      <c r="XDH23" s="270"/>
      <c r="XDI23" s="270"/>
      <c r="XDJ23" s="270"/>
      <c r="XDK23" s="270"/>
      <c r="XDL23" s="270"/>
      <c r="XDM23" s="270"/>
      <c r="XDN23" s="270"/>
      <c r="XDO23" s="270"/>
      <c r="XDP23" s="270"/>
      <c r="XDQ23" s="270"/>
      <c r="XDR23" s="270"/>
      <c r="XDS23" s="270"/>
      <c r="XDT23" s="270"/>
      <c r="XDU23" s="270"/>
      <c r="XDV23" s="270"/>
      <c r="XDW23" s="270"/>
      <c r="XDX23" s="270"/>
      <c r="XDY23" s="270"/>
      <c r="XDZ23" s="270"/>
      <c r="XEA23" s="270"/>
      <c r="XEB23" s="270"/>
      <c r="XEC23" s="270"/>
      <c r="XED23" s="270"/>
      <c r="XEE23" s="270"/>
      <c r="XEF23" s="270"/>
      <c r="XEG23" s="270"/>
      <c r="XEH23" s="270"/>
      <c r="XEI23" s="270"/>
      <c r="XEJ23" s="270"/>
      <c r="XEK23" s="270"/>
      <c r="XEL23" s="270"/>
      <c r="XEM23" s="270"/>
      <c r="XEN23" s="270"/>
      <c r="XEO23" s="270"/>
      <c r="XEP23" s="270"/>
      <c r="XEQ23" s="270"/>
      <c r="XER23" s="270"/>
      <c r="XES23" s="270"/>
      <c r="XET23" s="270"/>
      <c r="XEU23" s="270"/>
      <c r="XEV23" s="270"/>
      <c r="XEW23" s="270"/>
      <c r="XEX23" s="270"/>
      <c r="XEY23" s="270"/>
      <c r="XEZ23" s="270"/>
      <c r="XFA23" s="270"/>
      <c r="XFB23" s="270"/>
      <c r="XFC23" s="270"/>
      <c r="XFD23" s="270"/>
    </row>
    <row r="24" spans="1:16384" ht="46.5" customHeight="1" thickBot="1" x14ac:dyDescent="0.3">
      <c r="A24" s="270"/>
      <c r="B24" s="791" t="s">
        <v>445</v>
      </c>
      <c r="C24" s="792"/>
      <c r="D24" s="792"/>
      <c r="E24" s="792"/>
      <c r="F24" s="792"/>
      <c r="G24" s="793"/>
      <c r="H24" s="234">
        <f>'Cálculo Obj'!O24</f>
        <v>0.94233933621912602</v>
      </c>
      <c r="I24" s="270"/>
    </row>
    <row r="25" spans="1:16384" ht="15" customHeight="1" x14ac:dyDescent="0.25">
      <c r="A25" s="270"/>
      <c r="B25" s="270"/>
      <c r="C25" s="270"/>
      <c r="D25" s="270"/>
      <c r="E25" s="270"/>
      <c r="F25" s="270"/>
      <c r="G25" s="270"/>
      <c r="H25" s="270"/>
      <c r="I25" s="270"/>
    </row>
    <row r="26" spans="1:16384" ht="15" customHeight="1" x14ac:dyDescent="0.25">
      <c r="A26" s="270"/>
      <c r="B26" s="270"/>
      <c r="C26" s="270"/>
      <c r="D26" s="270"/>
      <c r="E26" s="270"/>
      <c r="F26" s="270"/>
      <c r="G26" s="270"/>
      <c r="H26" s="270"/>
      <c r="I26" s="270"/>
    </row>
    <row r="27" spans="1:16384" ht="30" x14ac:dyDescent="0.25">
      <c r="A27" s="270"/>
      <c r="B27" s="354" t="s">
        <v>632</v>
      </c>
      <c r="C27" s="354" t="s">
        <v>444</v>
      </c>
      <c r="D27" s="354" t="s">
        <v>629</v>
      </c>
      <c r="E27" s="354" t="s">
        <v>630</v>
      </c>
      <c r="F27" s="270"/>
      <c r="G27" s="270"/>
      <c r="H27" s="270"/>
      <c r="I27" s="270"/>
    </row>
    <row r="28" spans="1:16384" ht="30" x14ac:dyDescent="0.25">
      <c r="A28" s="270"/>
      <c r="B28" s="347" t="s">
        <v>428</v>
      </c>
      <c r="C28" s="349">
        <f>H7</f>
        <v>0.9643204220463697</v>
      </c>
      <c r="D28" s="351">
        <v>0.121</v>
      </c>
      <c r="E28" s="352">
        <f>C28*D28</f>
        <v>0.11668277106761073</v>
      </c>
      <c r="F28" s="270"/>
      <c r="G28" s="270"/>
      <c r="H28" s="270"/>
      <c r="I28" s="270"/>
    </row>
    <row r="29" spans="1:16384" ht="15" customHeight="1" x14ac:dyDescent="0.25">
      <c r="A29" s="270"/>
      <c r="B29" s="347" t="s">
        <v>420</v>
      </c>
      <c r="C29" s="350">
        <f>H8</f>
        <v>0.94322666666666677</v>
      </c>
      <c r="D29" s="351">
        <v>0.20499999999999999</v>
      </c>
      <c r="E29" s="352">
        <f t="shared" ref="E29:E34" si="1">C29*D29</f>
        <v>0.19336146666666668</v>
      </c>
      <c r="F29" s="270"/>
      <c r="G29" s="270"/>
      <c r="H29" s="270"/>
      <c r="I29" s="270"/>
    </row>
    <row r="30" spans="1:16384" ht="15.75" customHeight="1" x14ac:dyDescent="0.25">
      <c r="A30" s="270"/>
      <c r="B30" s="347" t="s">
        <v>421</v>
      </c>
      <c r="C30" s="350">
        <f>H13</f>
        <v>1</v>
      </c>
      <c r="D30" s="351">
        <v>0.11899999999999999</v>
      </c>
      <c r="E30" s="352">
        <f t="shared" si="1"/>
        <v>0.11899999999999999</v>
      </c>
      <c r="F30" s="270"/>
      <c r="G30" s="270"/>
      <c r="H30" s="270"/>
      <c r="I30" s="270"/>
    </row>
    <row r="31" spans="1:16384" ht="45" x14ac:dyDescent="0.25">
      <c r="A31" s="270"/>
      <c r="B31" s="347" t="s">
        <v>422</v>
      </c>
      <c r="C31" s="350">
        <f>H14</f>
        <v>0.8975833333333334</v>
      </c>
      <c r="D31" s="351">
        <v>0.23300000000000001</v>
      </c>
      <c r="E31" s="352">
        <f t="shared" si="1"/>
        <v>0.2091369166666667</v>
      </c>
      <c r="F31" s="270"/>
      <c r="G31" s="270"/>
      <c r="H31" s="270"/>
      <c r="I31" s="270"/>
    </row>
    <row r="32" spans="1:16384" x14ac:dyDescent="0.25">
      <c r="A32" s="270"/>
      <c r="B32" s="348" t="s">
        <v>249</v>
      </c>
      <c r="C32" s="350">
        <f>H18</f>
        <v>1</v>
      </c>
      <c r="D32" s="351">
        <v>0.106</v>
      </c>
      <c r="E32" s="352">
        <f t="shared" si="1"/>
        <v>0.106</v>
      </c>
      <c r="F32" s="270"/>
      <c r="G32" s="270"/>
      <c r="H32" s="270"/>
      <c r="I32" s="270"/>
    </row>
    <row r="33" spans="1:9" x14ac:dyDescent="0.25">
      <c r="A33" s="270"/>
      <c r="B33" s="348" t="s">
        <v>424</v>
      </c>
      <c r="C33" s="350">
        <f>H19</f>
        <v>0.92</v>
      </c>
      <c r="D33" s="351">
        <v>0.113</v>
      </c>
      <c r="E33" s="352">
        <f t="shared" si="1"/>
        <v>0.10396000000000001</v>
      </c>
      <c r="F33" s="270"/>
      <c r="G33" s="270"/>
      <c r="H33" s="270"/>
      <c r="I33" s="270"/>
    </row>
    <row r="34" spans="1:9" x14ac:dyDescent="0.25">
      <c r="A34" s="270"/>
      <c r="B34" s="347" t="s">
        <v>237</v>
      </c>
      <c r="C34" s="350">
        <f>H20</f>
        <v>0.91454545454545444</v>
      </c>
      <c r="D34" s="351">
        <v>0.10299999999999999</v>
      </c>
      <c r="E34" s="352">
        <f t="shared" si="1"/>
        <v>9.4198181818181806E-2</v>
      </c>
      <c r="F34" s="270"/>
      <c r="G34" s="270"/>
      <c r="H34" s="270"/>
      <c r="I34" s="270"/>
    </row>
    <row r="35" spans="1:9" ht="30" customHeight="1" x14ac:dyDescent="0.25">
      <c r="A35" s="270"/>
      <c r="B35" s="786" t="s">
        <v>631</v>
      </c>
      <c r="C35" s="786"/>
      <c r="D35" s="786"/>
      <c r="E35" s="353">
        <f>SUM(E28:E34)</f>
        <v>0.94233933621912602</v>
      </c>
      <c r="F35" s="270"/>
      <c r="G35" s="270"/>
      <c r="H35" s="270"/>
      <c r="I35" s="270"/>
    </row>
    <row r="36" spans="1:9" x14ac:dyDescent="0.25">
      <c r="A36" s="270"/>
      <c r="B36" s="270"/>
      <c r="C36" s="270"/>
      <c r="D36" s="270"/>
      <c r="E36" s="270"/>
      <c r="F36" s="270"/>
      <c r="G36" s="270"/>
      <c r="H36" s="270"/>
      <c r="I36" s="270"/>
    </row>
    <row r="37" spans="1:9" x14ac:dyDescent="0.25">
      <c r="A37" s="270"/>
      <c r="B37" s="270"/>
      <c r="C37" s="270"/>
      <c r="D37" s="270"/>
      <c r="E37" s="270"/>
      <c r="F37" s="270"/>
      <c r="G37" s="270"/>
      <c r="H37" s="270"/>
      <c r="I37" s="270"/>
    </row>
    <row r="38" spans="1:9" ht="30" x14ac:dyDescent="0.25">
      <c r="A38" s="270"/>
      <c r="B38" s="363" t="s">
        <v>632</v>
      </c>
      <c r="C38" s="366" t="s">
        <v>639</v>
      </c>
      <c r="D38" s="363" t="s">
        <v>642</v>
      </c>
      <c r="E38" s="270"/>
      <c r="F38" s="270"/>
      <c r="G38" s="270"/>
      <c r="H38" s="270"/>
      <c r="I38" s="270"/>
    </row>
    <row r="39" spans="1:9" ht="30" x14ac:dyDescent="0.25">
      <c r="A39" s="270"/>
      <c r="B39" s="347" t="s">
        <v>428</v>
      </c>
      <c r="C39" s="364">
        <f>COUNT($G$7)</f>
        <v>1</v>
      </c>
      <c r="D39" s="364">
        <f>COUNTIF($G$7,0)</f>
        <v>0</v>
      </c>
      <c r="E39" s="270"/>
      <c r="F39" s="270"/>
      <c r="G39" s="270"/>
      <c r="H39" s="270"/>
      <c r="I39" s="270"/>
    </row>
    <row r="40" spans="1:9" ht="30" x14ac:dyDescent="0.25">
      <c r="A40" s="270"/>
      <c r="B40" s="347" t="s">
        <v>420</v>
      </c>
      <c r="C40" s="364">
        <f>COUNT($G$8:$G$12)</f>
        <v>5</v>
      </c>
      <c r="D40" s="364">
        <f>COUNTIF($G$8:$G$12,0)</f>
        <v>0</v>
      </c>
      <c r="E40" s="270"/>
      <c r="F40" s="270"/>
      <c r="G40" s="270"/>
      <c r="H40" s="270"/>
      <c r="I40" s="270"/>
    </row>
    <row r="41" spans="1:9" ht="30" x14ac:dyDescent="0.25">
      <c r="A41" s="270"/>
      <c r="B41" s="347" t="s">
        <v>421</v>
      </c>
      <c r="C41" s="364">
        <f>COUNT($G$13)</f>
        <v>1</v>
      </c>
      <c r="D41" s="364">
        <f>COUNTIF($G$13,0)</f>
        <v>0</v>
      </c>
      <c r="E41" s="270"/>
      <c r="F41" s="270"/>
      <c r="G41" s="270"/>
      <c r="H41" s="270"/>
      <c r="I41" s="270"/>
    </row>
    <row r="42" spans="1:9" ht="45" x14ac:dyDescent="0.25">
      <c r="A42" s="270"/>
      <c r="B42" s="347" t="s">
        <v>422</v>
      </c>
      <c r="C42" s="364">
        <f>COUNT($G$14:$G$17)</f>
        <v>2</v>
      </c>
      <c r="D42" s="364">
        <f>COUNTIF($G$14:$G$17,0)</f>
        <v>0</v>
      </c>
      <c r="E42" s="270"/>
      <c r="F42" s="270"/>
      <c r="G42" s="270"/>
      <c r="H42" s="270"/>
      <c r="I42" s="270"/>
    </row>
    <row r="43" spans="1:9" x14ac:dyDescent="0.25">
      <c r="A43" s="270"/>
      <c r="B43" s="348" t="s">
        <v>249</v>
      </c>
      <c r="C43" s="364">
        <f>COUNT($G$18)</f>
        <v>1</v>
      </c>
      <c r="D43" s="364">
        <f>COUNTIF($G$18,0)</f>
        <v>0</v>
      </c>
      <c r="E43" s="270"/>
      <c r="F43" s="270"/>
      <c r="G43" s="270"/>
      <c r="H43" s="270"/>
      <c r="I43" s="270"/>
    </row>
    <row r="44" spans="1:9" x14ac:dyDescent="0.25">
      <c r="A44" s="270"/>
      <c r="B44" s="348" t="s">
        <v>424</v>
      </c>
      <c r="C44" s="364">
        <f>COUNT($G$19)</f>
        <v>1</v>
      </c>
      <c r="D44" s="364">
        <f>COUNTIF($G$19,0)</f>
        <v>0</v>
      </c>
      <c r="E44" s="270"/>
      <c r="F44" s="270"/>
      <c r="G44" s="270"/>
      <c r="H44" s="270"/>
      <c r="I44" s="270"/>
    </row>
    <row r="45" spans="1:9" x14ac:dyDescent="0.25">
      <c r="A45" s="270"/>
      <c r="B45" s="347" t="s">
        <v>237</v>
      </c>
      <c r="C45" s="364">
        <f>COUNT($G$20:$G$22)</f>
        <v>3</v>
      </c>
      <c r="D45" s="364">
        <f>COUNTIF($G$20:$G$22,0)</f>
        <v>0</v>
      </c>
      <c r="E45" s="270"/>
      <c r="F45" s="270"/>
      <c r="G45" s="270"/>
      <c r="H45" s="270"/>
      <c r="I45" s="270"/>
    </row>
    <row r="46" spans="1:9" x14ac:dyDescent="0.25">
      <c r="A46" s="270"/>
      <c r="B46" s="347" t="s">
        <v>653</v>
      </c>
      <c r="C46" s="369">
        <f>SUM(C39:C45)</f>
        <v>14</v>
      </c>
      <c r="D46" s="370">
        <f>SUM(D39:D45)</f>
        <v>0</v>
      </c>
      <c r="E46" s="270"/>
      <c r="F46" s="270"/>
      <c r="G46" s="270"/>
      <c r="H46" s="270"/>
      <c r="I46" s="270"/>
    </row>
    <row r="47" spans="1:9" x14ac:dyDescent="0.25">
      <c r="A47" s="270"/>
      <c r="B47" s="270"/>
      <c r="C47" s="270"/>
      <c r="D47" s="270"/>
      <c r="E47" s="270"/>
      <c r="F47" s="270"/>
      <c r="G47" s="270"/>
      <c r="H47" s="270"/>
      <c r="I47" s="270"/>
    </row>
    <row r="48" spans="1:9" hidden="1" x14ac:dyDescent="0.25">
      <c r="B48" s="11"/>
      <c r="C48" s="237"/>
      <c r="D48" s="11"/>
      <c r="E48" s="11"/>
      <c r="F48" s="11"/>
      <c r="G48" s="11"/>
    </row>
    <row r="49" spans="2:7" hidden="1" x14ac:dyDescent="0.25">
      <c r="B49" s="11"/>
      <c r="C49" s="237"/>
      <c r="D49" s="11"/>
      <c r="E49" s="11"/>
      <c r="F49" s="11"/>
      <c r="G49" s="11"/>
    </row>
    <row r="50" spans="2:7" hidden="1" x14ac:dyDescent="0.25">
      <c r="B50" s="11"/>
      <c r="C50" s="237"/>
      <c r="D50" s="11"/>
      <c r="E50" s="11"/>
      <c r="F50" s="11"/>
      <c r="G50" s="11"/>
    </row>
    <row r="51" spans="2:7" hidden="1" x14ac:dyDescent="0.25">
      <c r="B51" s="11"/>
      <c r="C51" s="237"/>
      <c r="D51" s="11"/>
      <c r="E51" s="11"/>
      <c r="F51" s="11"/>
      <c r="G51" s="11"/>
    </row>
    <row r="52" spans="2:7" hidden="1" x14ac:dyDescent="0.25">
      <c r="B52" s="11"/>
      <c r="C52" s="237"/>
      <c r="D52" s="11"/>
      <c r="E52" s="11"/>
      <c r="F52" s="11"/>
      <c r="G52" s="11"/>
    </row>
    <row r="53" spans="2:7" hidden="1" x14ac:dyDescent="0.25">
      <c r="B53" s="11"/>
      <c r="C53" s="237"/>
      <c r="D53" s="11"/>
      <c r="E53" s="11"/>
      <c r="F53" s="11"/>
      <c r="G53" s="11"/>
    </row>
  </sheetData>
  <mergeCells count="12">
    <mergeCell ref="A1:I1"/>
    <mergeCell ref="B35:D35"/>
    <mergeCell ref="H14:H17"/>
    <mergeCell ref="H20:H22"/>
    <mergeCell ref="B24:G24"/>
    <mergeCell ref="B2:H2"/>
    <mergeCell ref="B3:H3"/>
    <mergeCell ref="B4:H4"/>
    <mergeCell ref="B14:B17"/>
    <mergeCell ref="B20:B22"/>
    <mergeCell ref="B8:B12"/>
    <mergeCell ref="H8:H12"/>
  </mergeCells>
  <conditionalFormatting sqref="F7:F22">
    <cfRule type="iconSet" priority="5">
      <iconSet iconSet="3Symbols">
        <cfvo type="percent" val="0"/>
        <cfvo type="num" val="0.6"/>
        <cfvo type="num" val="0.8"/>
      </iconSet>
    </cfRule>
  </conditionalFormatting>
  <conditionalFormatting sqref="G7:G22">
    <cfRule type="iconSet" priority="4">
      <iconSet iconSet="3Symbols">
        <cfvo type="percent" val="0"/>
        <cfvo type="num" val="0.6"/>
        <cfvo type="num" val="0.8"/>
      </iconSet>
    </cfRule>
  </conditionalFormatting>
  <conditionalFormatting sqref="H7:H22">
    <cfRule type="iconSet" priority="2">
      <iconSet iconSet="3TrafficLights2">
        <cfvo type="percent" val="0"/>
        <cfvo type="num" val="0.5"/>
        <cfvo type="num" val="0.8"/>
      </iconSet>
    </cfRule>
  </conditionalFormatting>
  <conditionalFormatting sqref="H24">
    <cfRule type="iconSet" priority="1">
      <iconSet iconSet="3TrafficLights2">
        <cfvo type="percent" val="0"/>
        <cfvo type="num" val="0.5"/>
        <cfvo type="num" val="0.8"/>
      </iconSet>
    </cfRule>
  </conditionalFormatting>
  <hyperlinks>
    <hyperlink ref="A1:I1" location="'Tabla de Contenido'!A1" display="Menú Principal"/>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3" tint="0.39997558519241921"/>
  </sheetPr>
  <dimension ref="A1:F34"/>
  <sheetViews>
    <sheetView workbookViewId="0">
      <pane ySplit="1" topLeftCell="A2" activePane="bottomLeft" state="frozen"/>
      <selection pane="bottomLeft" activeCell="D8" sqref="D8"/>
    </sheetView>
  </sheetViews>
  <sheetFormatPr baseColWidth="10" defaultColWidth="0" defaultRowHeight="15" zeroHeight="1" x14ac:dyDescent="0.25"/>
  <cols>
    <col min="1" max="1" width="11.42578125" style="11" customWidth="1"/>
    <col min="2" max="2" width="66.85546875" style="11" customWidth="1"/>
    <col min="3" max="3" width="18.5703125" style="11" customWidth="1"/>
    <col min="4" max="4" width="11.42578125" style="11" customWidth="1"/>
    <col min="5" max="6" width="0" style="11" hidden="1" customWidth="1"/>
    <col min="7" max="16384" width="11.42578125" style="11" hidden="1"/>
  </cols>
  <sheetData>
    <row r="1" spans="1:5" ht="23.25" customHeight="1" x14ac:dyDescent="0.25">
      <c r="A1" s="801" t="s">
        <v>452</v>
      </c>
      <c r="B1" s="801"/>
      <c r="C1" s="801"/>
      <c r="D1" s="801"/>
      <c r="E1" s="801"/>
    </row>
    <row r="2" spans="1:5" ht="31.5" x14ac:dyDescent="0.25">
      <c r="A2" s="259"/>
      <c r="B2" s="800" t="s">
        <v>792</v>
      </c>
      <c r="C2" s="800"/>
      <c r="D2" s="259"/>
    </row>
    <row r="3" spans="1:5" ht="32.25" customHeight="1" thickBot="1" x14ac:dyDescent="0.3">
      <c r="A3" s="259"/>
      <c r="B3" s="259"/>
      <c r="C3" s="259"/>
      <c r="D3" s="259"/>
    </row>
    <row r="4" spans="1:5" ht="50.25" customHeight="1" thickBot="1" x14ac:dyDescent="0.3">
      <c r="A4" s="259"/>
      <c r="B4" s="250" t="s">
        <v>461</v>
      </c>
      <c r="C4" s="251">
        <f>'Cálculo Obj'!O24</f>
        <v>0.94233933621912602</v>
      </c>
      <c r="D4" s="759"/>
    </row>
    <row r="5" spans="1:5" s="249" customFormat="1" ht="34.5" customHeight="1" x14ac:dyDescent="0.35">
      <c r="A5" s="260"/>
      <c r="B5" s="252" t="s">
        <v>428</v>
      </c>
      <c r="C5" s="253">
        <f>'Resumen Obj'!H7</f>
        <v>0.9643204220463697</v>
      </c>
      <c r="D5" s="760"/>
    </row>
    <row r="6" spans="1:5" s="249" customFormat="1" ht="34.5" customHeight="1" x14ac:dyDescent="0.35">
      <c r="A6" s="260"/>
      <c r="B6" s="254" t="s">
        <v>420</v>
      </c>
      <c r="C6" s="255">
        <f>'Resumen Obj'!H8</f>
        <v>0.94322666666666677</v>
      </c>
      <c r="D6" s="260"/>
    </row>
    <row r="7" spans="1:5" s="249" customFormat="1" ht="34.5" customHeight="1" x14ac:dyDescent="0.35">
      <c r="A7" s="260"/>
      <c r="B7" s="254" t="s">
        <v>421</v>
      </c>
      <c r="C7" s="255">
        <f>'Resumen Obj'!H13</f>
        <v>1</v>
      </c>
      <c r="D7" s="260"/>
    </row>
    <row r="8" spans="1:5" s="249" customFormat="1" ht="34.5" customHeight="1" x14ac:dyDescent="0.35">
      <c r="A8" s="260"/>
      <c r="B8" s="254" t="s">
        <v>422</v>
      </c>
      <c r="C8" s="255">
        <f>'Resumen Obj'!H14</f>
        <v>0.8975833333333334</v>
      </c>
      <c r="D8" s="260"/>
    </row>
    <row r="9" spans="1:5" s="249" customFormat="1" ht="34.5" customHeight="1" x14ac:dyDescent="0.35">
      <c r="A9" s="260"/>
      <c r="B9" s="256" t="s">
        <v>249</v>
      </c>
      <c r="C9" s="255">
        <f>'Resumen Obj'!H18</f>
        <v>1</v>
      </c>
      <c r="D9" s="260"/>
    </row>
    <row r="10" spans="1:5" s="249" customFormat="1" ht="34.5" customHeight="1" x14ac:dyDescent="0.35">
      <c r="A10" s="260"/>
      <c r="B10" s="256" t="s">
        <v>424</v>
      </c>
      <c r="C10" s="255">
        <f>'Resumen Obj'!H19</f>
        <v>0.92</v>
      </c>
      <c r="D10" s="260"/>
    </row>
    <row r="11" spans="1:5" s="249" customFormat="1" ht="34.5" customHeight="1" thickBot="1" x14ac:dyDescent="0.4">
      <c r="A11" s="260"/>
      <c r="B11" s="257" t="s">
        <v>237</v>
      </c>
      <c r="C11" s="258">
        <f>'Resumen Obj'!H20</f>
        <v>0.91454545454545444</v>
      </c>
      <c r="D11" s="260"/>
    </row>
    <row r="12" spans="1:5" ht="15.75" thickBot="1" x14ac:dyDescent="0.3">
      <c r="A12" s="259"/>
      <c r="B12" s="259"/>
      <c r="C12" s="259"/>
      <c r="D12" s="259"/>
    </row>
    <row r="13" spans="1:5" ht="49.5" customHeight="1" thickBot="1" x14ac:dyDescent="0.3">
      <c r="A13" s="259"/>
      <c r="B13" s="250" t="s">
        <v>462</v>
      </c>
      <c r="C13" s="251">
        <f>'Calculo Comp'!C126</f>
        <v>0.94850516786261663</v>
      </c>
      <c r="D13" s="259"/>
    </row>
    <row r="14" spans="1:5" ht="30" customHeight="1" x14ac:dyDescent="0.25">
      <c r="A14" s="259"/>
      <c r="B14" s="252" t="s">
        <v>428</v>
      </c>
      <c r="C14" s="253">
        <f>'Recumen Comp'!D7</f>
        <v>0.97027287200967838</v>
      </c>
      <c r="D14" s="259"/>
    </row>
    <row r="15" spans="1:5" ht="30" customHeight="1" x14ac:dyDescent="0.25">
      <c r="A15" s="259"/>
      <c r="B15" s="254" t="s">
        <v>420</v>
      </c>
      <c r="C15" s="255">
        <f>'Recumen Comp'!D26</f>
        <v>0.98471271197860799</v>
      </c>
      <c r="D15" s="259"/>
    </row>
    <row r="16" spans="1:5" ht="30" customHeight="1" x14ac:dyDescent="0.25">
      <c r="A16" s="259"/>
      <c r="B16" s="254" t="s">
        <v>421</v>
      </c>
      <c r="C16" s="255">
        <f>'Recumen Comp'!D58</f>
        <v>0.97181249999999997</v>
      </c>
      <c r="D16" s="259"/>
    </row>
    <row r="17" spans="1:4" ht="30" customHeight="1" x14ac:dyDescent="0.25">
      <c r="A17" s="259"/>
      <c r="B17" s="254" t="s">
        <v>422</v>
      </c>
      <c r="C17" s="255">
        <f>'Recumen Comp'!D69</f>
        <v>0.90871635610766044</v>
      </c>
      <c r="D17" s="259"/>
    </row>
    <row r="18" spans="1:4" ht="30" customHeight="1" x14ac:dyDescent="0.25">
      <c r="A18" s="259"/>
      <c r="B18" s="256" t="s">
        <v>249</v>
      </c>
      <c r="C18" s="255">
        <f>'Recumen Comp'!D81</f>
        <v>0.92498659673659667</v>
      </c>
      <c r="D18" s="259"/>
    </row>
    <row r="19" spans="1:4" ht="30" customHeight="1" x14ac:dyDescent="0.25">
      <c r="A19" s="259"/>
      <c r="B19" s="256" t="s">
        <v>424</v>
      </c>
      <c r="C19" s="255">
        <f>'Recumen Comp'!D98</f>
        <v>0.91339999999999999</v>
      </c>
      <c r="D19" s="259"/>
    </row>
    <row r="20" spans="1:4" ht="30" customHeight="1" thickBot="1" x14ac:dyDescent="0.3">
      <c r="A20" s="259"/>
      <c r="B20" s="257" t="s">
        <v>237</v>
      </c>
      <c r="C20" s="258">
        <f>'Recumen Comp'!D105</f>
        <v>0.97666666666666657</v>
      </c>
      <c r="D20" s="259"/>
    </row>
    <row r="21" spans="1:4" ht="15.75" thickBot="1" x14ac:dyDescent="0.3">
      <c r="A21" s="259"/>
      <c r="B21" s="259"/>
      <c r="C21" s="259"/>
      <c r="D21" s="259"/>
    </row>
    <row r="22" spans="1:4" ht="45" customHeight="1" thickBot="1" x14ac:dyDescent="0.3">
      <c r="A22" s="259"/>
      <c r="B22" s="250" t="s">
        <v>464</v>
      </c>
      <c r="C22" s="251">
        <f>'Resumen Proy'!E140</f>
        <v>0.95818883520493392</v>
      </c>
      <c r="D22" s="259"/>
    </row>
    <row r="23" spans="1:4" ht="28.5" customHeight="1" x14ac:dyDescent="0.25">
      <c r="A23" s="259"/>
      <c r="B23" s="252" t="s">
        <v>428</v>
      </c>
      <c r="C23" s="253">
        <f>'Resumen Proy'!E4</f>
        <v>0.90823124999999993</v>
      </c>
      <c r="D23" s="259"/>
    </row>
    <row r="24" spans="1:4" ht="28.5" customHeight="1" x14ac:dyDescent="0.25">
      <c r="A24" s="259"/>
      <c r="B24" s="254" t="s">
        <v>420</v>
      </c>
      <c r="C24" s="255">
        <f>'Resumen Proy'!E22</f>
        <v>0.96686333333333341</v>
      </c>
      <c r="D24" s="259"/>
    </row>
    <row r="25" spans="1:4" ht="28.5" customHeight="1" x14ac:dyDescent="0.25">
      <c r="A25" s="259"/>
      <c r="B25" s="254" t="s">
        <v>421</v>
      </c>
      <c r="C25" s="255">
        <f>'Resumen Proy'!E38</f>
        <v>0.94436371203959424</v>
      </c>
      <c r="D25" s="259"/>
    </row>
    <row r="26" spans="1:4" ht="28.5" customHeight="1" x14ac:dyDescent="0.25">
      <c r="A26" s="259"/>
      <c r="B26" s="254" t="s">
        <v>422</v>
      </c>
      <c r="C26" s="255">
        <f>'Resumen Proy'!E58</f>
        <v>0.95461388888888887</v>
      </c>
      <c r="D26" s="259"/>
    </row>
    <row r="27" spans="1:4" ht="28.5" customHeight="1" x14ac:dyDescent="0.25">
      <c r="A27" s="259"/>
      <c r="B27" s="256" t="s">
        <v>249</v>
      </c>
      <c r="C27" s="255">
        <f>'Resumen Proy'!E79</f>
        <v>0.99444444444444446</v>
      </c>
      <c r="D27" s="259"/>
    </row>
    <row r="28" spans="1:4" ht="28.5" customHeight="1" x14ac:dyDescent="0.25">
      <c r="A28" s="259"/>
      <c r="B28" s="256" t="s">
        <v>424</v>
      </c>
      <c r="C28" s="255">
        <f>'Resumen Proy'!E95</f>
        <v>0.97777777777777786</v>
      </c>
      <c r="D28" s="259"/>
    </row>
    <row r="29" spans="1:4" ht="28.5" customHeight="1" thickBot="1" x14ac:dyDescent="0.3">
      <c r="A29" s="259"/>
      <c r="B29" s="257" t="s">
        <v>237</v>
      </c>
      <c r="C29" s="258">
        <f>'Resumen Proy'!E109</f>
        <v>0.96486944444444445</v>
      </c>
      <c r="D29" s="259"/>
    </row>
    <row r="30" spans="1:4" x14ac:dyDescent="0.25">
      <c r="A30" s="259"/>
      <c r="B30" s="259"/>
      <c r="C30" s="259"/>
      <c r="D30" s="259"/>
    </row>
    <row r="31" spans="1:4" x14ac:dyDescent="0.25">
      <c r="A31" s="259"/>
      <c r="B31" s="259"/>
      <c r="C31" s="259"/>
      <c r="D31" s="259"/>
    </row>
    <row r="32" spans="1:4" hidden="1" x14ac:dyDescent="0.25">
      <c r="A32" s="259"/>
      <c r="B32" s="259"/>
      <c r="C32" s="259"/>
      <c r="D32" s="259"/>
    </row>
    <row r="33" spans="1:4" hidden="1" x14ac:dyDescent="0.25">
      <c r="A33" s="259"/>
      <c r="B33" s="259"/>
      <c r="C33" s="259"/>
      <c r="D33" s="259"/>
    </row>
    <row r="34" spans="1:4" hidden="1" x14ac:dyDescent="0.25">
      <c r="A34" s="259"/>
      <c r="B34" s="259"/>
      <c r="C34" s="259"/>
      <c r="D34" s="259"/>
    </row>
  </sheetData>
  <mergeCells count="2">
    <mergeCell ref="B2:C2"/>
    <mergeCell ref="A1:E1"/>
  </mergeCells>
  <conditionalFormatting sqref="C4:C11">
    <cfRule type="iconSet" priority="3">
      <iconSet iconSet="3Symbols">
        <cfvo type="percent" val="0"/>
        <cfvo type="num" val="0.5"/>
        <cfvo type="num" val="0.8"/>
      </iconSet>
    </cfRule>
  </conditionalFormatting>
  <conditionalFormatting sqref="C13:C20">
    <cfRule type="iconSet" priority="2">
      <iconSet iconSet="3Symbols">
        <cfvo type="percent" val="0"/>
        <cfvo type="num" val="0.5"/>
        <cfvo type="num" val="0.8"/>
      </iconSet>
    </cfRule>
  </conditionalFormatting>
  <conditionalFormatting sqref="C22:C29">
    <cfRule type="iconSet" priority="1">
      <iconSet iconSet="3Symbols">
        <cfvo type="percent" val="0"/>
        <cfvo type="num" val="0.5"/>
        <cfvo type="num" val="0.8"/>
      </iconSet>
    </cfRule>
  </conditionalFormatting>
  <hyperlinks>
    <hyperlink ref="A1:E1" location="'Tabla de Contenido'!A1" display="Menú Principal"/>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3" tint="0.39997558519241921"/>
  </sheetPr>
  <dimension ref="A1:H139"/>
  <sheetViews>
    <sheetView workbookViewId="0">
      <pane ySplit="1" topLeftCell="A109" activePane="bottomLeft" state="frozen"/>
      <selection pane="bottomLeft" activeCell="D129" sqref="D129"/>
    </sheetView>
  </sheetViews>
  <sheetFormatPr baseColWidth="10" defaultColWidth="0" defaultRowHeight="15" zeroHeight="1" x14ac:dyDescent="0.25"/>
  <cols>
    <col min="1" max="1" width="11.42578125" style="11" customWidth="1"/>
    <col min="2" max="2" width="27.7109375" customWidth="1"/>
    <col min="3" max="3" width="53.42578125" customWidth="1"/>
    <col min="4" max="4" width="11.42578125" customWidth="1"/>
    <col min="5" max="5" width="13.42578125" customWidth="1"/>
    <col min="6" max="7" width="11.42578125" customWidth="1"/>
    <col min="8" max="8" width="11.42578125" style="11" customWidth="1"/>
    <col min="9" max="16384" width="11.42578125" hidden="1"/>
  </cols>
  <sheetData>
    <row r="1" spans="1:8" ht="22.5" customHeight="1" x14ac:dyDescent="0.25">
      <c r="A1" s="785" t="s">
        <v>452</v>
      </c>
      <c r="B1" s="785"/>
      <c r="C1" s="785"/>
      <c r="D1" s="785"/>
      <c r="E1" s="785"/>
      <c r="F1" s="785"/>
      <c r="G1" s="785"/>
      <c r="H1" s="785"/>
    </row>
    <row r="2" spans="1:8" ht="18.75" x14ac:dyDescent="0.3">
      <c r="A2" s="270"/>
      <c r="B2" s="803" t="s">
        <v>241</v>
      </c>
      <c r="C2" s="803"/>
      <c r="D2" s="803"/>
      <c r="E2" s="803"/>
      <c r="F2" s="803"/>
      <c r="G2" s="803"/>
      <c r="H2" s="270"/>
    </row>
    <row r="3" spans="1:8" ht="18.75" x14ac:dyDescent="0.3">
      <c r="A3" s="270"/>
      <c r="B3" s="803" t="s">
        <v>447</v>
      </c>
      <c r="C3" s="803"/>
      <c r="D3" s="803"/>
      <c r="E3" s="803"/>
      <c r="F3" s="803"/>
      <c r="G3" s="803"/>
      <c r="H3" s="270"/>
    </row>
    <row r="4" spans="1:8" ht="18.75" x14ac:dyDescent="0.3">
      <c r="A4" s="270"/>
      <c r="B4" s="803"/>
      <c r="C4" s="803"/>
      <c r="D4" s="803"/>
      <c r="E4" s="803"/>
      <c r="F4" s="803"/>
      <c r="G4" s="803"/>
      <c r="H4" s="270"/>
    </row>
    <row r="5" spans="1:8" x14ac:dyDescent="0.25">
      <c r="A5" s="270"/>
      <c r="B5" s="270"/>
      <c r="C5" s="270"/>
      <c r="D5" s="270"/>
      <c r="E5" s="270"/>
      <c r="F5" s="270"/>
      <c r="G5" s="270"/>
      <c r="H5" s="270"/>
    </row>
    <row r="6" spans="1:8" x14ac:dyDescent="0.25">
      <c r="A6" s="270"/>
      <c r="B6" s="270"/>
      <c r="C6" s="270"/>
      <c r="D6" s="270"/>
      <c r="E6" s="270"/>
      <c r="F6" s="270"/>
      <c r="G6" s="270"/>
      <c r="H6" s="270"/>
    </row>
    <row r="7" spans="1:8" ht="23.25" x14ac:dyDescent="0.25">
      <c r="A7" s="270"/>
      <c r="B7" s="804" t="s">
        <v>247</v>
      </c>
      <c r="C7" s="804"/>
      <c r="D7" s="805">
        <f>'Calculo Comp'!N24</f>
        <v>0.97027287200967838</v>
      </c>
      <c r="E7" s="806"/>
      <c r="F7" s="806"/>
      <c r="G7" s="806"/>
      <c r="H7" s="270"/>
    </row>
    <row r="8" spans="1:8" ht="45" x14ac:dyDescent="0.25">
      <c r="A8" s="270"/>
      <c r="B8" s="400" t="s">
        <v>254</v>
      </c>
      <c r="C8" s="400" t="s">
        <v>256</v>
      </c>
      <c r="D8" s="400" t="s">
        <v>244</v>
      </c>
      <c r="E8" s="401" t="s">
        <v>391</v>
      </c>
      <c r="F8" s="402" t="s">
        <v>392</v>
      </c>
      <c r="G8" s="402" t="s">
        <v>429</v>
      </c>
      <c r="H8" s="270"/>
    </row>
    <row r="9" spans="1:8" x14ac:dyDescent="0.25">
      <c r="A9" s="270"/>
      <c r="B9" s="802" t="s">
        <v>260</v>
      </c>
      <c r="C9" s="395" t="s">
        <v>58</v>
      </c>
      <c r="D9" s="66">
        <f>VLOOKUP(C9,Tabla__10.1.1.223_SQLEXPRESS_sigob_utp_Componentes_indicadores[[desc_indicador]:[avance]],3,0)</f>
        <v>2.31</v>
      </c>
      <c r="E9" s="66">
        <f>VLOOKUP(C9,Tabla__10.1.1.223_SQLEXPRESS_sigob_utp_Componentes_indicadores[[desc_indicador]:[avance]],5,0)</f>
        <v>2.31</v>
      </c>
      <c r="F9" s="67">
        <f>E9/D9</f>
        <v>1</v>
      </c>
      <c r="G9" s="398">
        <f>IF(F9&gt;1,1,F9)</f>
        <v>1</v>
      </c>
      <c r="H9" s="270"/>
    </row>
    <row r="10" spans="1:8" x14ac:dyDescent="0.25">
      <c r="A10" s="270"/>
      <c r="B10" s="802"/>
      <c r="C10" s="395" t="s">
        <v>60</v>
      </c>
      <c r="D10" s="66">
        <f>VLOOKUP(C10,Tabla__10.1.1.223_SQLEXPRESS_sigob_utp_Componentes_indicadores[[desc_indicador]:[avance]],3,0)</f>
        <v>73.33</v>
      </c>
      <c r="E10" s="66">
        <f>VLOOKUP(C10,Tabla__10.1.1.223_SQLEXPRESS_sigob_utp_Componentes_indicadores[[desc_indicador]:[avance]],5,0)</f>
        <v>69</v>
      </c>
      <c r="F10" s="67">
        <f>E10/D10</f>
        <v>0.94095186144824772</v>
      </c>
      <c r="G10" s="398">
        <f t="shared" ref="G10:G24" si="0">IF(F10&gt;1,1,F10)</f>
        <v>0.94095186144824772</v>
      </c>
      <c r="H10" s="270"/>
    </row>
    <row r="11" spans="1:8" x14ac:dyDescent="0.25">
      <c r="A11" s="270"/>
      <c r="B11" s="802"/>
      <c r="C11" s="395" t="s">
        <v>61</v>
      </c>
      <c r="D11" s="66">
        <f>VLOOKUP(C11,Tabla__10.1.1.223_SQLEXPRESS_sigob_utp_Componentes_indicadores[[desc_indicador]:[avance]],3,0)</f>
        <v>90</v>
      </c>
      <c r="E11" s="66">
        <f>VLOOKUP(C11,Tabla__10.1.1.223_SQLEXPRESS_sigob_utp_Componentes_indicadores[[desc_indicador]:[avance]],5,0)</f>
        <v>90</v>
      </c>
      <c r="F11" s="67">
        <f t="shared" ref="F11:F19" si="1">E11/D11</f>
        <v>1</v>
      </c>
      <c r="G11" s="398">
        <f t="shared" si="0"/>
        <v>1</v>
      </c>
      <c r="H11" s="270"/>
    </row>
    <row r="12" spans="1:8" x14ac:dyDescent="0.25">
      <c r="A12" s="270"/>
      <c r="B12" s="802"/>
      <c r="C12" s="395" t="s">
        <v>62</v>
      </c>
      <c r="D12" s="66">
        <f>VLOOKUP(C12,Tabla__10.1.1.223_SQLEXPRESS_sigob_utp_Componentes_indicadores[[desc_indicador]:[avance]],3,0)</f>
        <v>79</v>
      </c>
      <c r="E12" s="66">
        <f>VLOOKUP(C12,Tabla__10.1.1.223_SQLEXPRESS_sigob_utp_Componentes_indicadores[[desc_indicador]:[avance]],5,0)</f>
        <v>80.290000000000006</v>
      </c>
      <c r="F12" s="67">
        <f t="shared" si="1"/>
        <v>1.0163291139240507</v>
      </c>
      <c r="G12" s="398">
        <f t="shared" si="0"/>
        <v>1</v>
      </c>
      <c r="H12" s="270"/>
    </row>
    <row r="13" spans="1:8" x14ac:dyDescent="0.25">
      <c r="A13" s="270"/>
      <c r="B13" s="802" t="s">
        <v>261</v>
      </c>
      <c r="C13" s="407" t="s">
        <v>722</v>
      </c>
      <c r="D13" s="66">
        <f>VLOOKUP(C13,Tabla__10.1.1.223_SQLEXPRESS_sigob_utp_Componentes_indicadores[[desc_indicador]:[avance]],3,0)</f>
        <v>59.3</v>
      </c>
      <c r="E13" s="66">
        <f>VLOOKUP(C13,Tabla__10.1.1.223_SQLEXPRESS_sigob_utp_Componentes_indicadores[[desc_indicador]:[avance]],5,0)</f>
        <v>58.4</v>
      </c>
      <c r="F13" s="398">
        <f t="shared" si="1"/>
        <v>0.98482293423271505</v>
      </c>
      <c r="G13" s="398">
        <f t="shared" si="0"/>
        <v>0.98482293423271505</v>
      </c>
      <c r="H13" s="270"/>
    </row>
    <row r="14" spans="1:8" x14ac:dyDescent="0.25">
      <c r="A14" s="270"/>
      <c r="B14" s="802"/>
      <c r="C14" s="407" t="s">
        <v>281</v>
      </c>
      <c r="D14" s="66">
        <f>VLOOKUP(C14,Tabla__10.1.1.223_SQLEXPRESS_sigob_utp_Componentes_indicadores[[desc_indicador]:[avance]],3,0)</f>
        <v>39.159999999999997</v>
      </c>
      <c r="E14" s="66">
        <f>VLOOKUP(C14,Tabla__10.1.1.223_SQLEXPRESS_sigob_utp_Componentes_indicadores[[desc_indicador]:[avance]],5,0)</f>
        <v>38.5</v>
      </c>
      <c r="F14" s="398">
        <f t="shared" si="1"/>
        <v>0.98314606741573041</v>
      </c>
      <c r="G14" s="398">
        <f t="shared" si="0"/>
        <v>0.98314606741573041</v>
      </c>
      <c r="H14" s="270"/>
    </row>
    <row r="15" spans="1:8" x14ac:dyDescent="0.25">
      <c r="A15" s="270"/>
      <c r="B15" s="802"/>
      <c r="C15" s="141" t="s">
        <v>262</v>
      </c>
      <c r="D15" s="66">
        <f>VLOOKUP(C15,Tabla__10.1.1.223_SQLEXPRESS_sigob_utp_Componentes_indicadores[[desc_indicador]:[avance]],3,0)</f>
        <v>72.11</v>
      </c>
      <c r="E15" s="66">
        <f>VLOOKUP(C15,Tabla__10.1.1.223_SQLEXPRESS_sigob_utp_Componentes_indicadores[[desc_indicador]:[avance]],5,0)</f>
        <v>71.7</v>
      </c>
      <c r="F15" s="398">
        <f t="shared" si="1"/>
        <v>0.99431424213007913</v>
      </c>
      <c r="G15" s="398">
        <f t="shared" si="0"/>
        <v>0.99431424213007913</v>
      </c>
      <c r="H15" s="270"/>
    </row>
    <row r="16" spans="1:8" x14ac:dyDescent="0.25">
      <c r="A16" s="270"/>
      <c r="B16" s="802"/>
      <c r="C16" s="406" t="s">
        <v>263</v>
      </c>
      <c r="D16" s="66">
        <f>VLOOKUP(C16,Tabla__10.1.1.223_SQLEXPRESS_sigob_utp_Componentes_indicadores[[desc_indicador]:[avance]],3,0)</f>
        <v>71.98</v>
      </c>
      <c r="E16" s="66">
        <f>VLOOKUP(C16,Tabla__10.1.1.223_SQLEXPRESS_sigob_utp_Componentes_indicadores[[desc_indicador]:[avance]],5,0)</f>
        <v>71.7</v>
      </c>
      <c r="F16" s="398">
        <f t="shared" si="1"/>
        <v>0.99611003056404557</v>
      </c>
      <c r="G16" s="398">
        <f t="shared" si="0"/>
        <v>0.99611003056404557</v>
      </c>
      <c r="H16" s="270"/>
    </row>
    <row r="17" spans="1:8" x14ac:dyDescent="0.25">
      <c r="A17" s="270"/>
      <c r="B17" s="802" t="s">
        <v>264</v>
      </c>
      <c r="C17" s="40" t="s">
        <v>486</v>
      </c>
      <c r="D17" s="75">
        <f>VLOOKUP(C17,Tabla__10.1.1.223_SQLEXPRESS_sigob_utp_Componentes_indicadores[[desc_indicador]:[avance]],3,0)</f>
        <v>72</v>
      </c>
      <c r="E17" s="66">
        <f>VLOOKUP(C17,Tabla__10.1.1.223_SQLEXPRESS_sigob_utp_Componentes_indicadores[[desc_indicador]:[avance]],5,0)</f>
        <v>77.25</v>
      </c>
      <c r="F17" s="67">
        <f t="shared" si="1"/>
        <v>1.0729166666666667</v>
      </c>
      <c r="G17" s="398">
        <f t="shared" si="0"/>
        <v>1</v>
      </c>
      <c r="H17" s="270"/>
    </row>
    <row r="18" spans="1:8" ht="15" customHeight="1" x14ac:dyDescent="0.25">
      <c r="A18" s="270"/>
      <c r="B18" s="802"/>
      <c r="C18" s="39" t="s">
        <v>484</v>
      </c>
      <c r="D18" s="75">
        <f>VLOOKUP(C18,Tabla__10.1.1.223_SQLEXPRESS_sigob_utp_Componentes_indicadores[[desc_indicador]:[avance]],3,0)</f>
        <v>52.72</v>
      </c>
      <c r="E18" s="66">
        <f>VLOOKUP(C18,Tabla__10.1.1.223_SQLEXPRESS_sigob_utp_Componentes_indicadores[[desc_indicador]:[avance]],5,0)</f>
        <v>46.57</v>
      </c>
      <c r="F18" s="67">
        <f t="shared" si="1"/>
        <v>0.88334597875569043</v>
      </c>
      <c r="G18" s="398">
        <f t="shared" si="0"/>
        <v>0.88334597875569043</v>
      </c>
      <c r="H18" s="270"/>
    </row>
    <row r="19" spans="1:8" ht="15" customHeight="1" x14ac:dyDescent="0.25">
      <c r="A19" s="270"/>
      <c r="B19" s="802"/>
      <c r="C19" s="40" t="s">
        <v>664</v>
      </c>
      <c r="D19" s="75">
        <f>VLOOKUP(C19,Tabla__10.1.1.223_SQLEXPRESS_sigob_utp_Componentes_indicadores[[desc_indicador]:[avance]],3,0)</f>
        <v>92</v>
      </c>
      <c r="E19" s="66">
        <f>VLOOKUP(C19,Tabla__10.1.1.223_SQLEXPRESS_sigob_utp_Componentes_indicadores[[desc_indicador]:[avance]],5,0)</f>
        <v>80</v>
      </c>
      <c r="F19" s="67">
        <f t="shared" si="1"/>
        <v>0.86956521739130432</v>
      </c>
      <c r="G19" s="398">
        <f t="shared" si="0"/>
        <v>0.86956521739130432</v>
      </c>
      <c r="H19" s="270"/>
    </row>
    <row r="20" spans="1:8" ht="15" customHeight="1" x14ac:dyDescent="0.25">
      <c r="A20" s="270"/>
      <c r="B20" s="802"/>
      <c r="C20" s="40" t="s">
        <v>662</v>
      </c>
      <c r="D20" s="75">
        <f>VLOOKUP(C20,Tabla__10.1.1.223_SQLEXPRESS_sigob_utp_Componentes_indicadores[[desc_indicador]:[avance]],3,0)</f>
        <v>73</v>
      </c>
      <c r="E20" s="66">
        <f>VLOOKUP(C20,Tabla__10.1.1.223_SQLEXPRESS_sigob_utp_Componentes_indicadores[[desc_indicador]:[avance]],5,0)</f>
        <v>78.569999999999993</v>
      </c>
      <c r="F20" s="67">
        <f>E20/D20</f>
        <v>1.0763013698630135</v>
      </c>
      <c r="G20" s="398">
        <f t="shared" si="0"/>
        <v>1</v>
      </c>
      <c r="H20" s="270"/>
    </row>
    <row r="21" spans="1:8" ht="15.75" customHeight="1" x14ac:dyDescent="0.25">
      <c r="A21" s="270"/>
      <c r="B21" s="802"/>
      <c r="C21" s="40" t="s">
        <v>663</v>
      </c>
      <c r="D21" s="75">
        <f>VLOOKUP(C21,Tabla__10.1.1.223_SQLEXPRESS_sigob_utp_Componentes_indicadores[[desc_indicador]:[avance]],3,0)</f>
        <v>47.87</v>
      </c>
      <c r="E21" s="66">
        <f>VLOOKUP(C21,Tabla__10.1.1.223_SQLEXPRESS_sigob_utp_Componentes_indicadores[[desc_indicador]:[avance]],5,0)</f>
        <v>47.870000000000005</v>
      </c>
      <c r="F21" s="67">
        <f>E21/D21</f>
        <v>1.0000000000000002</v>
      </c>
      <c r="G21" s="398">
        <f t="shared" si="0"/>
        <v>1.0000000000000002</v>
      </c>
      <c r="H21" s="270"/>
    </row>
    <row r="22" spans="1:8" s="11" customFormat="1" ht="25.5" customHeight="1" x14ac:dyDescent="0.25">
      <c r="A22" s="270"/>
      <c r="B22" s="802" t="s">
        <v>265</v>
      </c>
      <c r="C22" s="141" t="s">
        <v>182</v>
      </c>
      <c r="D22" s="170">
        <f>VLOOKUP(C22,Tabla__10.1.1.223_SQLEXPRESS_sigob_utp_Componentes_indicadores[[desc_indicador]:[avance]],3,0)</f>
        <v>60</v>
      </c>
      <c r="E22" s="66">
        <f>VLOOKUP(C22,Tabla__10.1.1.223_SQLEXPRESS_sigob_utp_Componentes_indicadores[[desc_indicador]:[avance]],5,0)</f>
        <v>60</v>
      </c>
      <c r="F22" s="398">
        <f>E22/D22</f>
        <v>1</v>
      </c>
      <c r="G22" s="398">
        <f t="shared" si="0"/>
        <v>1</v>
      </c>
      <c r="H22" s="270"/>
    </row>
    <row r="23" spans="1:8" ht="46.5" customHeight="1" x14ac:dyDescent="0.25">
      <c r="A23" s="270"/>
      <c r="B23" s="802"/>
      <c r="C23" s="141" t="s">
        <v>181</v>
      </c>
      <c r="D23" s="170">
        <f>VLOOKUP(C23,Tabla__10.1.1.223_SQLEXPRESS_sigob_utp_Componentes_indicadores[[desc_indicador]:[avance]],3,0)</f>
        <v>98.07</v>
      </c>
      <c r="E23" s="66">
        <f>VLOOKUP(C23,Tabla__10.1.1.223_SQLEXPRESS_sigob_utp_Componentes_indicadores[[desc_indicador]:[avance]],5,0)</f>
        <v>87.08</v>
      </c>
      <c r="F23" s="398">
        <f>E23/D23</f>
        <v>0.88793718772305497</v>
      </c>
      <c r="G23" s="398">
        <f t="shared" si="0"/>
        <v>0.88793718772305497</v>
      </c>
      <c r="H23" s="270"/>
    </row>
    <row r="24" spans="1:8" x14ac:dyDescent="0.25">
      <c r="A24" s="270"/>
      <c r="B24" s="802"/>
      <c r="C24" s="406" t="s">
        <v>184</v>
      </c>
      <c r="D24" s="170">
        <f>VLOOKUP(C24,Tabla__10.1.1.223_SQLEXPRESS_sigob_utp_Componentes_indicadores[[desc_indicador]:[avance]],3,0)</f>
        <v>65.709999999999994</v>
      </c>
      <c r="E24" s="66">
        <f>VLOOKUP(C24,Tabla__10.1.1.223_SQLEXPRESS_sigob_utp_Componentes_indicadores[[desc_indicador]:[avance]],5,0)</f>
        <v>62.11</v>
      </c>
      <c r="F24" s="398">
        <f>E24/D24</f>
        <v>0.9452138182924974</v>
      </c>
      <c r="G24" s="398">
        <f t="shared" si="0"/>
        <v>0.9452138182924974</v>
      </c>
      <c r="H24" s="270"/>
    </row>
    <row r="25" spans="1:8" x14ac:dyDescent="0.25">
      <c r="A25" s="270"/>
      <c r="B25" s="271"/>
      <c r="C25" s="272"/>
      <c r="D25" s="273"/>
      <c r="E25" s="274"/>
      <c r="F25" s="275"/>
      <c r="G25" s="275"/>
      <c r="H25" s="270"/>
    </row>
    <row r="26" spans="1:8" ht="23.25" x14ac:dyDescent="0.25">
      <c r="A26" s="270"/>
      <c r="B26" s="804" t="s">
        <v>443</v>
      </c>
      <c r="C26" s="804"/>
      <c r="D26" s="805">
        <f>'Calculo Comp'!N57</f>
        <v>0.98471271197860799</v>
      </c>
      <c r="E26" s="806"/>
      <c r="F26" s="806"/>
      <c r="G26" s="806"/>
      <c r="H26" s="270"/>
    </row>
    <row r="27" spans="1:8" ht="45" x14ac:dyDescent="0.25">
      <c r="A27" s="270"/>
      <c r="B27" s="400" t="s">
        <v>254</v>
      </c>
      <c r="C27" s="400" t="s">
        <v>256</v>
      </c>
      <c r="D27" s="400" t="s">
        <v>244</v>
      </c>
      <c r="E27" s="401" t="s">
        <v>391</v>
      </c>
      <c r="F27" s="402" t="s">
        <v>392</v>
      </c>
      <c r="G27" s="402" t="s">
        <v>429</v>
      </c>
      <c r="H27" s="270"/>
    </row>
    <row r="28" spans="1:8" ht="30" x14ac:dyDescent="0.25">
      <c r="A28" s="270"/>
      <c r="B28" s="802" t="s">
        <v>397</v>
      </c>
      <c r="C28" s="82" t="s">
        <v>68</v>
      </c>
      <c r="D28" s="75">
        <f>VLOOKUP(C28,Tabla__10.1.1.223_SQLEXPRESS_sigob_utp_Componentes_indicadores[[desc_indicador]:[avance]],3,0)</f>
        <v>61</v>
      </c>
      <c r="E28" s="66">
        <f>VLOOKUP(C28,Tabla__10.1.1.223_SQLEXPRESS_sigob_utp_Componentes_indicadores[[desc_indicador]:[avance]],5,0)</f>
        <v>76.790000000000006</v>
      </c>
      <c r="F28" s="398">
        <f>E28/D28</f>
        <v>1.2588524590163936</v>
      </c>
      <c r="G28" s="398">
        <f t="shared" ref="G28:G56" si="2">IF(F28&gt;1,1,F28)</f>
        <v>1</v>
      </c>
      <c r="H28" s="270"/>
    </row>
    <row r="29" spans="1:8" ht="30" x14ac:dyDescent="0.25">
      <c r="A29" s="270"/>
      <c r="B29" s="802"/>
      <c r="C29" s="82" t="s">
        <v>69</v>
      </c>
      <c r="D29" s="75">
        <f>VLOOKUP(C29,Tabla__10.1.1.223_SQLEXPRESS_sigob_utp_Componentes_indicadores[[desc_indicador]:[avance]],3,0)</f>
        <v>24</v>
      </c>
      <c r="E29" s="66">
        <f>VLOOKUP(C29,Tabla__10.1.1.223_SQLEXPRESS_sigob_utp_Componentes_indicadores[[desc_indicador]:[avance]],5,0)</f>
        <v>26.6</v>
      </c>
      <c r="F29" s="398">
        <f>E29/D29</f>
        <v>1.1083333333333334</v>
      </c>
      <c r="G29" s="398">
        <f t="shared" si="2"/>
        <v>1</v>
      </c>
      <c r="H29" s="270"/>
    </row>
    <row r="30" spans="1:8" x14ac:dyDescent="0.25">
      <c r="A30" s="270"/>
      <c r="B30" s="802"/>
      <c r="C30" s="82" t="s">
        <v>71</v>
      </c>
      <c r="D30" s="75">
        <f>VLOOKUP(C30,Tabla__10.1.1.223_SQLEXPRESS_sigob_utp_Componentes_indicadores[[desc_indicador]:[avance]],3,0)</f>
        <v>80</v>
      </c>
      <c r="E30" s="66">
        <f>VLOOKUP(C30,Tabla__10.1.1.223_SQLEXPRESS_sigob_utp_Componentes_indicadores[[desc_indicador]:[avance]],5,0)</f>
        <v>89</v>
      </c>
      <c r="F30" s="398">
        <f>E30/D30</f>
        <v>1.1125</v>
      </c>
      <c r="G30" s="398">
        <f t="shared" si="2"/>
        <v>1</v>
      </c>
      <c r="H30" s="270"/>
    </row>
    <row r="31" spans="1:8" ht="30" x14ac:dyDescent="0.25">
      <c r="A31" s="270"/>
      <c r="B31" s="802"/>
      <c r="C31" s="82" t="s">
        <v>70</v>
      </c>
      <c r="D31" s="75">
        <f>VLOOKUP(C31,Tabla__10.1.1.223_SQLEXPRESS_sigob_utp_Componentes_indicadores[[desc_indicador]:[avance]],3,0)</f>
        <v>80</v>
      </c>
      <c r="E31" s="66">
        <f>VLOOKUP(C31,Tabla__10.1.1.223_SQLEXPRESS_sigob_utp_Componentes_indicadores[[desc_indicador]:[avance]],5,0)</f>
        <v>92</v>
      </c>
      <c r="F31" s="398">
        <f t="shared" ref="F31:F56" si="3">E31/D31</f>
        <v>1.1499999999999999</v>
      </c>
      <c r="G31" s="398">
        <f t="shared" si="2"/>
        <v>1</v>
      </c>
      <c r="H31" s="270"/>
    </row>
    <row r="32" spans="1:8" x14ac:dyDescent="0.25">
      <c r="A32" s="270"/>
      <c r="B32" s="802" t="s">
        <v>398</v>
      </c>
      <c r="C32" s="82" t="s">
        <v>73</v>
      </c>
      <c r="D32" s="75">
        <f>VLOOKUP(C32,Tabla__10.1.1.223_SQLEXPRESS_sigob_utp_Componentes_indicadores[[desc_indicador]:[avance]],3,0)</f>
        <v>88.52</v>
      </c>
      <c r="E32" s="66">
        <f>VLOOKUP(C32,Tabla__10.1.1.223_SQLEXPRESS_sigob_utp_Componentes_indicadores[[desc_indicador]:[avance]],5,0)</f>
        <v>88.4</v>
      </c>
      <c r="F32" s="398">
        <f t="shared" si="3"/>
        <v>0.99864437415273399</v>
      </c>
      <c r="G32" s="398">
        <f t="shared" si="2"/>
        <v>0.99864437415273399</v>
      </c>
      <c r="H32" s="270"/>
    </row>
    <row r="33" spans="1:8" x14ac:dyDescent="0.25">
      <c r="A33" s="270"/>
      <c r="B33" s="802"/>
      <c r="C33" s="82" t="s">
        <v>74</v>
      </c>
      <c r="D33" s="75">
        <f>VLOOKUP(C33,Tabla__10.1.1.223_SQLEXPRESS_sigob_utp_Componentes_indicadores[[desc_indicador]:[avance]],3,0)</f>
        <v>83</v>
      </c>
      <c r="E33" s="66">
        <f>VLOOKUP(C33,Tabla__10.1.1.223_SQLEXPRESS_sigob_utp_Componentes_indicadores[[desc_indicador]:[avance]],5,0)</f>
        <v>79.11</v>
      </c>
      <c r="F33" s="398">
        <f t="shared" si="3"/>
        <v>0.95313253012048194</v>
      </c>
      <c r="G33" s="398">
        <f t="shared" si="2"/>
        <v>0.95313253012048194</v>
      </c>
      <c r="H33" s="270"/>
    </row>
    <row r="34" spans="1:8" x14ac:dyDescent="0.25">
      <c r="A34" s="270"/>
      <c r="B34" s="802" t="s">
        <v>399</v>
      </c>
      <c r="C34" s="82" t="s">
        <v>81</v>
      </c>
      <c r="D34" s="75">
        <f>VLOOKUP(C34,Tabla__10.1.1.223_SQLEXPRESS_sigob_utp_Componentes_indicadores[[desc_indicador]:[avance]],3,0)</f>
        <v>14</v>
      </c>
      <c r="E34" s="66">
        <f>VLOOKUP(C34,Tabla__10.1.1.223_SQLEXPRESS_sigob_utp_Componentes_indicadores[[desc_indicador]:[avance]],5,0)</f>
        <v>23.67</v>
      </c>
      <c r="F34" s="398">
        <f t="shared" si="3"/>
        <v>1.6907142857142858</v>
      </c>
      <c r="G34" s="398">
        <f t="shared" si="2"/>
        <v>1</v>
      </c>
      <c r="H34" s="270"/>
    </row>
    <row r="35" spans="1:8" x14ac:dyDescent="0.25">
      <c r="A35" s="270"/>
      <c r="B35" s="802"/>
      <c r="C35" s="82" t="s">
        <v>77</v>
      </c>
      <c r="D35" s="75">
        <f>VLOOKUP(C35,Tabla__10.1.1.223_SQLEXPRESS_sigob_utp_Componentes_indicadores[[desc_indicador]:[avance]],3,0)</f>
        <v>56</v>
      </c>
      <c r="E35" s="66">
        <f>VLOOKUP(C35,Tabla__10.1.1.223_SQLEXPRESS_sigob_utp_Componentes_indicadores[[desc_indicador]:[avance]],5,0)</f>
        <v>64.599999999999994</v>
      </c>
      <c r="F35" s="398">
        <f t="shared" si="3"/>
        <v>1.1535714285714285</v>
      </c>
      <c r="G35" s="398">
        <f t="shared" si="2"/>
        <v>1</v>
      </c>
      <c r="H35" s="270"/>
    </row>
    <row r="36" spans="1:8" x14ac:dyDescent="0.25">
      <c r="A36" s="270"/>
      <c r="B36" s="802"/>
      <c r="C36" s="82" t="s">
        <v>78</v>
      </c>
      <c r="D36" s="75">
        <f>VLOOKUP(C36,Tabla__10.1.1.223_SQLEXPRESS_sigob_utp_Componentes_indicadores[[desc_indicador]:[avance]],3,0)</f>
        <v>55.5</v>
      </c>
      <c r="E36" s="66">
        <f>VLOOKUP(C36,Tabla__10.1.1.223_SQLEXPRESS_sigob_utp_Componentes_indicadores[[desc_indicador]:[avance]],5,0)</f>
        <v>64.599999999999994</v>
      </c>
      <c r="F36" s="398">
        <f t="shared" si="3"/>
        <v>1.1639639639639638</v>
      </c>
      <c r="G36" s="398">
        <f t="shared" si="2"/>
        <v>1</v>
      </c>
      <c r="H36" s="270"/>
    </row>
    <row r="37" spans="1:8" x14ac:dyDescent="0.25">
      <c r="A37" s="270"/>
      <c r="B37" s="802"/>
      <c r="C37" s="82" t="s">
        <v>79</v>
      </c>
      <c r="D37" s="75">
        <f>VLOOKUP(C37,Tabla__10.1.1.223_SQLEXPRESS_sigob_utp_Componentes_indicadores[[desc_indicador]:[avance]],3,0)</f>
        <v>41</v>
      </c>
      <c r="E37" s="66">
        <f>VLOOKUP(C37,Tabla__10.1.1.223_SQLEXPRESS_sigob_utp_Componentes_indicadores[[desc_indicador]:[avance]],5,0)</f>
        <v>53.01</v>
      </c>
      <c r="F37" s="398">
        <f t="shared" si="3"/>
        <v>1.2929268292682927</v>
      </c>
      <c r="G37" s="398">
        <f t="shared" si="2"/>
        <v>1</v>
      </c>
      <c r="H37" s="270"/>
    </row>
    <row r="38" spans="1:8" x14ac:dyDescent="0.25">
      <c r="A38" s="270"/>
      <c r="B38" s="802"/>
      <c r="C38" s="82" t="s">
        <v>83</v>
      </c>
      <c r="D38" s="75">
        <f>VLOOKUP(C38,Tabla__10.1.1.223_SQLEXPRESS_sigob_utp_Componentes_indicadores[[desc_indicador]:[avance]],3,0)</f>
        <v>29</v>
      </c>
      <c r="E38" s="66">
        <f>VLOOKUP(C38,Tabla__10.1.1.223_SQLEXPRESS_sigob_utp_Componentes_indicadores[[desc_indicador]:[avance]],5,0)</f>
        <v>45.8</v>
      </c>
      <c r="F38" s="398">
        <f t="shared" si="3"/>
        <v>1.579310344827586</v>
      </c>
      <c r="G38" s="398">
        <f t="shared" si="2"/>
        <v>1</v>
      </c>
      <c r="H38" s="270"/>
    </row>
    <row r="39" spans="1:8" x14ac:dyDescent="0.25">
      <c r="A39" s="270"/>
      <c r="B39" s="802"/>
      <c r="C39" s="82" t="s">
        <v>76</v>
      </c>
      <c r="D39" s="75">
        <f>VLOOKUP(C39,Tabla__10.1.1.223_SQLEXPRESS_sigob_utp_Componentes_indicadores[[desc_indicador]:[avance]],3,0)</f>
        <v>30</v>
      </c>
      <c r="E39" s="66">
        <f>VLOOKUP(C39,Tabla__10.1.1.223_SQLEXPRESS_sigob_utp_Componentes_indicadores[[desc_indicador]:[avance]],5,0)</f>
        <v>48.82</v>
      </c>
      <c r="F39" s="398">
        <f t="shared" si="3"/>
        <v>1.6273333333333333</v>
      </c>
      <c r="G39" s="398">
        <f t="shared" si="2"/>
        <v>1</v>
      </c>
      <c r="H39" s="270"/>
    </row>
    <row r="40" spans="1:8" x14ac:dyDescent="0.25">
      <c r="A40" s="270"/>
      <c r="B40" s="802"/>
      <c r="C40" s="82" t="s">
        <v>82</v>
      </c>
      <c r="D40" s="75">
        <f>VLOOKUP(C40,Tabla__10.1.1.223_SQLEXPRESS_sigob_utp_Componentes_indicadores[[desc_indicador]:[avance]],3,0)</f>
        <v>52</v>
      </c>
      <c r="E40" s="66">
        <f>VLOOKUP(C40,Tabla__10.1.1.223_SQLEXPRESS_sigob_utp_Componentes_indicadores[[desc_indicador]:[avance]],5,0)</f>
        <v>58.63</v>
      </c>
      <c r="F40" s="398">
        <f t="shared" si="3"/>
        <v>1.1274999999999999</v>
      </c>
      <c r="G40" s="398">
        <f t="shared" si="2"/>
        <v>1</v>
      </c>
      <c r="H40" s="270"/>
    </row>
    <row r="41" spans="1:8" x14ac:dyDescent="0.25">
      <c r="A41" s="270"/>
      <c r="B41" s="802"/>
      <c r="C41" s="82" t="s">
        <v>80</v>
      </c>
      <c r="D41" s="75">
        <f>VLOOKUP(C41,Tabla__10.1.1.223_SQLEXPRESS_sigob_utp_Componentes_indicadores[[desc_indicador]:[avance]],3,0)</f>
        <v>16</v>
      </c>
      <c r="E41" s="66">
        <f>VLOOKUP(C41,Tabla__10.1.1.223_SQLEXPRESS_sigob_utp_Componentes_indicadores[[desc_indicador]:[avance]],5,0)</f>
        <v>22.69</v>
      </c>
      <c r="F41" s="398">
        <f t="shared" si="3"/>
        <v>1.4181250000000001</v>
      </c>
      <c r="G41" s="398">
        <f t="shared" si="2"/>
        <v>1</v>
      </c>
      <c r="H41" s="270"/>
    </row>
    <row r="42" spans="1:8" x14ac:dyDescent="0.25">
      <c r="A42" s="270"/>
      <c r="B42" s="802" t="s">
        <v>400</v>
      </c>
      <c r="C42" s="82" t="s">
        <v>85</v>
      </c>
      <c r="D42" s="75">
        <f>VLOOKUP(C42,Tabla__10.1.1.223_SQLEXPRESS_sigob_utp_Componentes_indicadores[[desc_indicador]:[avance]],3,0)</f>
        <v>45</v>
      </c>
      <c r="E42" s="66">
        <f>VLOOKUP(C42,Tabla__10.1.1.223_SQLEXPRESS_sigob_utp_Componentes_indicadores[[desc_indicador]:[avance]],5,0)</f>
        <v>44.75</v>
      </c>
      <c r="F42" s="398">
        <f t="shared" si="3"/>
        <v>0.99444444444444446</v>
      </c>
      <c r="G42" s="398">
        <f t="shared" si="2"/>
        <v>0.99444444444444446</v>
      </c>
      <c r="H42" s="270"/>
    </row>
    <row r="43" spans="1:8" x14ac:dyDescent="0.25">
      <c r="A43" s="270"/>
      <c r="B43" s="802"/>
      <c r="C43" s="82" t="s">
        <v>86</v>
      </c>
      <c r="D43" s="75">
        <f>VLOOKUP(C43,Tabla__10.1.1.223_SQLEXPRESS_sigob_utp_Componentes_indicadores[[desc_indicador]:[avance]],3,0)</f>
        <v>70</v>
      </c>
      <c r="E43" s="66">
        <f>VLOOKUP(C43,Tabla__10.1.1.223_SQLEXPRESS_sigob_utp_Componentes_indicadores[[desc_indicador]:[avance]],5,0)</f>
        <v>93.48</v>
      </c>
      <c r="F43" s="398">
        <f t="shared" si="3"/>
        <v>1.3354285714285714</v>
      </c>
      <c r="G43" s="398">
        <f t="shared" si="2"/>
        <v>1</v>
      </c>
      <c r="H43" s="270"/>
    </row>
    <row r="44" spans="1:8" x14ac:dyDescent="0.25">
      <c r="A44" s="270"/>
      <c r="B44" s="802"/>
      <c r="C44" s="82" t="s">
        <v>87</v>
      </c>
      <c r="D44" s="75">
        <f>VLOOKUP(C44,Tabla__10.1.1.223_SQLEXPRESS_sigob_utp_Componentes_indicadores[[desc_indicador]:[avance]],3,0)</f>
        <v>85</v>
      </c>
      <c r="E44" s="66">
        <f>VLOOKUP(C44,Tabla__10.1.1.223_SQLEXPRESS_sigob_utp_Componentes_indicadores[[desc_indicador]:[avance]],5,0)</f>
        <v>90</v>
      </c>
      <c r="F44" s="398">
        <f t="shared" si="3"/>
        <v>1.0588235294117647</v>
      </c>
      <c r="G44" s="398">
        <f t="shared" si="2"/>
        <v>1</v>
      </c>
      <c r="H44" s="270"/>
    </row>
    <row r="45" spans="1:8" x14ac:dyDescent="0.25">
      <c r="A45" s="270"/>
      <c r="B45" s="802"/>
      <c r="C45" s="82" t="s">
        <v>88</v>
      </c>
      <c r="D45" s="75">
        <f>VLOOKUP(C45,Tabla__10.1.1.223_SQLEXPRESS_sigob_utp_Componentes_indicadores[[desc_indicador]:[avance]],3,0)</f>
        <v>75</v>
      </c>
      <c r="E45" s="66">
        <f>VLOOKUP(C45,Tabla__10.1.1.223_SQLEXPRESS_sigob_utp_Componentes_indicadores[[desc_indicador]:[avance]],5,0)</f>
        <v>91</v>
      </c>
      <c r="F45" s="398">
        <f t="shared" si="3"/>
        <v>1.2133333333333334</v>
      </c>
      <c r="G45" s="398">
        <f t="shared" si="2"/>
        <v>1</v>
      </c>
      <c r="H45" s="270"/>
    </row>
    <row r="46" spans="1:8" x14ac:dyDescent="0.25">
      <c r="A46" s="270"/>
      <c r="B46" s="802" t="s">
        <v>401</v>
      </c>
      <c r="C46" s="82" t="s">
        <v>90</v>
      </c>
      <c r="D46" s="75">
        <f>VLOOKUP(C46,Tabla__10.1.1.223_SQLEXPRESS_sigob_utp_Componentes_indicadores[[desc_indicador]:[avance]],3,0)</f>
        <v>92</v>
      </c>
      <c r="E46" s="66">
        <f>VLOOKUP(C46,Tabla__10.1.1.223_SQLEXPRESS_sigob_utp_Componentes_indicadores[[desc_indicador]:[avance]],5,0)</f>
        <v>91.79</v>
      </c>
      <c r="F46" s="398">
        <f t="shared" si="3"/>
        <v>0.99771739130434789</v>
      </c>
      <c r="G46" s="398">
        <f t="shared" si="2"/>
        <v>0.99771739130434789</v>
      </c>
      <c r="H46" s="270"/>
    </row>
    <row r="47" spans="1:8" x14ac:dyDescent="0.25">
      <c r="A47" s="270"/>
      <c r="B47" s="802"/>
      <c r="C47" s="82" t="s">
        <v>686</v>
      </c>
      <c r="D47" s="75">
        <f>VLOOKUP(C47,Tabla__10.1.1.223_SQLEXPRESS_sigob_utp_Componentes_indicadores[[desc_indicador]:[avance]],3,0)</f>
        <v>50</v>
      </c>
      <c r="E47" s="66">
        <f>VLOOKUP(C47,Tabla__10.1.1.223_SQLEXPRESS_sigob_utp_Componentes_indicadores[[desc_indicador]:[avance]],5,0)</f>
        <v>36.9</v>
      </c>
      <c r="F47" s="398">
        <f t="shared" si="3"/>
        <v>0.73799999999999999</v>
      </c>
      <c r="G47" s="398">
        <f t="shared" si="2"/>
        <v>0.73799999999999999</v>
      </c>
      <c r="H47" s="270"/>
    </row>
    <row r="48" spans="1:8" x14ac:dyDescent="0.25">
      <c r="A48" s="270"/>
      <c r="B48" s="802"/>
      <c r="C48" s="82" t="s">
        <v>93</v>
      </c>
      <c r="D48" s="75">
        <f>VLOOKUP(C48,Tabla__10.1.1.223_SQLEXPRESS_sigob_utp_Componentes_indicadores[[desc_indicador]:[avance]],3,0)</f>
        <v>8</v>
      </c>
      <c r="E48" s="66">
        <f>VLOOKUP(C48,Tabla__10.1.1.223_SQLEXPRESS_sigob_utp_Componentes_indicadores[[desc_indicador]:[avance]],5,0)</f>
        <v>8.2100000000000009</v>
      </c>
      <c r="F48" s="398">
        <f t="shared" si="3"/>
        <v>1.0262500000000001</v>
      </c>
      <c r="G48" s="398">
        <f t="shared" si="2"/>
        <v>1</v>
      </c>
      <c r="H48" s="270"/>
    </row>
    <row r="49" spans="1:8" x14ac:dyDescent="0.25">
      <c r="A49" s="270"/>
      <c r="B49" s="802"/>
      <c r="C49" s="82" t="s">
        <v>94</v>
      </c>
      <c r="D49" s="75">
        <f>VLOOKUP(C49,Tabla__10.1.1.223_SQLEXPRESS_sigob_utp_Componentes_indicadores[[desc_indicador]:[avance]],3,0)</f>
        <v>50</v>
      </c>
      <c r="E49" s="66">
        <f>VLOOKUP(C49,Tabla__10.1.1.223_SQLEXPRESS_sigob_utp_Componentes_indicadores[[desc_indicador]:[avance]],5,0)</f>
        <v>63.1</v>
      </c>
      <c r="F49" s="398">
        <f t="shared" si="3"/>
        <v>1.262</v>
      </c>
      <c r="G49" s="398">
        <f t="shared" si="2"/>
        <v>1</v>
      </c>
      <c r="H49" s="270"/>
    </row>
    <row r="50" spans="1:8" x14ac:dyDescent="0.25">
      <c r="A50" s="270"/>
      <c r="B50" s="802"/>
      <c r="C50" s="82" t="s">
        <v>99</v>
      </c>
      <c r="D50" s="75">
        <f>VLOOKUP(C50,Tabla__10.1.1.223_SQLEXPRESS_sigob_utp_Componentes_indicadores[[desc_indicador]:[avance]],3,0)</f>
        <v>87</v>
      </c>
      <c r="E50" s="66">
        <f>VLOOKUP(C50,Tabla__10.1.1.223_SQLEXPRESS_sigob_utp_Componentes_indicadores[[desc_indicador]:[avance]],5,0)</f>
        <v>88.42</v>
      </c>
      <c r="F50" s="398">
        <f t="shared" si="3"/>
        <v>1.0163218390804598</v>
      </c>
      <c r="G50" s="398">
        <f t="shared" si="2"/>
        <v>1</v>
      </c>
      <c r="H50" s="270"/>
    </row>
    <row r="51" spans="1:8" x14ac:dyDescent="0.25">
      <c r="A51" s="270"/>
      <c r="B51" s="802"/>
      <c r="C51" s="82" t="s">
        <v>656</v>
      </c>
      <c r="D51" s="75">
        <f>VLOOKUP(C51,Tabla__10.1.1.223_SQLEXPRESS_sigob_utp_Componentes_indicadores[[desc_indicador]:[avance]],3,0)</f>
        <v>43.86</v>
      </c>
      <c r="E51" s="66">
        <f>VLOOKUP(C51,Tabla__10.1.1.223_SQLEXPRESS_sigob_utp_Componentes_indicadores[[desc_indicador]:[avance]],5,0)</f>
        <v>49.13</v>
      </c>
      <c r="F51" s="398">
        <f t="shared" si="3"/>
        <v>1.1201550387596899</v>
      </c>
      <c r="G51" s="398">
        <f t="shared" si="2"/>
        <v>1</v>
      </c>
      <c r="H51" s="270"/>
    </row>
    <row r="52" spans="1:8" x14ac:dyDescent="0.25">
      <c r="A52" s="270"/>
      <c r="B52" s="802"/>
      <c r="C52" s="82" t="s">
        <v>657</v>
      </c>
      <c r="D52" s="75">
        <f>VLOOKUP(C52,Tabla__10.1.1.223_SQLEXPRESS_sigob_utp_Componentes_indicadores[[desc_indicador]:[avance]],3,0)</f>
        <v>21.6</v>
      </c>
      <c r="E52" s="66">
        <f>VLOOKUP(C52,Tabla__10.1.1.223_SQLEXPRESS_sigob_utp_Componentes_indicadores[[desc_indicador]:[avance]],5,0)</f>
        <v>24.81</v>
      </c>
      <c r="F52" s="398">
        <f t="shared" si="3"/>
        <v>1.148611111111111</v>
      </c>
      <c r="G52" s="398">
        <f t="shared" si="2"/>
        <v>1</v>
      </c>
      <c r="H52" s="270"/>
    </row>
    <row r="53" spans="1:8" x14ac:dyDescent="0.25">
      <c r="A53" s="270"/>
      <c r="B53" s="802"/>
      <c r="C53" s="82" t="s">
        <v>658</v>
      </c>
      <c r="D53" s="75">
        <f>VLOOKUP(C53,Tabla__10.1.1.223_SQLEXPRESS_sigob_utp_Componentes_indicadores[[desc_indicador]:[avance]],3,0)</f>
        <v>24.18</v>
      </c>
      <c r="E53" s="66">
        <f>VLOOKUP(C53,Tabla__10.1.1.223_SQLEXPRESS_sigob_utp_Componentes_indicadores[[desc_indicador]:[avance]],5,0)</f>
        <v>22.3</v>
      </c>
      <c r="F53" s="398">
        <f t="shared" si="3"/>
        <v>0.9222497932175352</v>
      </c>
      <c r="G53" s="398">
        <f t="shared" si="2"/>
        <v>0.9222497932175352</v>
      </c>
      <c r="H53" s="270"/>
    </row>
    <row r="54" spans="1:8" x14ac:dyDescent="0.25">
      <c r="A54" s="270"/>
      <c r="B54" s="802"/>
      <c r="C54" s="82" t="s">
        <v>659</v>
      </c>
      <c r="D54" s="75">
        <f>VLOOKUP(C54,Tabla__10.1.1.223_SQLEXPRESS_sigob_utp_Componentes_indicadores[[desc_indicador]:[avance]],3,0)</f>
        <v>10.35</v>
      </c>
      <c r="E54" s="66">
        <f>VLOOKUP(C54,Tabla__10.1.1.223_SQLEXPRESS_sigob_utp_Componentes_indicadores[[desc_indicador]:[avance]],5,0)</f>
        <v>3.76</v>
      </c>
      <c r="F54" s="398">
        <f t="shared" si="3"/>
        <v>0.36328502415458935</v>
      </c>
      <c r="G54" s="398">
        <f t="shared" si="2"/>
        <v>0.36328502415458935</v>
      </c>
      <c r="H54" s="270"/>
    </row>
    <row r="55" spans="1:8" ht="26.25" customHeight="1" x14ac:dyDescent="0.25">
      <c r="A55" s="270"/>
      <c r="B55" s="802"/>
      <c r="C55" s="82" t="s">
        <v>100</v>
      </c>
      <c r="D55" s="75">
        <f>VLOOKUP(C55,Tabla__10.1.1.223_SQLEXPRESS_sigob_utp_Componentes_indicadores[[desc_indicador]:[avance]],3,0)</f>
        <v>13</v>
      </c>
      <c r="E55" s="66">
        <f>VLOOKUP(C55,Tabla__10.1.1.223_SQLEXPRESS_sigob_utp_Componentes_indicadores[[desc_indicador]:[avance]],5,0)</f>
        <v>12.88</v>
      </c>
      <c r="F55" s="398">
        <f t="shared" si="3"/>
        <v>0.99076923076923085</v>
      </c>
      <c r="G55" s="398">
        <f t="shared" si="2"/>
        <v>0.99076923076923085</v>
      </c>
      <c r="H55" s="270"/>
    </row>
    <row r="56" spans="1:8" ht="44.25" customHeight="1" x14ac:dyDescent="0.25">
      <c r="A56" s="270"/>
      <c r="B56" s="802"/>
      <c r="C56" s="82" t="s">
        <v>101</v>
      </c>
      <c r="D56" s="75">
        <f>VLOOKUP(C56,Tabla__10.1.1.223_SQLEXPRESS_sigob_utp_Componentes_indicadores[[desc_indicador]:[avance]],3,0)</f>
        <v>26</v>
      </c>
      <c r="E56" s="66">
        <f>VLOOKUP(C56,Tabla__10.1.1.223_SQLEXPRESS_sigob_utp_Componentes_indicadores[[desc_indicador]:[avance]],5,0)</f>
        <v>31.2</v>
      </c>
      <c r="F56" s="398">
        <f t="shared" si="3"/>
        <v>1.2</v>
      </c>
      <c r="G56" s="398">
        <f t="shared" si="2"/>
        <v>1</v>
      </c>
      <c r="H56" s="270"/>
    </row>
    <row r="57" spans="1:8" x14ac:dyDescent="0.25">
      <c r="A57" s="270"/>
      <c r="B57" s="271"/>
      <c r="C57" s="272"/>
      <c r="D57" s="273"/>
      <c r="E57" s="274"/>
      <c r="F57" s="275"/>
      <c r="G57" s="275"/>
      <c r="H57" s="270"/>
    </row>
    <row r="58" spans="1:8" ht="23.25" x14ac:dyDescent="0.25">
      <c r="A58" s="270"/>
      <c r="B58" s="804" t="s">
        <v>248</v>
      </c>
      <c r="C58" s="804"/>
      <c r="D58" s="805">
        <f>'Calculo Comp'!N69</f>
        <v>0.97181249999999997</v>
      </c>
      <c r="E58" s="806"/>
      <c r="F58" s="806"/>
      <c r="G58" s="806"/>
      <c r="H58" s="270"/>
    </row>
    <row r="59" spans="1:8" ht="45" x14ac:dyDescent="0.25">
      <c r="A59" s="270"/>
      <c r="B59" s="400" t="s">
        <v>254</v>
      </c>
      <c r="C59" s="400" t="s">
        <v>256</v>
      </c>
      <c r="D59" s="400" t="s">
        <v>244</v>
      </c>
      <c r="E59" s="401" t="s">
        <v>442</v>
      </c>
      <c r="F59" s="402" t="s">
        <v>402</v>
      </c>
      <c r="G59" s="402" t="s">
        <v>429</v>
      </c>
      <c r="H59" s="270"/>
    </row>
    <row r="60" spans="1:8" ht="45" x14ac:dyDescent="0.25">
      <c r="A60" s="270"/>
      <c r="B60" s="403" t="s">
        <v>403</v>
      </c>
      <c r="C60" s="43" t="s">
        <v>103</v>
      </c>
      <c r="D60" s="75">
        <f>VLOOKUP(C60,Tabla__10.1.1.223_SQLEXPRESS_sigob_utp_Componentes_indicadores[[desc_indicador]:[avance]],3,0)</f>
        <v>60</v>
      </c>
      <c r="E60" s="66">
        <f>VLOOKUP(C60,Tabla__10.1.1.223_SQLEXPRESS_sigob_utp_Componentes_indicadores[[desc_indicador]:[avance]],5,0)</f>
        <v>61.5</v>
      </c>
      <c r="F60" s="398">
        <f>E60/D60</f>
        <v>1.0249999999999999</v>
      </c>
      <c r="G60" s="398">
        <f t="shared" ref="G60:G67" si="4">IF(F60&gt;1,1,F60)</f>
        <v>1</v>
      </c>
      <c r="H60" s="270"/>
    </row>
    <row r="61" spans="1:8" ht="30" x14ac:dyDescent="0.25">
      <c r="A61" s="270"/>
      <c r="B61" s="802" t="s">
        <v>404</v>
      </c>
      <c r="C61" s="43" t="s">
        <v>269</v>
      </c>
      <c r="D61" s="75">
        <f>VLOOKUP(C61,Tabla__10.1.1.223_SQLEXPRESS_sigob_utp_Componentes_indicadores[[desc_indicador]:[avance]],3,0)</f>
        <v>90</v>
      </c>
      <c r="E61" s="66">
        <f>VLOOKUP(C61,Tabla__10.1.1.223_SQLEXPRESS_sigob_utp_Componentes_indicadores[[desc_indicador]:[avance]],5,0)</f>
        <v>90</v>
      </c>
      <c r="F61" s="398">
        <f t="shared" ref="F61:F67" si="5">E61/D61</f>
        <v>1</v>
      </c>
      <c r="G61" s="398">
        <f t="shared" si="4"/>
        <v>1</v>
      </c>
      <c r="H61" s="270"/>
    </row>
    <row r="62" spans="1:8" x14ac:dyDescent="0.25">
      <c r="A62" s="270"/>
      <c r="B62" s="802"/>
      <c r="C62" s="43" t="s">
        <v>104</v>
      </c>
      <c r="D62" s="75">
        <f>VLOOKUP(C62,Tabla__10.1.1.223_SQLEXPRESS_sigob_utp_Componentes_indicadores[[desc_indicador]:[avance]],3,0)</f>
        <v>93</v>
      </c>
      <c r="E62" s="66">
        <f>VLOOKUP(C62,Tabla__10.1.1.223_SQLEXPRESS_sigob_utp_Componentes_indicadores[[desc_indicador]:[avance]],5,0)</f>
        <v>93.38</v>
      </c>
      <c r="F62" s="398">
        <f t="shared" si="5"/>
        <v>1.0040860215053764</v>
      </c>
      <c r="G62" s="398">
        <f t="shared" si="4"/>
        <v>1</v>
      </c>
      <c r="H62" s="270"/>
    </row>
    <row r="63" spans="1:8" ht="33" customHeight="1" x14ac:dyDescent="0.25">
      <c r="A63" s="270"/>
      <c r="B63" s="802"/>
      <c r="C63" s="43" t="s">
        <v>199</v>
      </c>
      <c r="D63" s="75">
        <f>VLOOKUP(C63,Tabla__10.1.1.223_SQLEXPRESS_sigob_utp_Componentes_indicadores[[desc_indicador]:[avance]],3,0)</f>
        <v>2000</v>
      </c>
      <c r="E63" s="66">
        <f>VLOOKUP(C63,Tabla__10.1.1.223_SQLEXPRESS_sigob_utp_Componentes_indicadores[[desc_indicador]:[avance]],5,0)</f>
        <v>1952</v>
      </c>
      <c r="F63" s="398">
        <f t="shared" si="5"/>
        <v>0.97599999999999998</v>
      </c>
      <c r="G63" s="398">
        <f t="shared" si="4"/>
        <v>0.97599999999999998</v>
      </c>
      <c r="H63" s="270"/>
    </row>
    <row r="64" spans="1:8" ht="35.25" customHeight="1" x14ac:dyDescent="0.25">
      <c r="A64" s="270"/>
      <c r="B64" s="802"/>
      <c r="C64" s="43" t="s">
        <v>268</v>
      </c>
      <c r="D64" s="75">
        <f>VLOOKUP(C64,Tabla__10.1.1.223_SQLEXPRESS_sigob_utp_Componentes_indicadores[[desc_indicador]:[avance]],3,0)</f>
        <v>100</v>
      </c>
      <c r="E64" s="66">
        <f>VLOOKUP(C64,Tabla__10.1.1.223_SQLEXPRESS_sigob_utp_Componentes_indicadores[[desc_indicador]:[avance]],5,0)</f>
        <v>103</v>
      </c>
      <c r="F64" s="398">
        <f t="shared" si="5"/>
        <v>1.03</v>
      </c>
      <c r="G64" s="398">
        <f t="shared" si="4"/>
        <v>1</v>
      </c>
      <c r="H64" s="270"/>
    </row>
    <row r="65" spans="1:8" ht="36.75" customHeight="1" x14ac:dyDescent="0.25">
      <c r="A65" s="270"/>
      <c r="B65" s="403" t="s">
        <v>314</v>
      </c>
      <c r="C65" s="405" t="s">
        <v>271</v>
      </c>
      <c r="D65" s="75">
        <f>VLOOKUP(C65,Tabla__10.1.1.223_SQLEXPRESS_sigob_utp_Componentes_indicadores[[desc_indicador]:[avance]],3,0)</f>
        <v>16000</v>
      </c>
      <c r="E65" s="66">
        <f>VLOOKUP(C65,Tabla__10.1.1.223_SQLEXPRESS_sigob_utp_Componentes_indicadores[[desc_indicador]:[avance]],5,0)</f>
        <v>13841</v>
      </c>
      <c r="F65" s="398">
        <f t="shared" si="5"/>
        <v>0.86506249999999996</v>
      </c>
      <c r="G65" s="398">
        <f t="shared" si="4"/>
        <v>0.86506249999999996</v>
      </c>
      <c r="H65" s="270"/>
    </row>
    <row r="66" spans="1:8" ht="25.5" customHeight="1" x14ac:dyDescent="0.25">
      <c r="A66" s="270"/>
      <c r="B66" s="403" t="s">
        <v>405</v>
      </c>
      <c r="C66" s="43" t="s">
        <v>106</v>
      </c>
      <c r="D66" s="75">
        <f>VLOOKUP(C66,Tabla__10.1.1.223_SQLEXPRESS_sigob_utp_Componentes_indicadores[[desc_indicador]:[avance]],3,0)</f>
        <v>55</v>
      </c>
      <c r="E66" s="66">
        <f>VLOOKUP(C66,Tabla__10.1.1.223_SQLEXPRESS_sigob_utp_Componentes_indicadores[[desc_indicador]:[avance]],5,0)</f>
        <v>100</v>
      </c>
      <c r="F66" s="398">
        <f t="shared" si="5"/>
        <v>1.8181818181818181</v>
      </c>
      <c r="G66" s="398">
        <f t="shared" si="4"/>
        <v>1</v>
      </c>
      <c r="H66" s="270"/>
    </row>
    <row r="67" spans="1:8" x14ac:dyDescent="0.25">
      <c r="A67" s="270"/>
      <c r="B67" s="403" t="s">
        <v>406</v>
      </c>
      <c r="C67" s="43" t="s">
        <v>109</v>
      </c>
      <c r="D67" s="75">
        <f>VLOOKUP(C67,Tabla__10.1.1.223_SQLEXPRESS_sigob_utp_Componentes_indicadores[[desc_indicador]:[avance]],3,0)</f>
        <v>65</v>
      </c>
      <c r="E67" s="66">
        <f>VLOOKUP(C67,Tabla__10.1.1.223_SQLEXPRESS_sigob_utp_Componentes_indicadores[[desc_indicador]:[avance]],5,0)</f>
        <v>75.949999999999989</v>
      </c>
      <c r="F67" s="398">
        <f t="shared" si="5"/>
        <v>1.1684615384615382</v>
      </c>
      <c r="G67" s="398">
        <f t="shared" si="4"/>
        <v>1</v>
      </c>
      <c r="H67" s="270"/>
    </row>
    <row r="68" spans="1:8" x14ac:dyDescent="0.25">
      <c r="A68" s="270"/>
      <c r="B68" s="271"/>
      <c r="C68" s="272"/>
      <c r="D68" s="273"/>
      <c r="E68" s="274"/>
      <c r="F68" s="275"/>
      <c r="G68" s="275"/>
      <c r="H68" s="270"/>
    </row>
    <row r="69" spans="1:8" ht="23.25" x14ac:dyDescent="0.25">
      <c r="A69" s="270"/>
      <c r="B69" s="804" t="s">
        <v>422</v>
      </c>
      <c r="C69" s="804"/>
      <c r="D69" s="805">
        <f>'Calculo Comp'!N82</f>
        <v>0.90871635610766044</v>
      </c>
      <c r="E69" s="806"/>
      <c r="F69" s="806"/>
      <c r="G69" s="806"/>
      <c r="H69" s="270"/>
    </row>
    <row r="70" spans="1:8" ht="45" x14ac:dyDescent="0.25">
      <c r="A70" s="270"/>
      <c r="B70" s="400" t="s">
        <v>254</v>
      </c>
      <c r="C70" s="400" t="s">
        <v>256</v>
      </c>
      <c r="D70" s="400" t="s">
        <v>244</v>
      </c>
      <c r="E70" s="401" t="s">
        <v>391</v>
      </c>
      <c r="F70" s="402" t="s">
        <v>392</v>
      </c>
      <c r="G70" s="402" t="s">
        <v>429</v>
      </c>
      <c r="H70" s="270"/>
    </row>
    <row r="71" spans="1:8" x14ac:dyDescent="0.25">
      <c r="A71" s="270"/>
      <c r="B71" s="802" t="s">
        <v>407</v>
      </c>
      <c r="C71" s="109" t="s">
        <v>114</v>
      </c>
      <c r="D71" s="75">
        <f>VLOOKUP(C71,Tabla__10.1.1.223_SQLEXPRESS_sigob_utp_Componentes_indicadores[[desc_indicador]:[avance]],3,0)</f>
        <v>230</v>
      </c>
      <c r="E71" s="66">
        <f>VLOOKUP(C71,Tabla__10.1.1.223_SQLEXPRESS_sigob_utp_Componentes_indicadores[[desc_indicador]:[avance]],5,0)</f>
        <v>166</v>
      </c>
      <c r="F71" s="398">
        <f>E71/D71</f>
        <v>0.72173913043478266</v>
      </c>
      <c r="G71" s="398">
        <f t="shared" ref="G71:G79" si="6">IF(F71&gt;1,1,F71)</f>
        <v>0.72173913043478266</v>
      </c>
      <c r="H71" s="270"/>
    </row>
    <row r="72" spans="1:8" s="566" customFormat="1" ht="30" x14ac:dyDescent="0.25">
      <c r="A72" s="270"/>
      <c r="B72" s="802"/>
      <c r="C72" s="109" t="s">
        <v>948</v>
      </c>
      <c r="D72" s="75">
        <f>VLOOKUP(C72,Tabla__10.1.1.223_SQLEXPRESS_sigob_utp_Componentes_indicadores[[desc_indicador]:[avance]],3,0)</f>
        <v>20</v>
      </c>
      <c r="E72" s="66">
        <f>VLOOKUP(C72,Tabla__10.1.1.223_SQLEXPRESS_sigob_utp_Componentes_indicadores[[desc_indicador]:[avance]],5,0)</f>
        <v>9</v>
      </c>
      <c r="F72" s="758">
        <f>E72/D72</f>
        <v>0.45</v>
      </c>
      <c r="G72" s="758">
        <f t="shared" ref="G72" si="7">IF(F72&gt;1,1,F72)</f>
        <v>0.45</v>
      </c>
      <c r="H72" s="270"/>
    </row>
    <row r="73" spans="1:8" x14ac:dyDescent="0.25">
      <c r="A73" s="270"/>
      <c r="B73" s="802"/>
      <c r="C73" s="109" t="s">
        <v>949</v>
      </c>
      <c r="D73" s="75">
        <f>VLOOKUP(C73,Tabla__10.1.1.223_SQLEXPRESS_sigob_utp_Componentes_indicadores[[desc_indicador]:[avance]],3,0)</f>
        <v>5</v>
      </c>
      <c r="E73" s="66">
        <f>VLOOKUP(C73,Tabla__10.1.1.223_SQLEXPRESS_sigob_utp_Componentes_indicadores[[desc_indicador]:[avance]],5,0)</f>
        <v>6</v>
      </c>
      <c r="F73" s="398">
        <f>E73/D73</f>
        <v>1.2</v>
      </c>
      <c r="G73" s="398">
        <f t="shared" si="6"/>
        <v>1</v>
      </c>
      <c r="H73" s="270"/>
    </row>
    <row r="74" spans="1:8" ht="45" x14ac:dyDescent="0.25">
      <c r="A74" s="270"/>
      <c r="B74" s="802" t="s">
        <v>408</v>
      </c>
      <c r="C74" s="109" t="s">
        <v>950</v>
      </c>
      <c r="D74" s="75">
        <f>VLOOKUP(C74,Tabla__10.1.1.223_SQLEXPRESS_sigob_utp_Componentes_indicadores[[desc_indicador]:[avance]],3,0)</f>
        <v>38</v>
      </c>
      <c r="E74" s="66">
        <f>VLOOKUP(C74,Tabla__10.1.1.223_SQLEXPRESS_sigob_utp_Componentes_indicadores[[desc_indicador]:[avance]],5,0)</f>
        <v>53</v>
      </c>
      <c r="F74" s="398">
        <f>E74/D74</f>
        <v>1.3947368421052631</v>
      </c>
      <c r="G74" s="398">
        <f t="shared" si="6"/>
        <v>1</v>
      </c>
      <c r="H74" s="270"/>
    </row>
    <row r="75" spans="1:8" ht="30" x14ac:dyDescent="0.25">
      <c r="A75" s="270"/>
      <c r="B75" s="802"/>
      <c r="C75" s="109" t="s">
        <v>116</v>
      </c>
      <c r="D75" s="75">
        <f>VLOOKUP(C75,Tabla__10.1.1.223_SQLEXPRESS_sigob_utp_Componentes_indicadores[[desc_indicador]:[avance]],3,0)</f>
        <v>200</v>
      </c>
      <c r="E75" s="66">
        <f>VLOOKUP(C75,Tabla__10.1.1.223_SQLEXPRESS_sigob_utp_Componentes_indicadores[[desc_indicador]:[avance]],5,0)</f>
        <v>523</v>
      </c>
      <c r="F75" s="398">
        <f>E75/D75</f>
        <v>2.6150000000000002</v>
      </c>
      <c r="G75" s="398">
        <f t="shared" si="6"/>
        <v>1</v>
      </c>
      <c r="H75" s="270"/>
    </row>
    <row r="76" spans="1:8" ht="15" customHeight="1" x14ac:dyDescent="0.25">
      <c r="A76" s="270"/>
      <c r="B76" s="757" t="s">
        <v>409</v>
      </c>
      <c r="C76" s="109" t="s">
        <v>951</v>
      </c>
      <c r="D76" s="75">
        <f>VLOOKUP(C76,Tabla__10.1.1.223_SQLEXPRESS_sigob_utp_Componentes_indicadores[[desc_indicador]:[avance]],3,0)</f>
        <v>56</v>
      </c>
      <c r="E76" s="66">
        <f>VLOOKUP(C76,Tabla__10.1.1.223_SQLEXPRESS_sigob_utp_Componentes_indicadores[[desc_indicador]:[avance]],5,0)</f>
        <v>71</v>
      </c>
      <c r="F76" s="398">
        <f t="shared" ref="F76:F78" si="8">E76/D76</f>
        <v>1.2678571428571428</v>
      </c>
      <c r="G76" s="398">
        <f t="shared" si="6"/>
        <v>1</v>
      </c>
      <c r="H76" s="270"/>
    </row>
    <row r="77" spans="1:8" ht="29.25" customHeight="1" x14ac:dyDescent="0.25">
      <c r="A77" s="270"/>
      <c r="B77" s="802" t="s">
        <v>247</v>
      </c>
      <c r="C77" s="82" t="s">
        <v>952</v>
      </c>
      <c r="D77" s="75">
        <f>VLOOKUP(C77,Tabla__10.1.1.223_SQLEXPRESS_sigob_utp_Componentes_indicadores[[desc_indicador]:[avance]],3,0)</f>
        <v>72</v>
      </c>
      <c r="E77" s="66">
        <f>VLOOKUP(C77,Tabla__10.1.1.223_SQLEXPRESS_sigob_utp_Componentes_indicadores[[desc_indicador]:[avance]],5,0)</f>
        <v>72</v>
      </c>
      <c r="F77" s="398">
        <f t="shared" si="8"/>
        <v>1</v>
      </c>
      <c r="G77" s="398">
        <f t="shared" si="6"/>
        <v>1</v>
      </c>
      <c r="H77" s="270"/>
    </row>
    <row r="78" spans="1:8" ht="47.25" customHeight="1" x14ac:dyDescent="0.25">
      <c r="A78" s="270"/>
      <c r="B78" s="802"/>
      <c r="C78" s="109" t="s">
        <v>126</v>
      </c>
      <c r="D78" s="75">
        <f>VLOOKUP(C78,Tabla__10.1.1.223_SQLEXPRESS_sigob_utp_Componentes_indicadores[[desc_indicador]:[avance]],3,0)</f>
        <v>28</v>
      </c>
      <c r="E78" s="66">
        <f>VLOOKUP(C78,Tabla__10.1.1.223_SQLEXPRESS_sigob_utp_Componentes_indicadores[[desc_indicador]:[avance]],5,0)</f>
        <v>17</v>
      </c>
      <c r="F78" s="398">
        <f t="shared" si="8"/>
        <v>0.6071428571428571</v>
      </c>
      <c r="G78" s="398">
        <f t="shared" si="6"/>
        <v>0.6071428571428571</v>
      </c>
      <c r="H78" s="270"/>
    </row>
    <row r="79" spans="1:8" ht="30" x14ac:dyDescent="0.25">
      <c r="A79" s="270"/>
      <c r="B79" s="802"/>
      <c r="C79" s="109" t="s">
        <v>125</v>
      </c>
      <c r="D79" s="75">
        <f>VLOOKUP(C79,Tabla__10.1.1.223_SQLEXPRESS_sigob_utp_Componentes_indicadores[[desc_indicador]:[avance]],3,0)</f>
        <v>60</v>
      </c>
      <c r="E79" s="66">
        <f>VLOOKUP(C79,Tabla__10.1.1.223_SQLEXPRESS_sigob_utp_Componentes_indicadores[[desc_indicador]:[avance]],5,0)</f>
        <v>72.2</v>
      </c>
      <c r="F79" s="398">
        <f>E79/D79</f>
        <v>1.2033333333333334</v>
      </c>
      <c r="G79" s="398">
        <f t="shared" si="6"/>
        <v>1</v>
      </c>
      <c r="H79" s="270"/>
    </row>
    <row r="80" spans="1:8" x14ac:dyDescent="0.25">
      <c r="A80" s="270"/>
      <c r="B80" s="271"/>
      <c r="C80" s="272"/>
      <c r="D80" s="273"/>
      <c r="E80" s="274"/>
      <c r="F80" s="275"/>
      <c r="G80" s="275"/>
      <c r="H80" s="270"/>
    </row>
    <row r="81" spans="1:8" ht="23.25" x14ac:dyDescent="0.25">
      <c r="A81" s="270"/>
      <c r="B81" s="804" t="s">
        <v>249</v>
      </c>
      <c r="C81" s="804"/>
      <c r="D81" s="805">
        <f>'Calculo Comp'!N100</f>
        <v>0.92498659673659667</v>
      </c>
      <c r="E81" s="806"/>
      <c r="F81" s="806"/>
      <c r="G81" s="806"/>
      <c r="H81" s="270"/>
    </row>
    <row r="82" spans="1:8" ht="45" x14ac:dyDescent="0.25">
      <c r="A82" s="270"/>
      <c r="B82" s="400" t="s">
        <v>254</v>
      </c>
      <c r="C82" s="400" t="s">
        <v>256</v>
      </c>
      <c r="D82" s="400" t="s">
        <v>390</v>
      </c>
      <c r="E82" s="401" t="s">
        <v>391</v>
      </c>
      <c r="F82" s="402" t="s">
        <v>392</v>
      </c>
      <c r="G82" s="402" t="s">
        <v>429</v>
      </c>
      <c r="H82" s="270"/>
    </row>
    <row r="83" spans="1:8" x14ac:dyDescent="0.25">
      <c r="A83" s="270"/>
      <c r="B83" s="802" t="s">
        <v>411</v>
      </c>
      <c r="C83" s="218" t="s">
        <v>721</v>
      </c>
      <c r="D83" s="75">
        <f>VLOOKUP(C83,Tabla__10.1.1.223_SQLEXPRESS_sigob_utp_Componentes_indicadores[[desc_indicador]:[avance]],3,0)</f>
        <v>12</v>
      </c>
      <c r="E83" s="66">
        <f>VLOOKUP(C83,Tabla__10.1.1.223_SQLEXPRESS_sigob_utp_Componentes_indicadores[[desc_indicador]:[avance]],5,0)</f>
        <v>9.8000000000000007</v>
      </c>
      <c r="F83" s="398">
        <f>E83/D83</f>
        <v>0.81666666666666676</v>
      </c>
      <c r="G83" s="398">
        <f t="shared" ref="G83:G96" si="9">IF(F83&gt;1,1,F83)</f>
        <v>0.81666666666666676</v>
      </c>
      <c r="H83" s="270"/>
    </row>
    <row r="84" spans="1:8" x14ac:dyDescent="0.25">
      <c r="A84" s="270"/>
      <c r="B84" s="802"/>
      <c r="C84" s="218" t="s">
        <v>714</v>
      </c>
      <c r="D84" s="75">
        <f>VLOOKUP(C84,Tabla__10.1.1.223_SQLEXPRESS_sigob_utp_Componentes_indicadores[[desc_indicador]:[avance]],3,0)</f>
        <v>20</v>
      </c>
      <c r="E84" s="66">
        <f>VLOOKUP(C84,Tabla__10.1.1.223_SQLEXPRESS_sigob_utp_Componentes_indicadores[[desc_indicador]:[avance]],5,0)</f>
        <v>16</v>
      </c>
      <c r="F84" s="398">
        <f>E84/D84</f>
        <v>0.8</v>
      </c>
      <c r="G84" s="398">
        <f t="shared" si="9"/>
        <v>0.8</v>
      </c>
      <c r="H84" s="270"/>
    </row>
    <row r="85" spans="1:8" x14ac:dyDescent="0.25">
      <c r="A85" s="270"/>
      <c r="B85" s="802"/>
      <c r="C85" s="218" t="s">
        <v>681</v>
      </c>
      <c r="D85" s="75">
        <f>VLOOKUP(C85,Tabla__10.1.1.223_SQLEXPRESS_sigob_utp_Componentes_indicadores[[desc_indicador]:[avance]],3,0)</f>
        <v>33</v>
      </c>
      <c r="E85" s="66">
        <f>VLOOKUP(C85,Tabla__10.1.1.223_SQLEXPRESS_sigob_utp_Componentes_indicadores[[desc_indicador]:[avance]],5,0)</f>
        <v>29.790000000000003</v>
      </c>
      <c r="F85" s="398">
        <f>E85/D85</f>
        <v>0.90272727272727282</v>
      </c>
      <c r="G85" s="398">
        <f t="shared" si="9"/>
        <v>0.90272727272727282</v>
      </c>
      <c r="H85" s="270"/>
    </row>
    <row r="86" spans="1:8" ht="30" x14ac:dyDescent="0.25">
      <c r="A86" s="270"/>
      <c r="B86" s="802"/>
      <c r="C86" s="218" t="s">
        <v>677</v>
      </c>
      <c r="D86" s="75">
        <f>VLOOKUP(C86,Tabla__10.1.1.223_SQLEXPRESS_sigob_utp_Componentes_indicadores[[desc_indicador]:[avance]],3,0)</f>
        <v>88</v>
      </c>
      <c r="E86" s="66">
        <f>VLOOKUP(C86,Tabla__10.1.1.223_SQLEXPRESS_sigob_utp_Componentes_indicadores[[desc_indicador]:[avance]],5,0)</f>
        <v>88</v>
      </c>
      <c r="F86" s="398">
        <f t="shared" ref="F86:F96" si="10">E86/D86</f>
        <v>1</v>
      </c>
      <c r="G86" s="398">
        <f t="shared" si="9"/>
        <v>1</v>
      </c>
      <c r="H86" s="270"/>
    </row>
    <row r="87" spans="1:8" ht="30" x14ac:dyDescent="0.25">
      <c r="A87" s="270"/>
      <c r="B87" s="802"/>
      <c r="C87" s="218" t="s">
        <v>132</v>
      </c>
      <c r="D87" s="75">
        <f>VLOOKUP(C87,Tabla__10.1.1.223_SQLEXPRESS_sigob_utp_Componentes_indicadores[[desc_indicador]:[avance]],3,0)</f>
        <v>16</v>
      </c>
      <c r="E87" s="66">
        <f>VLOOKUP(C87,Tabla__10.1.1.223_SQLEXPRESS_sigob_utp_Componentes_indicadores[[desc_indicador]:[avance]],5,0)</f>
        <v>11</v>
      </c>
      <c r="F87" s="398">
        <f t="shared" si="10"/>
        <v>0.6875</v>
      </c>
      <c r="G87" s="398">
        <f t="shared" si="9"/>
        <v>0.6875</v>
      </c>
      <c r="H87" s="270"/>
    </row>
    <row r="88" spans="1:8" x14ac:dyDescent="0.25">
      <c r="A88" s="270"/>
      <c r="B88" s="802"/>
      <c r="C88" s="218" t="s">
        <v>680</v>
      </c>
      <c r="D88" s="75">
        <f>VLOOKUP(C88,Tabla__10.1.1.223_SQLEXPRESS_sigob_utp_Componentes_indicadores[[desc_indicador]:[avance]],3,0)</f>
        <v>150</v>
      </c>
      <c r="E88" s="66">
        <f>VLOOKUP(C88,Tabla__10.1.1.223_SQLEXPRESS_sigob_utp_Componentes_indicadores[[desc_indicador]:[avance]],5,0)</f>
        <v>135</v>
      </c>
      <c r="F88" s="398">
        <f t="shared" si="10"/>
        <v>0.9</v>
      </c>
      <c r="G88" s="398">
        <f t="shared" si="9"/>
        <v>0.9</v>
      </c>
      <c r="H88" s="270"/>
    </row>
    <row r="89" spans="1:8" x14ac:dyDescent="0.25">
      <c r="A89" s="270"/>
      <c r="B89" s="802"/>
      <c r="C89" s="218" t="s">
        <v>682</v>
      </c>
      <c r="D89" s="75">
        <f>VLOOKUP(C89,Tabla__10.1.1.223_SQLEXPRESS_sigob_utp_Componentes_indicadores[[desc_indicador]:[avance]],3,0)</f>
        <v>18</v>
      </c>
      <c r="E89" s="66">
        <f>VLOOKUP(C89,Tabla__10.1.1.223_SQLEXPRESS_sigob_utp_Componentes_indicadores[[desc_indicador]:[avance]],5,0)</f>
        <v>18</v>
      </c>
      <c r="F89" s="398">
        <f t="shared" si="10"/>
        <v>1</v>
      </c>
      <c r="G89" s="398">
        <f t="shared" si="9"/>
        <v>1</v>
      </c>
      <c r="H89" s="270"/>
    </row>
    <row r="90" spans="1:8" ht="30" x14ac:dyDescent="0.25">
      <c r="A90" s="270"/>
      <c r="B90" s="802"/>
      <c r="C90" s="218" t="s">
        <v>678</v>
      </c>
      <c r="D90" s="75">
        <f>VLOOKUP(C90,Tabla__10.1.1.223_SQLEXPRESS_sigob_utp_Componentes_indicadores[[desc_indicador]:[avance]],3,0)</f>
        <v>6</v>
      </c>
      <c r="E90" s="66">
        <f>VLOOKUP(C90,Tabla__10.1.1.223_SQLEXPRESS_sigob_utp_Componentes_indicadores[[desc_indicador]:[avance]],5,0)</f>
        <v>14</v>
      </c>
      <c r="F90" s="398">
        <f t="shared" si="10"/>
        <v>2.3333333333333335</v>
      </c>
      <c r="G90" s="398">
        <f t="shared" si="9"/>
        <v>1</v>
      </c>
      <c r="H90" s="270"/>
    </row>
    <row r="91" spans="1:8" x14ac:dyDescent="0.25">
      <c r="A91" s="270"/>
      <c r="B91" s="802"/>
      <c r="C91" s="218" t="s">
        <v>128</v>
      </c>
      <c r="D91" s="75">
        <f>VLOOKUP(C91,Tabla__10.1.1.223_SQLEXPRESS_sigob_utp_Componentes_indicadores[[desc_indicador]:[avance]],3,0)</f>
        <v>2</v>
      </c>
      <c r="E91" s="66">
        <f>VLOOKUP(C91,Tabla__10.1.1.223_SQLEXPRESS_sigob_utp_Componentes_indicadores[[desc_indicador]:[avance]],5,0)</f>
        <v>2</v>
      </c>
      <c r="F91" s="398">
        <f t="shared" si="10"/>
        <v>1</v>
      </c>
      <c r="G91" s="398">
        <f t="shared" si="9"/>
        <v>1</v>
      </c>
      <c r="H91" s="270"/>
    </row>
    <row r="92" spans="1:8" x14ac:dyDescent="0.25">
      <c r="A92" s="270"/>
      <c r="B92" s="802"/>
      <c r="C92" s="218" t="s">
        <v>679</v>
      </c>
      <c r="D92" s="75">
        <f>VLOOKUP(C92,Tabla__10.1.1.223_SQLEXPRESS_sigob_utp_Componentes_indicadores[[desc_indicador]:[avance]],3,0)</f>
        <v>30</v>
      </c>
      <c r="E92" s="66">
        <f>VLOOKUP(C92,Tabla__10.1.1.223_SQLEXPRESS_sigob_utp_Componentes_indicadores[[desc_indicador]:[avance]],5,0)</f>
        <v>42</v>
      </c>
      <c r="F92" s="398">
        <f t="shared" si="10"/>
        <v>1.4</v>
      </c>
      <c r="G92" s="398">
        <f t="shared" si="9"/>
        <v>1</v>
      </c>
      <c r="H92" s="270"/>
    </row>
    <row r="93" spans="1:8" ht="49.5" customHeight="1" x14ac:dyDescent="0.25">
      <c r="A93" s="270"/>
      <c r="B93" s="802"/>
      <c r="C93" s="218" t="s">
        <v>676</v>
      </c>
      <c r="D93" s="75">
        <f>VLOOKUP(C93,Tabla__10.1.1.223_SQLEXPRESS_sigob_utp_Componentes_indicadores[[desc_indicador]:[avance]],3,0)</f>
        <v>6</v>
      </c>
      <c r="E93" s="66">
        <f>VLOOKUP(C93,Tabla__10.1.1.223_SQLEXPRESS_sigob_utp_Componentes_indicadores[[desc_indicador]:[avance]],5,0)</f>
        <v>3</v>
      </c>
      <c r="F93" s="398">
        <f t="shared" si="10"/>
        <v>0.5</v>
      </c>
      <c r="G93" s="398">
        <f t="shared" si="9"/>
        <v>0.5</v>
      </c>
      <c r="H93" s="270"/>
    </row>
    <row r="94" spans="1:8" ht="35.25" customHeight="1" x14ac:dyDescent="0.25">
      <c r="A94" s="270"/>
      <c r="B94" s="802"/>
      <c r="C94" s="218" t="s">
        <v>674</v>
      </c>
      <c r="D94" s="75">
        <f>VLOOKUP(C94,Tabla__10.1.1.223_SQLEXPRESS_sigob_utp_Componentes_indicadores[[desc_indicador]:[avance]],3,0)</f>
        <v>22</v>
      </c>
      <c r="E94" s="66">
        <f>VLOOKUP(C94,Tabla__10.1.1.223_SQLEXPRESS_sigob_utp_Componentes_indicadores[[desc_indicador]:[avance]],5,0)</f>
        <v>55</v>
      </c>
      <c r="F94" s="398">
        <f>E94/D94</f>
        <v>2.5</v>
      </c>
      <c r="G94" s="398">
        <f t="shared" si="9"/>
        <v>1</v>
      </c>
      <c r="H94" s="270"/>
    </row>
    <row r="95" spans="1:8" ht="49.5" customHeight="1" x14ac:dyDescent="0.25">
      <c r="A95" s="270"/>
      <c r="B95" s="802"/>
      <c r="C95" s="218" t="s">
        <v>675</v>
      </c>
      <c r="D95" s="75">
        <f>VLOOKUP(C95,Tabla__10.1.1.223_SQLEXPRESS_sigob_utp_Componentes_indicadores[[desc_indicador]:[avance]],3,0)</f>
        <v>40</v>
      </c>
      <c r="E95" s="66">
        <f>VLOOKUP(C95,Tabla__10.1.1.223_SQLEXPRESS_sigob_utp_Componentes_indicadores[[desc_indicador]:[avance]],5,0)</f>
        <v>58</v>
      </c>
      <c r="F95" s="398">
        <f>E95/D95</f>
        <v>1.45</v>
      </c>
      <c r="G95" s="398">
        <f t="shared" si="9"/>
        <v>1</v>
      </c>
      <c r="H95" s="270"/>
    </row>
    <row r="96" spans="1:8" ht="30" x14ac:dyDescent="0.25">
      <c r="A96" s="270"/>
      <c r="B96" s="403" t="s">
        <v>412</v>
      </c>
      <c r="C96" s="43" t="s">
        <v>412</v>
      </c>
      <c r="D96" s="75">
        <f>VLOOKUP(C96,Tabla__10.1.1.223_SQLEXPRESS_sigob_utp_Componentes_indicadores[[desc_indicador]:[avance]],3,0)</f>
        <v>27</v>
      </c>
      <c r="E96" s="66">
        <f>VLOOKUP(C96,Tabla__10.1.1.223_SQLEXPRESS_sigob_utp_Componentes_indicadores[[desc_indicador]:[avance]],5,0)</f>
        <v>27</v>
      </c>
      <c r="F96" s="398">
        <f t="shared" si="10"/>
        <v>1</v>
      </c>
      <c r="G96" s="398">
        <f t="shared" si="9"/>
        <v>1</v>
      </c>
      <c r="H96" s="270"/>
    </row>
    <row r="97" spans="1:8" x14ac:dyDescent="0.25">
      <c r="A97" s="270"/>
      <c r="B97" s="271"/>
      <c r="C97" s="272"/>
      <c r="D97" s="273"/>
      <c r="E97" s="274"/>
      <c r="F97" s="275"/>
      <c r="G97" s="275"/>
      <c r="H97" s="270"/>
    </row>
    <row r="98" spans="1:8" ht="39" customHeight="1" x14ac:dyDescent="0.25">
      <c r="A98" s="270"/>
      <c r="B98" s="804" t="s">
        <v>424</v>
      </c>
      <c r="C98" s="804"/>
      <c r="D98" s="805">
        <f>'Calculo Comp'!N108</f>
        <v>0.91339999999999999</v>
      </c>
      <c r="E98" s="806"/>
      <c r="F98" s="806"/>
      <c r="G98" s="806"/>
      <c r="H98" s="270"/>
    </row>
    <row r="99" spans="1:8" ht="45" x14ac:dyDescent="0.25">
      <c r="A99" s="270"/>
      <c r="B99" s="400" t="s">
        <v>254</v>
      </c>
      <c r="C99" s="400" t="s">
        <v>256</v>
      </c>
      <c r="D99" s="400" t="s">
        <v>244</v>
      </c>
      <c r="E99" s="401" t="s">
        <v>391</v>
      </c>
      <c r="F99" s="402" t="s">
        <v>392</v>
      </c>
      <c r="G99" s="402" t="s">
        <v>429</v>
      </c>
      <c r="H99" s="270"/>
    </row>
    <row r="100" spans="1:8" ht="57.75" customHeight="1" x14ac:dyDescent="0.25">
      <c r="A100" s="270"/>
      <c r="B100" s="403" t="s">
        <v>414</v>
      </c>
      <c r="C100" s="396" t="s">
        <v>141</v>
      </c>
      <c r="D100" s="75">
        <f>VLOOKUP(C100,Tabla__10.1.1.223_SQLEXPRESS_sigob_utp_Componentes_indicadores[[desc_indicador]:[avance]],3,0)</f>
        <v>10</v>
      </c>
      <c r="E100" s="66">
        <f>VLOOKUP(C100,Tabla__10.1.1.223_SQLEXPRESS_sigob_utp_Componentes_indicadores[[desc_indicador]:[avance]],5,0)</f>
        <v>8</v>
      </c>
      <c r="F100" s="398">
        <f>E100/D100</f>
        <v>0.8</v>
      </c>
      <c r="G100" s="398">
        <f>IF(F100&gt;1,1,F100)</f>
        <v>0.8</v>
      </c>
      <c r="H100" s="270"/>
    </row>
    <row r="101" spans="1:8" ht="42" customHeight="1" x14ac:dyDescent="0.25">
      <c r="A101" s="270"/>
      <c r="B101" s="807" t="s">
        <v>415</v>
      </c>
      <c r="C101" s="82" t="s">
        <v>142</v>
      </c>
      <c r="D101" s="75">
        <f>VLOOKUP(C101,Tabla__10.1.1.223_SQLEXPRESS_sigob_utp_Componentes_indicadores[[desc_indicador]:[avance]],3,0)</f>
        <v>4</v>
      </c>
      <c r="E101" s="66">
        <f>VLOOKUP(C101,Tabla__10.1.1.223_SQLEXPRESS_sigob_utp_Componentes_indicadores[[desc_indicador]:[avance]],5,0)</f>
        <v>4</v>
      </c>
      <c r="F101" s="398">
        <f>E101/D101</f>
        <v>1</v>
      </c>
      <c r="G101" s="398">
        <f>IF(F101&gt;1,1,F101)</f>
        <v>1</v>
      </c>
      <c r="H101" s="270"/>
    </row>
    <row r="102" spans="1:8" ht="57.75" customHeight="1" x14ac:dyDescent="0.25">
      <c r="A102" s="270"/>
      <c r="B102" s="807"/>
      <c r="C102" s="43" t="s">
        <v>143</v>
      </c>
      <c r="D102" s="75">
        <f>VLOOKUP(C102,Tabla__10.1.1.223_SQLEXPRESS_sigob_utp_Componentes_indicadores[[desc_indicador]:[avance]],3,0)</f>
        <v>17</v>
      </c>
      <c r="E102" s="66">
        <f>VLOOKUP(C102,Tabla__10.1.1.223_SQLEXPRESS_sigob_utp_Componentes_indicadores[[desc_indicador]:[avance]],5,0)</f>
        <v>17</v>
      </c>
      <c r="F102" s="398">
        <f>E102/D102</f>
        <v>1</v>
      </c>
      <c r="G102" s="398">
        <f>IF(F102&gt;1,1,F102)</f>
        <v>1</v>
      </c>
      <c r="H102" s="270"/>
    </row>
    <row r="103" spans="1:8" ht="45" x14ac:dyDescent="0.25">
      <c r="A103" s="270"/>
      <c r="B103" s="404" t="s">
        <v>416</v>
      </c>
      <c r="C103" s="82" t="s">
        <v>814</v>
      </c>
      <c r="D103" s="75">
        <f>VLOOKUP(C103,Tabla__10.1.1.223_SQLEXPRESS_sigob_utp_Componentes_indicadores[[desc_indicador]:[avance]],3,0)</f>
        <v>30</v>
      </c>
      <c r="E103" s="66">
        <f>VLOOKUP(C103,Tabla__10.1.1.223_SQLEXPRESS_sigob_utp_Componentes_indicadores[[desc_indicador]:[avance]],5,0)</f>
        <v>30</v>
      </c>
      <c r="F103" s="398">
        <f>E103/D103</f>
        <v>1</v>
      </c>
      <c r="G103" s="398">
        <f>IF(F103&gt;1,1,F103)</f>
        <v>1</v>
      </c>
      <c r="H103" s="270"/>
    </row>
    <row r="104" spans="1:8" x14ac:dyDescent="0.25">
      <c r="A104" s="270"/>
      <c r="B104" s="271"/>
      <c r="C104" s="272"/>
      <c r="D104" s="273"/>
      <c r="E104" s="274"/>
      <c r="F104" s="275"/>
      <c r="G104" s="275"/>
      <c r="H104" s="270"/>
    </row>
    <row r="105" spans="1:8" ht="33" customHeight="1" x14ac:dyDescent="0.25">
      <c r="A105" s="270"/>
      <c r="B105" s="804" t="s">
        <v>237</v>
      </c>
      <c r="C105" s="804"/>
      <c r="D105" s="805">
        <f>'Calculo Comp'!N117</f>
        <v>0.97666666666666657</v>
      </c>
      <c r="E105" s="806"/>
      <c r="F105" s="806"/>
      <c r="G105" s="806"/>
      <c r="H105" s="270"/>
    </row>
    <row r="106" spans="1:8" ht="45" x14ac:dyDescent="0.25">
      <c r="A106" s="270"/>
      <c r="B106" s="400" t="s">
        <v>254</v>
      </c>
      <c r="C106" s="400" t="s">
        <v>256</v>
      </c>
      <c r="D106" s="400" t="s">
        <v>390</v>
      </c>
      <c r="E106" s="401" t="s">
        <v>391</v>
      </c>
      <c r="F106" s="402" t="s">
        <v>392</v>
      </c>
      <c r="G106" s="402" t="s">
        <v>429</v>
      </c>
      <c r="H106" s="270"/>
    </row>
    <row r="107" spans="1:8" ht="30" x14ac:dyDescent="0.25">
      <c r="A107" s="270"/>
      <c r="B107" s="403" t="s">
        <v>417</v>
      </c>
      <c r="C107" s="396" t="s">
        <v>275</v>
      </c>
      <c r="D107" s="75">
        <f>VLOOKUP(C107,Tabla__10.1.1.223_SQLEXPRESS_sigob_utp_Componentes_indicadores[[desc_indicador]:[avance]],3,0)</f>
        <v>75</v>
      </c>
      <c r="E107" s="66">
        <f>VLOOKUP(C107,Tabla__10.1.1.223_SQLEXPRESS_sigob_utp_Componentes_indicadores[[desc_indicador]:[avance]],5,0)</f>
        <v>70</v>
      </c>
      <c r="F107" s="398">
        <f>E107/D107</f>
        <v>0.93333333333333335</v>
      </c>
      <c r="G107" s="398">
        <f>IF(F107&gt;1,1,F107)</f>
        <v>0.93333333333333335</v>
      </c>
      <c r="H107" s="270"/>
    </row>
    <row r="108" spans="1:8" ht="25.5" customHeight="1" x14ac:dyDescent="0.25">
      <c r="A108" s="270"/>
      <c r="B108" s="807" t="s">
        <v>418</v>
      </c>
      <c r="C108" s="395" t="s">
        <v>147</v>
      </c>
      <c r="D108" s="170">
        <f>VLOOKUP(C108,Tabla__10.1.1.223_SQLEXPRESS_sigob_utp_Componentes_indicadores[[desc_indicador]:[avance]],3,0)</f>
        <v>5</v>
      </c>
      <c r="E108" s="66">
        <f>VLOOKUP(C108,Tabla__10.1.1.223_SQLEXPRESS_sigob_utp_Componentes_indicadores[[desc_indicador]:[avance]],5,0)</f>
        <v>5</v>
      </c>
      <c r="F108" s="398">
        <f>E108/D108</f>
        <v>1</v>
      </c>
      <c r="G108" s="398">
        <f>IF(F108&gt;1,1,F108)</f>
        <v>1</v>
      </c>
      <c r="H108" s="270"/>
    </row>
    <row r="109" spans="1:8" ht="30" x14ac:dyDescent="0.25">
      <c r="A109" s="270"/>
      <c r="B109" s="807"/>
      <c r="C109" s="395" t="s">
        <v>148</v>
      </c>
      <c r="D109" s="170">
        <f>VLOOKUP(C109,Tabla__10.1.1.223_SQLEXPRESS_sigob_utp_Componentes_indicadores[[desc_indicador]:[avance]],3,0)</f>
        <v>36</v>
      </c>
      <c r="E109" s="66">
        <f>VLOOKUP(C109,Tabla__10.1.1.223_SQLEXPRESS_sigob_utp_Componentes_indicadores[[desc_indicador]:[avance]],5,0)</f>
        <v>38</v>
      </c>
      <c r="F109" s="398">
        <f>E109/D109</f>
        <v>1.0555555555555556</v>
      </c>
      <c r="G109" s="398">
        <f>IF(F109&gt;1,1,F109)</f>
        <v>1</v>
      </c>
      <c r="H109" s="270"/>
    </row>
    <row r="110" spans="1:8" x14ac:dyDescent="0.25">
      <c r="A110" s="270"/>
      <c r="B110" s="802" t="s">
        <v>419</v>
      </c>
      <c r="C110" s="395" t="s">
        <v>149</v>
      </c>
      <c r="D110" s="170">
        <f>VLOOKUP(C110,Tabla__10.1.1.223_SQLEXPRESS_sigob_utp_Componentes_indicadores[[desc_indicador]:[avance]],3,0)</f>
        <v>6</v>
      </c>
      <c r="E110" s="66">
        <f>VLOOKUP(C110,Tabla__10.1.1.223_SQLEXPRESS_sigob_utp_Componentes_indicadores[[desc_indicador]:[avance]],5,0)</f>
        <v>6</v>
      </c>
      <c r="F110" s="398">
        <f>E110/D110</f>
        <v>1</v>
      </c>
      <c r="G110" s="398">
        <f>IF(F110&gt;1,1,F110)</f>
        <v>1</v>
      </c>
      <c r="H110" s="270"/>
    </row>
    <row r="111" spans="1:8" x14ac:dyDescent="0.25">
      <c r="A111" s="270"/>
      <c r="B111" s="802"/>
      <c r="C111" s="395" t="s">
        <v>150</v>
      </c>
      <c r="D111" s="170">
        <f>VLOOKUP(C111,Tabla__10.1.1.223_SQLEXPRESS_sigob_utp_Componentes_indicadores[[desc_indicador]:[avance]],3,0)</f>
        <v>13</v>
      </c>
      <c r="E111" s="66">
        <f>VLOOKUP(C111,Tabla__10.1.1.223_SQLEXPRESS_sigob_utp_Componentes_indicadores[[desc_indicador]:[avance]],5,0)</f>
        <v>14</v>
      </c>
      <c r="F111" s="398">
        <f>E111/D111</f>
        <v>1.0769230769230769</v>
      </c>
      <c r="G111" s="398">
        <f>IF(F111&gt;1,1,F111)</f>
        <v>1</v>
      </c>
      <c r="H111" s="270"/>
    </row>
    <row r="112" spans="1:8" x14ac:dyDescent="0.25">
      <c r="A112" s="270"/>
      <c r="B112" s="270"/>
      <c r="C112" s="270"/>
      <c r="D112" s="270"/>
      <c r="E112" s="270"/>
      <c r="F112" s="270"/>
      <c r="G112" s="270"/>
      <c r="H112" s="270"/>
    </row>
    <row r="113" spans="1:8" x14ac:dyDescent="0.25">
      <c r="A113" s="270"/>
      <c r="B113" s="270"/>
      <c r="C113" s="270"/>
      <c r="D113" s="270"/>
      <c r="E113" s="270"/>
      <c r="F113" s="270"/>
      <c r="G113" s="270"/>
      <c r="H113" s="270"/>
    </row>
    <row r="114" spans="1:8" x14ac:dyDescent="0.25">
      <c r="A114" s="270"/>
      <c r="B114" s="270"/>
      <c r="C114" s="270"/>
      <c r="D114" s="270"/>
      <c r="E114" s="270"/>
      <c r="F114" s="270"/>
      <c r="G114" s="270"/>
      <c r="H114" s="270"/>
    </row>
    <row r="115" spans="1:8" ht="30" x14ac:dyDescent="0.25">
      <c r="A115" s="270"/>
      <c r="B115" s="354" t="s">
        <v>632</v>
      </c>
      <c r="C115" s="354" t="s">
        <v>444</v>
      </c>
      <c r="D115" s="354" t="s">
        <v>629</v>
      </c>
      <c r="E115" s="354" t="s">
        <v>630</v>
      </c>
      <c r="F115" s="270"/>
      <c r="G115" s="270"/>
      <c r="H115" s="270"/>
    </row>
    <row r="116" spans="1:8" x14ac:dyDescent="0.25">
      <c r="A116" s="270"/>
      <c r="B116" s="347" t="s">
        <v>428</v>
      </c>
      <c r="C116" s="355">
        <f>D7</f>
        <v>0.97027287200967838</v>
      </c>
      <c r="D116" s="351">
        <v>0.121</v>
      </c>
      <c r="E116" s="356">
        <f>D116*C116</f>
        <v>0.11740301751317107</v>
      </c>
      <c r="F116" s="270"/>
      <c r="G116" s="270"/>
      <c r="H116" s="270"/>
    </row>
    <row r="117" spans="1:8" x14ac:dyDescent="0.25">
      <c r="A117" s="270"/>
      <c r="B117" s="347" t="s">
        <v>420</v>
      </c>
      <c r="C117" s="355">
        <f>D26</f>
        <v>0.98471271197860799</v>
      </c>
      <c r="D117" s="351">
        <v>0.20499999999999999</v>
      </c>
      <c r="E117" s="356">
        <f t="shared" ref="E117:E122" si="11">D117*C117</f>
        <v>0.20186610595561463</v>
      </c>
      <c r="F117" s="270"/>
      <c r="G117" s="270"/>
      <c r="H117" s="270"/>
    </row>
    <row r="118" spans="1:8" x14ac:dyDescent="0.25">
      <c r="A118" s="270"/>
      <c r="B118" s="347" t="s">
        <v>421</v>
      </c>
      <c r="C118" s="355">
        <f>D58</f>
        <v>0.97181249999999997</v>
      </c>
      <c r="D118" s="351">
        <v>0.11899999999999999</v>
      </c>
      <c r="E118" s="356">
        <f t="shared" si="11"/>
        <v>0.1156456875</v>
      </c>
      <c r="F118" s="270"/>
      <c r="G118" s="270"/>
      <c r="H118" s="270"/>
    </row>
    <row r="119" spans="1:8" ht="30" x14ac:dyDescent="0.25">
      <c r="A119" s="270"/>
      <c r="B119" s="347" t="s">
        <v>422</v>
      </c>
      <c r="C119" s="355">
        <f>D69</f>
        <v>0.90871635610766044</v>
      </c>
      <c r="D119" s="351">
        <v>0.23300000000000001</v>
      </c>
      <c r="E119" s="356">
        <f t="shared" si="11"/>
        <v>0.21173091097308488</v>
      </c>
      <c r="F119" s="270"/>
      <c r="G119" s="270"/>
      <c r="H119" s="270"/>
    </row>
    <row r="120" spans="1:8" x14ac:dyDescent="0.25">
      <c r="A120" s="270"/>
      <c r="B120" s="348" t="s">
        <v>249</v>
      </c>
      <c r="C120" s="346">
        <f>D81</f>
        <v>0.92498659673659667</v>
      </c>
      <c r="D120" s="351">
        <v>0.106</v>
      </c>
      <c r="E120" s="356">
        <f t="shared" si="11"/>
        <v>9.8048579254079241E-2</v>
      </c>
      <c r="F120" s="270"/>
      <c r="G120" s="270"/>
      <c r="H120" s="270"/>
    </row>
    <row r="121" spans="1:8" x14ac:dyDescent="0.25">
      <c r="A121" s="270"/>
      <c r="B121" s="348" t="s">
        <v>424</v>
      </c>
      <c r="C121" s="346">
        <f>D98</f>
        <v>0.91339999999999999</v>
      </c>
      <c r="D121" s="351">
        <v>0.113</v>
      </c>
      <c r="E121" s="356">
        <f t="shared" si="11"/>
        <v>0.10321420000000001</v>
      </c>
      <c r="F121" s="270"/>
      <c r="G121" s="270"/>
      <c r="H121" s="270"/>
    </row>
    <row r="122" spans="1:8" x14ac:dyDescent="0.25">
      <c r="A122" s="270"/>
      <c r="B122" s="347" t="s">
        <v>237</v>
      </c>
      <c r="C122" s="355">
        <f>D105</f>
        <v>0.97666666666666657</v>
      </c>
      <c r="D122" s="351">
        <v>0.10299999999999999</v>
      </c>
      <c r="E122" s="356">
        <f t="shared" si="11"/>
        <v>0.10059666666666665</v>
      </c>
      <c r="F122" s="270"/>
      <c r="G122" s="270"/>
      <c r="H122" s="270"/>
    </row>
    <row r="123" spans="1:8" x14ac:dyDescent="0.25">
      <c r="A123" s="270"/>
      <c r="B123" s="786" t="s">
        <v>633</v>
      </c>
      <c r="C123" s="786"/>
      <c r="D123" s="786"/>
      <c r="E123" s="353">
        <f>SUM(E116:E122)</f>
        <v>0.94850516786261663</v>
      </c>
      <c r="F123" s="270"/>
      <c r="G123" s="270"/>
      <c r="H123" s="270"/>
    </row>
    <row r="124" spans="1:8" x14ac:dyDescent="0.25">
      <c r="A124" s="270"/>
      <c r="B124" s="270"/>
      <c r="C124" s="270"/>
      <c r="D124" s="270"/>
      <c r="E124" s="270"/>
      <c r="F124" s="270"/>
      <c r="G124" s="270"/>
      <c r="H124" s="270"/>
    </row>
    <row r="125" spans="1:8" x14ac:dyDescent="0.25">
      <c r="A125" s="270"/>
      <c r="B125" s="270"/>
      <c r="C125" s="270"/>
      <c r="D125" s="270"/>
      <c r="E125" s="270"/>
      <c r="F125" s="270"/>
      <c r="G125" s="270"/>
      <c r="H125" s="270"/>
    </row>
    <row r="126" spans="1:8" ht="30" x14ac:dyDescent="0.25">
      <c r="A126" s="270"/>
      <c r="B126" s="363" t="s">
        <v>632</v>
      </c>
      <c r="C126" s="366" t="s">
        <v>639</v>
      </c>
      <c r="D126" s="363" t="s">
        <v>642</v>
      </c>
      <c r="E126" s="270"/>
      <c r="F126" s="270"/>
      <c r="G126" s="270"/>
      <c r="H126" s="270"/>
    </row>
    <row r="127" spans="1:8" x14ac:dyDescent="0.25">
      <c r="A127" s="270"/>
      <c r="B127" s="347" t="s">
        <v>428</v>
      </c>
      <c r="C127" s="364">
        <f>COUNT($F$9:$F$24)</f>
        <v>16</v>
      </c>
      <c r="D127" s="364">
        <f>COUNTIF($F$9:$F$24,0)</f>
        <v>0</v>
      </c>
      <c r="E127" s="270"/>
      <c r="F127" s="270"/>
      <c r="G127" s="270"/>
      <c r="H127" s="270"/>
    </row>
    <row r="128" spans="1:8" x14ac:dyDescent="0.25">
      <c r="A128" s="270"/>
      <c r="B128" s="347" t="s">
        <v>420</v>
      </c>
      <c r="C128" s="364">
        <f>COUNT($F$28:$F$56)</f>
        <v>29</v>
      </c>
      <c r="D128" s="364">
        <f>COUNTIF($F$28:$F$56,0)</f>
        <v>0</v>
      </c>
      <c r="E128" s="270"/>
      <c r="F128" s="270"/>
      <c r="G128" s="270"/>
      <c r="H128" s="270"/>
    </row>
    <row r="129" spans="1:8" x14ac:dyDescent="0.25">
      <c r="A129" s="270"/>
      <c r="B129" s="347" t="s">
        <v>421</v>
      </c>
      <c r="C129" s="364">
        <f>COUNT($F$60:$F$67)</f>
        <v>8</v>
      </c>
      <c r="D129" s="364">
        <f>COUNTIF($F$60:$F$67,0)</f>
        <v>0</v>
      </c>
      <c r="E129" s="270"/>
      <c r="F129" s="270"/>
      <c r="G129" s="270"/>
      <c r="H129" s="270"/>
    </row>
    <row r="130" spans="1:8" ht="30" x14ac:dyDescent="0.25">
      <c r="A130" s="270"/>
      <c r="B130" s="347" t="s">
        <v>422</v>
      </c>
      <c r="C130" s="364">
        <f>COUNT($F$71:$F$79)</f>
        <v>9</v>
      </c>
      <c r="D130" s="364">
        <f>COUNTIF($F$71:$F$79,0)</f>
        <v>0</v>
      </c>
      <c r="E130" s="270"/>
      <c r="F130" s="270"/>
      <c r="G130" s="270"/>
      <c r="H130" s="270"/>
    </row>
    <row r="131" spans="1:8" x14ac:dyDescent="0.25">
      <c r="A131" s="270"/>
      <c r="B131" s="348" t="s">
        <v>249</v>
      </c>
      <c r="C131" s="364">
        <f>COUNT($F$83:$F$96)</f>
        <v>14</v>
      </c>
      <c r="D131" s="364">
        <f>COUNTIF($F$83:$F$96,0)</f>
        <v>0</v>
      </c>
      <c r="E131" s="270"/>
      <c r="F131" s="270"/>
      <c r="G131" s="270"/>
      <c r="H131" s="270"/>
    </row>
    <row r="132" spans="1:8" x14ac:dyDescent="0.25">
      <c r="A132" s="270"/>
      <c r="B132" s="348" t="s">
        <v>424</v>
      </c>
      <c r="C132" s="364">
        <f>COUNT($F$100:$F$103)</f>
        <v>4</v>
      </c>
      <c r="D132" s="364">
        <f>COUNTIF($F$100:$F$103,0)</f>
        <v>0</v>
      </c>
      <c r="E132" s="270"/>
      <c r="F132" s="270"/>
      <c r="G132" s="270"/>
      <c r="H132" s="270"/>
    </row>
    <row r="133" spans="1:8" x14ac:dyDescent="0.25">
      <c r="A133" s="270"/>
      <c r="B133" s="347" t="s">
        <v>237</v>
      </c>
      <c r="C133" s="364">
        <f>COUNT($F$107:$F$111)</f>
        <v>5</v>
      </c>
      <c r="D133" s="364">
        <f>COUNTIF($F$107:$F$111,0)</f>
        <v>0</v>
      </c>
      <c r="E133" s="270"/>
      <c r="F133" s="270"/>
      <c r="G133" s="270"/>
      <c r="H133" s="270"/>
    </row>
    <row r="134" spans="1:8" x14ac:dyDescent="0.25">
      <c r="A134" s="270"/>
      <c r="B134" s="347" t="s">
        <v>653</v>
      </c>
      <c r="C134" s="371">
        <f>SUM(C127:C133)</f>
        <v>85</v>
      </c>
      <c r="D134" s="371">
        <f>SUM(D127:D133)</f>
        <v>0</v>
      </c>
      <c r="E134" s="270"/>
      <c r="F134" s="270"/>
      <c r="G134" s="270"/>
      <c r="H134" s="270"/>
    </row>
    <row r="135" spans="1:8" x14ac:dyDescent="0.25">
      <c r="A135" s="270"/>
      <c r="B135" s="270"/>
      <c r="C135" s="270"/>
      <c r="D135" s="270"/>
      <c r="E135" s="270"/>
      <c r="F135" s="270"/>
      <c r="G135" s="270"/>
      <c r="H135" s="270"/>
    </row>
    <row r="136" spans="1:8" hidden="1" x14ac:dyDescent="0.25"/>
    <row r="137" spans="1:8" hidden="1" x14ac:dyDescent="0.25"/>
    <row r="138" spans="1:8" hidden="1" x14ac:dyDescent="0.25"/>
    <row r="139" spans="1:8" hidden="1" x14ac:dyDescent="0.25"/>
  </sheetData>
  <mergeCells count="36">
    <mergeCell ref="D81:G81"/>
    <mergeCell ref="D98:G98"/>
    <mergeCell ref="D105:G105"/>
    <mergeCell ref="B81:C81"/>
    <mergeCell ref="B69:C69"/>
    <mergeCell ref="B71:B73"/>
    <mergeCell ref="B74:B75"/>
    <mergeCell ref="A1:H1"/>
    <mergeCell ref="B123:D123"/>
    <mergeCell ref="B110:B111"/>
    <mergeCell ref="B7:C7"/>
    <mergeCell ref="D7:G7"/>
    <mergeCell ref="D26:G26"/>
    <mergeCell ref="D58:G58"/>
    <mergeCell ref="D69:G69"/>
    <mergeCell ref="B83:B95"/>
    <mergeCell ref="B98:C98"/>
    <mergeCell ref="B101:B102"/>
    <mergeCell ref="B105:C105"/>
    <mergeCell ref="B108:B109"/>
    <mergeCell ref="B77:B79"/>
    <mergeCell ref="B2:G2"/>
    <mergeCell ref="B3:G3"/>
    <mergeCell ref="B61:B64"/>
    <mergeCell ref="B4:G4"/>
    <mergeCell ref="B58:C58"/>
    <mergeCell ref="B9:B12"/>
    <mergeCell ref="B13:B16"/>
    <mergeCell ref="B17:B21"/>
    <mergeCell ref="B22:B24"/>
    <mergeCell ref="B26:C26"/>
    <mergeCell ref="B28:B31"/>
    <mergeCell ref="B32:B33"/>
    <mergeCell ref="B34:B41"/>
    <mergeCell ref="B42:B45"/>
    <mergeCell ref="B46:B56"/>
  </mergeCells>
  <conditionalFormatting sqref="F9:G25">
    <cfRule type="iconSet" priority="24">
      <iconSet iconSet="3Symbols">
        <cfvo type="percent" val="0"/>
        <cfvo type="num" val="0.5"/>
        <cfvo type="num" val="0.8"/>
      </iconSet>
    </cfRule>
  </conditionalFormatting>
  <conditionalFormatting sqref="F60:G68">
    <cfRule type="iconSet" priority="22">
      <iconSet iconSet="3Symbols">
        <cfvo type="percent" val="0"/>
        <cfvo type="num" val="0.5"/>
        <cfvo type="num" val="0.8"/>
      </iconSet>
    </cfRule>
  </conditionalFormatting>
  <conditionalFormatting sqref="F83:G97">
    <cfRule type="iconSet" priority="19">
      <iconSet iconSet="3Symbols">
        <cfvo type="percent" val="0"/>
        <cfvo type="num" val="0.5"/>
        <cfvo type="num" val="0.8"/>
      </iconSet>
    </cfRule>
  </conditionalFormatting>
  <conditionalFormatting sqref="F100:G104">
    <cfRule type="iconSet" priority="18">
      <iconSet iconSet="3Symbols">
        <cfvo type="percent" val="0"/>
        <cfvo type="num" val="0.5"/>
        <cfvo type="num" val="0.8"/>
      </iconSet>
    </cfRule>
  </conditionalFormatting>
  <conditionalFormatting sqref="F107:G111">
    <cfRule type="iconSet" priority="17">
      <iconSet iconSet="3Symbols">
        <cfvo type="percent" val="0"/>
        <cfvo type="num" val="0.5"/>
        <cfvo type="num" val="0.8"/>
      </iconSet>
    </cfRule>
  </conditionalFormatting>
  <conditionalFormatting sqref="F57:G57">
    <cfRule type="iconSet" priority="16">
      <iconSet iconSet="3Symbols">
        <cfvo type="percent" val="0"/>
        <cfvo type="num" val="0.5"/>
        <cfvo type="num" val="0.8"/>
      </iconSet>
    </cfRule>
  </conditionalFormatting>
  <conditionalFormatting sqref="F68:G68">
    <cfRule type="iconSet" priority="15">
      <iconSet iconSet="3Symbols">
        <cfvo type="percent" val="0"/>
        <cfvo type="num" val="0.5"/>
        <cfvo type="num" val="0.8"/>
      </iconSet>
    </cfRule>
  </conditionalFormatting>
  <conditionalFormatting sqref="F80:G80">
    <cfRule type="iconSet" priority="13">
      <iconSet iconSet="3Symbols">
        <cfvo type="percent" val="0"/>
        <cfvo type="num" val="0.5"/>
        <cfvo type="num" val="0.8"/>
      </iconSet>
    </cfRule>
  </conditionalFormatting>
  <conditionalFormatting sqref="F97:G97">
    <cfRule type="iconSet" priority="11">
      <iconSet iconSet="3Symbols">
        <cfvo type="percent" val="0"/>
        <cfvo type="num" val="0.5"/>
        <cfvo type="num" val="0.8"/>
      </iconSet>
    </cfRule>
  </conditionalFormatting>
  <conditionalFormatting sqref="F104:G104">
    <cfRule type="iconSet" priority="9">
      <iconSet iconSet="3Symbols">
        <cfvo type="percent" val="0"/>
        <cfvo type="num" val="0.5"/>
        <cfvo type="num" val="0.8"/>
      </iconSet>
    </cfRule>
  </conditionalFormatting>
  <conditionalFormatting sqref="D7:G7">
    <cfRule type="iconSet" priority="7">
      <iconSet iconSet="3TrafficLights2">
        <cfvo type="percent" val="0"/>
        <cfvo type="num" val="0.5"/>
        <cfvo type="num" val="0.8"/>
      </iconSet>
    </cfRule>
  </conditionalFormatting>
  <conditionalFormatting sqref="D26:G26">
    <cfRule type="iconSet" priority="6">
      <iconSet iconSet="3TrafficLights2">
        <cfvo type="percent" val="0"/>
        <cfvo type="num" val="0.5"/>
        <cfvo type="num" val="0.8"/>
      </iconSet>
    </cfRule>
  </conditionalFormatting>
  <conditionalFormatting sqref="D58:G58">
    <cfRule type="iconSet" priority="5">
      <iconSet iconSet="3TrafficLights2">
        <cfvo type="percent" val="0"/>
        <cfvo type="num" val="0.5"/>
        <cfvo type="num" val="0.8"/>
      </iconSet>
    </cfRule>
  </conditionalFormatting>
  <conditionalFormatting sqref="D69:G69">
    <cfRule type="iconSet" priority="4">
      <iconSet iconSet="3TrafficLights2">
        <cfvo type="percent" val="0"/>
        <cfvo type="num" val="0.5"/>
        <cfvo type="num" val="0.8"/>
      </iconSet>
    </cfRule>
  </conditionalFormatting>
  <conditionalFormatting sqref="D81:G81">
    <cfRule type="iconSet" priority="3">
      <iconSet iconSet="3TrafficLights2">
        <cfvo type="percent" val="0"/>
        <cfvo type="num" val="0.5"/>
        <cfvo type="num" val="0.8"/>
      </iconSet>
    </cfRule>
  </conditionalFormatting>
  <conditionalFormatting sqref="D98:G98">
    <cfRule type="iconSet" priority="2">
      <iconSet iconSet="3TrafficLights2">
        <cfvo type="percent" val="0"/>
        <cfvo type="num" val="0.5"/>
        <cfvo type="num" val="0.8"/>
      </iconSet>
    </cfRule>
  </conditionalFormatting>
  <conditionalFormatting sqref="D105:G105">
    <cfRule type="iconSet" priority="1">
      <iconSet iconSet="3TrafficLights2">
        <cfvo type="percent" val="0"/>
        <cfvo type="num" val="0.5"/>
        <cfvo type="num" val="0.8"/>
      </iconSet>
    </cfRule>
  </conditionalFormatting>
  <conditionalFormatting sqref="F28:G57">
    <cfRule type="iconSet" priority="26">
      <iconSet iconSet="3Symbols">
        <cfvo type="percent" val="0"/>
        <cfvo type="num" val="0.5"/>
        <cfvo type="num" val="0.8"/>
      </iconSet>
    </cfRule>
  </conditionalFormatting>
  <conditionalFormatting sqref="F71:G80">
    <cfRule type="iconSet" priority="4344">
      <iconSet iconSet="3Symbols">
        <cfvo type="percent" val="0"/>
        <cfvo type="num" val="0.5"/>
        <cfvo type="num" val="0.8"/>
      </iconSet>
    </cfRule>
  </conditionalFormatting>
  <hyperlinks>
    <hyperlink ref="A1:C1" location="'Tabla de Contenido'!A1" display="Menú Principal"/>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3" tint="0.39997558519241921"/>
  </sheetPr>
  <dimension ref="A1:S165"/>
  <sheetViews>
    <sheetView zoomScale="85" zoomScaleNormal="85" workbookViewId="0">
      <pane ySplit="1" topLeftCell="A53" activePane="bottomLeft" state="frozen"/>
      <selection pane="bottomLeft" activeCell="N121" sqref="N121:N130"/>
    </sheetView>
  </sheetViews>
  <sheetFormatPr baseColWidth="10" defaultColWidth="0" defaultRowHeight="15" zeroHeight="1" x14ac:dyDescent="0.25"/>
  <cols>
    <col min="1" max="1" width="2" style="11" customWidth="1"/>
    <col min="2" max="2" width="24.28515625" style="11" customWidth="1"/>
    <col min="3" max="3" width="21.85546875" style="11" customWidth="1"/>
    <col min="4" max="4" width="25.140625" style="11" customWidth="1"/>
    <col min="5" max="5" width="15" style="11" bestFit="1" customWidth="1"/>
    <col min="6" max="10" width="12.42578125" style="11" customWidth="1"/>
    <col min="11" max="11" width="11.42578125" style="11" customWidth="1"/>
    <col min="12" max="13" width="13.28515625" style="11" customWidth="1"/>
    <col min="14" max="15" width="20.140625" style="11" customWidth="1"/>
    <col min="16" max="16" width="13.7109375" style="11" customWidth="1"/>
    <col min="17" max="17" width="2.7109375" style="11" customWidth="1"/>
    <col min="18" max="18" width="0" style="11" hidden="1" customWidth="1"/>
    <col min="19" max="19" width="0" hidden="1" customWidth="1"/>
    <col min="20" max="16384" width="11.42578125" hidden="1"/>
  </cols>
  <sheetData>
    <row r="1" spans="1:16" s="259" customFormat="1" ht="35.25" customHeight="1" thickBot="1" x14ac:dyDescent="0.3">
      <c r="A1" s="8"/>
      <c r="B1" s="837" t="s">
        <v>452</v>
      </c>
      <c r="C1" s="838"/>
      <c r="D1" s="343" t="s">
        <v>623</v>
      </c>
      <c r="E1" s="842" t="s">
        <v>625</v>
      </c>
      <c r="F1" s="842"/>
      <c r="G1" s="842"/>
      <c r="H1" s="842"/>
      <c r="I1" s="842"/>
      <c r="J1" s="842"/>
      <c r="K1" s="842"/>
      <c r="L1" s="858" t="s">
        <v>624</v>
      </c>
      <c r="M1" s="858"/>
      <c r="N1" s="858"/>
      <c r="O1" s="856" t="s">
        <v>626</v>
      </c>
      <c r="P1" s="857"/>
    </row>
    <row r="2" spans="1:16" x14ac:dyDescent="0.25"/>
    <row r="3" spans="1:16" ht="15.75" thickBot="1" x14ac:dyDescent="0.3"/>
    <row r="4" spans="1:16" ht="34.5" customHeight="1" thickBot="1" x14ac:dyDescent="0.3">
      <c r="B4" s="882" t="s">
        <v>247</v>
      </c>
      <c r="C4" s="883"/>
      <c r="D4" s="883"/>
      <c r="E4" s="606">
        <f>AVERAGE(N6:N20)</f>
        <v>0.90823124999999993</v>
      </c>
      <c r="F4" s="810" t="s">
        <v>618</v>
      </c>
      <c r="G4" s="811"/>
      <c r="H4" s="811"/>
      <c r="I4" s="811"/>
      <c r="J4" s="811"/>
      <c r="K4" s="811"/>
      <c r="L4" s="811"/>
      <c r="M4" s="811"/>
      <c r="N4" s="811"/>
      <c r="O4" s="884">
        <f>MAX(P6:P20)</f>
        <v>-115.39835164835165</v>
      </c>
      <c r="P4" s="885"/>
    </row>
    <row r="5" spans="1:16" ht="78" customHeight="1" thickBot="1" x14ac:dyDescent="0.3">
      <c r="B5" s="622" t="s">
        <v>255</v>
      </c>
      <c r="C5" s="615" t="s">
        <v>258</v>
      </c>
      <c r="D5" s="615" t="s">
        <v>243</v>
      </c>
      <c r="E5" s="615" t="s">
        <v>244</v>
      </c>
      <c r="F5" s="615" t="s">
        <v>245</v>
      </c>
      <c r="G5" s="586" t="s">
        <v>459</v>
      </c>
      <c r="H5" s="614" t="s">
        <v>460</v>
      </c>
      <c r="I5" s="614" t="s">
        <v>596</v>
      </c>
      <c r="J5" s="586" t="s">
        <v>598</v>
      </c>
      <c r="K5" s="616" t="s">
        <v>603</v>
      </c>
      <c r="L5" s="616" t="s">
        <v>257</v>
      </c>
      <c r="M5" s="616" t="s">
        <v>726</v>
      </c>
      <c r="N5" s="616" t="s">
        <v>600</v>
      </c>
      <c r="O5" s="617" t="s">
        <v>601</v>
      </c>
      <c r="P5" s="618" t="s">
        <v>599</v>
      </c>
    </row>
    <row r="6" spans="1:16" ht="45" customHeight="1" x14ac:dyDescent="0.25">
      <c r="B6" s="815" t="s">
        <v>277</v>
      </c>
      <c r="C6" s="594" t="s">
        <v>163</v>
      </c>
      <c r="D6" s="594" t="s">
        <v>164</v>
      </c>
      <c r="E6" s="628">
        <f>VLOOKUP(D6,Tabla__10.1.1.223_SQLEXPRESS_sigob_utp_Proyectos_indicadores[[desc_indicador]:[avance]],3,0)%</f>
        <v>1</v>
      </c>
      <c r="F6" s="628">
        <f>VLOOKUP(D6,Tabla__10.1.1.223_SQLEXPRESS_sigob_utp_Proyectos_indicadores[[desc_indicador]:[avance]],5,0)%</f>
        <v>1</v>
      </c>
      <c r="G6" s="565">
        <f>VLOOKUP(C6,plan_ope_ava!H2:L163,4,FALSE)</f>
        <v>42005</v>
      </c>
      <c r="H6" s="565">
        <f>VLOOKUP(C6,plan_ope_ava!$H$2:$L$163,5,FALSE)</f>
        <v>42369</v>
      </c>
      <c r="I6" s="591">
        <f t="shared" ref="I6:I20" si="0">H6-G6+1</f>
        <v>365</v>
      </c>
      <c r="J6" s="591">
        <f>'Tabla de Contenido'!$B$7-G6</f>
        <v>-42005</v>
      </c>
      <c r="K6" s="619">
        <f>F6/E6</f>
        <v>1</v>
      </c>
      <c r="L6" s="611">
        <f t="shared" ref="L6:L20" si="1">IF((F6/E6)&gt;100%,100%,(F6/E6))</f>
        <v>1</v>
      </c>
      <c r="M6" s="611">
        <f>L6</f>
        <v>1</v>
      </c>
      <c r="N6" s="833">
        <f>AVERAGE(M6:M9)</f>
        <v>0.9490249999999999</v>
      </c>
      <c r="O6" s="628">
        <f>IF((J6/I6)&gt;100%,100%,J6/I6)</f>
        <v>-115.08219178082192</v>
      </c>
      <c r="P6" s="871">
        <f>IF(('Tabla de Contenido'!$B$7-G6)/(H6-G6)&gt;100%,100%,('Tabla de Contenido'!$B$7-G6)/(H6-G6))</f>
        <v>-115.39835164835165</v>
      </c>
    </row>
    <row r="7" spans="1:16" ht="45" x14ac:dyDescent="0.25">
      <c r="B7" s="815"/>
      <c r="C7" s="585" t="s">
        <v>279</v>
      </c>
      <c r="D7" s="585" t="s">
        <v>165</v>
      </c>
      <c r="E7" s="571">
        <f>VLOOKUP(D7,Tabla__10.1.1.223_SQLEXPRESS_sigob_utp_Proyectos_indicadores[[desc_indicador]:[avance]],3,0)%</f>
        <v>1</v>
      </c>
      <c r="F7" s="571">
        <f>VLOOKUP(D7,Tabla__10.1.1.223_SQLEXPRESS_sigob_utp_Proyectos_indicadores[[desc_indicador]:[avance]],5,0)%</f>
        <v>0.98</v>
      </c>
      <c r="G7" s="583">
        <f>VLOOKUP(C7,plan_ope_ava!$H$1:$K$163,4,FALSE)</f>
        <v>42014</v>
      </c>
      <c r="H7" s="583">
        <f>VLOOKUP(C7,plan_ope_ava!$H$2:$L$163,5,FALSE)</f>
        <v>42369</v>
      </c>
      <c r="I7" s="592">
        <f t="shared" si="0"/>
        <v>356</v>
      </c>
      <c r="J7" s="592">
        <f>'Tabla de Contenido'!$B$7-G7</f>
        <v>-42014</v>
      </c>
      <c r="K7" s="620">
        <f t="shared" ref="K7:K20" si="2">F7/E7</f>
        <v>0.98</v>
      </c>
      <c r="L7" s="608">
        <f t="shared" si="1"/>
        <v>0.98</v>
      </c>
      <c r="M7" s="609">
        <f t="shared" ref="M7:M20" si="3">L7</f>
        <v>0.98</v>
      </c>
      <c r="N7" s="834"/>
      <c r="O7" s="571">
        <f t="shared" ref="O7:O20" si="4">IF((J7/I7)&gt;100%,100%,J7/I7)</f>
        <v>-118.01685393258427</v>
      </c>
      <c r="P7" s="872"/>
    </row>
    <row r="8" spans="1:16" ht="45" x14ac:dyDescent="0.25">
      <c r="B8" s="815"/>
      <c r="C8" s="585" t="s">
        <v>278</v>
      </c>
      <c r="D8" s="585" t="s">
        <v>167</v>
      </c>
      <c r="E8" s="571">
        <f>VLOOKUP(D8,Tabla__10.1.1.223_SQLEXPRESS_sigob_utp_Proyectos_indicadores[[desc_indicador]:[avance]],3,0)%</f>
        <v>1</v>
      </c>
      <c r="F8" s="571">
        <f>VLOOKUP(D8,Tabla__10.1.1.223_SQLEXPRESS_sigob_utp_Proyectos_indicadores[[desc_indicador]:[avance]],5,0)%</f>
        <v>0.99609999999999999</v>
      </c>
      <c r="G8" s="583">
        <f>VLOOKUP(C8,plan_ope_ava!$H$1:$K$163,4,FALSE)</f>
        <v>42005</v>
      </c>
      <c r="H8" s="583">
        <f>VLOOKUP(C8,plan_ope_ava!$H$2:$L$163,5,FALSE)</f>
        <v>42369</v>
      </c>
      <c r="I8" s="592">
        <f t="shared" si="0"/>
        <v>365</v>
      </c>
      <c r="J8" s="592">
        <f>'Tabla de Contenido'!$B$7-G8</f>
        <v>-42005</v>
      </c>
      <c r="K8" s="620">
        <f t="shared" si="2"/>
        <v>0.99609999999999999</v>
      </c>
      <c r="L8" s="608">
        <f t="shared" si="1"/>
        <v>0.99609999999999999</v>
      </c>
      <c r="M8" s="609">
        <f t="shared" si="3"/>
        <v>0.99609999999999999</v>
      </c>
      <c r="N8" s="834"/>
      <c r="O8" s="571">
        <f t="shared" si="4"/>
        <v>-115.08219178082192</v>
      </c>
      <c r="P8" s="872"/>
    </row>
    <row r="9" spans="1:16" ht="60.75" thickBot="1" x14ac:dyDescent="0.3">
      <c r="B9" s="815"/>
      <c r="C9" s="595" t="s">
        <v>168</v>
      </c>
      <c r="D9" s="595" t="s">
        <v>169</v>
      </c>
      <c r="E9" s="629">
        <f>VLOOKUP(D9,Tabla__10.1.1.223_SQLEXPRESS_sigob_utp_Proyectos_indicadores[[desc_indicador]:[avance]],3,0)%</f>
        <v>1</v>
      </c>
      <c r="F9" s="629">
        <f>VLOOKUP(D9,Tabla__10.1.1.223_SQLEXPRESS_sigob_utp_Proyectos_indicadores[[desc_indicador]:[avance]],5,0)%</f>
        <v>0.82</v>
      </c>
      <c r="G9" s="584">
        <f>VLOOKUP(C9,plan_ope_ava!$H$1:$K$163,4,FALSE)</f>
        <v>42005</v>
      </c>
      <c r="H9" s="584">
        <f>VLOOKUP(C9,plan_ope_ava!$H$2:$L$163,5,FALSE)</f>
        <v>42369</v>
      </c>
      <c r="I9" s="593">
        <f t="shared" si="0"/>
        <v>365</v>
      </c>
      <c r="J9" s="593">
        <f>'Tabla de Contenido'!$B$7-G9</f>
        <v>-42005</v>
      </c>
      <c r="K9" s="621">
        <f t="shared" si="2"/>
        <v>0.82</v>
      </c>
      <c r="L9" s="612">
        <f t="shared" si="1"/>
        <v>0.82</v>
      </c>
      <c r="M9" s="613">
        <f t="shared" si="3"/>
        <v>0.82</v>
      </c>
      <c r="N9" s="835"/>
      <c r="O9" s="629">
        <f t="shared" si="4"/>
        <v>-115.08219178082192</v>
      </c>
      <c r="P9" s="873"/>
    </row>
    <row r="10" spans="1:16" ht="60" x14ac:dyDescent="0.25">
      <c r="B10" s="815" t="s">
        <v>280</v>
      </c>
      <c r="C10" s="594" t="s">
        <v>281</v>
      </c>
      <c r="D10" s="594" t="s">
        <v>282</v>
      </c>
      <c r="E10" s="628">
        <f>VLOOKUP(D10,Tabla__10.1.1.223_SQLEXPRESS_sigob_utp_Proyectos_indicadores[[desc_indicador]:[avance]],3,0)%</f>
        <v>1</v>
      </c>
      <c r="F10" s="628">
        <f>VLOOKUP(D10,Tabla__10.1.1.223_SQLEXPRESS_sigob_utp_Proyectos_indicadores[[desc_indicador]:[avance]],5,0)%</f>
        <v>0.85</v>
      </c>
      <c r="G10" s="565">
        <f>VLOOKUP(C10,plan_ope_ava!$H$1:$K$163,4,FALSE)</f>
        <v>42019</v>
      </c>
      <c r="H10" s="565">
        <f>VLOOKUP(C10,plan_ope_ava!$H$2:$L$163,5,FALSE)</f>
        <v>42356</v>
      </c>
      <c r="I10" s="591">
        <f t="shared" si="0"/>
        <v>338</v>
      </c>
      <c r="J10" s="591">
        <f>'Tabla de Contenido'!$B$7-G10</f>
        <v>-42019</v>
      </c>
      <c r="K10" s="619">
        <f t="shared" si="2"/>
        <v>0.85</v>
      </c>
      <c r="L10" s="611">
        <f t="shared" si="1"/>
        <v>0.85</v>
      </c>
      <c r="M10" s="611">
        <f t="shared" si="3"/>
        <v>0.85</v>
      </c>
      <c r="N10" s="833">
        <f>AVERAGE(M10:M13)</f>
        <v>0.879525</v>
      </c>
      <c r="O10" s="587">
        <f t="shared" si="4"/>
        <v>-124.31656804733728</v>
      </c>
      <c r="P10" s="871">
        <f>IF(('Tabla de Contenido'!$B$7-G10)/(H10-G10)&gt;100%,100%,('Tabla de Contenido'!$B$7-G10)/(H10-G10))</f>
        <v>-124.68545994065282</v>
      </c>
    </row>
    <row r="11" spans="1:16" ht="45" x14ac:dyDescent="0.25">
      <c r="B11" s="815"/>
      <c r="C11" s="585" t="s">
        <v>283</v>
      </c>
      <c r="D11" s="585" t="s">
        <v>171</v>
      </c>
      <c r="E11" s="571">
        <f>VLOOKUP(D11,Tabla__10.1.1.223_SQLEXPRESS_sigob_utp_Proyectos_indicadores[[desc_indicador]:[avance]],3,0)%</f>
        <v>1</v>
      </c>
      <c r="F11" s="571">
        <f>VLOOKUP(D11,Tabla__10.1.1.223_SQLEXPRESS_sigob_utp_Proyectos_indicadores[[desc_indicador]:[avance]],5,0)%</f>
        <v>0.92499999999999982</v>
      </c>
      <c r="G11" s="583">
        <f>VLOOKUP(C11,plan_ope_ava!$H$1:$K$163,4,FALSE)</f>
        <v>42019</v>
      </c>
      <c r="H11" s="583">
        <f>VLOOKUP(C11,plan_ope_ava!$H$2:$L$163,5,FALSE)</f>
        <v>42356</v>
      </c>
      <c r="I11" s="592">
        <f t="shared" si="0"/>
        <v>338</v>
      </c>
      <c r="J11" s="592">
        <f>'Tabla de Contenido'!$B$7-G11</f>
        <v>-42019</v>
      </c>
      <c r="K11" s="620">
        <f t="shared" si="2"/>
        <v>0.92499999999999982</v>
      </c>
      <c r="L11" s="608">
        <f t="shared" si="1"/>
        <v>0.92499999999999982</v>
      </c>
      <c r="M11" s="608">
        <f t="shared" si="3"/>
        <v>0.92499999999999982</v>
      </c>
      <c r="N11" s="834"/>
      <c r="O11" s="588">
        <f t="shared" si="4"/>
        <v>-124.31656804733728</v>
      </c>
      <c r="P11" s="872"/>
    </row>
    <row r="12" spans="1:16" ht="45" x14ac:dyDescent="0.25">
      <c r="B12" s="815"/>
      <c r="C12" s="585" t="s">
        <v>172</v>
      </c>
      <c r="D12" s="585" t="s">
        <v>173</v>
      </c>
      <c r="E12" s="571">
        <f>VLOOKUP(D12,Tabla__10.1.1.223_SQLEXPRESS_sigob_utp_Proyectos_indicadores[[desc_indicador]:[avance]],3,0)%</f>
        <v>1</v>
      </c>
      <c r="F12" s="571">
        <f>VLOOKUP(D12,Tabla__10.1.1.223_SQLEXPRESS_sigob_utp_Proyectos_indicadores[[desc_indicador]:[avance]],5,0)%</f>
        <v>0.80310000000000004</v>
      </c>
      <c r="G12" s="583">
        <f>VLOOKUP(C12,plan_ope_ava!$H$1:$K$163,4,FALSE)</f>
        <v>42019</v>
      </c>
      <c r="H12" s="583">
        <f>VLOOKUP(C12,plan_ope_ava!$H$2:$L$163,5,FALSE)</f>
        <v>42356</v>
      </c>
      <c r="I12" s="592">
        <f t="shared" si="0"/>
        <v>338</v>
      </c>
      <c r="J12" s="592">
        <f>'Tabla de Contenido'!$B$7-G12</f>
        <v>-42019</v>
      </c>
      <c r="K12" s="620">
        <f t="shared" si="2"/>
        <v>0.80310000000000004</v>
      </c>
      <c r="L12" s="608">
        <f t="shared" si="1"/>
        <v>0.80310000000000004</v>
      </c>
      <c r="M12" s="608">
        <f t="shared" si="3"/>
        <v>0.80310000000000004</v>
      </c>
      <c r="N12" s="834"/>
      <c r="O12" s="588">
        <f t="shared" si="4"/>
        <v>-124.31656804733728</v>
      </c>
      <c r="P12" s="872"/>
    </row>
    <row r="13" spans="1:16" ht="60.75" thickBot="1" x14ac:dyDescent="0.3">
      <c r="B13" s="815"/>
      <c r="C13" s="595" t="s">
        <v>286</v>
      </c>
      <c r="D13" s="595" t="s">
        <v>174</v>
      </c>
      <c r="E13" s="629">
        <f>VLOOKUP(D13,Tabla__10.1.1.223_SQLEXPRESS_sigob_utp_Proyectos_indicadores[[desc_indicador]:[avance]],3,0)%</f>
        <v>1</v>
      </c>
      <c r="F13" s="629">
        <f>VLOOKUP(D13,Tabla__10.1.1.223_SQLEXPRESS_sigob_utp_Proyectos_indicadores[[desc_indicador]:[avance]],5,0)%</f>
        <v>0.94</v>
      </c>
      <c r="G13" s="584">
        <f>VLOOKUP(C13,plan_ope_ava!$H$1:$K$163,4,FALSE)</f>
        <v>42019</v>
      </c>
      <c r="H13" s="584">
        <f>VLOOKUP(C13,plan_ope_ava!$H$2:$L$163,5,FALSE)</f>
        <v>42356</v>
      </c>
      <c r="I13" s="593">
        <f t="shared" si="0"/>
        <v>338</v>
      </c>
      <c r="J13" s="593">
        <f>'Tabla de Contenido'!$B$7-G13</f>
        <v>-42019</v>
      </c>
      <c r="K13" s="621">
        <f t="shared" si="2"/>
        <v>0.94</v>
      </c>
      <c r="L13" s="612">
        <f t="shared" si="1"/>
        <v>0.94</v>
      </c>
      <c r="M13" s="612">
        <f t="shared" si="3"/>
        <v>0.94</v>
      </c>
      <c r="N13" s="835"/>
      <c r="O13" s="589">
        <f t="shared" si="4"/>
        <v>-124.31656804733728</v>
      </c>
      <c r="P13" s="873"/>
    </row>
    <row r="14" spans="1:16" ht="45" x14ac:dyDescent="0.25">
      <c r="B14" s="815" t="s">
        <v>287</v>
      </c>
      <c r="C14" s="594" t="s">
        <v>175</v>
      </c>
      <c r="D14" s="594" t="s">
        <v>176</v>
      </c>
      <c r="E14" s="628">
        <f>VLOOKUP(D14,Tabla__10.1.1.223_SQLEXPRESS_sigob_utp_Proyectos_indicadores[[desc_indicador]:[avance]],3,0)%</f>
        <v>1</v>
      </c>
      <c r="F14" s="628">
        <f>VLOOKUP(D14,Tabla__10.1.1.223_SQLEXPRESS_sigob_utp_Proyectos_indicadores[[desc_indicador]:[avance]],5,0)%</f>
        <v>1</v>
      </c>
      <c r="G14" s="565">
        <f>VLOOKUP(C14,plan_ope_ava!$H$1:$K$163,4,FALSE)</f>
        <v>42005</v>
      </c>
      <c r="H14" s="565">
        <f>VLOOKUP(C14,plan_ope_ava!$H$2:$L$163,5,FALSE)</f>
        <v>42369</v>
      </c>
      <c r="I14" s="591">
        <f t="shared" si="0"/>
        <v>365</v>
      </c>
      <c r="J14" s="591">
        <f>'Tabla de Contenido'!$B$7-G14</f>
        <v>-42005</v>
      </c>
      <c r="K14" s="619">
        <f t="shared" si="2"/>
        <v>1</v>
      </c>
      <c r="L14" s="611">
        <f t="shared" si="1"/>
        <v>1</v>
      </c>
      <c r="M14" s="611">
        <f t="shared" si="3"/>
        <v>1</v>
      </c>
      <c r="N14" s="833">
        <f>AVERAGE(M14:M17)</f>
        <v>0.94437499999999996</v>
      </c>
      <c r="O14" s="587">
        <f t="shared" si="4"/>
        <v>-115.08219178082192</v>
      </c>
      <c r="P14" s="871">
        <f>IF(('Tabla de Contenido'!$B$7-G14)/(H14-G14)&gt;100%,100%,('Tabla de Contenido'!$B$7-G14)/(H14-G14))</f>
        <v>-115.39835164835165</v>
      </c>
    </row>
    <row r="15" spans="1:16" ht="45" x14ac:dyDescent="0.25">
      <c r="B15" s="815"/>
      <c r="C15" s="585" t="s">
        <v>177</v>
      </c>
      <c r="D15" s="585" t="s">
        <v>178</v>
      </c>
      <c r="E15" s="571">
        <f>VLOOKUP(D15,Tabla__10.1.1.223_SQLEXPRESS_sigob_utp_Proyectos_indicadores[[desc_indicador]:[avance]],3,0)%</f>
        <v>1</v>
      </c>
      <c r="F15" s="571">
        <f>VLOOKUP(D15,Tabla__10.1.1.223_SQLEXPRESS_sigob_utp_Proyectos_indicadores[[desc_indicador]:[avance]],5,0)%</f>
        <v>1.0000000000000002</v>
      </c>
      <c r="G15" s="583">
        <f>VLOOKUP(C15,plan_ope_ava!$H$1:$K$163,4,FALSE)</f>
        <v>42005</v>
      </c>
      <c r="H15" s="583">
        <f>VLOOKUP(C15,plan_ope_ava!$H$2:$L$163,5,FALSE)</f>
        <v>42369</v>
      </c>
      <c r="I15" s="592">
        <f t="shared" si="0"/>
        <v>365</v>
      </c>
      <c r="J15" s="592">
        <f>'Tabla de Contenido'!$B$7-G15</f>
        <v>-42005</v>
      </c>
      <c r="K15" s="620">
        <f t="shared" si="2"/>
        <v>1.0000000000000002</v>
      </c>
      <c r="L15" s="608">
        <f t="shared" si="1"/>
        <v>1.0000000000000002</v>
      </c>
      <c r="M15" s="608">
        <f t="shared" si="3"/>
        <v>1.0000000000000002</v>
      </c>
      <c r="N15" s="834"/>
      <c r="O15" s="588">
        <f t="shared" si="4"/>
        <v>-115.08219178082192</v>
      </c>
      <c r="P15" s="872"/>
    </row>
    <row r="16" spans="1:16" ht="45" x14ac:dyDescent="0.25">
      <c r="B16" s="815"/>
      <c r="C16" s="585" t="s">
        <v>288</v>
      </c>
      <c r="D16" s="585" t="s">
        <v>179</v>
      </c>
      <c r="E16" s="571">
        <f>VLOOKUP(D16,Tabla__10.1.1.223_SQLEXPRESS_sigob_utp_Proyectos_indicadores[[desc_indicador]:[avance]],3,0)%</f>
        <v>1</v>
      </c>
      <c r="F16" s="571">
        <f>VLOOKUP(D16,Tabla__10.1.1.223_SQLEXPRESS_sigob_utp_Proyectos_indicadores[[desc_indicador]:[avance]],5,0)%</f>
        <v>0.9</v>
      </c>
      <c r="G16" s="583">
        <f>VLOOKUP(C16,plan_ope_ava!$H$1:$K$163,4,FALSE)</f>
        <v>42005</v>
      </c>
      <c r="H16" s="583">
        <f>VLOOKUP(C16,plan_ope_ava!$H$2:$L$163,5,FALSE)</f>
        <v>42369</v>
      </c>
      <c r="I16" s="592">
        <f t="shared" si="0"/>
        <v>365</v>
      </c>
      <c r="J16" s="592">
        <f>'Tabla de Contenido'!$B$7-G16</f>
        <v>-42005</v>
      </c>
      <c r="K16" s="620">
        <f t="shared" si="2"/>
        <v>0.9</v>
      </c>
      <c r="L16" s="608">
        <f t="shared" si="1"/>
        <v>0.9</v>
      </c>
      <c r="M16" s="608">
        <f t="shared" si="3"/>
        <v>0.9</v>
      </c>
      <c r="N16" s="834"/>
      <c r="O16" s="588">
        <f t="shared" si="4"/>
        <v>-115.08219178082192</v>
      </c>
      <c r="P16" s="872"/>
    </row>
    <row r="17" spans="2:16" ht="45.75" thickBot="1" x14ac:dyDescent="0.3">
      <c r="B17" s="815"/>
      <c r="C17" s="595" t="s">
        <v>289</v>
      </c>
      <c r="D17" s="595" t="s">
        <v>180</v>
      </c>
      <c r="E17" s="629">
        <f>VLOOKUP(D17,Tabla__10.1.1.223_SQLEXPRESS_sigob_utp_Proyectos_indicadores[[desc_indicador]:[avance]],3,0)%</f>
        <v>1</v>
      </c>
      <c r="F17" s="629">
        <f>VLOOKUP(D17,Tabla__10.1.1.223_SQLEXPRESS_sigob_utp_Proyectos_indicadores[[desc_indicador]:[avance]],5,0)%</f>
        <v>0.87749999999999995</v>
      </c>
      <c r="G17" s="584">
        <f>VLOOKUP(C17,plan_ope_ava!$H$1:$K$163,4,FALSE)</f>
        <v>42005</v>
      </c>
      <c r="H17" s="584">
        <f>VLOOKUP(C17,plan_ope_ava!$H$2:$L$163,5,FALSE)</f>
        <v>42369</v>
      </c>
      <c r="I17" s="593">
        <f t="shared" si="0"/>
        <v>365</v>
      </c>
      <c r="J17" s="593">
        <f>'Tabla de Contenido'!$B$7-G17</f>
        <v>-42005</v>
      </c>
      <c r="K17" s="621">
        <f t="shared" si="2"/>
        <v>0.87749999999999995</v>
      </c>
      <c r="L17" s="612">
        <f t="shared" si="1"/>
        <v>0.87749999999999995</v>
      </c>
      <c r="M17" s="612">
        <f t="shared" si="3"/>
        <v>0.87749999999999995</v>
      </c>
      <c r="N17" s="835"/>
      <c r="O17" s="589">
        <f t="shared" si="4"/>
        <v>-115.08219178082192</v>
      </c>
      <c r="P17" s="873"/>
    </row>
    <row r="18" spans="2:16" ht="60" x14ac:dyDescent="0.25">
      <c r="B18" s="815" t="s">
        <v>290</v>
      </c>
      <c r="C18" s="594" t="s">
        <v>181</v>
      </c>
      <c r="D18" s="594" t="s">
        <v>291</v>
      </c>
      <c r="E18" s="628">
        <f>VLOOKUP(D18,Tabla__10.1.1.223_SQLEXPRESS_sigob_utp_Proyectos_indicadores[[desc_indicador]:[avance]],3,0)%</f>
        <v>1</v>
      </c>
      <c r="F18" s="628">
        <f>VLOOKUP(D18,Tabla__10.1.1.223_SQLEXPRESS_sigob_utp_Proyectos_indicadores[[desc_indicador]:[avance]],5,0)%</f>
        <v>0.85</v>
      </c>
      <c r="G18" s="565">
        <f>VLOOKUP(C18,plan_ope_ava!$H$1:$K$163,4,FALSE)</f>
        <v>42020</v>
      </c>
      <c r="H18" s="565">
        <f>VLOOKUP(C18,plan_ope_ava!$H$2:$L$163,5,FALSE)</f>
        <v>42369</v>
      </c>
      <c r="I18" s="591">
        <f t="shared" si="0"/>
        <v>350</v>
      </c>
      <c r="J18" s="591">
        <f>'Tabla de Contenido'!$B$7-G18</f>
        <v>-42020</v>
      </c>
      <c r="K18" s="619">
        <f t="shared" si="2"/>
        <v>0.85</v>
      </c>
      <c r="L18" s="611">
        <f t="shared" si="1"/>
        <v>0.85</v>
      </c>
      <c r="M18" s="611">
        <f t="shared" si="3"/>
        <v>0.85</v>
      </c>
      <c r="N18" s="833">
        <f>AVERAGE(M18:M20)</f>
        <v>0.86</v>
      </c>
      <c r="O18" s="587">
        <f t="shared" si="4"/>
        <v>-120.05714285714286</v>
      </c>
      <c r="P18" s="871">
        <f>IF(('Tabla de Contenido'!$B$7-G18)/(H18-G18)&gt;100%,100%,('Tabla de Contenido'!$B$7-G18)/(H18-G18))</f>
        <v>-120.40114613180516</v>
      </c>
    </row>
    <row r="19" spans="2:16" ht="45" x14ac:dyDescent="0.25">
      <c r="B19" s="815"/>
      <c r="C19" s="585" t="s">
        <v>182</v>
      </c>
      <c r="D19" s="585" t="s">
        <v>183</v>
      </c>
      <c r="E19" s="571">
        <f>VLOOKUP(D19,Tabla__10.1.1.223_SQLEXPRESS_sigob_utp_Proyectos_indicadores[[desc_indicador]:[avance]],3,0)%</f>
        <v>1</v>
      </c>
      <c r="F19" s="571">
        <f>VLOOKUP(D19,Tabla__10.1.1.223_SQLEXPRESS_sigob_utp_Proyectos_indicadores[[desc_indicador]:[avance]],5,0)%</f>
        <v>0.82</v>
      </c>
      <c r="G19" s="583">
        <f>VLOOKUP(C19,plan_ope_ava!$H$1:$K$163,4,FALSE)</f>
        <v>42020</v>
      </c>
      <c r="H19" s="583">
        <f>VLOOKUP(C19,plan_ope_ava!$H$2:$L$163,5,FALSE)</f>
        <v>42369</v>
      </c>
      <c r="I19" s="592">
        <f t="shared" si="0"/>
        <v>350</v>
      </c>
      <c r="J19" s="592">
        <f>'Tabla de Contenido'!$B$7-G19</f>
        <v>-42020</v>
      </c>
      <c r="K19" s="620">
        <f t="shared" si="2"/>
        <v>0.82</v>
      </c>
      <c r="L19" s="608">
        <f t="shared" si="1"/>
        <v>0.82</v>
      </c>
      <c r="M19" s="608">
        <f t="shared" si="3"/>
        <v>0.82</v>
      </c>
      <c r="N19" s="834"/>
      <c r="O19" s="588">
        <f t="shared" si="4"/>
        <v>-120.05714285714286</v>
      </c>
      <c r="P19" s="872"/>
    </row>
    <row r="20" spans="2:16" ht="60.75" thickBot="1" x14ac:dyDescent="0.3">
      <c r="B20" s="816"/>
      <c r="C20" s="595" t="s">
        <v>184</v>
      </c>
      <c r="D20" s="595" t="s">
        <v>185</v>
      </c>
      <c r="E20" s="629">
        <f>VLOOKUP(D20,Tabla__10.1.1.223_SQLEXPRESS_sigob_utp_Proyectos_indicadores[[desc_indicador]:[avance]],3,0)%</f>
        <v>1</v>
      </c>
      <c r="F20" s="629">
        <f>VLOOKUP(D20,Tabla__10.1.1.223_SQLEXPRESS_sigob_utp_Proyectos_indicadores[[desc_indicador]:[avance]],5,0)%</f>
        <v>0.91</v>
      </c>
      <c r="G20" s="630">
        <f>VLOOKUP(C20,plan_ope_ava!$H$1:$K$163,4,FALSE)</f>
        <v>42020</v>
      </c>
      <c r="H20" s="630">
        <f>VLOOKUP(C20,plan_ope_ava!$H$2:$L$163,5,FALSE)</f>
        <v>42369</v>
      </c>
      <c r="I20" s="593">
        <f t="shared" si="0"/>
        <v>350</v>
      </c>
      <c r="J20" s="593">
        <f>'Tabla de Contenido'!$B$7-G20</f>
        <v>-42020</v>
      </c>
      <c r="K20" s="621">
        <f t="shared" si="2"/>
        <v>0.91</v>
      </c>
      <c r="L20" s="612">
        <f t="shared" si="1"/>
        <v>0.91</v>
      </c>
      <c r="M20" s="612">
        <f t="shared" si="3"/>
        <v>0.91</v>
      </c>
      <c r="N20" s="835"/>
      <c r="O20" s="589">
        <f t="shared" si="4"/>
        <v>-120.05714285714286</v>
      </c>
      <c r="P20" s="873"/>
    </row>
    <row r="21" spans="2:16" ht="15.75" thickBot="1" x14ac:dyDescent="0.3"/>
    <row r="22" spans="2:16" ht="39" customHeight="1" thickBot="1" x14ac:dyDescent="0.3">
      <c r="B22" s="864" t="s">
        <v>443</v>
      </c>
      <c r="C22" s="865"/>
      <c r="D22" s="865"/>
      <c r="E22" s="631">
        <f>AVERAGE(N24:N36)</f>
        <v>0.96686333333333341</v>
      </c>
      <c r="F22" s="845" t="s">
        <v>618</v>
      </c>
      <c r="G22" s="846"/>
      <c r="H22" s="846"/>
      <c r="I22" s="846"/>
      <c r="J22" s="846"/>
      <c r="K22" s="846"/>
      <c r="L22" s="846"/>
      <c r="M22" s="846"/>
      <c r="N22" s="846"/>
      <c r="O22" s="886">
        <f>MAX(P24:P36)</f>
        <v>-115.39835164835165</v>
      </c>
      <c r="P22" s="887"/>
    </row>
    <row r="23" spans="2:16" ht="75" x14ac:dyDescent="0.25">
      <c r="B23" s="633" t="s">
        <v>255</v>
      </c>
      <c r="C23" s="574" t="s">
        <v>258</v>
      </c>
      <c r="D23" s="573" t="s">
        <v>243</v>
      </c>
      <c r="E23" s="573" t="s">
        <v>244</v>
      </c>
      <c r="F23" s="573" t="s">
        <v>245</v>
      </c>
      <c r="G23" s="574" t="s">
        <v>459</v>
      </c>
      <c r="H23" s="573" t="s">
        <v>460</v>
      </c>
      <c r="I23" s="573" t="s">
        <v>596</v>
      </c>
      <c r="J23" s="574" t="s">
        <v>598</v>
      </c>
      <c r="K23" s="574" t="s">
        <v>402</v>
      </c>
      <c r="L23" s="574" t="s">
        <v>257</v>
      </c>
      <c r="M23" s="574" t="s">
        <v>726</v>
      </c>
      <c r="N23" s="574" t="s">
        <v>600</v>
      </c>
      <c r="O23" s="634" t="s">
        <v>601</v>
      </c>
      <c r="P23" s="635" t="s">
        <v>599</v>
      </c>
    </row>
    <row r="24" spans="2:16" ht="75" x14ac:dyDescent="0.25">
      <c r="B24" s="843" t="s">
        <v>186</v>
      </c>
      <c r="C24" s="818" t="s">
        <v>292</v>
      </c>
      <c r="D24" s="585" t="s">
        <v>187</v>
      </c>
      <c r="E24" s="571">
        <f>VLOOKUP(D24,Tabla__10.1.1.223_SQLEXPRESS_sigob_utp_Proyectos_indicadores[[desc_indicador]:[avance]],3,0)%</f>
        <v>0.3</v>
      </c>
      <c r="F24" s="571">
        <f>VLOOKUP(D24,Tabla__10.1.1.223_SQLEXPRESS_sigob_utp_Proyectos_indicadores[[desc_indicador]:[avance]],5,0)%</f>
        <v>0.41</v>
      </c>
      <c r="G24" s="890">
        <f>VLOOKUP(C24,plan_ope_ava!$H$1:$K$163,4,FALSE)</f>
        <v>42023</v>
      </c>
      <c r="H24" s="890">
        <f>VLOOKUP(C24,plan_ope_ava!$H$2:$L$163,5,FALSE)</f>
        <v>42356</v>
      </c>
      <c r="I24" s="825">
        <f t="shared" ref="I24:I36" si="5">H24-G24+1</f>
        <v>334</v>
      </c>
      <c r="J24" s="825">
        <f>'Tabla de Contenido'!$B$7-G24</f>
        <v>-42023</v>
      </c>
      <c r="K24" s="599">
        <f t="shared" ref="K24:K36" si="6">F24/E24</f>
        <v>1.3666666666666667</v>
      </c>
      <c r="L24" s="569">
        <f t="shared" ref="L24:L36" si="7">IF((F24/E24)&gt;100%,100%,(F24/E24))</f>
        <v>1</v>
      </c>
      <c r="M24" s="831">
        <f>AVERAGE(L24:L25)</f>
        <v>1</v>
      </c>
      <c r="N24" s="834">
        <f>M24</f>
        <v>1</v>
      </c>
      <c r="O24" s="892">
        <f t="shared" ref="O24:O36" si="8">IF((J24/I24)&gt;100%,100%,J24/I24)</f>
        <v>-125.81736526946108</v>
      </c>
      <c r="P24" s="872">
        <f>O24</f>
        <v>-125.81736526946108</v>
      </c>
    </row>
    <row r="25" spans="2:16" ht="60.75" thickBot="1" x14ac:dyDescent="0.3">
      <c r="B25" s="844"/>
      <c r="C25" s="819"/>
      <c r="D25" s="595" t="s">
        <v>293</v>
      </c>
      <c r="E25" s="572">
        <f>VLOOKUP(D25,Tabla__10.1.1.223_SQLEXPRESS_sigob_utp_Proyectos_indicadores[[desc_indicador]:[avance]],3,0)</f>
        <v>1500</v>
      </c>
      <c r="F25" s="572">
        <f>VLOOKUP(D25,Tabla__10.1.1.223_SQLEXPRESS_sigob_utp_Proyectos_indicadores[[desc_indicador]:[avance]],5,0)</f>
        <v>1640</v>
      </c>
      <c r="G25" s="891"/>
      <c r="H25" s="891"/>
      <c r="I25" s="826"/>
      <c r="J25" s="826"/>
      <c r="K25" s="600">
        <f t="shared" si="6"/>
        <v>1.0933333333333333</v>
      </c>
      <c r="L25" s="576">
        <f t="shared" si="7"/>
        <v>1</v>
      </c>
      <c r="M25" s="888"/>
      <c r="N25" s="835"/>
      <c r="O25" s="893"/>
      <c r="P25" s="873"/>
    </row>
    <row r="26" spans="2:16" ht="30" customHeight="1" x14ac:dyDescent="0.25">
      <c r="B26" s="867" t="s">
        <v>188</v>
      </c>
      <c r="C26" s="596" t="s">
        <v>826</v>
      </c>
      <c r="D26" s="596" t="s">
        <v>826</v>
      </c>
      <c r="E26" s="636">
        <f>VLOOKUP(D26,Tabla__10.1.1.223_SQLEXPRESS_sigob_utp_Proyectos_indicadores[[desc_indicador]:[avance]],3,0)%</f>
        <v>0.85</v>
      </c>
      <c r="F26" s="636">
        <f>VLOOKUP(D26,Tabla__10.1.1.223_SQLEXPRESS_sigob_utp_Proyectos_indicadores[[desc_indicador]:[avance]],5,0)%</f>
        <v>0.78200000000000003</v>
      </c>
      <c r="G26" s="584">
        <f>VLOOKUP(C26,plan_ope_ava!$H$1:$K$163,4,FALSE)</f>
        <v>42023</v>
      </c>
      <c r="H26" s="584">
        <f>VLOOKUP(C26,plan_ope_ava!$H$2:$L$163,5,FALSE)</f>
        <v>42369</v>
      </c>
      <c r="I26" s="623">
        <f t="shared" si="5"/>
        <v>347</v>
      </c>
      <c r="J26" s="623">
        <f>'Tabla de Contenido'!$B$7-G26</f>
        <v>-42023</v>
      </c>
      <c r="K26" s="598">
        <f t="shared" si="6"/>
        <v>0.92</v>
      </c>
      <c r="L26" s="577">
        <f t="shared" si="7"/>
        <v>0.92</v>
      </c>
      <c r="M26" s="577">
        <f>L26</f>
        <v>0.92</v>
      </c>
      <c r="N26" s="869">
        <f>AVERAGE(M26:M30)</f>
        <v>0.96987499999999993</v>
      </c>
      <c r="O26" s="632">
        <f t="shared" si="8"/>
        <v>-121.10374639769452</v>
      </c>
      <c r="P26" s="895">
        <f>IF(('Tabla de Contenido'!$B$7-G26)/(H26-G26)&gt;100%,100%,('Tabla de Contenido'!$B$7-G26)/(H26-G26))</f>
        <v>-121.45375722543352</v>
      </c>
    </row>
    <row r="27" spans="2:16" ht="45" x14ac:dyDescent="0.25">
      <c r="B27" s="815"/>
      <c r="C27" s="424" t="s">
        <v>190</v>
      </c>
      <c r="D27" s="424" t="s">
        <v>191</v>
      </c>
      <c r="E27" s="571">
        <f>VLOOKUP(D27,Tabla__10.1.1.223_SQLEXPRESS_sigob_utp_Proyectos_indicadores[[desc_indicador]:[avance]],3,0)%</f>
        <v>0.87</v>
      </c>
      <c r="F27" s="571">
        <f>VLOOKUP(D27,Tabla__10.1.1.223_SQLEXPRESS_sigob_utp_Proyectos_indicadores[[desc_indicador]:[avance]],5,0)%</f>
        <v>0.877</v>
      </c>
      <c r="G27" s="244">
        <f>VLOOKUP(C27,plan_ope_ava!$H$1:$K$163,4,FALSE)</f>
        <v>42023</v>
      </c>
      <c r="H27" s="244">
        <f>VLOOKUP(C27,plan_ope_ava!$H$2:$L$163,5,FALSE)</f>
        <v>42369</v>
      </c>
      <c r="I27" s="323">
        <f t="shared" si="5"/>
        <v>347</v>
      </c>
      <c r="J27" s="323">
        <f>'Tabla de Contenido'!$B$7-G27</f>
        <v>-42023</v>
      </c>
      <c r="K27" s="338">
        <f t="shared" si="6"/>
        <v>1.0080459770114942</v>
      </c>
      <c r="L27" s="440">
        <f t="shared" si="7"/>
        <v>1</v>
      </c>
      <c r="M27" s="440">
        <f>L27</f>
        <v>1</v>
      </c>
      <c r="N27" s="869"/>
      <c r="O27" s="334">
        <f t="shared" si="8"/>
        <v>-121.10374639769452</v>
      </c>
      <c r="P27" s="895"/>
    </row>
    <row r="28" spans="2:16" ht="90" x14ac:dyDescent="0.25">
      <c r="B28" s="815"/>
      <c r="C28" s="818" t="s">
        <v>295</v>
      </c>
      <c r="D28" s="424" t="s">
        <v>296</v>
      </c>
      <c r="E28" s="571">
        <f>VLOOKUP(D28,Tabla__10.1.1.223_SQLEXPRESS_sigob_utp_Proyectos_indicadores[[desc_indicador]:[avance]],3,0)%</f>
        <v>0.8</v>
      </c>
      <c r="F28" s="571">
        <f>VLOOKUP(D28,Tabla__10.1.1.223_SQLEXPRESS_sigob_utp_Proyectos_indicadores[[desc_indicador]:[avance]],5,0)%</f>
        <v>0.77510000000000001</v>
      </c>
      <c r="G28" s="823">
        <f>VLOOKUP(C28,plan_ope_ava!$H$1:$K$163,4,FALSE)</f>
        <v>42012</v>
      </c>
      <c r="H28" s="823">
        <f>VLOOKUP(C28,plan_ope_ava!$H$2:$L$163,5,FALSE)</f>
        <v>42356</v>
      </c>
      <c r="I28" s="825">
        <f t="shared" si="5"/>
        <v>345</v>
      </c>
      <c r="J28" s="825">
        <f>'Tabla de Contenido'!$B$7-G28</f>
        <v>-42012</v>
      </c>
      <c r="K28" s="338">
        <f t="shared" si="6"/>
        <v>0.96887499999999993</v>
      </c>
      <c r="L28" s="440">
        <f t="shared" si="7"/>
        <v>0.96887499999999993</v>
      </c>
      <c r="M28" s="831">
        <f>AVERAGE(L28:L30)</f>
        <v>0.98962499999999987</v>
      </c>
      <c r="N28" s="869"/>
      <c r="O28" s="892">
        <f t="shared" si="8"/>
        <v>-121.77391304347826</v>
      </c>
      <c r="P28" s="895"/>
    </row>
    <row r="29" spans="2:16" ht="30" x14ac:dyDescent="0.25">
      <c r="B29" s="868"/>
      <c r="C29" s="866"/>
      <c r="D29" s="427" t="s">
        <v>825</v>
      </c>
      <c r="E29" s="317">
        <f>VLOOKUP(D29,Tabla__10.1.1.223_SQLEXPRESS_sigob_utp_Proyectos_indicadores[[desc_indicador]:[avance]],3,0)%</f>
        <v>0.64</v>
      </c>
      <c r="F29" s="334">
        <f>VLOOKUP(D29,Tabla__10.1.1.223_SQLEXPRESS_sigob_utp_Proyectos_indicadores[[desc_indicador]:[avance]],5,0)%</f>
        <v>0.6399999999999999</v>
      </c>
      <c r="G29" s="829"/>
      <c r="H29" s="829"/>
      <c r="I29" s="827"/>
      <c r="J29" s="827"/>
      <c r="K29" s="338">
        <f t="shared" si="6"/>
        <v>0.99999999999999978</v>
      </c>
      <c r="L29" s="433">
        <f t="shared" si="7"/>
        <v>0.99999999999999978</v>
      </c>
      <c r="M29" s="889"/>
      <c r="N29" s="869"/>
      <c r="O29" s="894"/>
      <c r="P29" s="895"/>
    </row>
    <row r="30" spans="2:16" ht="45.75" thickBot="1" x14ac:dyDescent="0.3">
      <c r="B30" s="816"/>
      <c r="C30" s="819"/>
      <c r="D30" s="425" t="s">
        <v>297</v>
      </c>
      <c r="E30" s="629">
        <f>VLOOKUP(D30,Tabla__10.1.1.223_SQLEXPRESS_sigob_utp_Proyectos_indicadores[[desc_indicador]:[avance]],3,0)%</f>
        <v>0.4</v>
      </c>
      <c r="F30" s="629">
        <f>VLOOKUP(D30,Tabla__10.1.1.223_SQLEXPRESS_sigob_utp_Proyectos_indicadores[[desc_indicador]:[avance]],5,0)%</f>
        <v>0.4</v>
      </c>
      <c r="G30" s="824"/>
      <c r="H30" s="824"/>
      <c r="I30" s="826"/>
      <c r="J30" s="826"/>
      <c r="K30" s="339">
        <f t="shared" si="6"/>
        <v>1</v>
      </c>
      <c r="L30" s="390">
        <f t="shared" si="7"/>
        <v>1</v>
      </c>
      <c r="M30" s="888"/>
      <c r="N30" s="870"/>
      <c r="O30" s="893"/>
      <c r="P30" s="896"/>
    </row>
    <row r="31" spans="2:16" ht="80.25" customHeight="1" thickBot="1" x14ac:dyDescent="0.3">
      <c r="B31" s="439" t="s">
        <v>192</v>
      </c>
      <c r="C31" s="438" t="s">
        <v>298</v>
      </c>
      <c r="D31" s="438" t="s">
        <v>299</v>
      </c>
      <c r="E31" s="637">
        <f>VLOOKUP(D31,Tabla__10.1.1.223_SQLEXPRESS_sigob_utp_Proyectos_indicadores[[desc_indicador]:[avance]],3,0)%</f>
        <v>1</v>
      </c>
      <c r="F31" s="637">
        <f>VLOOKUP(D31,Tabla__10.1.1.223_SQLEXPRESS_sigob_utp_Proyectos_indicadores[[desc_indicador]:[avance]],5,0)%</f>
        <v>0.95609999999999995</v>
      </c>
      <c r="G31" s="456">
        <f>VLOOKUP(C31,plan_ope_ava!$H$1:$K$163,4,FALSE)</f>
        <v>42023</v>
      </c>
      <c r="H31" s="456">
        <f>VLOOKUP(C31,plan_ope_ava!$H$2:$L$163,5,FALSE)</f>
        <v>42369</v>
      </c>
      <c r="I31" s="457">
        <f t="shared" si="5"/>
        <v>347</v>
      </c>
      <c r="J31" s="457">
        <f>'Tabla de Contenido'!$B$7-G31</f>
        <v>-42023</v>
      </c>
      <c r="K31" s="458">
        <f t="shared" si="6"/>
        <v>0.95609999999999995</v>
      </c>
      <c r="L31" s="422">
        <f t="shared" si="7"/>
        <v>0.95609999999999995</v>
      </c>
      <c r="M31" s="422">
        <f t="shared" ref="M31:M36" si="9">L31</f>
        <v>0.95609999999999995</v>
      </c>
      <c r="N31" s="428">
        <f>AVERAGE(M31)</f>
        <v>0.95609999999999995</v>
      </c>
      <c r="O31" s="459">
        <f t="shared" si="8"/>
        <v>-121.10374639769452</v>
      </c>
      <c r="P31" s="431">
        <f>IF(('Tabla de Contenido'!$B$7-G31)/(H31-G31)&gt;100%,100%,('Tabla de Contenido'!$B$7-G31)/(H31-G31))</f>
        <v>-121.45375722543352</v>
      </c>
    </row>
    <row r="32" spans="2:16" ht="60" x14ac:dyDescent="0.25">
      <c r="B32" s="814" t="s">
        <v>193</v>
      </c>
      <c r="C32" s="426" t="s">
        <v>300</v>
      </c>
      <c r="D32" s="426" t="s">
        <v>301</v>
      </c>
      <c r="E32" s="628">
        <f>VLOOKUP(D32,Tabla__10.1.1.223_SQLEXPRESS_sigob_utp_Proyectos_indicadores[[desc_indicador]:[avance]],3,0)%</f>
        <v>1</v>
      </c>
      <c r="F32" s="628">
        <f>VLOOKUP(D32,Tabla__10.1.1.223_SQLEXPRESS_sigob_utp_Proyectos_indicadores[[desc_indicador]:[avance]],5,0)%</f>
        <v>0.998</v>
      </c>
      <c r="G32" s="243">
        <f>VLOOKUP(C32,plan_ope_ava!$H$1:$K$163,4,FALSE)</f>
        <v>42023</v>
      </c>
      <c r="H32" s="243">
        <f>VLOOKUP(C32,plan_ope_ava!$H$2:$L$163,5,FALSE)</f>
        <v>42356</v>
      </c>
      <c r="I32" s="322">
        <f t="shared" si="5"/>
        <v>334</v>
      </c>
      <c r="J32" s="322">
        <f>'Tabla de Contenido'!$B$7-G32</f>
        <v>-42023</v>
      </c>
      <c r="K32" s="336">
        <f t="shared" si="6"/>
        <v>0.998</v>
      </c>
      <c r="L32" s="389">
        <f t="shared" si="7"/>
        <v>0.998</v>
      </c>
      <c r="M32" s="389">
        <f t="shared" si="9"/>
        <v>0.998</v>
      </c>
      <c r="N32" s="833">
        <f>AVERAGE(M32:M34)</f>
        <v>0.96029166666666654</v>
      </c>
      <c r="O32" s="335">
        <f t="shared" si="8"/>
        <v>-125.81736526946108</v>
      </c>
      <c r="P32" s="871">
        <f>IF(('Tabla de Contenido'!$B$7-G32)/(H32-G32)&gt;100%,100%,('Tabla de Contenido'!$B$7-G32)/(H32-G32))</f>
        <v>-126.1951951951952</v>
      </c>
    </row>
    <row r="33" spans="2:16" ht="60" x14ac:dyDescent="0.25">
      <c r="B33" s="815"/>
      <c r="C33" s="424" t="s">
        <v>302</v>
      </c>
      <c r="D33" s="424" t="s">
        <v>827</v>
      </c>
      <c r="E33" s="571">
        <f>VLOOKUP(D33,Tabla__10.1.1.223_SQLEXPRESS_sigob_utp_Proyectos_indicadores[[desc_indicador]:[avance]],3,0)%</f>
        <v>0.75</v>
      </c>
      <c r="F33" s="571">
        <f>VLOOKUP(D33,Tabla__10.1.1.223_SQLEXPRESS_sigob_utp_Proyectos_indicadores[[desc_indicador]:[avance]],5,0)%</f>
        <v>1</v>
      </c>
      <c r="G33" s="244">
        <f>VLOOKUP(C33,plan_ope_ava!$H$1:$K$163,4,FALSE)</f>
        <v>42023</v>
      </c>
      <c r="H33" s="244">
        <f>VLOOKUP(C33,plan_ope_ava!$H$2:$L$163,5,FALSE)</f>
        <v>42356</v>
      </c>
      <c r="I33" s="323">
        <f t="shared" si="5"/>
        <v>334</v>
      </c>
      <c r="J33" s="323">
        <f>'Tabla de Contenido'!$B$7-G33</f>
        <v>-42023</v>
      </c>
      <c r="K33" s="338">
        <f t="shared" si="6"/>
        <v>1.3333333333333333</v>
      </c>
      <c r="L33" s="440">
        <f t="shared" si="7"/>
        <v>1</v>
      </c>
      <c r="M33" s="440">
        <f t="shared" si="9"/>
        <v>1</v>
      </c>
      <c r="N33" s="834"/>
      <c r="O33" s="334">
        <f t="shared" si="8"/>
        <v>-125.81736526946108</v>
      </c>
      <c r="P33" s="872"/>
    </row>
    <row r="34" spans="2:16" ht="75.75" thickBot="1" x14ac:dyDescent="0.3">
      <c r="B34" s="816"/>
      <c r="C34" s="425" t="s">
        <v>303</v>
      </c>
      <c r="D34" s="425" t="s">
        <v>828</v>
      </c>
      <c r="E34" s="629">
        <f>VLOOKUP(D34,Tabla__10.1.1.223_SQLEXPRESS_sigob_utp_Proyectos_indicadores[[desc_indicador]:[avance]],3,0)%</f>
        <v>0.8</v>
      </c>
      <c r="F34" s="629">
        <f>VLOOKUP(D34,Tabla__10.1.1.223_SQLEXPRESS_sigob_utp_Proyectos_indicadores[[desc_indicador]:[avance]],5,0)%</f>
        <v>0.70629999999999993</v>
      </c>
      <c r="G34" s="246">
        <f>VLOOKUP(C34,plan_ope_ava!$H$1:$K$163,4,FALSE)</f>
        <v>42023</v>
      </c>
      <c r="H34" s="246">
        <f>VLOOKUP(C34,plan_ope_ava!$H$2:$L$163,5,FALSE)</f>
        <v>42356</v>
      </c>
      <c r="I34" s="325">
        <f t="shared" si="5"/>
        <v>334</v>
      </c>
      <c r="J34" s="325">
        <f>'Tabla de Contenido'!$B$7-G34</f>
        <v>-42023</v>
      </c>
      <c r="K34" s="339">
        <f t="shared" si="6"/>
        <v>0.88287499999999985</v>
      </c>
      <c r="L34" s="390">
        <f t="shared" si="7"/>
        <v>0.88287499999999985</v>
      </c>
      <c r="M34" s="390">
        <f t="shared" si="9"/>
        <v>0.88287499999999985</v>
      </c>
      <c r="N34" s="835"/>
      <c r="O34" s="337">
        <f t="shared" si="8"/>
        <v>-125.81736526946108</v>
      </c>
      <c r="P34" s="873"/>
    </row>
    <row r="35" spans="2:16" ht="45" x14ac:dyDescent="0.25">
      <c r="B35" s="814" t="s">
        <v>194</v>
      </c>
      <c r="C35" s="426" t="s">
        <v>829</v>
      </c>
      <c r="D35" s="426" t="s">
        <v>304</v>
      </c>
      <c r="E35" s="628">
        <f>VLOOKUP(D35,Tabla__10.1.1.223_SQLEXPRESS_sigob_utp_Proyectos_indicadores[[desc_indicador]:[avance]],3,0)%</f>
        <v>1</v>
      </c>
      <c r="F35" s="628">
        <f>VLOOKUP(D35,Tabla__10.1.1.223_SQLEXPRESS_sigob_utp_Proyectos_indicadores[[desc_indicador]:[avance]],5,0)%</f>
        <v>0.91500000000000004</v>
      </c>
      <c r="G35" s="243">
        <f>VLOOKUP(C35,plan_ope_ava!$H$1:$K$163,4,FALSE)</f>
        <v>42005</v>
      </c>
      <c r="H35" s="243">
        <f>VLOOKUP(C35,plan_ope_ava!$H$2:$L$163,5,FALSE)</f>
        <v>42369</v>
      </c>
      <c r="I35" s="322">
        <f t="shared" si="5"/>
        <v>365</v>
      </c>
      <c r="J35" s="322">
        <f>'Tabla de Contenido'!$B$7-G35</f>
        <v>-42005</v>
      </c>
      <c r="K35" s="336">
        <f t="shared" si="6"/>
        <v>0.91500000000000004</v>
      </c>
      <c r="L35" s="389">
        <f t="shared" si="7"/>
        <v>0.91500000000000004</v>
      </c>
      <c r="M35" s="389">
        <f t="shared" si="9"/>
        <v>0.91500000000000004</v>
      </c>
      <c r="N35" s="833">
        <f>AVERAGE(M35:M36)</f>
        <v>0.94805000000000006</v>
      </c>
      <c r="O35" s="335">
        <f t="shared" si="8"/>
        <v>-115.08219178082192</v>
      </c>
      <c r="P35" s="871">
        <f>IF(('Tabla de Contenido'!$B$7-G35)/(H35-G35)&gt;100%,100%,('Tabla de Contenido'!$B$7-G35)/(H35-G35))</f>
        <v>-115.39835164835165</v>
      </c>
    </row>
    <row r="36" spans="2:16" ht="60.75" thickBot="1" x14ac:dyDescent="0.3">
      <c r="B36" s="816"/>
      <c r="C36" s="425" t="s">
        <v>830</v>
      </c>
      <c r="D36" s="425" t="s">
        <v>305</v>
      </c>
      <c r="E36" s="629">
        <f>VLOOKUP(D36,Tabla__10.1.1.223_SQLEXPRESS_sigob_utp_Proyectos_indicadores[[desc_indicador]:[avance]],3,0)%</f>
        <v>1</v>
      </c>
      <c r="F36" s="629">
        <f>VLOOKUP(D36,Tabla__10.1.1.223_SQLEXPRESS_sigob_utp_Proyectos_indicadores[[desc_indicador]:[avance]],5,0)%</f>
        <v>0.98109999999999997</v>
      </c>
      <c r="G36" s="246">
        <f>VLOOKUP(C36,plan_ope_ava!$H$1:$K$163,4,FALSE)</f>
        <v>42023</v>
      </c>
      <c r="H36" s="246">
        <f>VLOOKUP(C36,plan_ope_ava!$H$2:$L$163,5,FALSE)</f>
        <v>42356</v>
      </c>
      <c r="I36" s="325">
        <f t="shared" si="5"/>
        <v>334</v>
      </c>
      <c r="J36" s="325">
        <f>'Tabla de Contenido'!$B$7-G36</f>
        <v>-42023</v>
      </c>
      <c r="K36" s="339">
        <f t="shared" si="6"/>
        <v>0.98109999999999997</v>
      </c>
      <c r="L36" s="390">
        <f t="shared" si="7"/>
        <v>0.98109999999999997</v>
      </c>
      <c r="M36" s="390">
        <f t="shared" si="9"/>
        <v>0.98109999999999997</v>
      </c>
      <c r="N36" s="835"/>
      <c r="O36" s="337">
        <f t="shared" si="8"/>
        <v>-125.81736526946108</v>
      </c>
      <c r="P36" s="873"/>
    </row>
    <row r="37" spans="2:16" ht="15.75" thickBot="1" x14ac:dyDescent="0.3"/>
    <row r="38" spans="2:16" ht="38.25" customHeight="1" thickBot="1" x14ac:dyDescent="0.3">
      <c r="B38" s="860" t="s">
        <v>248</v>
      </c>
      <c r="C38" s="861"/>
      <c r="D38" s="861"/>
      <c r="E38" s="606">
        <f>AVERAGE(N40:N56)</f>
        <v>0.94436371203959424</v>
      </c>
      <c r="F38" s="810" t="s">
        <v>618</v>
      </c>
      <c r="G38" s="811"/>
      <c r="H38" s="811"/>
      <c r="I38" s="811"/>
      <c r="J38" s="811"/>
      <c r="K38" s="811"/>
      <c r="L38" s="811"/>
      <c r="M38" s="811"/>
      <c r="N38" s="811"/>
      <c r="O38" s="879">
        <f>MAX(P40:P56)</f>
        <v>-115.39835164835165</v>
      </c>
      <c r="P38" s="880"/>
    </row>
    <row r="39" spans="2:16" ht="75.75" thickBot="1" x14ac:dyDescent="0.3">
      <c r="B39" s="601" t="s">
        <v>255</v>
      </c>
      <c r="C39" s="602" t="s">
        <v>258</v>
      </c>
      <c r="D39" s="602" t="s">
        <v>243</v>
      </c>
      <c r="E39" s="602" t="s">
        <v>244</v>
      </c>
      <c r="F39" s="603" t="s">
        <v>245</v>
      </c>
      <c r="G39" s="574" t="s">
        <v>459</v>
      </c>
      <c r="H39" s="573" t="s">
        <v>460</v>
      </c>
      <c r="I39" s="614" t="s">
        <v>596</v>
      </c>
      <c r="J39" s="586" t="s">
        <v>598</v>
      </c>
      <c r="K39" s="604" t="s">
        <v>402</v>
      </c>
      <c r="L39" s="604" t="s">
        <v>257</v>
      </c>
      <c r="M39" s="604" t="s">
        <v>726</v>
      </c>
      <c r="N39" s="604" t="s">
        <v>600</v>
      </c>
      <c r="O39" s="605" t="s">
        <v>601</v>
      </c>
      <c r="P39" s="607" t="s">
        <v>599</v>
      </c>
    </row>
    <row r="40" spans="2:16" ht="60" x14ac:dyDescent="0.25">
      <c r="B40" s="867" t="s">
        <v>195</v>
      </c>
      <c r="C40" s="596" t="s">
        <v>309</v>
      </c>
      <c r="D40" s="596" t="s">
        <v>310</v>
      </c>
      <c r="E40" s="597">
        <f>VLOOKUP(D40,Tabla__10.1.1.223_SQLEXPRESS_sigob_utp_Proyectos_indicadores[[desc_indicador]:[avance]],3,0)</f>
        <v>10000</v>
      </c>
      <c r="F40" s="597">
        <f>VLOOKUP(D40,Tabla__10.1.1.223_SQLEXPRESS_sigob_utp_Proyectos_indicadores[[desc_indicador]:[avance]],5,0)</f>
        <v>9594</v>
      </c>
      <c r="G40" s="565">
        <f>VLOOKUP(C40,plan_ope_ava!$H$1:$K$163,4,FALSE)</f>
        <v>42023</v>
      </c>
      <c r="H40" s="565">
        <f>VLOOKUP(C40,plan_ope_ava!$H$2:$L$163,5,FALSE)</f>
        <v>42356</v>
      </c>
      <c r="I40" s="623">
        <f t="shared" ref="I40:I55" si="10">H40-G40+1</f>
        <v>334</v>
      </c>
      <c r="J40" s="623">
        <f>'Tabla de Contenido'!$B$7-G40</f>
        <v>-42023</v>
      </c>
      <c r="K40" s="598">
        <f t="shared" ref="K40:K56" si="11">F40/E40</f>
        <v>0.95940000000000003</v>
      </c>
      <c r="L40" s="577">
        <f t="shared" ref="L40:L56" si="12">IF((F40/E40)&gt;100%,100%,(F40/E40))</f>
        <v>0.95940000000000003</v>
      </c>
      <c r="M40" s="577">
        <f t="shared" ref="M40:M45" si="13">L40</f>
        <v>0.95940000000000003</v>
      </c>
      <c r="N40" s="899">
        <f>AVERAGE(M40:M43)</f>
        <v>0.98877222222222216</v>
      </c>
      <c r="O40" s="590">
        <f t="shared" ref="O40:O55" si="14">IF((J40/I40)&gt;100%,100%,J40/I40)</f>
        <v>-125.81736526946108</v>
      </c>
      <c r="P40" s="897">
        <f>IF(('Tabla de Contenido'!$B$7-G40)/(H40-G40)&gt;100%,100%,('Tabla de Contenido'!$B$7-G40)/(H40-G40))</f>
        <v>-126.1951951951952</v>
      </c>
    </row>
    <row r="41" spans="2:16" ht="60" x14ac:dyDescent="0.25">
      <c r="B41" s="815"/>
      <c r="C41" s="585" t="s">
        <v>311</v>
      </c>
      <c r="D41" s="585" t="s">
        <v>312</v>
      </c>
      <c r="E41" s="568">
        <f>VLOOKUP(D41,Tabla__10.1.1.223_SQLEXPRESS_sigob_utp_Proyectos_indicadores[[desc_indicador]:[avance]],3,0)</f>
        <v>15000</v>
      </c>
      <c r="F41" s="568">
        <f>VLOOKUP(D41,Tabla__10.1.1.223_SQLEXPRESS_sigob_utp_Proyectos_indicadores[[desc_indicador]:[avance]],5,0)</f>
        <v>18637</v>
      </c>
      <c r="G41" s="583">
        <f>VLOOKUP(C41,plan_ope_ava!$H$1:$K$163,4,FALSE)</f>
        <v>42020</v>
      </c>
      <c r="H41" s="583">
        <f>VLOOKUP(C41,plan_ope_ava!$H$2:$L$163,5,FALSE)</f>
        <v>42356</v>
      </c>
      <c r="I41" s="592">
        <f t="shared" si="10"/>
        <v>337</v>
      </c>
      <c r="J41" s="592">
        <f>'Tabla de Contenido'!$B$7-G41</f>
        <v>-42020</v>
      </c>
      <c r="K41" s="599">
        <f t="shared" si="11"/>
        <v>1.2424666666666666</v>
      </c>
      <c r="L41" s="569">
        <f t="shared" si="12"/>
        <v>1</v>
      </c>
      <c r="M41" s="569">
        <f t="shared" si="13"/>
        <v>1</v>
      </c>
      <c r="N41" s="834"/>
      <c r="O41" s="588">
        <f t="shared" si="14"/>
        <v>-124.68842729970326</v>
      </c>
      <c r="P41" s="872"/>
    </row>
    <row r="42" spans="2:16" ht="60" x14ac:dyDescent="0.25">
      <c r="B42" s="815"/>
      <c r="C42" s="585" t="s">
        <v>307</v>
      </c>
      <c r="D42" s="585" t="s">
        <v>196</v>
      </c>
      <c r="E42" s="568">
        <f>VLOOKUP(D42,Tabla__10.1.1.223_SQLEXPRESS_sigob_utp_Proyectos_indicadores[[desc_indicador]:[avance]],3,0)</f>
        <v>45000</v>
      </c>
      <c r="F42" s="568">
        <f>VLOOKUP(D42,Tabla__10.1.1.223_SQLEXPRESS_sigob_utp_Proyectos_indicadores[[desc_indicador]:[avance]],5,0)</f>
        <v>44806</v>
      </c>
      <c r="G42" s="583">
        <f>VLOOKUP(C42,plan_ope_ava!$H$1:$K$163,4,FALSE)</f>
        <v>42024</v>
      </c>
      <c r="H42" s="583">
        <f>VLOOKUP(C42,plan_ope_ava!$H$2:$L$163,5,FALSE)</f>
        <v>42356</v>
      </c>
      <c r="I42" s="592">
        <f t="shared" si="10"/>
        <v>333</v>
      </c>
      <c r="J42" s="592">
        <f>'Tabla de Contenido'!$B$7-G42</f>
        <v>-42024</v>
      </c>
      <c r="K42" s="599">
        <f t="shared" si="11"/>
        <v>0.99568888888888885</v>
      </c>
      <c r="L42" s="569">
        <f t="shared" si="12"/>
        <v>0.99568888888888885</v>
      </c>
      <c r="M42" s="569">
        <f t="shared" si="13"/>
        <v>0.99568888888888885</v>
      </c>
      <c r="N42" s="834"/>
      <c r="O42" s="588">
        <f t="shared" si="14"/>
        <v>-126.1981981981982</v>
      </c>
      <c r="P42" s="872"/>
    </row>
    <row r="43" spans="2:16" ht="60.75" thickBot="1" x14ac:dyDescent="0.3">
      <c r="B43" s="816"/>
      <c r="C43" s="595" t="s">
        <v>308</v>
      </c>
      <c r="D43" s="595" t="s">
        <v>197</v>
      </c>
      <c r="E43" s="572">
        <f>VLOOKUP(D43,Tabla__10.1.1.223_SQLEXPRESS_sigob_utp_Proyectos_indicadores[[desc_indicador]:[avance]],3,0)</f>
        <v>3500</v>
      </c>
      <c r="F43" s="572">
        <f>VLOOKUP(D43,Tabla__10.1.1.223_SQLEXPRESS_sigob_utp_Proyectos_indicadores[[desc_indicador]:[avance]],5,0)</f>
        <v>4385</v>
      </c>
      <c r="G43" s="630">
        <f>VLOOKUP(C43,plan_ope_ava!$H$1:$K$163,4,FALSE)</f>
        <v>42005</v>
      </c>
      <c r="H43" s="630">
        <f>VLOOKUP(C43,plan_ope_ava!$H$2:$L$163,5,FALSE)</f>
        <v>42356</v>
      </c>
      <c r="I43" s="593">
        <f t="shared" si="10"/>
        <v>352</v>
      </c>
      <c r="J43" s="593">
        <f>'Tabla de Contenido'!$B$7-G43</f>
        <v>-42005</v>
      </c>
      <c r="K43" s="600">
        <f t="shared" si="11"/>
        <v>1.2528571428571429</v>
      </c>
      <c r="L43" s="576">
        <f t="shared" si="12"/>
        <v>1</v>
      </c>
      <c r="M43" s="576">
        <f t="shared" si="13"/>
        <v>1</v>
      </c>
      <c r="N43" s="835"/>
      <c r="O43" s="589">
        <f t="shared" si="14"/>
        <v>-119.33238636363636</v>
      </c>
      <c r="P43" s="873"/>
    </row>
    <row r="44" spans="2:16" ht="45" x14ac:dyDescent="0.25">
      <c r="B44" s="867" t="s">
        <v>313</v>
      </c>
      <c r="C44" s="898" t="s">
        <v>314</v>
      </c>
      <c r="D44" s="596" t="s">
        <v>315</v>
      </c>
      <c r="E44" s="597">
        <f>VLOOKUP(D44,Tabla__10.1.1.223_SQLEXPRESS_sigob_utp_Proyectos_indicadores[[desc_indicador]:[avance]],3,0)</f>
        <v>4000</v>
      </c>
      <c r="F44" s="597">
        <f>VLOOKUP(D44,Tabla__10.1.1.223_SQLEXPRESS_sigob_utp_Proyectos_indicadores[[desc_indicador]:[avance]],5,0)</f>
        <v>5289</v>
      </c>
      <c r="G44" s="828">
        <f>VLOOKUP(C44,plan_ope_ava!$H$1:$K$163,4,FALSE)</f>
        <v>42019</v>
      </c>
      <c r="H44" s="828">
        <f>VLOOKUP(C44,plan_ope_ava!$H$2:$L$163,5,FALSE)</f>
        <v>42369</v>
      </c>
      <c r="I44" s="830">
        <f t="shared" si="10"/>
        <v>351</v>
      </c>
      <c r="J44" s="830">
        <f>'Tabla de Contenido'!$B$7-G44</f>
        <v>-42019</v>
      </c>
      <c r="K44" s="598">
        <f t="shared" si="11"/>
        <v>1.3222499999999999</v>
      </c>
      <c r="L44" s="577">
        <f t="shared" si="12"/>
        <v>1</v>
      </c>
      <c r="M44" s="577">
        <f t="shared" si="13"/>
        <v>1</v>
      </c>
      <c r="N44" s="899">
        <f>AVERAGE(M44:M45)</f>
        <v>0.92759999999999998</v>
      </c>
      <c r="O44" s="875">
        <f t="shared" si="14"/>
        <v>-119.71225071225071</v>
      </c>
      <c r="P44" s="897">
        <f>IF(('Tabla de Contenido'!$B$7-G44)/(H44-G44)&gt;100%,100%,('Tabla de Contenido'!$B$7-G44)/(H44-G44))</f>
        <v>-120.05428571428571</v>
      </c>
    </row>
    <row r="45" spans="2:16" ht="30.75" thickBot="1" x14ac:dyDescent="0.3">
      <c r="B45" s="816"/>
      <c r="C45" s="819"/>
      <c r="D45" s="329" t="s">
        <v>316</v>
      </c>
      <c r="E45" s="46">
        <f>VLOOKUP(D45,Tabla__10.1.1.223_SQLEXPRESS_sigob_utp_Proyectos_indicadores[[desc_indicador]:[avance]],3,0)</f>
        <v>10000</v>
      </c>
      <c r="F45" s="46">
        <f>VLOOKUP(D45,Tabla__10.1.1.223_SQLEXPRESS_sigob_utp_Proyectos_indicadores[[desc_indicador]:[avance]],5,0)</f>
        <v>8552</v>
      </c>
      <c r="G45" s="824"/>
      <c r="H45" s="824"/>
      <c r="I45" s="826"/>
      <c r="J45" s="826"/>
      <c r="K45" s="339">
        <f t="shared" si="11"/>
        <v>0.85519999999999996</v>
      </c>
      <c r="L45" s="333">
        <f t="shared" si="12"/>
        <v>0.85519999999999996</v>
      </c>
      <c r="M45" s="390">
        <f t="shared" si="13"/>
        <v>0.85519999999999996</v>
      </c>
      <c r="N45" s="835"/>
      <c r="O45" s="878"/>
      <c r="P45" s="873"/>
    </row>
    <row r="46" spans="2:16" ht="30" x14ac:dyDescent="0.25">
      <c r="B46" s="814" t="s">
        <v>317</v>
      </c>
      <c r="C46" s="817" t="s">
        <v>318</v>
      </c>
      <c r="D46" s="328" t="s">
        <v>320</v>
      </c>
      <c r="E46" s="628">
        <f>VLOOKUP(D46,Tabla__10.1.1.223_SQLEXPRESS_sigob_utp_Proyectos_indicadores[[desc_indicador]:[avance]],3,0)%</f>
        <v>0.85</v>
      </c>
      <c r="F46" s="628">
        <f>VLOOKUP(D46,Tabla__10.1.1.223_SQLEXPRESS_sigob_utp_Proyectos_indicadores[[desc_indicador]:[avance]],5,0)%</f>
        <v>0.72900000000000009</v>
      </c>
      <c r="G46" s="828">
        <f>VLOOKUP(C46,plan_ope_ava!$H$1:$K$163,4,FALSE)</f>
        <v>42005</v>
      </c>
      <c r="H46" s="828">
        <f>VLOOKUP(C46,plan_ope_ava!$H$2:$L$163,5,FALSE)</f>
        <v>42369</v>
      </c>
      <c r="I46" s="830">
        <f t="shared" si="10"/>
        <v>365</v>
      </c>
      <c r="J46" s="830">
        <f>'Tabla de Contenido'!$B$7-G46</f>
        <v>-42005</v>
      </c>
      <c r="K46" s="336">
        <f t="shared" si="11"/>
        <v>0.85764705882352954</v>
      </c>
      <c r="L46" s="331">
        <f t="shared" si="12"/>
        <v>0.85764705882352954</v>
      </c>
      <c r="M46" s="863">
        <f>AVERAGE(L46:L47)</f>
        <v>0.92882352941176471</v>
      </c>
      <c r="N46" s="833">
        <f>AVERAGE(M46:M50)</f>
        <v>0.9103697478991597</v>
      </c>
      <c r="O46" s="875">
        <f t="shared" si="14"/>
        <v>-115.08219178082192</v>
      </c>
      <c r="P46" s="871">
        <f>IF(('Tabla de Contenido'!$B$7-G46)/(H46-G46)&gt;100%,100%,('Tabla de Contenido'!$B$7-G46)/(H46-G46))</f>
        <v>-115.39835164835165</v>
      </c>
    </row>
    <row r="47" spans="2:16" ht="45" x14ac:dyDescent="0.25">
      <c r="B47" s="815"/>
      <c r="C47" s="818"/>
      <c r="D47" s="330" t="s">
        <v>319</v>
      </c>
      <c r="E47" s="571">
        <f>VLOOKUP(D47,Tabla__10.1.1.223_SQLEXPRESS_sigob_utp_Proyectos_indicadores[[desc_indicador]:[avance]],3,0)%</f>
        <v>0.9</v>
      </c>
      <c r="F47" s="571">
        <f>VLOOKUP(D47,Tabla__10.1.1.223_SQLEXPRESS_sigob_utp_Proyectos_indicadores[[desc_indicador]:[avance]],5,0)%</f>
        <v>0.89999999999999991</v>
      </c>
      <c r="G47" s="836"/>
      <c r="H47" s="836"/>
      <c r="I47" s="862"/>
      <c r="J47" s="862"/>
      <c r="K47" s="338">
        <f t="shared" si="11"/>
        <v>0.99999999999999989</v>
      </c>
      <c r="L47" s="332">
        <f t="shared" si="12"/>
        <v>0.99999999999999989</v>
      </c>
      <c r="M47" s="832"/>
      <c r="N47" s="834"/>
      <c r="O47" s="876"/>
      <c r="P47" s="872"/>
    </row>
    <row r="48" spans="2:16" ht="45" x14ac:dyDescent="0.25">
      <c r="B48" s="815"/>
      <c r="C48" s="818" t="s">
        <v>198</v>
      </c>
      <c r="D48" s="330" t="s">
        <v>199</v>
      </c>
      <c r="E48" s="6">
        <f>VLOOKUP(D48,Tabla__10.1.1.223_SQLEXPRESS_sigob_utp_Proyectos_indicadores[[desc_indicador]:[avance]],3,0)</f>
        <v>2000</v>
      </c>
      <c r="F48" s="6">
        <f>VLOOKUP(D48,Tabla__10.1.1.223_SQLEXPRESS_sigob_utp_Proyectos_indicadores[[desc_indicador]:[avance]],5,0)</f>
        <v>1952</v>
      </c>
      <c r="G48" s="823">
        <f>VLOOKUP(C48,plan_ope_ava!$H$1:$K$163,4,FALSE)</f>
        <v>42005</v>
      </c>
      <c r="H48" s="823">
        <f>VLOOKUP(C48,plan_ope_ava!$H$2:$L$163,5,FALSE)</f>
        <v>42369</v>
      </c>
      <c r="I48" s="825">
        <f t="shared" si="10"/>
        <v>365</v>
      </c>
      <c r="J48" s="825">
        <f>'Tabla de Contenido'!$B$7-G48</f>
        <v>-42005</v>
      </c>
      <c r="K48" s="338">
        <f t="shared" si="11"/>
        <v>0.97599999999999998</v>
      </c>
      <c r="L48" s="332">
        <f t="shared" si="12"/>
        <v>0.97599999999999998</v>
      </c>
      <c r="M48" s="831">
        <f>AVERAGE(L48:L49)</f>
        <v>0.98799999999999999</v>
      </c>
      <c r="N48" s="834"/>
      <c r="O48" s="877">
        <f t="shared" si="14"/>
        <v>-115.08219178082192</v>
      </c>
      <c r="P48" s="872"/>
    </row>
    <row r="49" spans="2:16" ht="45" x14ac:dyDescent="0.25">
      <c r="B49" s="815"/>
      <c r="C49" s="818"/>
      <c r="D49" s="330" t="s">
        <v>268</v>
      </c>
      <c r="E49" s="6">
        <f>VLOOKUP(D49,Tabla__10.1.1.223_SQLEXPRESS_sigob_utp_Proyectos_indicadores[[desc_indicador]:[avance]],3,0)</f>
        <v>100</v>
      </c>
      <c r="F49" s="6">
        <f>VLOOKUP(D49,Tabla__10.1.1.223_SQLEXPRESS_sigob_utp_Proyectos_indicadores[[desc_indicador]:[avance]],5,0)</f>
        <v>103</v>
      </c>
      <c r="G49" s="836"/>
      <c r="H49" s="836"/>
      <c r="I49" s="862"/>
      <c r="J49" s="862"/>
      <c r="K49" s="338">
        <f t="shared" si="11"/>
        <v>1.03</v>
      </c>
      <c r="L49" s="332">
        <f t="shared" si="12"/>
        <v>1</v>
      </c>
      <c r="M49" s="832"/>
      <c r="N49" s="834"/>
      <c r="O49" s="876"/>
      <c r="P49" s="872"/>
    </row>
    <row r="50" spans="2:16" ht="60.75" thickBot="1" x14ac:dyDescent="0.3">
      <c r="B50" s="816"/>
      <c r="C50" s="329" t="s">
        <v>200</v>
      </c>
      <c r="D50" s="329" t="s">
        <v>321</v>
      </c>
      <c r="E50" s="46">
        <f>VLOOKUP(D50,Tabla__10.1.1.223_SQLEXPRESS_sigob_utp_Proyectos_indicadores[[desc_indicador]:[avance]],3,0)</f>
        <v>700</v>
      </c>
      <c r="F50" s="46">
        <f>VLOOKUP(D50,Tabla__10.1.1.223_SQLEXPRESS_sigob_utp_Proyectos_indicadores[[desc_indicador]:[avance]],5,0)</f>
        <v>570</v>
      </c>
      <c r="G50" s="246">
        <f>VLOOKUP(C50,plan_ope_ava!$H$1:$K$163,4,FALSE)</f>
        <v>42005</v>
      </c>
      <c r="H50" s="246">
        <f>VLOOKUP(C50,plan_ope_ava!$H$2:$L$163,5,FALSE)</f>
        <v>42369</v>
      </c>
      <c r="I50" s="325">
        <f t="shared" si="10"/>
        <v>365</v>
      </c>
      <c r="J50" s="325">
        <f>'Tabla de Contenido'!$B$7-G50</f>
        <v>-42005</v>
      </c>
      <c r="K50" s="339">
        <f t="shared" si="11"/>
        <v>0.81428571428571428</v>
      </c>
      <c r="L50" s="333">
        <f t="shared" si="12"/>
        <v>0.81428571428571428</v>
      </c>
      <c r="M50" s="390">
        <f>L50</f>
        <v>0.81428571428571428</v>
      </c>
      <c r="N50" s="835"/>
      <c r="O50" s="320">
        <f t="shared" si="14"/>
        <v>-115.08219178082192</v>
      </c>
      <c r="P50" s="873"/>
    </row>
    <row r="51" spans="2:16" ht="28.5" customHeight="1" x14ac:dyDescent="0.25">
      <c r="B51" s="814" t="s">
        <v>201</v>
      </c>
      <c r="C51" s="328" t="s">
        <v>322</v>
      </c>
      <c r="D51" s="328" t="s">
        <v>203</v>
      </c>
      <c r="E51" s="628">
        <f>VLOOKUP(D51,Tabla__10.1.1.223_SQLEXPRESS_sigob_utp_Proyectos_indicadores[[desc_indicador]:[avance]],3,0)%</f>
        <v>1</v>
      </c>
      <c r="F51" s="628">
        <f>VLOOKUP(D51,Tabla__10.1.1.223_SQLEXPRESS_sigob_utp_Proyectos_indicadores[[desc_indicador]:[avance]],5,0)%</f>
        <v>1</v>
      </c>
      <c r="G51" s="245">
        <f>VLOOKUP(C51,plan_ope_ava!$H$1:$K$163,4,FALSE)</f>
        <v>42005</v>
      </c>
      <c r="H51" s="245">
        <f>VLOOKUP(C51,plan_ope_ava!$H$2:$L$163,5,FALSE)</f>
        <v>42369</v>
      </c>
      <c r="I51" s="455">
        <f t="shared" si="10"/>
        <v>365</v>
      </c>
      <c r="J51" s="455">
        <f>'Tabla de Contenido'!$B$7-G51</f>
        <v>-42005</v>
      </c>
      <c r="K51" s="336">
        <f t="shared" si="11"/>
        <v>1</v>
      </c>
      <c r="L51" s="331">
        <f t="shared" si="12"/>
        <v>1</v>
      </c>
      <c r="M51" s="389">
        <f>L51</f>
        <v>1</v>
      </c>
      <c r="N51" s="833">
        <f>AVERAGE(M51:M52)</f>
        <v>1</v>
      </c>
      <c r="O51" s="318">
        <f t="shared" si="14"/>
        <v>-115.08219178082192</v>
      </c>
      <c r="P51" s="871">
        <f>IF(('Tabla de Contenido'!$B$7-G51)/(H51-G51)&gt;100%,100%,('Tabla de Contenido'!$B$7-G51)/(H51-G51))</f>
        <v>-115.39835164835165</v>
      </c>
    </row>
    <row r="52" spans="2:16" ht="24.75" customHeight="1" thickBot="1" x14ac:dyDescent="0.3">
      <c r="B52" s="816"/>
      <c r="C52" s="329" t="s">
        <v>202</v>
      </c>
      <c r="D52" s="329" t="s">
        <v>202</v>
      </c>
      <c r="E52" s="629">
        <f>VLOOKUP(D52,Tabla__10.1.1.223_SQLEXPRESS_sigob_utp_Proyectos_indicadores[[desc_indicador]:[avance]],3,0)%</f>
        <v>1</v>
      </c>
      <c r="F52" s="629">
        <f>VLOOKUP(D52,Tabla__10.1.1.223_SQLEXPRESS_sigob_utp_Proyectos_indicadores[[desc_indicador]:[avance]],5,0)%</f>
        <v>1</v>
      </c>
      <c r="G52" s="248">
        <f>VLOOKUP(C52,plan_ope_ava!$H$1:$K$163,4,FALSE)</f>
        <v>42005</v>
      </c>
      <c r="H52" s="248">
        <f>VLOOKUP(C52,plan_ope_ava!$H$2:$L$163,5,FALSE)</f>
        <v>42369</v>
      </c>
      <c r="I52" s="324">
        <f t="shared" si="10"/>
        <v>365</v>
      </c>
      <c r="J52" s="324">
        <f>'Tabla de Contenido'!$B$7-G52</f>
        <v>-42005</v>
      </c>
      <c r="K52" s="339">
        <f t="shared" si="11"/>
        <v>1</v>
      </c>
      <c r="L52" s="333">
        <f t="shared" si="12"/>
        <v>1</v>
      </c>
      <c r="M52" s="390">
        <f>L52</f>
        <v>1</v>
      </c>
      <c r="N52" s="835"/>
      <c r="O52" s="320">
        <f t="shared" si="14"/>
        <v>-115.08219178082192</v>
      </c>
      <c r="P52" s="873"/>
    </row>
    <row r="53" spans="2:16" ht="45" x14ac:dyDescent="0.25">
      <c r="B53" s="814" t="s">
        <v>204</v>
      </c>
      <c r="C53" s="817" t="s">
        <v>323</v>
      </c>
      <c r="D53" s="420" t="s">
        <v>748</v>
      </c>
      <c r="E53" s="136">
        <f>VLOOKUP(D53,Tabla__10.1.1.223_SQLEXPRESS_sigob_utp_Proyectos_indicadores[[desc_indicador]:[avance]],3,0)</f>
        <v>60</v>
      </c>
      <c r="F53" s="136">
        <f>VLOOKUP(D53,Tabla__10.1.1.223_SQLEXPRESS_sigob_utp_Proyectos_indicadores[[desc_indicador]:[avance]],5,0)</f>
        <v>56</v>
      </c>
      <c r="G53" s="828">
        <f>VLOOKUP(C53,plan_ope_ava!$H$1:$K$163,4,FALSE)</f>
        <v>42005</v>
      </c>
      <c r="H53" s="828">
        <f>VLOOKUP(C53,plan_ope_ava!$H$2:$L$163,5,FALSE)</f>
        <v>42369</v>
      </c>
      <c r="I53" s="830">
        <f t="shared" si="10"/>
        <v>365</v>
      </c>
      <c r="J53" s="830">
        <f>'Tabla de Contenido'!$B$7-G53</f>
        <v>-42005</v>
      </c>
      <c r="K53" s="336">
        <f t="shared" si="11"/>
        <v>0.93333333333333335</v>
      </c>
      <c r="L53" s="331">
        <f t="shared" si="12"/>
        <v>0.93333333333333335</v>
      </c>
      <c r="M53" s="863">
        <f>AVERAGE(L53:L54)</f>
        <v>0.92820512820512824</v>
      </c>
      <c r="N53" s="833">
        <f>AVERAGE(M53:M56)</f>
        <v>0.89507659007659013</v>
      </c>
      <c r="O53" s="875">
        <f t="shared" si="14"/>
        <v>-115.08219178082192</v>
      </c>
      <c r="P53" s="871">
        <f>IF(('Tabla de Contenido'!$B$7-G53)/(H53-G53)&gt;100%,100%,('Tabla de Contenido'!$B$7-G53)/(H53-G53))</f>
        <v>-115.39835164835165</v>
      </c>
    </row>
    <row r="54" spans="2:16" ht="30" x14ac:dyDescent="0.25">
      <c r="B54" s="815"/>
      <c r="C54" s="818"/>
      <c r="D54" s="330" t="s">
        <v>324</v>
      </c>
      <c r="E54" s="6">
        <f>VLOOKUP(D54,Tabla__10.1.1.223_SQLEXPRESS_sigob_utp_Proyectos_indicadores[[desc_indicador]:[avance]],3,0)</f>
        <v>26</v>
      </c>
      <c r="F54" s="6">
        <f>VLOOKUP(D54,Tabla__10.1.1.223_SQLEXPRESS_sigob_utp_Proyectos_indicadores[[desc_indicador]:[avance]],5,0)</f>
        <v>24</v>
      </c>
      <c r="G54" s="836"/>
      <c r="H54" s="836"/>
      <c r="I54" s="862"/>
      <c r="J54" s="862"/>
      <c r="K54" s="338">
        <f t="shared" si="11"/>
        <v>0.92307692307692313</v>
      </c>
      <c r="L54" s="332">
        <f t="shared" si="12"/>
        <v>0.92307692307692313</v>
      </c>
      <c r="M54" s="832"/>
      <c r="N54" s="834"/>
      <c r="O54" s="876"/>
      <c r="P54" s="872"/>
    </row>
    <row r="55" spans="2:16" ht="90" x14ac:dyDescent="0.25">
      <c r="B55" s="815"/>
      <c r="C55" s="818" t="s">
        <v>325</v>
      </c>
      <c r="D55" s="330" t="s">
        <v>326</v>
      </c>
      <c r="E55" s="6">
        <f>VLOOKUP(D55,Tabla__10.1.1.223_SQLEXPRESS_sigob_utp_Proyectos_indicadores[[desc_indicador]:[avance]],3,0)</f>
        <v>2200</v>
      </c>
      <c r="F55" s="6">
        <f>VLOOKUP(D55,Tabla__10.1.1.223_SQLEXPRESS_sigob_utp_Proyectos_indicadores[[desc_indicador]:[avance]],5,0)</f>
        <v>1800</v>
      </c>
      <c r="G55" s="823">
        <f>VLOOKUP(C55,plan_ope_ava!$H$1:$K$163,4,FALSE)</f>
        <v>42005</v>
      </c>
      <c r="H55" s="823">
        <f>VLOOKUP(C55,plan_ope_ava!$H$2:$L$163,5,FALSE)</f>
        <v>42369</v>
      </c>
      <c r="I55" s="825">
        <f t="shared" si="10"/>
        <v>365</v>
      </c>
      <c r="J55" s="825">
        <f>'Tabla de Contenido'!$B$7-G55</f>
        <v>-42005</v>
      </c>
      <c r="K55" s="338">
        <f t="shared" si="11"/>
        <v>0.81818181818181823</v>
      </c>
      <c r="L55" s="332">
        <f t="shared" si="12"/>
        <v>0.81818181818181823</v>
      </c>
      <c r="M55" s="831">
        <f>AVERAGE(L55:L56)</f>
        <v>0.86194805194805202</v>
      </c>
      <c r="N55" s="834"/>
      <c r="O55" s="877">
        <f t="shared" si="14"/>
        <v>-115.08219178082192</v>
      </c>
      <c r="P55" s="872"/>
    </row>
    <row r="56" spans="2:16" ht="60.75" thickBot="1" x14ac:dyDescent="0.3">
      <c r="B56" s="816"/>
      <c r="C56" s="819"/>
      <c r="D56" s="419" t="s">
        <v>749</v>
      </c>
      <c r="E56" s="46">
        <f>VLOOKUP(D56,Tabla__10.1.1.223_SQLEXPRESS_sigob_utp_Proyectos_indicadores[[desc_indicador]:[avance]],3,0)</f>
        <v>350</v>
      </c>
      <c r="F56" s="46">
        <f>VLOOKUP(D56,Tabla__10.1.1.223_SQLEXPRESS_sigob_utp_Proyectos_indicadores[[desc_indicador]:[avance]],5,0)</f>
        <v>317</v>
      </c>
      <c r="G56" s="824"/>
      <c r="H56" s="824"/>
      <c r="I56" s="826"/>
      <c r="J56" s="826"/>
      <c r="K56" s="339">
        <f t="shared" si="11"/>
        <v>0.90571428571428569</v>
      </c>
      <c r="L56" s="333">
        <f t="shared" si="12"/>
        <v>0.90571428571428569</v>
      </c>
      <c r="M56" s="888"/>
      <c r="N56" s="835"/>
      <c r="O56" s="878"/>
      <c r="P56" s="873"/>
    </row>
    <row r="57" spans="2:16" ht="15.75" thickBot="1" x14ac:dyDescent="0.3"/>
    <row r="58" spans="2:16" ht="35.25" customHeight="1" thickBot="1" x14ac:dyDescent="0.3">
      <c r="B58" s="860" t="s">
        <v>422</v>
      </c>
      <c r="C58" s="861"/>
      <c r="D58" s="861"/>
      <c r="E58" s="341">
        <f>AVERAGE(N60:N77)</f>
        <v>0.95461388888888887</v>
      </c>
      <c r="F58" s="810" t="s">
        <v>618</v>
      </c>
      <c r="G58" s="811"/>
      <c r="H58" s="811"/>
      <c r="I58" s="811"/>
      <c r="J58" s="811"/>
      <c r="K58" s="811"/>
      <c r="L58" s="811"/>
      <c r="M58" s="811"/>
      <c r="N58" s="811"/>
      <c r="O58" s="879">
        <f>MAX(P60:P77)</f>
        <v>-115.39835164835165</v>
      </c>
      <c r="P58" s="880"/>
    </row>
    <row r="59" spans="2:16" ht="75.75" thickBot="1" x14ac:dyDescent="0.3">
      <c r="B59" s="449" t="s">
        <v>255</v>
      </c>
      <c r="C59" s="450" t="s">
        <v>258</v>
      </c>
      <c r="D59" s="450" t="s">
        <v>243</v>
      </c>
      <c r="E59" s="450" t="s">
        <v>244</v>
      </c>
      <c r="F59" s="451" t="s">
        <v>245</v>
      </c>
      <c r="G59" s="49" t="s">
        <v>459</v>
      </c>
      <c r="H59" s="48" t="s">
        <v>460</v>
      </c>
      <c r="I59" s="450" t="s">
        <v>596</v>
      </c>
      <c r="J59" s="314" t="s">
        <v>598</v>
      </c>
      <c r="K59" s="452" t="s">
        <v>402</v>
      </c>
      <c r="L59" s="452" t="s">
        <v>257</v>
      </c>
      <c r="M59" s="452" t="s">
        <v>726</v>
      </c>
      <c r="N59" s="452" t="s">
        <v>600</v>
      </c>
      <c r="O59" s="453" t="s">
        <v>601</v>
      </c>
      <c r="P59" s="454" t="s">
        <v>599</v>
      </c>
    </row>
    <row r="60" spans="2:16" ht="60" customHeight="1" x14ac:dyDescent="0.25">
      <c r="B60" s="814" t="s">
        <v>205</v>
      </c>
      <c r="C60" s="392" t="s">
        <v>831</v>
      </c>
      <c r="D60" s="426" t="s">
        <v>832</v>
      </c>
      <c r="E60" s="628">
        <f>VLOOKUP(D60,Tabla__10.1.1.223_SQLEXPRESS_sigob_utp_Proyectos_indicadores[[desc_indicador]:[avance]],3,0)%</f>
        <v>1</v>
      </c>
      <c r="F60" s="628">
        <f>VLOOKUP(D60,Tabla__10.1.1.223_SQLEXPRESS_sigob_utp_Proyectos_indicadores[[desc_indicador]:[avance]],5,0)%</f>
        <v>0.89639999999999997</v>
      </c>
      <c r="G60" s="243">
        <f>VLOOKUP(C60,plan_ope_ava!$H$1:$K$163,4,FALSE)</f>
        <v>42005</v>
      </c>
      <c r="H60" s="243">
        <f>VLOOKUP(C60,plan_ope_ava!$H$2:$L$163,5,FALSE)</f>
        <v>42369</v>
      </c>
      <c r="I60" s="322">
        <f t="shared" ref="I60:I77" si="15">H60-G60+1</f>
        <v>365</v>
      </c>
      <c r="J60" s="322">
        <f>'Tabla de Contenido'!$B$7-G60</f>
        <v>-42005</v>
      </c>
      <c r="K60" s="336">
        <f t="shared" ref="K60:K75" si="16">F60/E60</f>
        <v>0.89639999999999997</v>
      </c>
      <c r="L60" s="436">
        <f t="shared" ref="L60:L77" si="17">IF((F60/E60)&gt;100%,100%,(F60/E60))</f>
        <v>0.89639999999999997</v>
      </c>
      <c r="M60" s="436">
        <f>L60</f>
        <v>0.89639999999999997</v>
      </c>
      <c r="N60" s="833">
        <f>AVERAGE(M60:M62)</f>
        <v>0.95546666666666669</v>
      </c>
      <c r="O60" s="318">
        <f t="shared" ref="O60:O77" si="18">IF((J60/I60)&gt;100%,100%,J60/I60)</f>
        <v>-115.08219178082192</v>
      </c>
      <c r="P60" s="871">
        <f>IF(('Tabla de Contenido'!$B$7-G60)/(H60-G60)&gt;100%,100%,('Tabla de Contenido'!$B$7-G60)/(H60-G60))</f>
        <v>-115.39835164835165</v>
      </c>
    </row>
    <row r="61" spans="2:16" ht="75" customHeight="1" x14ac:dyDescent="0.25">
      <c r="B61" s="815"/>
      <c r="C61" s="610" t="s">
        <v>833</v>
      </c>
      <c r="D61" s="424" t="s">
        <v>834</v>
      </c>
      <c r="E61" s="571">
        <f>VLOOKUP(D61,Tabla__10.1.1.223_SQLEXPRESS_sigob_utp_Proyectos_indicadores[[desc_indicador]:[avance]],3,0)%</f>
        <v>1</v>
      </c>
      <c r="F61" s="571">
        <f>VLOOKUP(D61,Tabla__10.1.1.223_SQLEXPRESS_sigob_utp_Proyectos_indicadores[[desc_indicador]:[avance]],5,0)%</f>
        <v>0.97</v>
      </c>
      <c r="G61" s="244">
        <f>VLOOKUP(C61,plan_ope_ava!$H$1:$K$163,4,FALSE)</f>
        <v>42005</v>
      </c>
      <c r="H61" s="244">
        <f>VLOOKUP(C61,plan_ope_ava!$H$2:$L$163,5,FALSE)</f>
        <v>42369</v>
      </c>
      <c r="I61" s="323">
        <f t="shared" si="15"/>
        <v>365</v>
      </c>
      <c r="J61" s="323">
        <f>'Tabla de Contenido'!$B$7-G61</f>
        <v>-42005</v>
      </c>
      <c r="K61" s="338">
        <f t="shared" si="16"/>
        <v>0.97</v>
      </c>
      <c r="L61" s="433">
        <f t="shared" si="17"/>
        <v>0.97</v>
      </c>
      <c r="M61" s="626">
        <f>AVERAGE(L61:L61)</f>
        <v>0.97</v>
      </c>
      <c r="N61" s="834"/>
      <c r="O61" s="319">
        <f t="shared" si="18"/>
        <v>-115.08219178082192</v>
      </c>
      <c r="P61" s="872"/>
    </row>
    <row r="62" spans="2:16" ht="90.75" thickBot="1" x14ac:dyDescent="0.3">
      <c r="B62" s="816"/>
      <c r="C62" s="425" t="s">
        <v>927</v>
      </c>
      <c r="D62" s="425" t="s">
        <v>928</v>
      </c>
      <c r="E62" s="629">
        <f>VLOOKUP(D62,Tabla__10.1.1.223_SQLEXPRESS_sigob_utp_Proyectos_indicadores[[desc_indicador]:[avance]],3,0)%</f>
        <v>1</v>
      </c>
      <c r="F62" s="629">
        <f>VLOOKUP(D62,Tabla__10.1.1.223_SQLEXPRESS_sigob_utp_Proyectos_indicadores[[desc_indicador]:[avance]],5,0)%</f>
        <v>1</v>
      </c>
      <c r="G62" s="246">
        <f>VLOOKUP(C62,plan_ope_ava!$H$1:$K$163,4,FALSE)</f>
        <v>42023</v>
      </c>
      <c r="H62" s="246">
        <f>VLOOKUP(C62,plan_ope_ava!$H$2:$L$163,5,FALSE)</f>
        <v>42353</v>
      </c>
      <c r="I62" s="325">
        <f t="shared" si="15"/>
        <v>331</v>
      </c>
      <c r="J62" s="325">
        <f>'Tabla de Contenido'!$B$7-G62</f>
        <v>-42023</v>
      </c>
      <c r="K62" s="339">
        <f t="shared" si="16"/>
        <v>1</v>
      </c>
      <c r="L62" s="437">
        <f t="shared" si="17"/>
        <v>1</v>
      </c>
      <c r="M62" s="437">
        <f>L62</f>
        <v>1</v>
      </c>
      <c r="N62" s="835"/>
      <c r="O62" s="320">
        <f t="shared" si="18"/>
        <v>-126.95770392749245</v>
      </c>
      <c r="P62" s="873"/>
    </row>
    <row r="63" spans="2:16" ht="65.25" customHeight="1" x14ac:dyDescent="0.25">
      <c r="B63" s="814" t="s">
        <v>327</v>
      </c>
      <c r="C63" s="426" t="s">
        <v>329</v>
      </c>
      <c r="D63" s="426" t="s">
        <v>751</v>
      </c>
      <c r="E63" s="628">
        <f>VLOOKUP(D63,Tabla__10.1.1.223_SQLEXPRESS_sigob_utp_Proyectos_indicadores[[desc_indicador]:[avance]],3,0)%</f>
        <v>1</v>
      </c>
      <c r="F63" s="628">
        <f>VLOOKUP(D63,Tabla__10.1.1.223_SQLEXPRESS_sigob_utp_Proyectos_indicadores[[desc_indicador]:[avance]],5,0)%</f>
        <v>0.9</v>
      </c>
      <c r="G63" s="243">
        <f>VLOOKUP(C63,plan_ope_ava!$H$1:$K$163,4,FALSE)</f>
        <v>42023</v>
      </c>
      <c r="H63" s="243">
        <f>VLOOKUP(C63,plan_ope_ava!$H$2:$L$163,5,FALSE)</f>
        <v>42353</v>
      </c>
      <c r="I63" s="322">
        <f t="shared" si="15"/>
        <v>331</v>
      </c>
      <c r="J63" s="322">
        <f>'Tabla de Contenido'!$B$7-G63</f>
        <v>-42023</v>
      </c>
      <c r="K63" s="336">
        <f t="shared" si="16"/>
        <v>0.9</v>
      </c>
      <c r="L63" s="436">
        <f t="shared" si="17"/>
        <v>0.9</v>
      </c>
      <c r="M63" s="436">
        <f>L63</f>
        <v>0.9</v>
      </c>
      <c r="N63" s="833">
        <f>AVERAGE(M63:M70)</f>
        <v>0.93637499999999996</v>
      </c>
      <c r="O63" s="318">
        <f t="shared" si="18"/>
        <v>-126.95770392749245</v>
      </c>
      <c r="P63" s="871">
        <f>IF(('Tabla de Contenido'!$B$7-G63)/(H63-G63)&gt;100%,100%,('Tabla de Contenido'!$B$7-G63)/(H63-G63))</f>
        <v>-127.34242424242424</v>
      </c>
    </row>
    <row r="64" spans="2:16" ht="45" x14ac:dyDescent="0.25">
      <c r="B64" s="815"/>
      <c r="C64" s="424" t="s">
        <v>835</v>
      </c>
      <c r="D64" s="424" t="s">
        <v>836</v>
      </c>
      <c r="E64" s="571">
        <f>VLOOKUP(D64,Tabla__10.1.1.223_SQLEXPRESS_sigob_utp_Proyectos_indicadores[[desc_indicador]:[avance]],3,0)%</f>
        <v>1</v>
      </c>
      <c r="F64" s="571">
        <f>VLOOKUP(D64,Tabla__10.1.1.223_SQLEXPRESS_sigob_utp_Proyectos_indicadores[[desc_indicador]:[avance]],5,0)%</f>
        <v>0.8</v>
      </c>
      <c r="G64" s="244">
        <f>VLOOKUP(C64,plan_ope_ava!$H$1:$K$163,4,FALSE)</f>
        <v>42005</v>
      </c>
      <c r="H64" s="244">
        <f>VLOOKUP(C64,plan_ope_ava!$H$2:$L$163,5,FALSE)</f>
        <v>42353</v>
      </c>
      <c r="I64" s="323">
        <f t="shared" si="15"/>
        <v>349</v>
      </c>
      <c r="J64" s="323">
        <f>'Tabla de Contenido'!$B$7-G64</f>
        <v>-42005</v>
      </c>
      <c r="K64" s="338">
        <f t="shared" si="16"/>
        <v>0.8</v>
      </c>
      <c r="L64" s="433">
        <f t="shared" si="17"/>
        <v>0.8</v>
      </c>
      <c r="M64" s="433">
        <f>L64</f>
        <v>0.8</v>
      </c>
      <c r="N64" s="834"/>
      <c r="O64" s="319">
        <f t="shared" si="18"/>
        <v>-120.35816618911174</v>
      </c>
      <c r="P64" s="872"/>
    </row>
    <row r="65" spans="1:18" ht="45" x14ac:dyDescent="0.25">
      <c r="B65" s="815"/>
      <c r="C65" s="585" t="s">
        <v>837</v>
      </c>
      <c r="D65" s="424" t="s">
        <v>838</v>
      </c>
      <c r="E65" s="571">
        <f>VLOOKUP(D65,Tabla__10.1.1.223_SQLEXPRESS_sigob_utp_Proyectos_indicadores[[desc_indicador]:[avance]],3,0)%</f>
        <v>1</v>
      </c>
      <c r="F65" s="571">
        <f>VLOOKUP(D65,Tabla__10.1.1.223_SQLEXPRESS_sigob_utp_Proyectos_indicadores[[desc_indicador]:[avance]],5,0)%</f>
        <v>1</v>
      </c>
      <c r="G65" s="244">
        <f>VLOOKUP(C65,plan_ope_ava!$H$1:$K$163,4,FALSE)</f>
        <v>42023</v>
      </c>
      <c r="H65" s="244">
        <f>VLOOKUP(C65,plan_ope_ava!$H$2:$L$163,5,FALSE)</f>
        <v>42353</v>
      </c>
      <c r="I65" s="323">
        <f t="shared" si="15"/>
        <v>331</v>
      </c>
      <c r="J65" s="323">
        <f>'Tabla de Contenido'!$B$7-G65</f>
        <v>-42023</v>
      </c>
      <c r="K65" s="338">
        <f t="shared" si="16"/>
        <v>1</v>
      </c>
      <c r="L65" s="433">
        <f t="shared" si="17"/>
        <v>1</v>
      </c>
      <c r="M65" s="626">
        <f>AVERAGE(L65:L65)</f>
        <v>1</v>
      </c>
      <c r="N65" s="834"/>
      <c r="O65" s="319">
        <f t="shared" si="18"/>
        <v>-126.95770392749245</v>
      </c>
      <c r="P65" s="872"/>
    </row>
    <row r="66" spans="1:18" ht="60" x14ac:dyDescent="0.25">
      <c r="B66" s="815"/>
      <c r="C66" s="424" t="s">
        <v>929</v>
      </c>
      <c r="D66" s="424" t="s">
        <v>930</v>
      </c>
      <c r="E66" s="571">
        <f>VLOOKUP(D66,Tabla__10.1.1.223_SQLEXPRESS_sigob_utp_Proyectos_indicadores[[desc_indicador]:[avance]],3,0)%</f>
        <v>1</v>
      </c>
      <c r="F66" s="571">
        <f>VLOOKUP(D66,Tabla__10.1.1.223_SQLEXPRESS_sigob_utp_Proyectos_indicadores[[desc_indicador]:[avance]],5,0)%</f>
        <v>0.82</v>
      </c>
      <c r="G66" s="244">
        <f>VLOOKUP(C66,plan_ope_ava!$H$1:$K$163,4,FALSE)</f>
        <v>42023</v>
      </c>
      <c r="H66" s="244">
        <f>VLOOKUP(C66,plan_ope_ava!$H$2:$L$163,5,FALSE)</f>
        <v>42353</v>
      </c>
      <c r="I66" s="323">
        <f t="shared" si="15"/>
        <v>331</v>
      </c>
      <c r="J66" s="323">
        <f>'Tabla de Contenido'!$B$7-G66</f>
        <v>-42023</v>
      </c>
      <c r="K66" s="338">
        <f t="shared" si="16"/>
        <v>0.82</v>
      </c>
      <c r="L66" s="433">
        <f t="shared" si="17"/>
        <v>0.82</v>
      </c>
      <c r="M66" s="433">
        <f t="shared" ref="M66:M77" si="19">L66</f>
        <v>0.82</v>
      </c>
      <c r="N66" s="834"/>
      <c r="O66" s="319">
        <f t="shared" si="18"/>
        <v>-126.95770392749245</v>
      </c>
      <c r="P66" s="872"/>
    </row>
    <row r="67" spans="1:18" ht="60" x14ac:dyDescent="0.25">
      <c r="B67" s="815"/>
      <c r="C67" s="424" t="s">
        <v>839</v>
      </c>
      <c r="D67" s="424" t="s">
        <v>750</v>
      </c>
      <c r="E67" s="571">
        <f>VLOOKUP(D67,Tabla__10.1.1.223_SQLEXPRESS_sigob_utp_Proyectos_indicadores[[desc_indicador]:[avance]],3,0)%</f>
        <v>1</v>
      </c>
      <c r="F67" s="571">
        <f>VLOOKUP(D67,Tabla__10.1.1.223_SQLEXPRESS_sigob_utp_Proyectos_indicadores[[desc_indicador]:[avance]],5,0)%</f>
        <v>0.97099999999999997</v>
      </c>
      <c r="G67" s="244">
        <f>VLOOKUP(C67,plan_ope_ava!$H$1:$K$163,4,FALSE)</f>
        <v>42023</v>
      </c>
      <c r="H67" s="244">
        <f>VLOOKUP(C67,plan_ope_ava!$H$2:$L$163,5,FALSE)</f>
        <v>42353</v>
      </c>
      <c r="I67" s="323">
        <f t="shared" si="15"/>
        <v>331</v>
      </c>
      <c r="J67" s="323">
        <f>'Tabla de Contenido'!$B$7-G67</f>
        <v>-42023</v>
      </c>
      <c r="K67" s="338">
        <f t="shared" si="16"/>
        <v>0.97099999999999997</v>
      </c>
      <c r="L67" s="433">
        <f t="shared" si="17"/>
        <v>0.97099999999999997</v>
      </c>
      <c r="M67" s="433">
        <f t="shared" si="19"/>
        <v>0.97099999999999997</v>
      </c>
      <c r="N67" s="834"/>
      <c r="O67" s="319">
        <f t="shared" si="18"/>
        <v>-126.95770392749245</v>
      </c>
      <c r="P67" s="872"/>
    </row>
    <row r="68" spans="1:18" ht="45" x14ac:dyDescent="0.25">
      <c r="B68" s="815"/>
      <c r="C68" s="424" t="s">
        <v>840</v>
      </c>
      <c r="D68" s="424" t="s">
        <v>841</v>
      </c>
      <c r="E68" s="441">
        <f>VLOOKUP(D68,Tabla__10.1.1.223_SQLEXPRESS_sigob_utp_Proyectos_indicadores[[desc_indicador]:[avance]],3,0)</f>
        <v>100</v>
      </c>
      <c r="F68" s="441">
        <f>VLOOKUP(D68,Tabla__10.1.1.223_SQLEXPRESS_sigob_utp_Proyectos_indicadores[[desc_indicador]:[avance]],5,0)</f>
        <v>100</v>
      </c>
      <c r="G68" s="244">
        <f>VLOOKUP(C68,plan_ope_ava!$H$1:$K$163,4,FALSE)</f>
        <v>42005</v>
      </c>
      <c r="H68" s="244">
        <f>VLOOKUP(C68,plan_ope_ava!$H$2:$L$163,5,FALSE)</f>
        <v>42353</v>
      </c>
      <c r="I68" s="323">
        <f t="shared" si="15"/>
        <v>349</v>
      </c>
      <c r="J68" s="323">
        <f>'Tabla de Contenido'!$B$7-G68</f>
        <v>-42005</v>
      </c>
      <c r="K68" s="338">
        <f t="shared" si="16"/>
        <v>1</v>
      </c>
      <c r="L68" s="433">
        <f t="shared" si="17"/>
        <v>1</v>
      </c>
      <c r="M68" s="433">
        <f t="shared" si="19"/>
        <v>1</v>
      </c>
      <c r="N68" s="834"/>
      <c r="O68" s="319">
        <f t="shared" si="18"/>
        <v>-120.35816618911174</v>
      </c>
      <c r="P68" s="872"/>
    </row>
    <row r="69" spans="1:18" s="566" customFormat="1" ht="30" x14ac:dyDescent="0.25">
      <c r="A69" s="570"/>
      <c r="B69" s="868"/>
      <c r="C69" s="684" t="s">
        <v>842</v>
      </c>
      <c r="D69" s="684" t="s">
        <v>843</v>
      </c>
      <c r="E69" s="568">
        <f>VLOOKUP(D69,Tabla__10.1.1.223_SQLEXPRESS_sigob_utp_Proyectos_indicadores[[desc_indicador]:[avance]],3,0)</f>
        <v>3600</v>
      </c>
      <c r="F69" s="568">
        <f>VLOOKUP(D69,Tabla__10.1.1.223_SQLEXPRESS_sigob_utp_Proyectos_indicadores[[desc_indicador]:[avance]],5,0)</f>
        <v>3947</v>
      </c>
      <c r="G69" s="685">
        <f>VLOOKUP(C69,plan_ope_ava!$H$1:$K$163,4,FALSE)</f>
        <v>42023</v>
      </c>
      <c r="H69" s="685">
        <f>VLOOKUP(C69,plan_ope_ava!$H$2:$L$163,5,FALSE)</f>
        <v>42353</v>
      </c>
      <c r="I69" s="592">
        <f t="shared" ref="I69" si="20">H69-G69+1</f>
        <v>331</v>
      </c>
      <c r="J69" s="592">
        <f>'Tabla de Contenido'!$B$7-G69</f>
        <v>-42023</v>
      </c>
      <c r="K69" s="599">
        <f t="shared" ref="K69" si="21">F69/E69</f>
        <v>1.0963888888888889</v>
      </c>
      <c r="L69" s="608">
        <f t="shared" ref="L69" si="22">IF((F69/E69)&gt;100%,100%,(F69/E69))</f>
        <v>1</v>
      </c>
      <c r="M69" s="608">
        <f t="shared" ref="M69" si="23">L69</f>
        <v>1</v>
      </c>
      <c r="N69" s="859"/>
      <c r="O69" s="588">
        <f t="shared" si="18"/>
        <v>-126.95770392749245</v>
      </c>
      <c r="P69" s="874"/>
      <c r="Q69" s="570"/>
      <c r="R69" s="570"/>
    </row>
    <row r="70" spans="1:18" ht="90.75" thickBot="1" x14ac:dyDescent="0.3">
      <c r="B70" s="816"/>
      <c r="C70" s="425" t="s">
        <v>844</v>
      </c>
      <c r="D70" s="425" t="s">
        <v>845</v>
      </c>
      <c r="E70" s="46">
        <f>VLOOKUP(D70,Tabla__10.1.1.223_SQLEXPRESS_sigob_utp_Proyectos_indicadores[[desc_indicador]:[avance]],3,0)</f>
        <v>18</v>
      </c>
      <c r="F70" s="46">
        <f>VLOOKUP(D70,Tabla__10.1.1.223_SQLEXPRESS_sigob_utp_Proyectos_indicadores[[desc_indicador]:[avance]],5,0)</f>
        <v>33</v>
      </c>
      <c r="G70" s="246">
        <f>VLOOKUP(C70,plan_ope_ava!$H$1:$K$163,4,FALSE)</f>
        <v>42023</v>
      </c>
      <c r="H70" s="246">
        <f>VLOOKUP(C70,plan_ope_ava!$H$2:$L$163,5,FALSE)</f>
        <v>42353</v>
      </c>
      <c r="I70" s="325">
        <f t="shared" si="15"/>
        <v>331</v>
      </c>
      <c r="J70" s="325">
        <f>'Tabla de Contenido'!$B$7-G70</f>
        <v>-42023</v>
      </c>
      <c r="K70" s="339">
        <f t="shared" si="16"/>
        <v>1.8333333333333333</v>
      </c>
      <c r="L70" s="437">
        <f t="shared" si="17"/>
        <v>1</v>
      </c>
      <c r="M70" s="437">
        <f t="shared" si="19"/>
        <v>1</v>
      </c>
      <c r="N70" s="835"/>
      <c r="O70" s="320">
        <f t="shared" si="18"/>
        <v>-126.95770392749245</v>
      </c>
      <c r="P70" s="873"/>
    </row>
    <row r="71" spans="1:18" ht="60" x14ac:dyDescent="0.25">
      <c r="B71" s="814" t="s">
        <v>334</v>
      </c>
      <c r="C71" s="426" t="s">
        <v>335</v>
      </c>
      <c r="D71" s="426" t="s">
        <v>336</v>
      </c>
      <c r="E71" s="628">
        <f>VLOOKUP(D71,Tabla__10.1.1.223_SQLEXPRESS_sigob_utp_Proyectos_indicadores[[desc_indicador]:[avance]],3,0)%</f>
        <v>1</v>
      </c>
      <c r="F71" s="628">
        <f>VLOOKUP(D71,Tabla__10.1.1.223_SQLEXPRESS_sigob_utp_Proyectos_indicadores[[desc_indicador]:[avance]],5,0)%</f>
        <v>0.93</v>
      </c>
      <c r="G71" s="243">
        <f>VLOOKUP(C71,plan_ope_ava!$H$1:$K$163,4,FALSE)</f>
        <v>42005</v>
      </c>
      <c r="H71" s="243">
        <f>VLOOKUP(C71,plan_ope_ava!$H$2:$L$163,5,FALSE)</f>
        <v>42353</v>
      </c>
      <c r="I71" s="322">
        <f t="shared" si="15"/>
        <v>349</v>
      </c>
      <c r="J71" s="322">
        <f>'Tabla de Contenido'!$B$7-G71</f>
        <v>-42005</v>
      </c>
      <c r="K71" s="336">
        <f t="shared" si="16"/>
        <v>0.93</v>
      </c>
      <c r="L71" s="436">
        <f t="shared" si="17"/>
        <v>0.93</v>
      </c>
      <c r="M71" s="436">
        <f t="shared" si="19"/>
        <v>0.93</v>
      </c>
      <c r="N71" s="833">
        <f>AVERAGE(M71:M77)</f>
        <v>0.97200000000000009</v>
      </c>
      <c r="O71" s="318">
        <f t="shared" si="18"/>
        <v>-120.35816618911174</v>
      </c>
      <c r="P71" s="871">
        <f>IF(('Tabla de Contenido'!$B$7-G71)/(H71-G71)&gt;100%,100%,('Tabla de Contenido'!$B$7-G71)/(H71-G71))</f>
        <v>-120.70402298850574</v>
      </c>
    </row>
    <row r="72" spans="1:18" ht="60" x14ac:dyDescent="0.25">
      <c r="B72" s="815"/>
      <c r="C72" s="424" t="s">
        <v>931</v>
      </c>
      <c r="D72" s="424" t="s">
        <v>932</v>
      </c>
      <c r="E72" s="441">
        <f>VLOOKUP(D72,Tabla__10.1.1.223_SQLEXPRESS_sigob_utp_Proyectos_indicadores[[desc_indicador]:[avance]],3,0)</f>
        <v>150</v>
      </c>
      <c r="F72" s="441">
        <f>VLOOKUP(D72,Tabla__10.1.1.223_SQLEXPRESS_sigob_utp_Proyectos_indicadores[[desc_indicador]:[avance]],5,0)</f>
        <v>320</v>
      </c>
      <c r="G72" s="244">
        <f>VLOOKUP(C72,plan_ope_ava!$H$1:$K$163,4,FALSE)</f>
        <v>42023</v>
      </c>
      <c r="H72" s="244">
        <f>VLOOKUP(C72,plan_ope_ava!$H$2:$L$163,5,FALSE)</f>
        <v>42353</v>
      </c>
      <c r="I72" s="323">
        <f t="shared" si="15"/>
        <v>331</v>
      </c>
      <c r="J72" s="323">
        <f>'Tabla de Contenido'!$B$7-G72</f>
        <v>-42023</v>
      </c>
      <c r="K72" s="338">
        <f t="shared" si="16"/>
        <v>2.1333333333333333</v>
      </c>
      <c r="L72" s="433">
        <f t="shared" si="17"/>
        <v>1</v>
      </c>
      <c r="M72" s="433">
        <f t="shared" si="19"/>
        <v>1</v>
      </c>
      <c r="N72" s="834"/>
      <c r="O72" s="319">
        <f t="shared" si="18"/>
        <v>-126.95770392749245</v>
      </c>
      <c r="P72" s="872"/>
    </row>
    <row r="73" spans="1:18" ht="39.75" customHeight="1" x14ac:dyDescent="0.25">
      <c r="B73" s="815"/>
      <c r="C73" s="866" t="s">
        <v>337</v>
      </c>
      <c r="D73" s="424" t="s">
        <v>933</v>
      </c>
      <c r="E73" s="441">
        <f>VLOOKUP(D73,Tabla__10.1.1.223_SQLEXPRESS_sigob_utp_Proyectos_indicadores[[desc_indicador]:[avance]],3,0)</f>
        <v>40</v>
      </c>
      <c r="F73" s="441">
        <f>VLOOKUP(D73,Tabla__10.1.1.223_SQLEXPRESS_sigob_utp_Proyectos_indicadores[[desc_indicador]:[avance]],5,0)</f>
        <v>54</v>
      </c>
      <c r="G73" s="823">
        <f>VLOOKUP(C73,plan_ope_ava!$H$1:$K$163,4,FALSE)</f>
        <v>42005</v>
      </c>
      <c r="H73" s="823">
        <f>VLOOKUP(C73,plan_ope_ava!$H$2:$L$163,5,FALSE)</f>
        <v>42353</v>
      </c>
      <c r="I73" s="825">
        <f t="shared" si="15"/>
        <v>349</v>
      </c>
      <c r="J73" s="825">
        <f>'Tabla de Contenido'!$B$7-G73</f>
        <v>-42005</v>
      </c>
      <c r="K73" s="338">
        <f t="shared" si="16"/>
        <v>1.35</v>
      </c>
      <c r="L73" s="433">
        <f t="shared" si="17"/>
        <v>1</v>
      </c>
      <c r="M73" s="901">
        <f>AVERAGE(L73:L75)</f>
        <v>1</v>
      </c>
      <c r="N73" s="834"/>
      <c r="O73" s="877">
        <f>IF((J73/I73)&gt;100%,100%,J73/I73)</f>
        <v>-120.35816618911174</v>
      </c>
      <c r="P73" s="872"/>
    </row>
    <row r="74" spans="1:18" ht="39.75" customHeight="1" x14ac:dyDescent="0.25">
      <c r="B74" s="815"/>
      <c r="C74" s="905"/>
      <c r="D74" s="424" t="s">
        <v>934</v>
      </c>
      <c r="E74" s="441">
        <f>VLOOKUP(D74,Tabla__10.1.1.223_SQLEXPRESS_sigob_utp_Proyectos_indicadores[[desc_indicador]:[avance]],3,0)</f>
        <v>93</v>
      </c>
      <c r="F74" s="441">
        <f>VLOOKUP(D74,Tabla__10.1.1.223_SQLEXPRESS_sigob_utp_Proyectos_indicadores[[desc_indicador]:[avance]],5,0)</f>
        <v>230</v>
      </c>
      <c r="G74" s="829"/>
      <c r="H74" s="829"/>
      <c r="I74" s="827"/>
      <c r="J74" s="827"/>
      <c r="K74" s="599">
        <f t="shared" si="16"/>
        <v>2.4731182795698925</v>
      </c>
      <c r="L74" s="433">
        <f t="shared" si="17"/>
        <v>1</v>
      </c>
      <c r="M74" s="903"/>
      <c r="N74" s="834"/>
      <c r="O74" s="881"/>
      <c r="P74" s="872"/>
    </row>
    <row r="75" spans="1:18" ht="39.75" customHeight="1" x14ac:dyDescent="0.25">
      <c r="B75" s="815"/>
      <c r="C75" s="898"/>
      <c r="D75" s="424" t="s">
        <v>935</v>
      </c>
      <c r="E75" s="441">
        <f>VLOOKUP(D75,Tabla__10.1.1.223_SQLEXPRESS_sigob_utp_Proyectos_indicadores[[desc_indicador]:[avance]],3,0)</f>
        <v>215</v>
      </c>
      <c r="F75" s="441">
        <f>VLOOKUP(D75,Tabla__10.1.1.223_SQLEXPRESS_sigob_utp_Proyectos_indicadores[[desc_indicador]:[avance]],5,0)</f>
        <v>273</v>
      </c>
      <c r="G75" s="836"/>
      <c r="H75" s="836"/>
      <c r="I75" s="862"/>
      <c r="J75" s="862"/>
      <c r="K75" s="338">
        <f t="shared" si="16"/>
        <v>1.2697674418604652</v>
      </c>
      <c r="L75" s="433">
        <f t="shared" si="17"/>
        <v>1</v>
      </c>
      <c r="M75" s="904"/>
      <c r="N75" s="834"/>
      <c r="O75" s="876"/>
      <c r="P75" s="872"/>
    </row>
    <row r="76" spans="1:18" s="566" customFormat="1" ht="45" x14ac:dyDescent="0.25">
      <c r="A76" s="570"/>
      <c r="B76" s="868"/>
      <c r="C76" s="438" t="s">
        <v>339</v>
      </c>
      <c r="D76" s="684" t="s">
        <v>211</v>
      </c>
      <c r="E76" s="568">
        <f>VLOOKUP(D76,Tabla__10.1.1.223_SQLEXPRESS_sigob_utp_Proyectos_indicadores[[desc_indicador]:[avance]],3,0)</f>
        <v>1300</v>
      </c>
      <c r="F76" s="568">
        <f>VLOOKUP(D76,Tabla__10.1.1.223_SQLEXPRESS_sigob_utp_Proyectos_indicadores[[desc_indicador]:[avance]],5,0)</f>
        <v>1886</v>
      </c>
      <c r="G76" s="685">
        <f>VLOOKUP(C76,plan_ope_ava!$H$1:$K$163,4,FALSE)</f>
        <v>42023</v>
      </c>
      <c r="H76" s="685">
        <f>VLOOKUP(C76,plan_ope_ava!$H$2:$L$163,5,FALSE)</f>
        <v>42353</v>
      </c>
      <c r="I76" s="592">
        <f t="shared" ref="I76" si="24">H76-G76+1</f>
        <v>331</v>
      </c>
      <c r="J76" s="592">
        <f>'Tabla de Contenido'!$B$7-G76</f>
        <v>-42023</v>
      </c>
      <c r="K76" s="599">
        <f t="shared" ref="K76" si="25">F76/E76</f>
        <v>1.4507692307692308</v>
      </c>
      <c r="L76" s="608">
        <f t="shared" ref="L76" si="26">IF((F76/E76)&gt;100%,100%,(F76/E76))</f>
        <v>1</v>
      </c>
      <c r="M76" s="608">
        <f t="shared" ref="M76" si="27">L76</f>
        <v>1</v>
      </c>
      <c r="N76" s="859"/>
      <c r="O76" s="588">
        <f t="shared" si="18"/>
        <v>-126.95770392749245</v>
      </c>
      <c r="P76" s="874"/>
      <c r="Q76" s="570"/>
      <c r="R76" s="570"/>
    </row>
    <row r="77" spans="1:18" ht="90.75" thickBot="1" x14ac:dyDescent="0.3">
      <c r="B77" s="816"/>
      <c r="C77" s="425" t="s">
        <v>212</v>
      </c>
      <c r="D77" s="425" t="s">
        <v>936</v>
      </c>
      <c r="E77" s="629">
        <f>VLOOKUP(D77,Tabla__10.1.1.223_SQLEXPRESS_sigob_utp_Proyectos_indicadores[[desc_indicador]:[avance]],3,0)%</f>
        <v>1</v>
      </c>
      <c r="F77" s="629">
        <f>VLOOKUP(D77,Tabla__10.1.1.223_SQLEXPRESS_sigob_utp_Proyectos_indicadores[[desc_indicador]:[avance]],5,0)%</f>
        <v>0.93</v>
      </c>
      <c r="G77" s="246">
        <f>VLOOKUP(C77,plan_ope_ava!$H$1:$K$163,4,FALSE)</f>
        <v>42005</v>
      </c>
      <c r="H77" s="246">
        <f>VLOOKUP(C77,plan_ope_ava!$H$2:$L$163,5,FALSE)</f>
        <v>42353</v>
      </c>
      <c r="I77" s="325">
        <f t="shared" si="15"/>
        <v>349</v>
      </c>
      <c r="J77" s="325">
        <f>'Tabla de Contenido'!$B$7-G77</f>
        <v>-42005</v>
      </c>
      <c r="K77" s="339">
        <f>F77/E77</f>
        <v>0.93</v>
      </c>
      <c r="L77" s="437">
        <f t="shared" si="17"/>
        <v>0.93</v>
      </c>
      <c r="M77" s="437">
        <f t="shared" si="19"/>
        <v>0.93</v>
      </c>
      <c r="N77" s="835"/>
      <c r="O77" s="320">
        <f t="shared" si="18"/>
        <v>-120.35816618911174</v>
      </c>
      <c r="P77" s="873"/>
    </row>
    <row r="78" spans="1:18" ht="15.75" thickBot="1" x14ac:dyDescent="0.3"/>
    <row r="79" spans="1:18" ht="33.75" customHeight="1" thickBot="1" x14ac:dyDescent="0.3">
      <c r="B79" s="860" t="s">
        <v>249</v>
      </c>
      <c r="C79" s="861"/>
      <c r="D79" s="861"/>
      <c r="E79" s="341">
        <f>AVERAGE(N81:N93)</f>
        <v>0.99444444444444446</v>
      </c>
      <c r="F79" s="810" t="s">
        <v>618</v>
      </c>
      <c r="G79" s="811"/>
      <c r="H79" s="811"/>
      <c r="I79" s="811"/>
      <c r="J79" s="811"/>
      <c r="K79" s="811"/>
      <c r="L79" s="811"/>
      <c r="M79" s="811"/>
      <c r="N79" s="811"/>
      <c r="O79" s="879">
        <f>MAX(P81:P93)</f>
        <v>-124.68545994065282</v>
      </c>
      <c r="P79" s="880"/>
    </row>
    <row r="80" spans="1:18" ht="75.75" thickBot="1" x14ac:dyDescent="0.3">
      <c r="B80" s="449" t="s">
        <v>255</v>
      </c>
      <c r="C80" s="450" t="s">
        <v>258</v>
      </c>
      <c r="D80" s="450" t="s">
        <v>243</v>
      </c>
      <c r="E80" s="450" t="s">
        <v>244</v>
      </c>
      <c r="F80" s="451" t="s">
        <v>245</v>
      </c>
      <c r="G80" s="49" t="s">
        <v>459</v>
      </c>
      <c r="H80" s="48" t="s">
        <v>460</v>
      </c>
      <c r="I80" s="450" t="s">
        <v>596</v>
      </c>
      <c r="J80" s="314" t="s">
        <v>598</v>
      </c>
      <c r="K80" s="452" t="s">
        <v>402</v>
      </c>
      <c r="L80" s="452" t="s">
        <v>257</v>
      </c>
      <c r="M80" s="452" t="s">
        <v>726</v>
      </c>
      <c r="N80" s="452" t="s">
        <v>600</v>
      </c>
      <c r="O80" s="453" t="s">
        <v>601</v>
      </c>
      <c r="P80" s="454" t="s">
        <v>599</v>
      </c>
    </row>
    <row r="81" spans="1:18" ht="48.75" customHeight="1" x14ac:dyDescent="0.25">
      <c r="B81" s="814" t="s">
        <v>937</v>
      </c>
      <c r="C81" s="594" t="s">
        <v>847</v>
      </c>
      <c r="D81" s="426" t="s">
        <v>848</v>
      </c>
      <c r="E81" s="628">
        <f>VLOOKUP(D81,Tabla__10.1.1.223_SQLEXPRESS_sigob_utp_Proyectos_indicadores[[desc_indicador]:[avance]],3,0)%</f>
        <v>1</v>
      </c>
      <c r="F81" s="628">
        <f>VLOOKUP(D81,Tabla__10.1.1.223_SQLEXPRESS_sigob_utp_Proyectos_indicadores[[desc_indicador]:[avance]],5,0)%</f>
        <v>1</v>
      </c>
      <c r="G81" s="243">
        <f>VLOOKUP(C81,plan_ope_ava!$H$1:$K$163,4,FALSE)</f>
        <v>42023</v>
      </c>
      <c r="H81" s="243">
        <f>VLOOKUP(C81,plan_ope_ava!$H$2:$L$163,5,FALSE)</f>
        <v>42353</v>
      </c>
      <c r="I81" s="322">
        <f t="shared" ref="I81:I93" si="28">H81-G81+1</f>
        <v>331</v>
      </c>
      <c r="J81" s="322">
        <f>'Tabla de Contenido'!$B$7-G81</f>
        <v>-42023</v>
      </c>
      <c r="K81" s="336">
        <f t="shared" ref="K81:K93" si="29">F81/E81</f>
        <v>1</v>
      </c>
      <c r="L81" s="436">
        <f t="shared" ref="L81:L93" si="30">IF((F81/E81)&gt;100%,100%,(F81/E81))</f>
        <v>1</v>
      </c>
      <c r="M81" s="627">
        <f>AVERAGE(L81:L81)</f>
        <v>1</v>
      </c>
      <c r="N81" s="833">
        <f>AVERAGE(M81:M86)</f>
        <v>0.98333333333333317</v>
      </c>
      <c r="O81" s="318">
        <f t="shared" ref="O81:O93" si="31">IF((J81/I81)&gt;100%,100%,J81/I81)</f>
        <v>-126.95770392749245</v>
      </c>
      <c r="P81" s="871">
        <f>IF(('Tabla de Contenido'!$B$7-G81)/(H81-G81)&gt;100%,100%,('Tabla de Contenido'!$B$7-G81)/(H81-G81))</f>
        <v>-127.34242424242424</v>
      </c>
    </row>
    <row r="82" spans="1:18" ht="48" customHeight="1" x14ac:dyDescent="0.25">
      <c r="B82" s="815"/>
      <c r="C82" s="424" t="s">
        <v>849</v>
      </c>
      <c r="D82" s="424" t="s">
        <v>850</v>
      </c>
      <c r="E82" s="441">
        <f>VLOOKUP(D82,Tabla__10.1.1.223_SQLEXPRESS_sigob_utp_Proyectos_indicadores[[desc_indicador]:[avance]],3,0)</f>
        <v>9</v>
      </c>
      <c r="F82" s="441">
        <f>VLOOKUP(D82,Tabla__10.1.1.223_SQLEXPRESS_sigob_utp_Proyectos_indicadores[[desc_indicador]:[avance]],5,0)</f>
        <v>9</v>
      </c>
      <c r="G82" s="244">
        <f>VLOOKUP(C82,plan_ope_ava!$H$1:$K$163,4,FALSE)</f>
        <v>42023</v>
      </c>
      <c r="H82" s="244">
        <f>VLOOKUP(C82,plan_ope_ava!$H$2:$L$163,5,FALSE)</f>
        <v>42353</v>
      </c>
      <c r="I82" s="323">
        <f t="shared" si="28"/>
        <v>331</v>
      </c>
      <c r="J82" s="323">
        <f>'Tabla de Contenido'!$B$7-G82</f>
        <v>-42023</v>
      </c>
      <c r="K82" s="338">
        <f t="shared" si="29"/>
        <v>1</v>
      </c>
      <c r="L82" s="433">
        <f t="shared" si="30"/>
        <v>1</v>
      </c>
      <c r="M82" s="433">
        <f t="shared" ref="M82:M93" si="32">L82</f>
        <v>1</v>
      </c>
      <c r="N82" s="834"/>
      <c r="O82" s="319">
        <f t="shared" si="31"/>
        <v>-126.95770392749245</v>
      </c>
      <c r="P82" s="872"/>
    </row>
    <row r="83" spans="1:18" ht="45" x14ac:dyDescent="0.25">
      <c r="B83" s="815"/>
      <c r="C83" s="424" t="s">
        <v>851</v>
      </c>
      <c r="D83" s="424" t="s">
        <v>129</v>
      </c>
      <c r="E83" s="441">
        <f>VLOOKUP(D83,Tabla__10.1.1.223_SQLEXPRESS_sigob_utp_Proyectos_indicadores[[desc_indicador]:[avance]],3,0)</f>
        <v>120</v>
      </c>
      <c r="F83" s="441">
        <f>VLOOKUP(D83,Tabla__10.1.1.223_SQLEXPRESS_sigob_utp_Proyectos_indicadores[[desc_indicador]:[avance]],5,0)</f>
        <v>110</v>
      </c>
      <c r="G83" s="244">
        <f>VLOOKUP(C83,plan_ope_ava!$H$1:$K$163,4,FALSE)</f>
        <v>42023</v>
      </c>
      <c r="H83" s="244">
        <f>VLOOKUP(C83,plan_ope_ava!$H$2:$L$163,5,FALSE)</f>
        <v>42353</v>
      </c>
      <c r="I83" s="323">
        <f t="shared" si="28"/>
        <v>331</v>
      </c>
      <c r="J83" s="323">
        <f>'Tabla de Contenido'!$B$7-G83</f>
        <v>-42023</v>
      </c>
      <c r="K83" s="338">
        <f t="shared" si="29"/>
        <v>0.91666666666666663</v>
      </c>
      <c r="L83" s="433">
        <f t="shared" si="30"/>
        <v>0.91666666666666663</v>
      </c>
      <c r="M83" s="433">
        <f t="shared" si="32"/>
        <v>0.91666666666666663</v>
      </c>
      <c r="N83" s="834"/>
      <c r="O83" s="319">
        <f t="shared" si="31"/>
        <v>-126.95770392749245</v>
      </c>
      <c r="P83" s="872"/>
    </row>
    <row r="84" spans="1:18" s="566" customFormat="1" ht="51.75" customHeight="1" x14ac:dyDescent="0.25">
      <c r="A84" s="570"/>
      <c r="B84" s="868"/>
      <c r="C84" s="610" t="s">
        <v>852</v>
      </c>
      <c r="D84" s="585" t="s">
        <v>136</v>
      </c>
      <c r="E84" s="568">
        <f>VLOOKUP(D84,Tabla__10.1.1.223_SQLEXPRESS_sigob_utp_Proyectos_indicadores[[desc_indicador]:[avance]],3,0)</f>
        <v>105</v>
      </c>
      <c r="F84" s="568">
        <f>VLOOKUP(D84,Tabla__10.1.1.223_SQLEXPRESS_sigob_utp_Proyectos_indicadores[[desc_indicador]:[avance]],5,0)</f>
        <v>123</v>
      </c>
      <c r="G84" s="583">
        <f>VLOOKUP(C84,plan_ope_ava!$H$1:$K$163,4,FALSE)</f>
        <v>42023</v>
      </c>
      <c r="H84" s="583">
        <f>VLOOKUP(C84,plan_ope_ava!$H$2:$L$163,5,FALSE)</f>
        <v>42353</v>
      </c>
      <c r="I84" s="592">
        <f t="shared" ref="I84" si="33">H84-G84+1</f>
        <v>331</v>
      </c>
      <c r="J84" s="592">
        <f>'Tabla de Contenido'!$B$7-G84</f>
        <v>-42023</v>
      </c>
      <c r="K84" s="599">
        <f t="shared" ref="K84" si="34">F84/E84</f>
        <v>1.1714285714285715</v>
      </c>
      <c r="L84" s="608">
        <f t="shared" ref="L84" si="35">IF((F84/E84)&gt;100%,100%,(F84/E84))</f>
        <v>1</v>
      </c>
      <c r="M84" s="608">
        <f t="shared" ref="M84" si="36">L84</f>
        <v>1</v>
      </c>
      <c r="N84" s="859"/>
      <c r="O84" s="588">
        <f t="shared" si="31"/>
        <v>-126.95770392749245</v>
      </c>
      <c r="P84" s="874"/>
      <c r="Q84" s="570"/>
      <c r="R84" s="570"/>
    </row>
    <row r="85" spans="1:18" s="566" customFormat="1" ht="75" x14ac:dyDescent="0.25">
      <c r="A85" s="570"/>
      <c r="B85" s="868"/>
      <c r="C85" s="866" t="s">
        <v>853</v>
      </c>
      <c r="D85" s="610" t="s">
        <v>855</v>
      </c>
      <c r="E85" s="568">
        <f>VLOOKUP(D85,Tabla__10.1.1.223_SQLEXPRESS_sigob_utp_Proyectos_indicadores[[desc_indicador]:[avance]],3,0)</f>
        <v>2</v>
      </c>
      <c r="F85" s="568">
        <f>VLOOKUP(D85,Tabla__10.1.1.223_SQLEXPRESS_sigob_utp_Proyectos_indicadores[[desc_indicador]:[avance]],5,0)</f>
        <v>2</v>
      </c>
      <c r="G85" s="823">
        <f>VLOOKUP(C85,plan_ope_ava!$H$1:$K$163,4,FALSE)</f>
        <v>42023</v>
      </c>
      <c r="H85" s="823">
        <f>VLOOKUP(C85,plan_ope_ava!$H$2:$L$163,5,FALSE)</f>
        <v>42353</v>
      </c>
      <c r="I85" s="825">
        <f t="shared" ref="I85" si="37">H85-G85+1</f>
        <v>331</v>
      </c>
      <c r="J85" s="825">
        <f>'Tabla de Contenido'!$B$7-G85</f>
        <v>-42023</v>
      </c>
      <c r="K85" s="599">
        <f t="shared" ref="K85" si="38">F85/E85</f>
        <v>1</v>
      </c>
      <c r="L85" s="608">
        <f t="shared" ref="L85" si="39">IF((F85/E85)&gt;100%,100%,(F85/E85))</f>
        <v>1</v>
      </c>
      <c r="M85" s="901">
        <f>AVERAGE(L85:L86)</f>
        <v>1</v>
      </c>
      <c r="N85" s="859"/>
      <c r="O85" s="877">
        <f>IF((J85/I85)&gt;100%,100%,J85/I85)</f>
        <v>-126.95770392749245</v>
      </c>
      <c r="P85" s="874"/>
      <c r="Q85" s="570"/>
      <c r="R85" s="570"/>
    </row>
    <row r="86" spans="1:18" ht="56.25" customHeight="1" thickBot="1" x14ac:dyDescent="0.3">
      <c r="B86" s="816"/>
      <c r="C86" s="900"/>
      <c r="D86" s="425" t="s">
        <v>854</v>
      </c>
      <c r="E86" s="46">
        <f>VLOOKUP(D86,Tabla__10.1.1.223_SQLEXPRESS_sigob_utp_Proyectos_indicadores[[desc_indicador]:[avance]],3,0)</f>
        <v>2</v>
      </c>
      <c r="F86" s="46">
        <f>VLOOKUP(D86,Tabla__10.1.1.223_SQLEXPRESS_sigob_utp_Proyectos_indicadores[[desc_indicador]:[avance]],5,0)</f>
        <v>2</v>
      </c>
      <c r="G86" s="824"/>
      <c r="H86" s="824"/>
      <c r="I86" s="826"/>
      <c r="J86" s="826"/>
      <c r="K86" s="339">
        <f t="shared" si="29"/>
        <v>1</v>
      </c>
      <c r="L86" s="437">
        <f t="shared" si="30"/>
        <v>1</v>
      </c>
      <c r="M86" s="902"/>
      <c r="N86" s="835"/>
      <c r="O86" s="878"/>
      <c r="P86" s="873"/>
    </row>
    <row r="87" spans="1:18" ht="60" customHeight="1" x14ac:dyDescent="0.25">
      <c r="B87" s="814" t="s">
        <v>215</v>
      </c>
      <c r="C87" s="921" t="s">
        <v>859</v>
      </c>
      <c r="D87" s="426" t="s">
        <v>861</v>
      </c>
      <c r="E87" s="136">
        <f>VLOOKUP(D87,Tabla__10.1.1.223_SQLEXPRESS_sigob_utp_Proyectos_indicadores[[desc_indicador]:[avance]],3,0)</f>
        <v>2</v>
      </c>
      <c r="F87" s="136">
        <f>VLOOKUP(D87,Tabla__10.1.1.223_SQLEXPRESS_sigob_utp_Proyectos_indicadores[[desc_indicador]:[avance]],5,0)</f>
        <v>2</v>
      </c>
      <c r="G87" s="828">
        <f>VLOOKUP(C87,plan_ope_ava!$H$1:$K$163,4,FALSE)</f>
        <v>42023</v>
      </c>
      <c r="H87" s="828">
        <f>VLOOKUP(C87,plan_ope_ava!$H$2:$L$163,5,FALSE)</f>
        <v>42353</v>
      </c>
      <c r="I87" s="830">
        <f t="shared" si="28"/>
        <v>331</v>
      </c>
      <c r="J87" s="830">
        <f>'Tabla de Contenido'!$B$7-G87</f>
        <v>-42023</v>
      </c>
      <c r="K87" s="336">
        <f t="shared" si="29"/>
        <v>1</v>
      </c>
      <c r="L87" s="436">
        <f t="shared" si="30"/>
        <v>1</v>
      </c>
      <c r="M87" s="922">
        <f>AVERAGE(L87:L88)</f>
        <v>1</v>
      </c>
      <c r="N87" s="833">
        <f>AVERAGE(M87:M90)</f>
        <v>1</v>
      </c>
      <c r="O87" s="875">
        <f t="shared" si="31"/>
        <v>-126.95770392749245</v>
      </c>
      <c r="P87" s="871">
        <f>IF(('Tabla de Contenido'!$B$7-G87)/(H87-G87)&gt;100%,100%,('Tabla de Contenido'!$B$7-G87)/(H87-G87))</f>
        <v>-127.34242424242424</v>
      </c>
    </row>
    <row r="88" spans="1:18" ht="45.75" thickBot="1" x14ac:dyDescent="0.3">
      <c r="B88" s="815"/>
      <c r="C88" s="898"/>
      <c r="D88" s="424" t="s">
        <v>860</v>
      </c>
      <c r="E88" s="441">
        <f>VLOOKUP(D88,Tabla__10.1.1.223_SQLEXPRESS_sigob_utp_Proyectos_indicadores[[desc_indicador]:[avance]],3,0)</f>
        <v>4</v>
      </c>
      <c r="F88" s="441">
        <f>VLOOKUP(D88,Tabla__10.1.1.223_SQLEXPRESS_sigob_utp_Proyectos_indicadores[[desc_indicador]:[avance]],5,0)</f>
        <v>4</v>
      </c>
      <c r="G88" s="836"/>
      <c r="H88" s="836"/>
      <c r="I88" s="862"/>
      <c r="J88" s="862"/>
      <c r="K88" s="338">
        <f t="shared" si="29"/>
        <v>1</v>
      </c>
      <c r="L88" s="433">
        <f t="shared" si="30"/>
        <v>1</v>
      </c>
      <c r="M88" s="904"/>
      <c r="N88" s="834"/>
      <c r="O88" s="876"/>
      <c r="P88" s="872"/>
    </row>
    <row r="89" spans="1:18" s="566" customFormat="1" ht="90" customHeight="1" x14ac:dyDescent="0.25">
      <c r="A89" s="570"/>
      <c r="B89" s="868"/>
      <c r="C89" s="866" t="s">
        <v>862</v>
      </c>
      <c r="D89" s="610" t="s">
        <v>457</v>
      </c>
      <c r="E89" s="568">
        <f>VLOOKUP(D89,Tabla__10.1.1.223_SQLEXPRESS_sigob_utp_Proyectos_indicadores[[desc_indicador]:[avance]],3,0)</f>
        <v>4</v>
      </c>
      <c r="F89" s="568">
        <f>VLOOKUP(D89,Tabla__10.1.1.223_SQLEXPRESS_sigob_utp_Proyectos_indicadores[[desc_indicador]:[avance]],5,0)</f>
        <v>4</v>
      </c>
      <c r="G89" s="823">
        <f>VLOOKUP(C89,plan_ope_ava!$H$1:$K$163,4,FALSE)</f>
        <v>42019</v>
      </c>
      <c r="H89" s="823">
        <f>VLOOKUP(C89,plan_ope_ava!$H$2:$L$163,5,FALSE)</f>
        <v>42353</v>
      </c>
      <c r="I89" s="825">
        <f t="shared" ref="I89" si="40">H89-G89+1</f>
        <v>335</v>
      </c>
      <c r="J89" s="825">
        <f>'Tabla de Contenido'!$B$7-G89</f>
        <v>-42019</v>
      </c>
      <c r="K89" s="599">
        <f t="shared" ref="K89" si="41">F89/E89</f>
        <v>1</v>
      </c>
      <c r="L89" s="608">
        <f t="shared" ref="L89" si="42">IF((F89/E89)&gt;100%,100%,(F89/E89))</f>
        <v>1</v>
      </c>
      <c r="M89" s="901">
        <f>AVERAGE(L89:L90)</f>
        <v>1</v>
      </c>
      <c r="N89" s="859"/>
      <c r="O89" s="875">
        <f t="shared" si="31"/>
        <v>-125.42985074626866</v>
      </c>
      <c r="P89" s="874"/>
      <c r="Q89" s="570"/>
      <c r="R89" s="570"/>
    </row>
    <row r="90" spans="1:18" ht="45.75" thickBot="1" x14ac:dyDescent="0.3">
      <c r="B90" s="816"/>
      <c r="C90" s="900"/>
      <c r="D90" s="425" t="s">
        <v>458</v>
      </c>
      <c r="E90" s="572">
        <f>VLOOKUP(D90,Tabla__10.1.1.223_SQLEXPRESS_sigob_utp_Proyectos_indicadores[[desc_indicador]:[avance]],3,0)</f>
        <v>12</v>
      </c>
      <c r="F90" s="46">
        <f>VLOOKUP(D90,Tabla__10.1.1.223_SQLEXPRESS_sigob_utp_Proyectos_indicadores[[desc_indicador]:[avance]],5,0)</f>
        <v>12</v>
      </c>
      <c r="G90" s="824"/>
      <c r="H90" s="824"/>
      <c r="I90" s="826"/>
      <c r="J90" s="826"/>
      <c r="K90" s="339">
        <f t="shared" si="29"/>
        <v>1</v>
      </c>
      <c r="L90" s="437">
        <f t="shared" si="30"/>
        <v>1</v>
      </c>
      <c r="M90" s="902"/>
      <c r="N90" s="835"/>
      <c r="O90" s="876"/>
      <c r="P90" s="873"/>
    </row>
    <row r="91" spans="1:18" ht="45" x14ac:dyDescent="0.25">
      <c r="B91" s="814" t="s">
        <v>216</v>
      </c>
      <c r="C91" s="426" t="s">
        <v>909</v>
      </c>
      <c r="D91" s="426" t="s">
        <v>864</v>
      </c>
      <c r="E91" s="136">
        <f>VLOOKUP(D91,Tabla__10.1.1.223_SQLEXPRESS_sigob_utp_Proyectos_indicadores[[desc_indicador]:[avance]],3,0)</f>
        <v>4</v>
      </c>
      <c r="F91" s="136">
        <f>VLOOKUP(D91,Tabla__10.1.1.223_SQLEXPRESS_sigob_utp_Proyectos_indicadores[[desc_indicador]:[avance]],5,0)</f>
        <v>5</v>
      </c>
      <c r="G91" s="243">
        <f>VLOOKUP(C91,plan_ope_ava!$H$1:$K$163,4,FALSE)</f>
        <v>42019</v>
      </c>
      <c r="H91" s="243">
        <f>VLOOKUP(C91,plan_ope_ava!$H$2:$L$163,5,FALSE)</f>
        <v>42356</v>
      </c>
      <c r="I91" s="322">
        <f t="shared" si="28"/>
        <v>338</v>
      </c>
      <c r="J91" s="322">
        <f>'Tabla de Contenido'!$B$7-G91</f>
        <v>-42019</v>
      </c>
      <c r="K91" s="336">
        <f t="shared" si="29"/>
        <v>1.25</v>
      </c>
      <c r="L91" s="436">
        <f t="shared" si="30"/>
        <v>1</v>
      </c>
      <c r="M91" s="436">
        <f t="shared" si="32"/>
        <v>1</v>
      </c>
      <c r="N91" s="833">
        <f>AVERAGE(M91:M93)</f>
        <v>1</v>
      </c>
      <c r="O91" s="318">
        <f t="shared" si="31"/>
        <v>-124.31656804733728</v>
      </c>
      <c r="P91" s="871">
        <f>IF(('Tabla de Contenido'!$B$7-G91)/(H91-G91)&gt;100%,100%,('Tabla de Contenido'!$B$7-G91)/(H91-G91))</f>
        <v>-124.68545994065282</v>
      </c>
    </row>
    <row r="92" spans="1:18" ht="75" x14ac:dyDescent="0.25">
      <c r="B92" s="815"/>
      <c r="C92" s="424" t="s">
        <v>348</v>
      </c>
      <c r="D92" s="424" t="s">
        <v>865</v>
      </c>
      <c r="E92" s="441">
        <f>VLOOKUP(D92,Tabla__10.1.1.223_SQLEXPRESS_sigob_utp_Proyectos_indicadores[[desc_indicador]:[avance]],3,0)</f>
        <v>4</v>
      </c>
      <c r="F92" s="441">
        <f>VLOOKUP(D92,Tabla__10.1.1.223_SQLEXPRESS_sigob_utp_Proyectos_indicadores[[desc_indicador]:[avance]],5,0)</f>
        <v>5</v>
      </c>
      <c r="G92" s="244">
        <f>VLOOKUP(C92,plan_ope_ava!$H$1:$K$163,4,FALSE)</f>
        <v>42019</v>
      </c>
      <c r="H92" s="244">
        <f>VLOOKUP(C92,plan_ope_ava!$H$2:$L$163,5,FALSE)</f>
        <v>42356</v>
      </c>
      <c r="I92" s="323">
        <f t="shared" si="28"/>
        <v>338</v>
      </c>
      <c r="J92" s="323">
        <f>'Tabla de Contenido'!$B$7-G92</f>
        <v>-42019</v>
      </c>
      <c r="K92" s="338">
        <f t="shared" si="29"/>
        <v>1.25</v>
      </c>
      <c r="L92" s="433">
        <f t="shared" si="30"/>
        <v>1</v>
      </c>
      <c r="M92" s="433">
        <f t="shared" si="32"/>
        <v>1</v>
      </c>
      <c r="N92" s="834"/>
      <c r="O92" s="319">
        <f t="shared" si="31"/>
        <v>-124.31656804733728</v>
      </c>
      <c r="P92" s="872"/>
    </row>
    <row r="93" spans="1:18" ht="75.75" thickBot="1" x14ac:dyDescent="0.3">
      <c r="B93" s="816"/>
      <c r="C93" s="425" t="s">
        <v>349</v>
      </c>
      <c r="D93" s="425" t="s">
        <v>866</v>
      </c>
      <c r="E93" s="46">
        <f>VLOOKUP(D93,Tabla__10.1.1.223_SQLEXPRESS_sigob_utp_Proyectos_indicadores[[desc_indicador]:[avance]],3,0)</f>
        <v>9</v>
      </c>
      <c r="F93" s="46">
        <f>VLOOKUP(D93,Tabla__10.1.1.223_SQLEXPRESS_sigob_utp_Proyectos_indicadores[[desc_indicador]:[avance]],5,0)</f>
        <v>9</v>
      </c>
      <c r="G93" s="246">
        <f>VLOOKUP(C93,plan_ope_ava!$H$1:$K$163,4,FALSE)</f>
        <v>42019</v>
      </c>
      <c r="H93" s="246">
        <f>VLOOKUP(C93,plan_ope_ava!$H$2:$L$163,5,FALSE)</f>
        <v>42356</v>
      </c>
      <c r="I93" s="325">
        <f t="shared" si="28"/>
        <v>338</v>
      </c>
      <c r="J93" s="325">
        <f>'Tabla de Contenido'!$B$7-G93</f>
        <v>-42019</v>
      </c>
      <c r="K93" s="339">
        <f t="shared" si="29"/>
        <v>1</v>
      </c>
      <c r="L93" s="437">
        <f t="shared" si="30"/>
        <v>1</v>
      </c>
      <c r="M93" s="437">
        <f t="shared" si="32"/>
        <v>1</v>
      </c>
      <c r="N93" s="835"/>
      <c r="O93" s="320">
        <f t="shared" si="31"/>
        <v>-124.31656804733728</v>
      </c>
      <c r="P93" s="873"/>
    </row>
    <row r="94" spans="1:18" ht="15.75" thickBot="1" x14ac:dyDescent="0.3"/>
    <row r="95" spans="1:18" ht="34.5" customHeight="1" thickBot="1" x14ac:dyDescent="0.3">
      <c r="B95" s="860" t="s">
        <v>424</v>
      </c>
      <c r="C95" s="861"/>
      <c r="D95" s="861"/>
      <c r="E95" s="341">
        <f>AVERAGE(N97:N107)</f>
        <v>0.97777777777777786</v>
      </c>
      <c r="F95" s="810" t="s">
        <v>618</v>
      </c>
      <c r="G95" s="811"/>
      <c r="H95" s="811"/>
      <c r="I95" s="811"/>
      <c r="J95" s="811"/>
      <c r="K95" s="811"/>
      <c r="L95" s="811"/>
      <c r="M95" s="811"/>
      <c r="N95" s="811"/>
      <c r="O95" s="910">
        <f>MAX(P97:P107)</f>
        <v>-123.5764705882353</v>
      </c>
      <c r="P95" s="911"/>
    </row>
    <row r="96" spans="1:18" ht="75.75" thickBot="1" x14ac:dyDescent="0.3">
      <c r="B96" s="449" t="s">
        <v>255</v>
      </c>
      <c r="C96" s="450" t="s">
        <v>258</v>
      </c>
      <c r="D96" s="450" t="s">
        <v>243</v>
      </c>
      <c r="E96" s="450" t="s">
        <v>244</v>
      </c>
      <c r="F96" s="451" t="s">
        <v>245</v>
      </c>
      <c r="G96" s="49" t="s">
        <v>459</v>
      </c>
      <c r="H96" s="48" t="s">
        <v>460</v>
      </c>
      <c r="I96" s="450" t="s">
        <v>596</v>
      </c>
      <c r="J96" s="314" t="s">
        <v>598</v>
      </c>
      <c r="K96" s="452" t="s">
        <v>402</v>
      </c>
      <c r="L96" s="452" t="s">
        <v>257</v>
      </c>
      <c r="M96" s="452" t="s">
        <v>726</v>
      </c>
      <c r="N96" s="452" t="s">
        <v>600</v>
      </c>
      <c r="O96" s="453" t="s">
        <v>601</v>
      </c>
      <c r="P96" s="454" t="s">
        <v>599</v>
      </c>
    </row>
    <row r="97" spans="2:16" ht="113.25" thickBot="1" x14ac:dyDescent="0.3">
      <c r="B97" s="140" t="s">
        <v>217</v>
      </c>
      <c r="C97" s="239" t="s">
        <v>353</v>
      </c>
      <c r="D97" s="239" t="s">
        <v>354</v>
      </c>
      <c r="E97" s="138">
        <f>VLOOKUP(D97,Tabla__10.1.1.223_SQLEXPRESS_sigob_utp_Proyectos_indicadores[[desc_indicador]:[avance]],3,0)</f>
        <v>20</v>
      </c>
      <c r="F97" s="138">
        <f>VLOOKUP(D97,Tabla__10.1.1.223_SQLEXPRESS_sigob_utp_Proyectos_indicadores[[desc_indicador]:[avance]],5,0)</f>
        <v>20</v>
      </c>
      <c r="G97" s="247">
        <f>VLOOKUP(C97,plan_ope_ava!$H$1:$K$163,4,FALSE)</f>
        <v>42016</v>
      </c>
      <c r="H97" s="247">
        <f>VLOOKUP(C97,plan_ope_ava!$H$2:$L$163,5,FALSE)</f>
        <v>42356</v>
      </c>
      <c r="I97" s="326">
        <f t="shared" ref="I97:I107" si="43">H97-G97+1</f>
        <v>341</v>
      </c>
      <c r="J97" s="326">
        <f>'Tabla de Contenido'!$B$7-G97</f>
        <v>-42016</v>
      </c>
      <c r="K97" s="340">
        <f t="shared" ref="K97:K107" si="44">F97/E97</f>
        <v>1</v>
      </c>
      <c r="L97" s="139">
        <f t="shared" ref="L97:L107" si="45">IF((F97/E97)&gt;100%,100%,(F97/E97))</f>
        <v>1</v>
      </c>
      <c r="M97" s="139">
        <f>L97</f>
        <v>1</v>
      </c>
      <c r="N97" s="416">
        <f>AVERAGE(M97)</f>
        <v>1</v>
      </c>
      <c r="O97" s="321">
        <f t="shared" ref="O97:O107" si="46">IF((J97/I97)&gt;100%,100%,J97/I97)</f>
        <v>-123.21407624633432</v>
      </c>
      <c r="P97" s="240">
        <f>IF(('Tabla de Contenido'!$B$7-G97)/(H97-G97)&gt;100%,100%,('Tabla de Contenido'!$B$7-G97)/(H97-G97))</f>
        <v>-123.5764705882353</v>
      </c>
    </row>
    <row r="98" spans="2:16" ht="61.5" customHeight="1" x14ac:dyDescent="0.25">
      <c r="B98" s="814" t="s">
        <v>219</v>
      </c>
      <c r="C98" s="817" t="s">
        <v>220</v>
      </c>
      <c r="D98" s="426" t="s">
        <v>221</v>
      </c>
      <c r="E98" s="136">
        <f>VLOOKUP(D98,Tabla__10.1.1.223_SQLEXPRESS_sigob_utp_Proyectos_indicadores[[desc_indicador]:[avance]],3,0)</f>
        <v>10</v>
      </c>
      <c r="F98" s="136">
        <f>VLOOKUP(D98,Tabla__10.1.1.223_SQLEXPRESS_sigob_utp_Proyectos_indicadores[[desc_indicador]:[avance]],5,0)</f>
        <v>9</v>
      </c>
      <c r="G98" s="828">
        <f>VLOOKUP(C98,plan_ope_ava!$H$1:$K$163,4,FALSE)</f>
        <v>42022</v>
      </c>
      <c r="H98" s="828">
        <f>VLOOKUP(C98,plan_ope_ava!$H$2:$L$163,5,FALSE)</f>
        <v>42356</v>
      </c>
      <c r="I98" s="830">
        <f t="shared" si="43"/>
        <v>335</v>
      </c>
      <c r="J98" s="830">
        <f>'Tabla de Contenido'!$B$7-G98</f>
        <v>-42022</v>
      </c>
      <c r="K98" s="336">
        <f t="shared" si="44"/>
        <v>0.9</v>
      </c>
      <c r="L98" s="389">
        <f t="shared" si="45"/>
        <v>0.9</v>
      </c>
      <c r="M98" s="863">
        <f>AVERAGE(L98:L99)</f>
        <v>0.8666666666666667</v>
      </c>
      <c r="N98" s="833">
        <f>AVERAGE(M98)</f>
        <v>0.8666666666666667</v>
      </c>
      <c r="O98" s="875">
        <f t="shared" si="46"/>
        <v>-125.43880597014926</v>
      </c>
      <c r="P98" s="871">
        <f>IF(('Tabla de Contenido'!$B$7-G98)/(H98-G98)&gt;100%,100%,('Tabla de Contenido'!$B$7-G98)/(H98-G98))</f>
        <v>-125.81437125748504</v>
      </c>
    </row>
    <row r="99" spans="2:16" ht="35.25" customHeight="1" thickBot="1" x14ac:dyDescent="0.3">
      <c r="B99" s="816"/>
      <c r="C99" s="819"/>
      <c r="D99" s="425" t="s">
        <v>355</v>
      </c>
      <c r="E99" s="46">
        <f>VLOOKUP(D99,Tabla__10.1.1.223_SQLEXPRESS_sigob_utp_Proyectos_indicadores[[desc_indicador]:[avance]],3,0)</f>
        <v>6</v>
      </c>
      <c r="F99" s="46">
        <f>VLOOKUP(D99,Tabla__10.1.1.223_SQLEXPRESS_sigob_utp_Proyectos_indicadores[[desc_indicador]:[avance]],5,0)</f>
        <v>5</v>
      </c>
      <c r="G99" s="824"/>
      <c r="H99" s="824"/>
      <c r="I99" s="826"/>
      <c r="J99" s="826"/>
      <c r="K99" s="339">
        <f t="shared" si="44"/>
        <v>0.83333333333333337</v>
      </c>
      <c r="L99" s="390">
        <f t="shared" si="45"/>
        <v>0.83333333333333337</v>
      </c>
      <c r="M99" s="888"/>
      <c r="N99" s="835"/>
      <c r="O99" s="878"/>
      <c r="P99" s="873"/>
    </row>
    <row r="100" spans="2:16" ht="114.75" customHeight="1" thickBot="1" x14ac:dyDescent="0.3">
      <c r="B100" s="140" t="s">
        <v>222</v>
      </c>
      <c r="C100" s="239" t="s">
        <v>356</v>
      </c>
      <c r="D100" s="239" t="s">
        <v>357</v>
      </c>
      <c r="E100" s="138">
        <f>VLOOKUP(D100,Tabla__10.1.1.223_SQLEXPRESS_sigob_utp_Proyectos_indicadores[[desc_indicador]:[avance]],3,0)</f>
        <v>6</v>
      </c>
      <c r="F100" s="138">
        <f>VLOOKUP(D100,Tabla__10.1.1.223_SQLEXPRESS_sigob_utp_Proyectos_indicadores[[desc_indicador]:[avance]],5,0)</f>
        <v>6</v>
      </c>
      <c r="G100" s="247">
        <f>VLOOKUP(C100,plan_ope_ava!$H$1:$K$163,4,FALSE)</f>
        <v>42016</v>
      </c>
      <c r="H100" s="247">
        <f>VLOOKUP(C100,plan_ope_ava!$H$2:$L$163,5,FALSE)</f>
        <v>42356</v>
      </c>
      <c r="I100" s="326">
        <f t="shared" si="43"/>
        <v>341</v>
      </c>
      <c r="J100" s="326">
        <f>'Tabla de Contenido'!$B$7-G100</f>
        <v>-42016</v>
      </c>
      <c r="K100" s="340">
        <f t="shared" si="44"/>
        <v>1</v>
      </c>
      <c r="L100" s="139">
        <f t="shared" si="45"/>
        <v>1</v>
      </c>
      <c r="M100" s="139">
        <f t="shared" ref="M100:M107" si="47">L100</f>
        <v>1</v>
      </c>
      <c r="N100" s="416">
        <f>AVERAGE(M100)</f>
        <v>1</v>
      </c>
      <c r="O100" s="321">
        <f t="shared" si="46"/>
        <v>-123.21407624633432</v>
      </c>
      <c r="P100" s="240">
        <f>IF(('Tabla de Contenido'!$B$7-G100)/(H100-G100)&gt;100%,100%,('Tabla de Contenido'!$B$7-G100)/(H100-G100))</f>
        <v>-123.5764705882353</v>
      </c>
    </row>
    <row r="101" spans="2:16" ht="45" x14ac:dyDescent="0.25">
      <c r="B101" s="814" t="s">
        <v>223</v>
      </c>
      <c r="C101" s="426" t="s">
        <v>867</v>
      </c>
      <c r="D101" s="426" t="s">
        <v>868</v>
      </c>
      <c r="E101" s="136">
        <f>VLOOKUP(D101,Tabla__10.1.1.223_SQLEXPRESS_sigob_utp_Proyectos_indicadores[[desc_indicador]:[avance]],3,0)</f>
        <v>4</v>
      </c>
      <c r="F101" s="136">
        <f>VLOOKUP(D101,Tabla__10.1.1.223_SQLEXPRESS_sigob_utp_Proyectos_indicadores[[desc_indicador]:[avance]],5,0)</f>
        <v>4</v>
      </c>
      <c r="G101" s="243">
        <f>VLOOKUP(C101,plan_ope_ava!$H$1:$K$163,4,FALSE)</f>
        <v>42016</v>
      </c>
      <c r="H101" s="243">
        <f>VLOOKUP(C101,plan_ope_ava!$H$2:$L$163,5,FALSE)</f>
        <v>42356</v>
      </c>
      <c r="I101" s="322">
        <f t="shared" si="43"/>
        <v>341</v>
      </c>
      <c r="J101" s="322">
        <f>'Tabla de Contenido'!$B$7-G101</f>
        <v>-42016</v>
      </c>
      <c r="K101" s="336">
        <f t="shared" si="44"/>
        <v>1</v>
      </c>
      <c r="L101" s="389">
        <f t="shared" si="45"/>
        <v>1</v>
      </c>
      <c r="M101" s="389">
        <f t="shared" si="47"/>
        <v>1</v>
      </c>
      <c r="N101" s="833">
        <f>AVERAGE(M101:M102)</f>
        <v>1</v>
      </c>
      <c r="O101" s="318">
        <f t="shared" si="46"/>
        <v>-123.21407624633432</v>
      </c>
      <c r="P101" s="871">
        <f>IF(('Tabla de Contenido'!$B$7-G101)/(H101-G101)&gt;100%,100%,('Tabla de Contenido'!$B$7-G101)/(H101-G101))</f>
        <v>-123.5764705882353</v>
      </c>
    </row>
    <row r="102" spans="2:16" ht="60.75" thickBot="1" x14ac:dyDescent="0.3">
      <c r="B102" s="816"/>
      <c r="C102" s="425" t="s">
        <v>358</v>
      </c>
      <c r="D102" s="425" t="s">
        <v>359</v>
      </c>
      <c r="E102" s="46">
        <f>VLOOKUP(D102,Tabla__10.1.1.223_SQLEXPRESS_sigob_utp_Proyectos_indicadores[[desc_indicador]:[avance]],3,0)</f>
        <v>3</v>
      </c>
      <c r="F102" s="46">
        <f>VLOOKUP(D102,Tabla__10.1.1.223_SQLEXPRESS_sigob_utp_Proyectos_indicadores[[desc_indicador]:[avance]],5,0)</f>
        <v>3</v>
      </c>
      <c r="G102" s="246">
        <f>VLOOKUP(C102,plan_ope_ava!$H$1:$K$163,4,FALSE)</f>
        <v>42016</v>
      </c>
      <c r="H102" s="246">
        <f>VLOOKUP(C102,plan_ope_ava!$H$2:$L$163,5,FALSE)</f>
        <v>42356</v>
      </c>
      <c r="I102" s="325">
        <f t="shared" si="43"/>
        <v>341</v>
      </c>
      <c r="J102" s="325">
        <f>'Tabla de Contenido'!$B$7-G102</f>
        <v>-42016</v>
      </c>
      <c r="K102" s="339">
        <f t="shared" si="44"/>
        <v>1</v>
      </c>
      <c r="L102" s="390">
        <f t="shared" si="45"/>
        <v>1</v>
      </c>
      <c r="M102" s="390">
        <f t="shared" si="47"/>
        <v>1</v>
      </c>
      <c r="N102" s="835"/>
      <c r="O102" s="320">
        <f t="shared" si="46"/>
        <v>-123.21407624633432</v>
      </c>
      <c r="P102" s="873"/>
    </row>
    <row r="103" spans="2:16" ht="60" x14ac:dyDescent="0.25">
      <c r="B103" s="814" t="s">
        <v>225</v>
      </c>
      <c r="C103" s="817" t="s">
        <v>926</v>
      </c>
      <c r="D103" s="426" t="s">
        <v>361</v>
      </c>
      <c r="E103" s="136">
        <f>VLOOKUP(D103,Tabla__10.1.1.223_SQLEXPRESS_sigob_utp_Proyectos_indicadores[[desc_indicador]:[avance]],3,0)</f>
        <v>3</v>
      </c>
      <c r="F103" s="136">
        <f>VLOOKUP(D103,Tabla__10.1.1.223_SQLEXPRESS_sigob_utp_Proyectos_indicadores[[desc_indicador]:[avance]],5,0)</f>
        <v>3</v>
      </c>
      <c r="G103" s="828">
        <f>VLOOKUP(C103,plan_ope_ava!$H$1:$K$163,4,FALSE)</f>
        <v>42016</v>
      </c>
      <c r="H103" s="828">
        <f>VLOOKUP(C103,plan_ope_ava!$H$2:$L$163,5,FALSE)</f>
        <v>42356</v>
      </c>
      <c r="I103" s="830">
        <f t="shared" si="43"/>
        <v>341</v>
      </c>
      <c r="J103" s="830">
        <f>'Tabla de Contenido'!$B$7-G103</f>
        <v>-42016</v>
      </c>
      <c r="K103" s="336">
        <f t="shared" si="44"/>
        <v>1</v>
      </c>
      <c r="L103" s="389">
        <f t="shared" si="45"/>
        <v>1</v>
      </c>
      <c r="M103" s="389">
        <f t="shared" si="47"/>
        <v>1</v>
      </c>
      <c r="N103" s="833">
        <f>AVERAGE(M103:M104)</f>
        <v>1</v>
      </c>
      <c r="O103" s="875">
        <f t="shared" si="46"/>
        <v>-123.21407624633432</v>
      </c>
      <c r="P103" s="871">
        <f>IF(('Tabla de Contenido'!$B$7-G103)/(H103-G103)&gt;100%,100%,('Tabla de Contenido'!$B$7-G103)/(H103-G103))</f>
        <v>-123.5764705882353</v>
      </c>
    </row>
    <row r="104" spans="2:16" ht="60.75" thickBot="1" x14ac:dyDescent="0.3">
      <c r="B104" s="816"/>
      <c r="C104" s="819"/>
      <c r="D104" s="425" t="s">
        <v>362</v>
      </c>
      <c r="E104" s="46">
        <f>VLOOKUP(D104,Tabla__10.1.1.223_SQLEXPRESS_sigob_utp_Proyectos_indicadores[[desc_indicador]:[avance]],3,0)</f>
        <v>15</v>
      </c>
      <c r="F104" s="46">
        <f>VLOOKUP(D104,Tabla__10.1.1.223_SQLEXPRESS_sigob_utp_Proyectos_indicadores[[desc_indicador]:[avance]],5,0)</f>
        <v>15</v>
      </c>
      <c r="G104" s="824"/>
      <c r="H104" s="824"/>
      <c r="I104" s="826"/>
      <c r="J104" s="826"/>
      <c r="K104" s="339">
        <f t="shared" si="44"/>
        <v>1</v>
      </c>
      <c r="L104" s="390">
        <f t="shared" si="45"/>
        <v>1</v>
      </c>
      <c r="M104" s="390">
        <f t="shared" si="47"/>
        <v>1</v>
      </c>
      <c r="N104" s="835"/>
      <c r="O104" s="878"/>
      <c r="P104" s="873"/>
    </row>
    <row r="105" spans="2:16" ht="75" x14ac:dyDescent="0.25">
      <c r="B105" s="814" t="s">
        <v>226</v>
      </c>
      <c r="C105" s="426" t="s">
        <v>228</v>
      </c>
      <c r="D105" s="426" t="s">
        <v>869</v>
      </c>
      <c r="E105" s="136">
        <f>VLOOKUP(D105,Tabla__10.1.1.223_SQLEXPRESS_sigob_utp_Proyectos_indicadores[[desc_indicador]:[avance]],3,0)</f>
        <v>16</v>
      </c>
      <c r="F105" s="136">
        <f>VLOOKUP(D105,Tabla__10.1.1.223_SQLEXPRESS_sigob_utp_Proyectos_indicadores[[desc_indicador]:[avance]],5,0)</f>
        <v>16</v>
      </c>
      <c r="G105" s="243">
        <f>VLOOKUP(C105,plan_ope_ava!$H$1:$K$163,4,FALSE)</f>
        <v>42016</v>
      </c>
      <c r="H105" s="243">
        <f>VLOOKUP(C105,plan_ope_ava!$H$2:$L$163,5,FALSE)</f>
        <v>42356</v>
      </c>
      <c r="I105" s="322">
        <f t="shared" si="43"/>
        <v>341</v>
      </c>
      <c r="J105" s="322">
        <f>'Tabla de Contenido'!$B$7-G105</f>
        <v>-42016</v>
      </c>
      <c r="K105" s="336">
        <f t="shared" si="44"/>
        <v>1</v>
      </c>
      <c r="L105" s="389">
        <f t="shared" si="45"/>
        <v>1</v>
      </c>
      <c r="M105" s="389">
        <f t="shared" si="47"/>
        <v>1</v>
      </c>
      <c r="N105" s="833">
        <f>AVERAGE(M105:M107)</f>
        <v>1</v>
      </c>
      <c r="O105" s="318">
        <f t="shared" si="46"/>
        <v>-123.21407624633432</v>
      </c>
      <c r="P105" s="871">
        <f>IF(('Tabla de Contenido'!$B$7-G105)/(H105-G105)&gt;100%,100%,('Tabla de Contenido'!$B$7-G105)/(H105-G105))</f>
        <v>-123.5764705882353</v>
      </c>
    </row>
    <row r="106" spans="2:16" ht="60" x14ac:dyDescent="0.25">
      <c r="B106" s="815"/>
      <c r="C106" s="424" t="s">
        <v>870</v>
      </c>
      <c r="D106" s="424" t="s">
        <v>364</v>
      </c>
      <c r="E106" s="571">
        <f>VLOOKUP(D106,Tabla__10.1.1.223_SQLEXPRESS_sigob_utp_Proyectos_indicadores[[desc_indicador]:[avance]],3,0)%</f>
        <v>1</v>
      </c>
      <c r="F106" s="571">
        <f>VLOOKUP(D106,Tabla__10.1.1.223_SQLEXPRESS_sigob_utp_Proyectos_indicadores[[desc_indicador]:[avance]],5,0)%</f>
        <v>1</v>
      </c>
      <c r="G106" s="244">
        <f>VLOOKUP(C106,plan_ope_ava!$H$1:$K$163,4,FALSE)</f>
        <v>42005</v>
      </c>
      <c r="H106" s="244">
        <f>VLOOKUP(C106,plan_ope_ava!$H$2:$L$163,5,FALSE)</f>
        <v>42369</v>
      </c>
      <c r="I106" s="323">
        <f t="shared" si="43"/>
        <v>365</v>
      </c>
      <c r="J106" s="323">
        <f>'Tabla de Contenido'!$B$7-G106</f>
        <v>-42005</v>
      </c>
      <c r="K106" s="338">
        <f t="shared" si="44"/>
        <v>1</v>
      </c>
      <c r="L106" s="440">
        <f t="shared" si="45"/>
        <v>1</v>
      </c>
      <c r="M106" s="440">
        <f t="shared" si="47"/>
        <v>1</v>
      </c>
      <c r="N106" s="834"/>
      <c r="O106" s="319">
        <f t="shared" si="46"/>
        <v>-115.08219178082192</v>
      </c>
      <c r="P106" s="872"/>
    </row>
    <row r="107" spans="2:16" ht="45.75" thickBot="1" x14ac:dyDescent="0.3">
      <c r="B107" s="816"/>
      <c r="C107" s="425" t="s">
        <v>365</v>
      </c>
      <c r="D107" s="425" t="s">
        <v>366</v>
      </c>
      <c r="E107" s="629">
        <f>VLOOKUP(D107,Tabla__10.1.1.223_SQLEXPRESS_sigob_utp_Proyectos_indicadores[[desc_indicador]:[avance]],3,0)%</f>
        <v>1</v>
      </c>
      <c r="F107" s="629">
        <f>VLOOKUP(D107,Tabla__10.1.1.223_SQLEXPRESS_sigob_utp_Proyectos_indicadores[[desc_indicador]:[avance]],5,0)%</f>
        <v>1</v>
      </c>
      <c r="G107" s="246">
        <f>VLOOKUP(C107,plan_ope_ava!$H$1:$K$163,4,FALSE)</f>
        <v>42005</v>
      </c>
      <c r="H107" s="246">
        <f>VLOOKUP(C107,plan_ope_ava!$H$2:$L$163,5,FALSE)</f>
        <v>42369</v>
      </c>
      <c r="I107" s="325">
        <f t="shared" si="43"/>
        <v>365</v>
      </c>
      <c r="J107" s="325">
        <f>'Tabla de Contenido'!$B$7-G107</f>
        <v>-42005</v>
      </c>
      <c r="K107" s="339">
        <f t="shared" si="44"/>
        <v>1</v>
      </c>
      <c r="L107" s="390">
        <f t="shared" si="45"/>
        <v>1</v>
      </c>
      <c r="M107" s="390">
        <f t="shared" si="47"/>
        <v>1</v>
      </c>
      <c r="N107" s="835"/>
      <c r="O107" s="320">
        <f t="shared" si="46"/>
        <v>-115.08219178082192</v>
      </c>
      <c r="P107" s="873"/>
    </row>
    <row r="108" spans="2:16" ht="15.75" thickBot="1" x14ac:dyDescent="0.3"/>
    <row r="109" spans="2:16" ht="35.25" customHeight="1" thickBot="1" x14ac:dyDescent="0.3">
      <c r="B109" s="860" t="s">
        <v>237</v>
      </c>
      <c r="C109" s="861"/>
      <c r="D109" s="861"/>
      <c r="E109" s="341">
        <f>AVERAGE(N111:N130)</f>
        <v>0.96486944444444445</v>
      </c>
      <c r="F109" s="810" t="s">
        <v>618</v>
      </c>
      <c r="G109" s="811"/>
      <c r="H109" s="811"/>
      <c r="I109" s="811"/>
      <c r="J109" s="811"/>
      <c r="K109" s="811"/>
      <c r="L109" s="811"/>
      <c r="M109" s="811"/>
      <c r="N109" s="811"/>
      <c r="O109" s="879">
        <f>MAX(P111:P130)</f>
        <v>-126.1951951951952</v>
      </c>
      <c r="P109" s="880"/>
    </row>
    <row r="110" spans="2:16" ht="75.75" thickBot="1" x14ac:dyDescent="0.3">
      <c r="B110" s="449" t="s">
        <v>255</v>
      </c>
      <c r="C110" s="450" t="s">
        <v>258</v>
      </c>
      <c r="D110" s="450" t="s">
        <v>243</v>
      </c>
      <c r="E110" s="450" t="s">
        <v>244</v>
      </c>
      <c r="F110" s="451" t="s">
        <v>245</v>
      </c>
      <c r="G110" s="49" t="s">
        <v>459</v>
      </c>
      <c r="H110" s="48" t="s">
        <v>460</v>
      </c>
      <c r="I110" s="450" t="s">
        <v>596</v>
      </c>
      <c r="J110" s="314" t="s">
        <v>598</v>
      </c>
      <c r="K110" s="452" t="s">
        <v>402</v>
      </c>
      <c r="L110" s="452" t="s">
        <v>257</v>
      </c>
      <c r="M110" s="452" t="s">
        <v>726</v>
      </c>
      <c r="N110" s="452" t="s">
        <v>600</v>
      </c>
      <c r="O110" s="453" t="s">
        <v>601</v>
      </c>
      <c r="P110" s="454" t="s">
        <v>599</v>
      </c>
    </row>
    <row r="111" spans="2:16" ht="64.5" customHeight="1" x14ac:dyDescent="0.25">
      <c r="B111" s="814" t="s">
        <v>367</v>
      </c>
      <c r="C111" s="817" t="s">
        <v>236</v>
      </c>
      <c r="D111" s="426" t="s">
        <v>368</v>
      </c>
      <c r="E111" s="628">
        <f>VLOOKUP(D111,Tabla__10.1.1.223_SQLEXPRESS_sigob_utp_Proyectos_indicadores[[desc_indicador]:[avance]],3,0)%</f>
        <v>0.5</v>
      </c>
      <c r="F111" s="628">
        <f>VLOOKUP(D111,Tabla__10.1.1.223_SQLEXPRESS_sigob_utp_Proyectos_indicadores[[desc_indicador]:[avance]],5,0)%</f>
        <v>0.57750000000000001</v>
      </c>
      <c r="G111" s="828">
        <f>VLOOKUP(C111,plan_ope_ava!$H$1:$K$163,4,FALSE)</f>
        <v>42065</v>
      </c>
      <c r="H111" s="828">
        <f>VLOOKUP(C111,plan_ope_ava!$H$2:$L$163,5,FALSE)</f>
        <v>42340</v>
      </c>
      <c r="I111" s="830">
        <f t="shared" ref="I111:I128" si="48">H111-G111+1</f>
        <v>276</v>
      </c>
      <c r="J111" s="322">
        <f>'Tabla de Contenido'!$B$7-G111</f>
        <v>-42065</v>
      </c>
      <c r="K111" s="336">
        <f t="shared" ref="K111:K130" si="49">F111/E111</f>
        <v>1.155</v>
      </c>
      <c r="L111" s="389">
        <f t="shared" ref="L111:L130" si="50">IF((F111/E111)&gt;100%,100%,(F111/E111))</f>
        <v>1</v>
      </c>
      <c r="M111" s="863">
        <f>AVERAGE(L111:L112)</f>
        <v>1</v>
      </c>
      <c r="N111" s="833">
        <f>AVERAGE(M111:M117)</f>
        <v>0.97812500000000002</v>
      </c>
      <c r="O111" s="875">
        <f t="shared" ref="O111:O128" si="51">IF((J111/I111)&gt;100%,100%,J111/I111)</f>
        <v>-152.40942028985506</v>
      </c>
      <c r="P111" s="871">
        <f>IF(('Tabla de Contenido'!$B$7-G111)/(H111-G111)&gt;100%,100%,('Tabla de Contenido'!$B$7-G111)/(H111-G111))</f>
        <v>-152.96363636363637</v>
      </c>
    </row>
    <row r="112" spans="2:16" ht="55.5" customHeight="1" x14ac:dyDescent="0.25">
      <c r="B112" s="815"/>
      <c r="C112" s="818"/>
      <c r="D112" s="424" t="s">
        <v>369</v>
      </c>
      <c r="E112" s="441">
        <f>VLOOKUP(D112,Tabla__10.1.1.223_SQLEXPRESS_sigob_utp_Proyectos_indicadores[[desc_indicador]:[avance]],3,0)</f>
        <v>7</v>
      </c>
      <c r="F112" s="441">
        <f>VLOOKUP(D112,Tabla__10.1.1.223_SQLEXPRESS_sigob_utp_Proyectos_indicadores[[desc_indicador]:[avance]],5,0)</f>
        <v>9</v>
      </c>
      <c r="G112" s="836"/>
      <c r="H112" s="836"/>
      <c r="I112" s="862"/>
      <c r="J112" s="323">
        <f>'Tabla de Contenido'!$B$7-G112</f>
        <v>0</v>
      </c>
      <c r="K112" s="338">
        <f t="shared" si="49"/>
        <v>1.2857142857142858</v>
      </c>
      <c r="L112" s="440">
        <f t="shared" si="50"/>
        <v>1</v>
      </c>
      <c r="M112" s="832"/>
      <c r="N112" s="834"/>
      <c r="O112" s="876"/>
      <c r="P112" s="872"/>
    </row>
    <row r="113" spans="2:16" ht="45" customHeight="1" x14ac:dyDescent="0.25">
      <c r="B113" s="815"/>
      <c r="C113" s="424" t="s">
        <v>375</v>
      </c>
      <c r="D113" s="424" t="s">
        <v>376</v>
      </c>
      <c r="E113" s="441">
        <f>VLOOKUP(D113,Tabla__10.1.1.223_SQLEXPRESS_sigob_utp_Proyectos_indicadores[[desc_indicador]:[avance]],3,0)</f>
        <v>40</v>
      </c>
      <c r="F113" s="441">
        <f>VLOOKUP(D113,Tabla__10.1.1.223_SQLEXPRESS_sigob_utp_Proyectos_indicadores[[desc_indicador]:[avance]],5,0)</f>
        <v>36.5</v>
      </c>
      <c r="G113" s="244">
        <f>VLOOKUP(C113,plan_ope_ava!$H$1:$K$163,4,FALSE)</f>
        <v>42037</v>
      </c>
      <c r="H113" s="244">
        <f>VLOOKUP(C113,plan_ope_ava!$H$2:$L$163,5,FALSE)</f>
        <v>42353</v>
      </c>
      <c r="I113" s="323">
        <f t="shared" si="48"/>
        <v>317</v>
      </c>
      <c r="J113" s="323">
        <f>'Tabla de Contenido'!$B$7-G113</f>
        <v>-42037</v>
      </c>
      <c r="K113" s="338">
        <f t="shared" si="49"/>
        <v>0.91249999999999998</v>
      </c>
      <c r="L113" s="440">
        <f t="shared" si="50"/>
        <v>0.91249999999999998</v>
      </c>
      <c r="M113" s="440">
        <f>L113</f>
        <v>0.91249999999999998</v>
      </c>
      <c r="N113" s="834"/>
      <c r="O113" s="319">
        <f t="shared" si="51"/>
        <v>-132.60883280757099</v>
      </c>
      <c r="P113" s="872"/>
    </row>
    <row r="114" spans="2:16" ht="60" x14ac:dyDescent="0.25">
      <c r="B114" s="815"/>
      <c r="C114" s="818" t="s">
        <v>372</v>
      </c>
      <c r="D114" s="424" t="s">
        <v>374</v>
      </c>
      <c r="E114" s="441">
        <f>VLOOKUP(D114,Tabla__10.1.1.223_SQLEXPRESS_sigob_utp_Proyectos_indicadores[[desc_indicador]:[avance]],3,0)</f>
        <v>220</v>
      </c>
      <c r="F114" s="441">
        <f>VLOOKUP(D114,Tabla__10.1.1.223_SQLEXPRESS_sigob_utp_Proyectos_indicadores[[desc_indicador]:[avance]],5,0)</f>
        <v>235</v>
      </c>
      <c r="G114" s="823">
        <f>VLOOKUP(C114,plan_ope_ava!$H$1:$K$163,4,FALSE)</f>
        <v>42037</v>
      </c>
      <c r="H114" s="823">
        <f>VLOOKUP(C114,plan_ope_ava!$H$2:$L$163,5,FALSE)</f>
        <v>42185</v>
      </c>
      <c r="I114" s="825">
        <f t="shared" si="48"/>
        <v>149</v>
      </c>
      <c r="J114" s="323">
        <f>'Tabla de Contenido'!$B$7-G114</f>
        <v>-42037</v>
      </c>
      <c r="K114" s="338">
        <f t="shared" si="49"/>
        <v>1.0681818181818181</v>
      </c>
      <c r="L114" s="440">
        <f t="shared" si="50"/>
        <v>1</v>
      </c>
      <c r="M114" s="831">
        <f>AVERAGE(L114:L115)</f>
        <v>1</v>
      </c>
      <c r="N114" s="834"/>
      <c r="O114" s="877">
        <f t="shared" si="51"/>
        <v>-282.1275167785235</v>
      </c>
      <c r="P114" s="872"/>
    </row>
    <row r="115" spans="2:16" ht="39.75" customHeight="1" x14ac:dyDescent="0.25">
      <c r="B115" s="815"/>
      <c r="C115" s="818"/>
      <c r="D115" s="424" t="s">
        <v>373</v>
      </c>
      <c r="E115" s="441">
        <f>VLOOKUP(D115,Tabla__10.1.1.223_SQLEXPRESS_sigob_utp_Proyectos_indicadores[[desc_indicador]:[avance]],3,0)</f>
        <v>100</v>
      </c>
      <c r="F115" s="441">
        <f>VLOOKUP(D115,Tabla__10.1.1.223_SQLEXPRESS_sigob_utp_Proyectos_indicadores[[desc_indicador]:[avance]],5,0)</f>
        <v>100</v>
      </c>
      <c r="G115" s="836"/>
      <c r="H115" s="836"/>
      <c r="I115" s="862"/>
      <c r="J115" s="323">
        <f>'Tabla de Contenido'!$B$7-G115</f>
        <v>0</v>
      </c>
      <c r="K115" s="338">
        <f t="shared" si="49"/>
        <v>1</v>
      </c>
      <c r="L115" s="440">
        <f t="shared" si="50"/>
        <v>1</v>
      </c>
      <c r="M115" s="832"/>
      <c r="N115" s="834"/>
      <c r="O115" s="876"/>
      <c r="P115" s="872"/>
    </row>
    <row r="116" spans="2:16" ht="36.75" customHeight="1" x14ac:dyDescent="0.25">
      <c r="B116" s="815"/>
      <c r="C116" s="818" t="s">
        <v>370</v>
      </c>
      <c r="D116" s="424" t="s">
        <v>370</v>
      </c>
      <c r="E116" s="571">
        <f>VLOOKUP(D116,Tabla__10.1.1.223_SQLEXPRESS_sigob_utp_Proyectos_indicadores[[desc_indicador]:[avance]],3,0)%</f>
        <v>0.5</v>
      </c>
      <c r="F116" s="571">
        <f>VLOOKUP(D116,Tabla__10.1.1.223_SQLEXPRESS_sigob_utp_Proyectos_indicadores[[desc_indicador]:[avance]],5,0)%</f>
        <v>0.67</v>
      </c>
      <c r="G116" s="823">
        <f>VLOOKUP(C116,plan_ope_ava!$H$1:$K$163,4,FALSE)</f>
        <v>41640</v>
      </c>
      <c r="H116" s="823">
        <f>VLOOKUP(C116,plan_ope_ava!$H$2:$L$163,5,FALSE)</f>
        <v>42369</v>
      </c>
      <c r="I116" s="825">
        <f t="shared" si="48"/>
        <v>730</v>
      </c>
      <c r="J116" s="825">
        <f>'Tabla de Contenido'!$B$7-G116</f>
        <v>-41640</v>
      </c>
      <c r="K116" s="338">
        <f t="shared" si="49"/>
        <v>1.34</v>
      </c>
      <c r="L116" s="440">
        <f t="shared" si="50"/>
        <v>1</v>
      </c>
      <c r="M116" s="831">
        <f>AVERAGE(L116:L117)</f>
        <v>1</v>
      </c>
      <c r="N116" s="834"/>
      <c r="O116" s="877">
        <f t="shared" si="51"/>
        <v>-57.041095890410958</v>
      </c>
      <c r="P116" s="872"/>
    </row>
    <row r="117" spans="2:16" ht="103.5" customHeight="1" thickBot="1" x14ac:dyDescent="0.3">
      <c r="B117" s="816"/>
      <c r="C117" s="819"/>
      <c r="D117" s="425" t="s">
        <v>371</v>
      </c>
      <c r="E117" s="46">
        <f>VLOOKUP(D117,Tabla__10.1.1.223_SQLEXPRESS_sigob_utp_Proyectos_indicadores[[desc_indicador]:[avance]],3,0)</f>
        <v>6</v>
      </c>
      <c r="F117" s="46">
        <f>VLOOKUP(D117,Tabla__10.1.1.223_SQLEXPRESS_sigob_utp_Proyectos_indicadores[[desc_indicador]:[avance]],5,0)</f>
        <v>6</v>
      </c>
      <c r="G117" s="824"/>
      <c r="H117" s="824"/>
      <c r="I117" s="826"/>
      <c r="J117" s="826"/>
      <c r="K117" s="339">
        <f t="shared" si="49"/>
        <v>1</v>
      </c>
      <c r="L117" s="390">
        <f t="shared" si="50"/>
        <v>1</v>
      </c>
      <c r="M117" s="888"/>
      <c r="N117" s="835"/>
      <c r="O117" s="878"/>
      <c r="P117" s="873"/>
    </row>
    <row r="118" spans="2:16" ht="30" x14ac:dyDescent="0.25">
      <c r="B118" s="814" t="s">
        <v>377</v>
      </c>
      <c r="C118" s="817" t="s">
        <v>378</v>
      </c>
      <c r="D118" s="426" t="s">
        <v>380</v>
      </c>
      <c r="E118" s="136">
        <f>VLOOKUP(D118,Tabla__10.1.1.223_SQLEXPRESS_sigob_utp_Proyectos_indicadores[[desc_indicador]:[avance]],3,0)</f>
        <v>5</v>
      </c>
      <c r="F118" s="136">
        <f>VLOOKUP(D118,Tabla__10.1.1.223_SQLEXPRESS_sigob_utp_Proyectos_indicadores[[desc_indicador]:[avance]],5,0)</f>
        <v>6</v>
      </c>
      <c r="G118" s="828">
        <f>VLOOKUP(C118,plan_ope_ava!$H$1:$K$163,4,FALSE)</f>
        <v>42023</v>
      </c>
      <c r="H118" s="828">
        <f>VLOOKUP(C118,plan_ope_ava!$H$2:$L$163,5,FALSE)</f>
        <v>42356</v>
      </c>
      <c r="I118" s="830">
        <f t="shared" si="48"/>
        <v>334</v>
      </c>
      <c r="J118" s="830">
        <f>'Tabla de Contenido'!$B$7-G118</f>
        <v>-42023</v>
      </c>
      <c r="K118" s="336">
        <f t="shared" si="49"/>
        <v>1.2</v>
      </c>
      <c r="L118" s="389">
        <f t="shared" si="50"/>
        <v>1</v>
      </c>
      <c r="M118" s="863">
        <f>AVERAGE(L118:L120)</f>
        <v>0.94444444444444453</v>
      </c>
      <c r="N118" s="833">
        <f>AVERAGE(M118)</f>
        <v>0.94444444444444453</v>
      </c>
      <c r="O118" s="875">
        <f t="shared" si="51"/>
        <v>-125.81736526946108</v>
      </c>
      <c r="P118" s="871">
        <f>IF(('Tabla de Contenido'!$B$7-G118)/(H118-G118)&gt;100%,100%,('Tabla de Contenido'!$B$7-G118)/(H118-G118))</f>
        <v>-126.1951951951952</v>
      </c>
    </row>
    <row r="119" spans="2:16" ht="66.75" customHeight="1" x14ac:dyDescent="0.25">
      <c r="B119" s="815"/>
      <c r="C119" s="818"/>
      <c r="D119" s="424" t="s">
        <v>146</v>
      </c>
      <c r="E119" s="441">
        <f>VLOOKUP(D119,Tabla__10.1.1.223_SQLEXPRESS_sigob_utp_Proyectos_indicadores[[desc_indicador]:[avance]],3,0)</f>
        <v>60</v>
      </c>
      <c r="F119" s="441">
        <f>VLOOKUP(D119,Tabla__10.1.1.223_SQLEXPRESS_sigob_utp_Proyectos_indicadores[[desc_indicador]:[avance]],5,0)</f>
        <v>68.8</v>
      </c>
      <c r="G119" s="829"/>
      <c r="H119" s="829"/>
      <c r="I119" s="827"/>
      <c r="J119" s="827"/>
      <c r="K119" s="338">
        <f t="shared" si="49"/>
        <v>1.1466666666666667</v>
      </c>
      <c r="L119" s="440">
        <f t="shared" si="50"/>
        <v>1</v>
      </c>
      <c r="M119" s="889"/>
      <c r="N119" s="834"/>
      <c r="O119" s="881"/>
      <c r="P119" s="872"/>
    </row>
    <row r="120" spans="2:16" ht="45.75" thickBot="1" x14ac:dyDescent="0.3">
      <c r="B120" s="816"/>
      <c r="C120" s="819"/>
      <c r="D120" s="425" t="s">
        <v>379</v>
      </c>
      <c r="E120" s="46">
        <f>VLOOKUP(D120,Tabla__10.1.1.223_SQLEXPRESS_sigob_utp_Proyectos_indicadores[[desc_indicador]:[avance]],3,0)</f>
        <v>6</v>
      </c>
      <c r="F120" s="46">
        <f>VLOOKUP(D120,Tabla__10.1.1.223_SQLEXPRESS_sigob_utp_Proyectos_indicadores[[desc_indicador]:[avance]],5,0)</f>
        <v>5</v>
      </c>
      <c r="G120" s="824"/>
      <c r="H120" s="824"/>
      <c r="I120" s="826"/>
      <c r="J120" s="826"/>
      <c r="K120" s="339">
        <f t="shared" si="49"/>
        <v>0.83333333333333337</v>
      </c>
      <c r="L120" s="390">
        <f t="shared" si="50"/>
        <v>0.83333333333333337</v>
      </c>
      <c r="M120" s="888"/>
      <c r="N120" s="835"/>
      <c r="O120" s="878"/>
      <c r="P120" s="873"/>
    </row>
    <row r="121" spans="2:16" ht="45" x14ac:dyDescent="0.25">
      <c r="B121" s="814" t="s">
        <v>381</v>
      </c>
      <c r="C121" s="426" t="s">
        <v>229</v>
      </c>
      <c r="D121" s="426" t="s">
        <v>230</v>
      </c>
      <c r="E121" s="136">
        <f>VLOOKUP(D121,Tabla__10.1.1.223_SQLEXPRESS_sigob_utp_Proyectos_indicadores[[desc_indicador]:[avance]],3,0)</f>
        <v>45000</v>
      </c>
      <c r="F121" s="136">
        <f>VLOOKUP(D121,Tabla__10.1.1.223_SQLEXPRESS_sigob_utp_Proyectos_indicadores[[desc_indicador]:[avance]],5,0)</f>
        <v>42430</v>
      </c>
      <c r="G121" s="243">
        <f>VLOOKUP(C121,plan_ope_ava!$H$1:$K$163,4,FALSE)</f>
        <v>42023</v>
      </c>
      <c r="H121" s="243">
        <f>VLOOKUP(C121,plan_ope_ava!$H$2:$L$163,5,FALSE)</f>
        <v>42356</v>
      </c>
      <c r="I121" s="322">
        <f t="shared" si="48"/>
        <v>334</v>
      </c>
      <c r="J121" s="322">
        <f>'Tabla de Contenido'!$B$7-G121</f>
        <v>-42023</v>
      </c>
      <c r="K121" s="336">
        <f t="shared" si="49"/>
        <v>0.94288888888888889</v>
      </c>
      <c r="L121" s="389">
        <f t="shared" si="50"/>
        <v>0.94288888888888889</v>
      </c>
      <c r="M121" s="389">
        <f>L121</f>
        <v>0.94288888888888889</v>
      </c>
      <c r="N121" s="833">
        <f>AVERAGE(M121:M130)</f>
        <v>0.97203888888888879</v>
      </c>
      <c r="O121" s="318">
        <f t="shared" si="51"/>
        <v>-125.81736526946108</v>
      </c>
      <c r="P121" s="909">
        <f>IF(('Tabla de Contenido'!$B$7-G121)/(H121-G121)&gt;100%,100%,('Tabla de Contenido'!$B$7-G121)/(H121-G121))</f>
        <v>-126.1951951951952</v>
      </c>
    </row>
    <row r="122" spans="2:16" ht="45" x14ac:dyDescent="0.25">
      <c r="B122" s="815"/>
      <c r="C122" s="818" t="s">
        <v>386</v>
      </c>
      <c r="D122" s="424" t="s">
        <v>233</v>
      </c>
      <c r="E122" s="441">
        <f>VLOOKUP(D122,Tabla__10.1.1.223_SQLEXPRESS_sigob_utp_Proyectos_indicadores[[desc_indicador]:[avance]],3,0)</f>
        <v>270</v>
      </c>
      <c r="F122" s="441">
        <f>VLOOKUP(D122,Tabla__10.1.1.223_SQLEXPRESS_sigob_utp_Proyectos_indicadores[[desc_indicador]:[avance]],5,0)</f>
        <v>267</v>
      </c>
      <c r="G122" s="823">
        <f>VLOOKUP(C122,plan_ope_ava!$H$1:$K$163,4,FALSE)</f>
        <v>42023</v>
      </c>
      <c r="H122" s="823">
        <f>VLOOKUP(C122,plan_ope_ava!$H$2:$L$163,5,FALSE)</f>
        <v>42356</v>
      </c>
      <c r="I122" s="825">
        <f t="shared" si="48"/>
        <v>334</v>
      </c>
      <c r="J122" s="825">
        <f>'Tabla de Contenido'!$B$7-G122</f>
        <v>-42023</v>
      </c>
      <c r="K122" s="338">
        <f t="shared" si="49"/>
        <v>0.98888888888888893</v>
      </c>
      <c r="L122" s="440">
        <f t="shared" si="50"/>
        <v>0.98888888888888893</v>
      </c>
      <c r="M122" s="831">
        <f>AVERAGE(L122:L123)</f>
        <v>0.93819444444444444</v>
      </c>
      <c r="N122" s="834"/>
      <c r="O122" s="877">
        <f t="shared" si="51"/>
        <v>-125.81736526946108</v>
      </c>
      <c r="P122" s="895"/>
    </row>
    <row r="123" spans="2:16" ht="60" x14ac:dyDescent="0.25">
      <c r="B123" s="815"/>
      <c r="C123" s="818"/>
      <c r="D123" s="424" t="s">
        <v>387</v>
      </c>
      <c r="E123" s="571">
        <f>VLOOKUP(D123,Tabla__10.1.1.223_SQLEXPRESS_sigob_utp_Proyectos_indicadores[[desc_indicador]:[avance]],3,0)%</f>
        <v>0.8</v>
      </c>
      <c r="F123" s="571">
        <f>VLOOKUP(D123,Tabla__10.1.1.223_SQLEXPRESS_sigob_utp_Proyectos_indicadores[[desc_indicador]:[avance]],5,0)%</f>
        <v>0.71</v>
      </c>
      <c r="G123" s="836"/>
      <c r="H123" s="836"/>
      <c r="I123" s="862"/>
      <c r="J123" s="862"/>
      <c r="K123" s="338">
        <f t="shared" si="49"/>
        <v>0.88749999999999996</v>
      </c>
      <c r="L123" s="440">
        <f t="shared" si="50"/>
        <v>0.88749999999999996</v>
      </c>
      <c r="M123" s="832"/>
      <c r="N123" s="834"/>
      <c r="O123" s="876"/>
      <c r="P123" s="895"/>
    </row>
    <row r="124" spans="2:16" ht="75" x14ac:dyDescent="0.25">
      <c r="B124" s="815"/>
      <c r="C124" s="818" t="s">
        <v>231</v>
      </c>
      <c r="D124" s="424" t="s">
        <v>385</v>
      </c>
      <c r="E124" s="441">
        <f>VLOOKUP(D124,Tabla__10.1.1.223_SQLEXPRESS_sigob_utp_Proyectos_indicadores[[desc_indicador]:[avance]],3,0)</f>
        <v>6</v>
      </c>
      <c r="F124" s="441">
        <f>VLOOKUP(D124,Tabla__10.1.1.223_SQLEXPRESS_sigob_utp_Proyectos_indicadores[[desc_indicador]:[avance]],5,0)</f>
        <v>6</v>
      </c>
      <c r="G124" s="823">
        <f>VLOOKUP(C124,plan_ope_ava!$H$1:$K$163,4,FALSE)</f>
        <v>42023</v>
      </c>
      <c r="H124" s="823">
        <f>VLOOKUP(C124,plan_ope_ava!$H$2:$L$163,5,FALSE)</f>
        <v>42356</v>
      </c>
      <c r="I124" s="825">
        <f t="shared" si="48"/>
        <v>334</v>
      </c>
      <c r="J124" s="825">
        <f>'Tabla de Contenido'!$B$7-G124</f>
        <v>-42023</v>
      </c>
      <c r="K124" s="338">
        <f t="shared" si="49"/>
        <v>1</v>
      </c>
      <c r="L124" s="440">
        <f t="shared" si="50"/>
        <v>1</v>
      </c>
      <c r="M124" s="831">
        <f>AVERAGE(L124:L125)</f>
        <v>1</v>
      </c>
      <c r="N124" s="834"/>
      <c r="O124" s="877">
        <f t="shared" si="51"/>
        <v>-125.81736526946108</v>
      </c>
      <c r="P124" s="895"/>
    </row>
    <row r="125" spans="2:16" ht="75" x14ac:dyDescent="0.25">
      <c r="B125" s="815"/>
      <c r="C125" s="818"/>
      <c r="D125" s="424" t="s">
        <v>232</v>
      </c>
      <c r="E125" s="441">
        <f>VLOOKUP(D125,Tabla__10.1.1.223_SQLEXPRESS_sigob_utp_Proyectos_indicadores[[desc_indicador]:[avance]],3,0)</f>
        <v>6</v>
      </c>
      <c r="F125" s="441">
        <f>VLOOKUP(D125,Tabla__10.1.1.223_SQLEXPRESS_sigob_utp_Proyectos_indicadores[[desc_indicador]:[avance]],5,0)</f>
        <v>6</v>
      </c>
      <c r="G125" s="836"/>
      <c r="H125" s="836"/>
      <c r="I125" s="862"/>
      <c r="J125" s="862"/>
      <c r="K125" s="338">
        <f t="shared" si="49"/>
        <v>1</v>
      </c>
      <c r="L125" s="440">
        <f t="shared" si="50"/>
        <v>1</v>
      </c>
      <c r="M125" s="832"/>
      <c r="N125" s="834"/>
      <c r="O125" s="876"/>
      <c r="P125" s="895"/>
    </row>
    <row r="126" spans="2:16" ht="30" x14ac:dyDescent="0.25">
      <c r="B126" s="815"/>
      <c r="C126" s="818" t="s">
        <v>234</v>
      </c>
      <c r="D126" s="642" t="s">
        <v>388</v>
      </c>
      <c r="E126" s="643">
        <v>0</v>
      </c>
      <c r="F126" s="643">
        <v>0</v>
      </c>
      <c r="G126" s="890">
        <f>VLOOKUP(C126,plan_ope_ava!$H$1:$K$163,4,FALSE)</f>
        <v>42023</v>
      </c>
      <c r="H126" s="890">
        <f>VLOOKUP(C126,plan_ope_ava!$H$2:$L$163,5,FALSE)</f>
        <v>42356</v>
      </c>
      <c r="I126" s="639"/>
      <c r="J126" s="639"/>
      <c r="K126" s="640"/>
      <c r="L126" s="641"/>
      <c r="M126" s="831">
        <f>AVERAGE(L126:L127)</f>
        <v>1</v>
      </c>
      <c r="N126" s="834"/>
      <c r="O126" s="877">
        <f>IF((J127/I127)&gt;100%,100%,J127/I127)</f>
        <v>-125.81736526946108</v>
      </c>
      <c r="P126" s="895"/>
    </row>
    <row r="127" spans="2:16" ht="45" x14ac:dyDescent="0.25">
      <c r="B127" s="815"/>
      <c r="C127" s="818"/>
      <c r="D127" s="424" t="s">
        <v>235</v>
      </c>
      <c r="E127" s="441">
        <f>VLOOKUP(D127,Tabla__10.1.1.223_SQLEXPRESS_sigob_utp_Proyectos_indicadores[[desc_indicador]:[avance]],3,0)</f>
        <v>6</v>
      </c>
      <c r="F127" s="441">
        <f>VLOOKUP(D127,Tabla__10.1.1.223_SQLEXPRESS_sigob_utp_Proyectos_indicadores[[desc_indicador]:[avance]],5,0)</f>
        <v>6</v>
      </c>
      <c r="G127" s="890"/>
      <c r="H127" s="890"/>
      <c r="I127" s="323">
        <f>H126-G126+1</f>
        <v>334</v>
      </c>
      <c r="J127" s="323">
        <f>'Tabla de Contenido'!$B$7-G126</f>
        <v>-42023</v>
      </c>
      <c r="K127" s="338">
        <f t="shared" si="49"/>
        <v>1</v>
      </c>
      <c r="L127" s="440">
        <f t="shared" si="50"/>
        <v>1</v>
      </c>
      <c r="M127" s="832"/>
      <c r="N127" s="834"/>
      <c r="O127" s="876"/>
      <c r="P127" s="895"/>
    </row>
    <row r="128" spans="2:16" ht="45" x14ac:dyDescent="0.25">
      <c r="B128" s="815"/>
      <c r="C128" s="818" t="s">
        <v>912</v>
      </c>
      <c r="D128" s="424" t="s">
        <v>602</v>
      </c>
      <c r="E128" s="441">
        <f>VLOOKUP(D128,Tabla__10.1.1.223_SQLEXPRESS_sigob_utp_Proyectos_indicadores[[desc_indicador]:[avance]],3,0)</f>
        <v>3000</v>
      </c>
      <c r="F128" s="441">
        <f>VLOOKUP(D128,Tabla__10.1.1.223_SQLEXPRESS_sigob_utp_Proyectos_indicadores[[desc_indicador]:[avance]],5,0)</f>
        <v>2812</v>
      </c>
      <c r="G128" s="823">
        <f>VLOOKUP(C128,plan_ope_ava!$H$1:$K$163,4,FALSE)</f>
        <v>42023</v>
      </c>
      <c r="H128" s="823">
        <f>VLOOKUP(C128,plan_ope_ava!$H$2:$L$163,5,FALSE)</f>
        <v>42356</v>
      </c>
      <c r="I128" s="825">
        <f t="shared" si="48"/>
        <v>334</v>
      </c>
      <c r="J128" s="825">
        <f>'Tabla de Contenido'!$B$7-G128</f>
        <v>-42023</v>
      </c>
      <c r="K128" s="338">
        <f t="shared" si="49"/>
        <v>0.93733333333333335</v>
      </c>
      <c r="L128" s="440">
        <f t="shared" si="50"/>
        <v>0.93733333333333335</v>
      </c>
      <c r="M128" s="831">
        <f>AVERAGE(L128:L130)</f>
        <v>0.97911111111111104</v>
      </c>
      <c r="N128" s="834"/>
      <c r="O128" s="877">
        <f t="shared" si="51"/>
        <v>-125.81736526946108</v>
      </c>
      <c r="P128" s="895"/>
    </row>
    <row r="129" spans="2:16" ht="30" x14ac:dyDescent="0.25">
      <c r="B129" s="815"/>
      <c r="C129" s="818"/>
      <c r="D129" s="424" t="s">
        <v>384</v>
      </c>
      <c r="E129" s="441">
        <f>VLOOKUP(D129,Tabla__10.1.1.223_SQLEXPRESS_sigob_utp_Proyectos_indicadores[[desc_indicador]:[avance]],3,0)</f>
        <v>24</v>
      </c>
      <c r="F129" s="441">
        <f>VLOOKUP(D129,Tabla__10.1.1.223_SQLEXPRESS_sigob_utp_Proyectos_indicadores[[desc_indicador]:[avance]],5,0)</f>
        <v>26</v>
      </c>
      <c r="G129" s="829"/>
      <c r="H129" s="829"/>
      <c r="I129" s="827"/>
      <c r="J129" s="827"/>
      <c r="K129" s="338">
        <f t="shared" si="49"/>
        <v>1.0833333333333333</v>
      </c>
      <c r="L129" s="440">
        <f t="shared" si="50"/>
        <v>1</v>
      </c>
      <c r="M129" s="889"/>
      <c r="N129" s="834"/>
      <c r="O129" s="881"/>
      <c r="P129" s="895"/>
    </row>
    <row r="130" spans="2:16" ht="75.75" thickBot="1" x14ac:dyDescent="0.3">
      <c r="B130" s="816"/>
      <c r="C130" s="819"/>
      <c r="D130" s="425" t="s">
        <v>383</v>
      </c>
      <c r="E130" s="46">
        <f>VLOOKUP(D130,Tabla__10.1.1.223_SQLEXPRESS_sigob_utp_Proyectos_indicadores[[desc_indicador]:[avance]],3,0)</f>
        <v>4</v>
      </c>
      <c r="F130" s="46">
        <f>VLOOKUP(D130,Tabla__10.1.1.223_SQLEXPRESS_sigob_utp_Proyectos_indicadores[[desc_indicador]:[avance]],5,0)</f>
        <v>4</v>
      </c>
      <c r="G130" s="824"/>
      <c r="H130" s="824"/>
      <c r="I130" s="826"/>
      <c r="J130" s="826"/>
      <c r="K130" s="339">
        <f t="shared" si="49"/>
        <v>1</v>
      </c>
      <c r="L130" s="390">
        <f t="shared" si="50"/>
        <v>1</v>
      </c>
      <c r="M130" s="888"/>
      <c r="N130" s="835"/>
      <c r="O130" s="878"/>
      <c r="P130" s="896"/>
    </row>
    <row r="131" spans="2:16" ht="15.75" thickBot="1" x14ac:dyDescent="0.3"/>
    <row r="132" spans="2:16" ht="37.5" customHeight="1" thickBot="1" x14ac:dyDescent="0.45">
      <c r="B132" s="820" t="s">
        <v>627</v>
      </c>
      <c r="C132" s="821"/>
      <c r="D132" s="822"/>
      <c r="E132" s="839" t="s">
        <v>245</v>
      </c>
      <c r="F132" s="839"/>
      <c r="G132" s="423"/>
      <c r="H132" s="423"/>
      <c r="I132" s="423"/>
      <c r="J132" s="423"/>
      <c r="K132" s="917" t="s">
        <v>628</v>
      </c>
      <c r="L132" s="918"/>
      <c r="M132" s="918"/>
      <c r="N132" s="919"/>
      <c r="O132" s="344"/>
      <c r="P132" s="345"/>
    </row>
    <row r="133" spans="2:16" ht="32.25" thickBot="1" x14ac:dyDescent="0.3">
      <c r="B133" s="853" t="s">
        <v>247</v>
      </c>
      <c r="C133" s="854"/>
      <c r="D133" s="855"/>
      <c r="E133" s="840">
        <f>E4</f>
        <v>0.90823124999999993</v>
      </c>
      <c r="F133" s="841"/>
      <c r="G133" s="644"/>
      <c r="H133" s="644"/>
      <c r="I133" s="644"/>
      <c r="J133" s="644"/>
      <c r="K133" s="809">
        <f>IF(O4&gt;100%,100%,O4)</f>
        <v>-115.39835164835165</v>
      </c>
      <c r="L133" s="920"/>
      <c r="M133" s="920"/>
      <c r="N133" s="920"/>
      <c r="O133" s="544">
        <v>0.121</v>
      </c>
      <c r="P133" s="545">
        <f t="shared" ref="P133:P139" si="52">O133*E133</f>
        <v>0.10989598124999998</v>
      </c>
    </row>
    <row r="134" spans="2:16" ht="32.25" thickBot="1" x14ac:dyDescent="0.3">
      <c r="B134" s="850" t="s">
        <v>443</v>
      </c>
      <c r="C134" s="851"/>
      <c r="D134" s="852"/>
      <c r="E134" s="840">
        <f>E22</f>
        <v>0.96686333333333341</v>
      </c>
      <c r="F134" s="841"/>
      <c r="G134" s="644"/>
      <c r="H134" s="644"/>
      <c r="I134" s="644"/>
      <c r="J134" s="644"/>
      <c r="K134" s="808">
        <f>IF(O22&gt;100%,100%,O22)</f>
        <v>-115.39835164835165</v>
      </c>
      <c r="L134" s="808"/>
      <c r="M134" s="808"/>
      <c r="N134" s="809"/>
      <c r="O134" s="546">
        <v>0.20499999999999999</v>
      </c>
      <c r="P134" s="547">
        <f t="shared" si="52"/>
        <v>0.19820698333333334</v>
      </c>
    </row>
    <row r="135" spans="2:16" ht="32.25" thickBot="1" x14ac:dyDescent="0.3">
      <c r="B135" s="850" t="s">
        <v>248</v>
      </c>
      <c r="C135" s="851"/>
      <c r="D135" s="852"/>
      <c r="E135" s="840">
        <f>E38</f>
        <v>0.94436371203959424</v>
      </c>
      <c r="F135" s="841"/>
      <c r="G135" s="644"/>
      <c r="H135" s="644"/>
      <c r="I135" s="644"/>
      <c r="J135" s="644"/>
      <c r="K135" s="808">
        <f>IF(O38&gt;100%,100%,O38)</f>
        <v>-115.39835164835165</v>
      </c>
      <c r="L135" s="808"/>
      <c r="M135" s="808"/>
      <c r="N135" s="809"/>
      <c r="O135" s="546">
        <v>0.11899999999999999</v>
      </c>
      <c r="P135" s="547">
        <f t="shared" si="52"/>
        <v>0.11237928173271171</v>
      </c>
    </row>
    <row r="136" spans="2:16" ht="32.25" thickBot="1" x14ac:dyDescent="0.3">
      <c r="B136" s="850" t="s">
        <v>422</v>
      </c>
      <c r="C136" s="851"/>
      <c r="D136" s="852"/>
      <c r="E136" s="840">
        <f>E58</f>
        <v>0.95461388888888887</v>
      </c>
      <c r="F136" s="841"/>
      <c r="G136" s="644"/>
      <c r="H136" s="644"/>
      <c r="I136" s="644"/>
      <c r="J136" s="644"/>
      <c r="K136" s="808">
        <f>IF(O58&gt;100%,100%,O58)</f>
        <v>-115.39835164835165</v>
      </c>
      <c r="L136" s="808"/>
      <c r="M136" s="808"/>
      <c r="N136" s="809"/>
      <c r="O136" s="546">
        <v>0.23300000000000001</v>
      </c>
      <c r="P136" s="547">
        <f t="shared" si="52"/>
        <v>0.22242503611111111</v>
      </c>
    </row>
    <row r="137" spans="2:16" ht="32.25" thickBot="1" x14ac:dyDescent="0.3">
      <c r="B137" s="850" t="s">
        <v>249</v>
      </c>
      <c r="C137" s="851"/>
      <c r="D137" s="852"/>
      <c r="E137" s="840">
        <f>E79</f>
        <v>0.99444444444444446</v>
      </c>
      <c r="F137" s="841"/>
      <c r="G137" s="644"/>
      <c r="H137" s="644"/>
      <c r="I137" s="644"/>
      <c r="J137" s="644"/>
      <c r="K137" s="808">
        <f>IF(O79&gt;100%,100%,O79)</f>
        <v>-124.68545994065282</v>
      </c>
      <c r="L137" s="808"/>
      <c r="M137" s="808"/>
      <c r="N137" s="809"/>
      <c r="O137" s="546">
        <v>0.106</v>
      </c>
      <c r="P137" s="547">
        <f t="shared" si="52"/>
        <v>0.10541111111111111</v>
      </c>
    </row>
    <row r="138" spans="2:16" ht="32.25" thickBot="1" x14ac:dyDescent="0.3">
      <c r="B138" s="850" t="s">
        <v>424</v>
      </c>
      <c r="C138" s="851"/>
      <c r="D138" s="852"/>
      <c r="E138" s="840">
        <f>E95</f>
        <v>0.97777777777777786</v>
      </c>
      <c r="F138" s="841"/>
      <c r="G138" s="644"/>
      <c r="H138" s="644"/>
      <c r="I138" s="644"/>
      <c r="J138" s="644"/>
      <c r="K138" s="808">
        <f>IF(O95&gt;100%,100%,O95)</f>
        <v>-123.5764705882353</v>
      </c>
      <c r="L138" s="808"/>
      <c r="M138" s="808"/>
      <c r="N138" s="809"/>
      <c r="O138" s="546">
        <v>0.113</v>
      </c>
      <c r="P138" s="547">
        <f t="shared" si="52"/>
        <v>0.1104888888888889</v>
      </c>
    </row>
    <row r="139" spans="2:16" ht="32.25" thickBot="1" x14ac:dyDescent="0.3">
      <c r="B139" s="847" t="s">
        <v>237</v>
      </c>
      <c r="C139" s="848"/>
      <c r="D139" s="849"/>
      <c r="E139" s="840">
        <f>E109</f>
        <v>0.96486944444444445</v>
      </c>
      <c r="F139" s="841"/>
      <c r="G139" s="644"/>
      <c r="H139" s="644"/>
      <c r="I139" s="644"/>
      <c r="J139" s="644"/>
      <c r="K139" s="812">
        <f>IF(O109&gt;100%,100%,O109)</f>
        <v>-126.1951951951952</v>
      </c>
      <c r="L139" s="812"/>
      <c r="M139" s="812"/>
      <c r="N139" s="813"/>
      <c r="O139" s="546">
        <v>0.10299999999999999</v>
      </c>
      <c r="P139" s="547">
        <f t="shared" si="52"/>
        <v>9.9381552777777771E-2</v>
      </c>
    </row>
    <row r="140" spans="2:16" ht="51" customHeight="1" thickBot="1" x14ac:dyDescent="0.3">
      <c r="B140" s="906" t="s">
        <v>465</v>
      </c>
      <c r="C140" s="907"/>
      <c r="D140" s="908"/>
      <c r="E140" s="912">
        <f>SUM(P133:P139)</f>
        <v>0.95818883520493392</v>
      </c>
      <c r="F140" s="913"/>
      <c r="G140" s="645"/>
      <c r="H140" s="645"/>
      <c r="I140" s="645"/>
      <c r="J140" s="645"/>
      <c r="K140" s="914">
        <f>MAX(K133:N139)</f>
        <v>-115.39835164835165</v>
      </c>
      <c r="L140" s="915"/>
      <c r="M140" s="915"/>
      <c r="N140" s="916"/>
      <c r="O140" s="638"/>
      <c r="P140" s="625"/>
    </row>
    <row r="141" spans="2:16" x14ac:dyDescent="0.25"/>
    <row r="142" spans="2:16" x14ac:dyDescent="0.25">
      <c r="B142" s="237"/>
    </row>
    <row r="143" spans="2:16" ht="31.5" customHeight="1" x14ac:dyDescent="0.25">
      <c r="B143" s="366" t="s">
        <v>242</v>
      </c>
      <c r="C143" s="366" t="s">
        <v>639</v>
      </c>
      <c r="D143" s="366" t="s">
        <v>642</v>
      </c>
    </row>
    <row r="144" spans="2:16" x14ac:dyDescent="0.25">
      <c r="B144" s="365" t="s">
        <v>428</v>
      </c>
      <c r="C144" s="6">
        <f>COUNT(L6:L20)</f>
        <v>15</v>
      </c>
      <c r="D144" s="6">
        <f>COUNTIF(L6:L20,0)</f>
        <v>0</v>
      </c>
    </row>
    <row r="145" spans="2:4" x14ac:dyDescent="0.25">
      <c r="B145" s="365" t="s">
        <v>420</v>
      </c>
      <c r="C145" s="6">
        <f>COUNT(L24:L36)</f>
        <v>13</v>
      </c>
      <c r="D145" s="6">
        <f>COUNTIF(L24:L36,0)</f>
        <v>0</v>
      </c>
    </row>
    <row r="146" spans="2:4" x14ac:dyDescent="0.25">
      <c r="B146" s="365" t="s">
        <v>421</v>
      </c>
      <c r="C146" s="6">
        <f>COUNT(L40:L56)</f>
        <v>17</v>
      </c>
      <c r="D146" s="6">
        <f>COUNTIF(L40:L56,0)</f>
        <v>0</v>
      </c>
    </row>
    <row r="147" spans="2:4" ht="30" x14ac:dyDescent="0.25">
      <c r="B147" s="365" t="s">
        <v>422</v>
      </c>
      <c r="C147" s="6">
        <f>COUNT(L60:L77)</f>
        <v>18</v>
      </c>
      <c r="D147" s="6">
        <f>COUNTIF(L60:L77,0)</f>
        <v>0</v>
      </c>
    </row>
    <row r="148" spans="2:4" x14ac:dyDescent="0.25">
      <c r="B148" s="365" t="s">
        <v>249</v>
      </c>
      <c r="C148" s="6">
        <f>COUNT(L81:L93)</f>
        <v>13</v>
      </c>
      <c r="D148" s="6">
        <f>COUNTIF(L81:L93,0)</f>
        <v>0</v>
      </c>
    </row>
    <row r="149" spans="2:4" x14ac:dyDescent="0.25">
      <c r="B149" s="365" t="s">
        <v>424</v>
      </c>
      <c r="C149" s="6">
        <f>COUNT(L97:L107)</f>
        <v>11</v>
      </c>
      <c r="D149" s="6">
        <f>COUNTIF(L97:L107,0)</f>
        <v>0</v>
      </c>
    </row>
    <row r="150" spans="2:4" x14ac:dyDescent="0.25">
      <c r="B150" s="365" t="s">
        <v>237</v>
      </c>
      <c r="C150" s="6">
        <f>COUNT(L111:L130)</f>
        <v>19</v>
      </c>
      <c r="D150" s="6">
        <f>COUNTIF(L111:L130,0)</f>
        <v>0</v>
      </c>
    </row>
    <row r="151" spans="2:4" x14ac:dyDescent="0.25">
      <c r="B151" s="372" t="s">
        <v>653</v>
      </c>
      <c r="C151" s="373">
        <f>SUM(C144:C150)</f>
        <v>106</v>
      </c>
      <c r="D151" s="373">
        <f>SUM(D144:D150)</f>
        <v>0</v>
      </c>
    </row>
    <row r="152" spans="2:4" x14ac:dyDescent="0.25"/>
    <row r="153" spans="2:4" x14ac:dyDescent="0.25"/>
    <row r="154" spans="2:4" x14ac:dyDescent="0.25"/>
    <row r="155" spans="2:4" x14ac:dyDescent="0.25"/>
    <row r="156" spans="2:4" x14ac:dyDescent="0.25"/>
    <row r="157" spans="2:4" x14ac:dyDescent="0.25"/>
    <row r="158" spans="2:4" x14ac:dyDescent="0.25"/>
    <row r="159" spans="2:4" x14ac:dyDescent="0.25"/>
    <row r="160" spans="2:4" x14ac:dyDescent="0.25"/>
    <row r="161" x14ac:dyDescent="0.25"/>
    <row r="162" x14ac:dyDescent="0.25"/>
    <row r="163" x14ac:dyDescent="0.25"/>
    <row r="164" x14ac:dyDescent="0.25"/>
    <row r="165" x14ac:dyDescent="0.25"/>
  </sheetData>
  <mergeCells count="271">
    <mergeCell ref="H124:H125"/>
    <mergeCell ref="I124:I125"/>
    <mergeCell ref="J124:J125"/>
    <mergeCell ref="O124:O125"/>
    <mergeCell ref="G126:G127"/>
    <mergeCell ref="H126:H127"/>
    <mergeCell ref="O126:O127"/>
    <mergeCell ref="G128:G130"/>
    <mergeCell ref="O103:O104"/>
    <mergeCell ref="N103:N104"/>
    <mergeCell ref="M98:M99"/>
    <mergeCell ref="M89:M90"/>
    <mergeCell ref="M126:M127"/>
    <mergeCell ref="M128:M130"/>
    <mergeCell ref="O111:O112"/>
    <mergeCell ref="O114:O115"/>
    <mergeCell ref="N105:N107"/>
    <mergeCell ref="F95:N95"/>
    <mergeCell ref="N101:N102"/>
    <mergeCell ref="O128:O130"/>
    <mergeCell ref="M124:M125"/>
    <mergeCell ref="O116:O117"/>
    <mergeCell ref="M114:M115"/>
    <mergeCell ref="M116:M117"/>
    <mergeCell ref="J118:J120"/>
    <mergeCell ref="O118:O120"/>
    <mergeCell ref="G122:G123"/>
    <mergeCell ref="H122:H123"/>
    <mergeCell ref="I122:I123"/>
    <mergeCell ref="J122:J123"/>
    <mergeCell ref="O122:O123"/>
    <mergeCell ref="M118:M120"/>
    <mergeCell ref="G98:G99"/>
    <mergeCell ref="H98:H99"/>
    <mergeCell ref="I98:I99"/>
    <mergeCell ref="J98:J99"/>
    <mergeCell ref="G111:G112"/>
    <mergeCell ref="H111:H112"/>
    <mergeCell ref="I111:I112"/>
    <mergeCell ref="G114:G115"/>
    <mergeCell ref="H114:H115"/>
    <mergeCell ref="I114:I115"/>
    <mergeCell ref="I103:I104"/>
    <mergeCell ref="J103:J104"/>
    <mergeCell ref="H73:H75"/>
    <mergeCell ref="J55:J56"/>
    <mergeCell ref="G55:G56"/>
    <mergeCell ref="H55:H56"/>
    <mergeCell ref="C87:C88"/>
    <mergeCell ref="M87:M88"/>
    <mergeCell ref="C85:C86"/>
    <mergeCell ref="G85:G86"/>
    <mergeCell ref="H85:H86"/>
    <mergeCell ref="I85:I86"/>
    <mergeCell ref="J85:J86"/>
    <mergeCell ref="G87:G88"/>
    <mergeCell ref="H87:H88"/>
    <mergeCell ref="I87:I88"/>
    <mergeCell ref="J87:J88"/>
    <mergeCell ref="M55:M56"/>
    <mergeCell ref="F58:N58"/>
    <mergeCell ref="F79:N79"/>
    <mergeCell ref="B79:D79"/>
    <mergeCell ref="B140:D140"/>
    <mergeCell ref="P111:P117"/>
    <mergeCell ref="P118:P120"/>
    <mergeCell ref="P121:P130"/>
    <mergeCell ref="O109:P109"/>
    <mergeCell ref="O95:P95"/>
    <mergeCell ref="P105:P107"/>
    <mergeCell ref="P81:P86"/>
    <mergeCell ref="P98:P99"/>
    <mergeCell ref="P101:P102"/>
    <mergeCell ref="P103:P104"/>
    <mergeCell ref="E140:F140"/>
    <mergeCell ref="K140:N140"/>
    <mergeCell ref="K132:N132"/>
    <mergeCell ref="K133:N133"/>
    <mergeCell ref="K134:N134"/>
    <mergeCell ref="K135:N135"/>
    <mergeCell ref="G89:G90"/>
    <mergeCell ref="H89:H90"/>
    <mergeCell ref="I89:I90"/>
    <mergeCell ref="J89:J90"/>
    <mergeCell ref="O98:O99"/>
    <mergeCell ref="G103:G104"/>
    <mergeCell ref="H103:H104"/>
    <mergeCell ref="B35:B36"/>
    <mergeCell ref="N111:N117"/>
    <mergeCell ref="N118:N120"/>
    <mergeCell ref="B81:B86"/>
    <mergeCell ref="B87:B90"/>
    <mergeCell ref="B60:B62"/>
    <mergeCell ref="B63:B70"/>
    <mergeCell ref="B71:B77"/>
    <mergeCell ref="B38:D38"/>
    <mergeCell ref="B40:B43"/>
    <mergeCell ref="B44:B45"/>
    <mergeCell ref="C44:C45"/>
    <mergeCell ref="N40:N43"/>
    <mergeCell ref="N44:N45"/>
    <mergeCell ref="B58:D58"/>
    <mergeCell ref="B46:B50"/>
    <mergeCell ref="C89:C90"/>
    <mergeCell ref="N51:N52"/>
    <mergeCell ref="N53:N56"/>
    <mergeCell ref="M85:M86"/>
    <mergeCell ref="J73:J75"/>
    <mergeCell ref="M73:M75"/>
    <mergeCell ref="C73:C75"/>
    <mergeCell ref="G73:G75"/>
    <mergeCell ref="G46:G47"/>
    <mergeCell ref="H46:H47"/>
    <mergeCell ref="I46:I47"/>
    <mergeCell ref="J46:J47"/>
    <mergeCell ref="O46:O47"/>
    <mergeCell ref="O38:P38"/>
    <mergeCell ref="O48:O49"/>
    <mergeCell ref="H44:H45"/>
    <mergeCell ref="I44:I45"/>
    <mergeCell ref="J44:J45"/>
    <mergeCell ref="P46:P50"/>
    <mergeCell ref="P40:P43"/>
    <mergeCell ref="P44:P45"/>
    <mergeCell ref="O44:O45"/>
    <mergeCell ref="G24:G25"/>
    <mergeCell ref="H24:H25"/>
    <mergeCell ref="O24:O25"/>
    <mergeCell ref="I24:I25"/>
    <mergeCell ref="J24:J25"/>
    <mergeCell ref="G28:G30"/>
    <mergeCell ref="H28:H30"/>
    <mergeCell ref="N24:N25"/>
    <mergeCell ref="P35:P36"/>
    <mergeCell ref="O28:O30"/>
    <mergeCell ref="P24:P25"/>
    <mergeCell ref="P32:P34"/>
    <mergeCell ref="P26:P30"/>
    <mergeCell ref="P51:P52"/>
    <mergeCell ref="P53:P56"/>
    <mergeCell ref="B4:D4"/>
    <mergeCell ref="P10:P13"/>
    <mergeCell ref="P14:P17"/>
    <mergeCell ref="P18:P20"/>
    <mergeCell ref="F4:N4"/>
    <mergeCell ref="O4:P4"/>
    <mergeCell ref="P6:P9"/>
    <mergeCell ref="B6:B9"/>
    <mergeCell ref="B10:B13"/>
    <mergeCell ref="B14:B17"/>
    <mergeCell ref="B18:B20"/>
    <mergeCell ref="N6:N9"/>
    <mergeCell ref="N10:N13"/>
    <mergeCell ref="N14:N17"/>
    <mergeCell ref="N18:N20"/>
    <mergeCell ref="O22:P22"/>
    <mergeCell ref="M24:M25"/>
    <mergeCell ref="M28:M30"/>
    <mergeCell ref="N46:N50"/>
    <mergeCell ref="M53:M54"/>
    <mergeCell ref="N32:N34"/>
    <mergeCell ref="N35:N36"/>
    <mergeCell ref="P60:P62"/>
    <mergeCell ref="P63:P70"/>
    <mergeCell ref="P71:P77"/>
    <mergeCell ref="P87:P90"/>
    <mergeCell ref="P91:P93"/>
    <mergeCell ref="O53:O54"/>
    <mergeCell ref="O55:O56"/>
    <mergeCell ref="O87:O88"/>
    <mergeCell ref="O89:O90"/>
    <mergeCell ref="O85:O86"/>
    <mergeCell ref="O79:P79"/>
    <mergeCell ref="O58:P58"/>
    <mergeCell ref="O73:O75"/>
    <mergeCell ref="C28:C30"/>
    <mergeCell ref="B26:B30"/>
    <mergeCell ref="N26:N30"/>
    <mergeCell ref="C46:C47"/>
    <mergeCell ref="C48:C49"/>
    <mergeCell ref="B51:B52"/>
    <mergeCell ref="B53:B56"/>
    <mergeCell ref="C53:C54"/>
    <mergeCell ref="C55:C56"/>
    <mergeCell ref="F38:N38"/>
    <mergeCell ref="I55:I56"/>
    <mergeCell ref="G44:G45"/>
    <mergeCell ref="I28:I30"/>
    <mergeCell ref="J28:J30"/>
    <mergeCell ref="I53:I54"/>
    <mergeCell ref="J53:J54"/>
    <mergeCell ref="M46:M47"/>
    <mergeCell ref="M48:M49"/>
    <mergeCell ref="G48:G49"/>
    <mergeCell ref="H48:H49"/>
    <mergeCell ref="I48:I49"/>
    <mergeCell ref="J48:J49"/>
    <mergeCell ref="G53:G54"/>
    <mergeCell ref="H53:H54"/>
    <mergeCell ref="O1:P1"/>
    <mergeCell ref="L1:N1"/>
    <mergeCell ref="B118:B120"/>
    <mergeCell ref="C118:C120"/>
    <mergeCell ref="N60:N62"/>
    <mergeCell ref="N63:N70"/>
    <mergeCell ref="N71:N77"/>
    <mergeCell ref="B101:B102"/>
    <mergeCell ref="B103:B104"/>
    <mergeCell ref="C103:C104"/>
    <mergeCell ref="B91:B93"/>
    <mergeCell ref="N81:N86"/>
    <mergeCell ref="N87:N90"/>
    <mergeCell ref="N91:N93"/>
    <mergeCell ref="B95:D95"/>
    <mergeCell ref="N98:N99"/>
    <mergeCell ref="B109:D109"/>
    <mergeCell ref="B105:B107"/>
    <mergeCell ref="I73:I75"/>
    <mergeCell ref="B98:B99"/>
    <mergeCell ref="C98:C99"/>
    <mergeCell ref="B32:B34"/>
    <mergeCell ref="M111:M112"/>
    <mergeCell ref="B22:D22"/>
    <mergeCell ref="B1:C1"/>
    <mergeCell ref="E132:F132"/>
    <mergeCell ref="E133:F133"/>
    <mergeCell ref="E134:F134"/>
    <mergeCell ref="E135:F135"/>
    <mergeCell ref="E136:F136"/>
    <mergeCell ref="E137:F137"/>
    <mergeCell ref="E138:F138"/>
    <mergeCell ref="E139:F139"/>
    <mergeCell ref="E1:K1"/>
    <mergeCell ref="B24:B25"/>
    <mergeCell ref="C24:C25"/>
    <mergeCell ref="F22:N22"/>
    <mergeCell ref="B139:D139"/>
    <mergeCell ref="B136:D136"/>
    <mergeCell ref="B137:D137"/>
    <mergeCell ref="B138:D138"/>
    <mergeCell ref="B133:D133"/>
    <mergeCell ref="B135:D135"/>
    <mergeCell ref="B134:D134"/>
    <mergeCell ref="B121:B130"/>
    <mergeCell ref="C122:C123"/>
    <mergeCell ref="C124:C125"/>
    <mergeCell ref="C126:C127"/>
    <mergeCell ref="K136:N136"/>
    <mergeCell ref="K137:N137"/>
    <mergeCell ref="K138:N138"/>
    <mergeCell ref="F109:N109"/>
    <mergeCell ref="K139:N139"/>
    <mergeCell ref="B111:B117"/>
    <mergeCell ref="C111:C112"/>
    <mergeCell ref="C114:C115"/>
    <mergeCell ref="C116:C117"/>
    <mergeCell ref="C128:C130"/>
    <mergeCell ref="B132:D132"/>
    <mergeCell ref="H116:H117"/>
    <mergeCell ref="I116:I117"/>
    <mergeCell ref="J116:J117"/>
    <mergeCell ref="J128:J130"/>
    <mergeCell ref="G118:G120"/>
    <mergeCell ref="H118:H120"/>
    <mergeCell ref="I118:I120"/>
    <mergeCell ref="G116:G117"/>
    <mergeCell ref="H128:H130"/>
    <mergeCell ref="I128:I130"/>
    <mergeCell ref="M122:M123"/>
    <mergeCell ref="N121:N130"/>
    <mergeCell ref="G124:G125"/>
  </mergeCells>
  <conditionalFormatting sqref="O7:O9">
    <cfRule type="colorScale" priority="560">
      <colorScale>
        <cfvo type="formula" val="&quot;$H$6&lt;$G$6&quot;"/>
        <cfvo type="percentile" val="50"/>
        <cfvo type="formula" val="$O$6&gt;$K$6"/>
        <color rgb="FFF8696B"/>
        <color rgb="FFFFEB84"/>
        <color rgb="FF63BE7B"/>
      </colorScale>
    </cfRule>
  </conditionalFormatting>
  <conditionalFormatting sqref="K6 K60:K61">
    <cfRule type="cellIs" dxfId="515" priority="705" operator="greaterThan">
      <formula>O6</formula>
    </cfRule>
    <cfRule type="cellIs" dxfId="514" priority="706" operator="between">
      <formula>O6</formula>
      <formula>O6-10%</formula>
    </cfRule>
    <cfRule type="cellIs" dxfId="513" priority="707" operator="between">
      <formula>O6-10%</formula>
      <formula>0</formula>
    </cfRule>
  </conditionalFormatting>
  <conditionalFormatting sqref="F4:J4">
    <cfRule type="iconSet" priority="708">
      <iconSet iconSet="3TrafficLights2">
        <cfvo type="percent" val="0"/>
        <cfvo type="num" val="0.5"/>
        <cfvo type="num" val="0.8"/>
      </iconSet>
    </cfRule>
  </conditionalFormatting>
  <conditionalFormatting sqref="F95:N95">
    <cfRule type="iconSet" priority="723">
      <iconSet iconSet="3TrafficLights2">
        <cfvo type="percent" val="0"/>
        <cfvo type="num" val="0.5"/>
        <cfvo type="num" val="0.8"/>
      </iconSet>
    </cfRule>
  </conditionalFormatting>
  <conditionalFormatting sqref="F109:N109">
    <cfRule type="iconSet" priority="726">
      <iconSet iconSet="3TrafficLights2">
        <cfvo type="percent" val="0"/>
        <cfvo type="num" val="0.5"/>
        <cfvo type="num" val="0.8"/>
      </iconSet>
    </cfRule>
  </conditionalFormatting>
  <conditionalFormatting sqref="N6:N9">
    <cfRule type="cellIs" dxfId="512" priority="516" operator="greaterThanOrEqual">
      <formula>$P$6</formula>
    </cfRule>
    <cfRule type="cellIs" dxfId="511" priority="517" operator="between">
      <formula>$P$6-10%</formula>
      <formula>$P$6</formula>
    </cfRule>
    <cfRule type="cellIs" dxfId="510" priority="518" operator="between">
      <formula>$P$6-10%</formula>
      <formula>0</formula>
    </cfRule>
  </conditionalFormatting>
  <conditionalFormatting sqref="N10:N13">
    <cfRule type="cellIs" dxfId="509" priority="513" operator="greaterThanOrEqual">
      <formula>$P$10</formula>
    </cfRule>
    <cfRule type="cellIs" dxfId="508" priority="514" operator="between">
      <formula>$P$10-10%</formula>
      <formula>$P$10</formula>
    </cfRule>
    <cfRule type="cellIs" dxfId="507" priority="515" operator="between">
      <formula>$P$10-10%</formula>
      <formula>0</formula>
    </cfRule>
  </conditionalFormatting>
  <conditionalFormatting sqref="N14:N17">
    <cfRule type="cellIs" dxfId="506" priority="510" operator="greaterThanOrEqual">
      <formula>$P$14</formula>
    </cfRule>
    <cfRule type="cellIs" dxfId="505" priority="511" operator="between">
      <formula>$P$14-10%</formula>
      <formula>$P$14</formula>
    </cfRule>
    <cfRule type="cellIs" dxfId="504" priority="512" operator="between">
      <formula>$P$6-10%</formula>
      <formula>0</formula>
    </cfRule>
  </conditionalFormatting>
  <conditionalFormatting sqref="N18:N20">
    <cfRule type="cellIs" dxfId="503" priority="507" operator="greaterThanOrEqual">
      <formula>$P$18</formula>
    </cfRule>
    <cfRule type="cellIs" dxfId="502" priority="508" operator="between">
      <formula>$P$18-10%</formula>
      <formula>$P$18</formula>
    </cfRule>
    <cfRule type="cellIs" dxfId="501" priority="509" operator="between">
      <formula>$P$18-10%</formula>
      <formula>0</formula>
    </cfRule>
  </conditionalFormatting>
  <conditionalFormatting sqref="N26">
    <cfRule type="cellIs" dxfId="500" priority="501" operator="greaterThanOrEqual">
      <formula>$P$26</formula>
    </cfRule>
    <cfRule type="cellIs" dxfId="499" priority="502" operator="between">
      <formula>$P$26-10%</formula>
      <formula>$P$26</formula>
    </cfRule>
    <cfRule type="cellIs" dxfId="498" priority="503" operator="between">
      <formula>$P$6-10%</formula>
      <formula>0</formula>
    </cfRule>
  </conditionalFormatting>
  <conditionalFormatting sqref="N32">
    <cfRule type="cellIs" dxfId="497" priority="498" operator="greaterThanOrEqual">
      <formula>$P$32</formula>
    </cfRule>
    <cfRule type="cellIs" dxfId="496" priority="499" operator="between">
      <formula>$P$32-10%</formula>
      <formula>$P$32</formula>
    </cfRule>
    <cfRule type="cellIs" dxfId="495" priority="500" operator="between">
      <formula>$P$32-10%</formula>
      <formula>0</formula>
    </cfRule>
  </conditionalFormatting>
  <conditionalFormatting sqref="N35:N36 N60:N77 N81:N86 N91:N93 N105:N107">
    <cfRule type="cellIs" dxfId="494" priority="495" operator="greaterThanOrEqual">
      <formula>P35</formula>
    </cfRule>
    <cfRule type="cellIs" dxfId="493" priority="496" operator="between">
      <formula>P35-10%</formula>
      <formula>P35</formula>
    </cfRule>
    <cfRule type="cellIs" dxfId="492" priority="497" operator="between">
      <formula>P35-10%</formula>
      <formula>0</formula>
    </cfRule>
  </conditionalFormatting>
  <conditionalFormatting sqref="N31">
    <cfRule type="cellIs" dxfId="491" priority="486" operator="greaterThanOrEqual">
      <formula>$P$31</formula>
    </cfRule>
    <cfRule type="cellIs" dxfId="490" priority="487" operator="between">
      <formula>$P$31-10%</formula>
      <formula>$P$31</formula>
    </cfRule>
    <cfRule type="cellIs" dxfId="489" priority="488" operator="between">
      <formula>$P$31-10%</formula>
      <formula>0</formula>
    </cfRule>
  </conditionalFormatting>
  <conditionalFormatting sqref="K7">
    <cfRule type="cellIs" dxfId="488" priority="483" operator="greaterThan">
      <formula>O7</formula>
    </cfRule>
    <cfRule type="cellIs" dxfId="487" priority="484" operator="between">
      <formula>O7</formula>
      <formula>O7-10%</formula>
    </cfRule>
    <cfRule type="cellIs" dxfId="486" priority="485" operator="between">
      <formula>O7-10%</formula>
      <formula>0</formula>
    </cfRule>
  </conditionalFormatting>
  <conditionalFormatting sqref="K8">
    <cfRule type="cellIs" dxfId="485" priority="480" operator="greaterThan">
      <formula>O8</formula>
    </cfRule>
    <cfRule type="cellIs" dxfId="484" priority="481" operator="between">
      <formula>O8</formula>
      <formula>O8-10%</formula>
    </cfRule>
    <cfRule type="cellIs" dxfId="483" priority="482" operator="between">
      <formula>O8-10%</formula>
      <formula>0</formula>
    </cfRule>
  </conditionalFormatting>
  <conditionalFormatting sqref="K9">
    <cfRule type="cellIs" dxfId="482" priority="477" operator="greaterThan">
      <formula>O9</formula>
    </cfRule>
    <cfRule type="cellIs" dxfId="481" priority="478" operator="between">
      <formula>O9</formula>
      <formula>O9-10%</formula>
    </cfRule>
    <cfRule type="cellIs" dxfId="480" priority="479" operator="between">
      <formula>O9-10%</formula>
      <formula>0</formula>
    </cfRule>
  </conditionalFormatting>
  <conditionalFormatting sqref="K10">
    <cfRule type="cellIs" dxfId="479" priority="474" operator="greaterThan">
      <formula>O10</formula>
    </cfRule>
    <cfRule type="cellIs" dxfId="478" priority="475" operator="between">
      <formula>O10</formula>
      <formula>O10-10%</formula>
    </cfRule>
    <cfRule type="cellIs" dxfId="477" priority="476" operator="between">
      <formula>O10-10%</formula>
      <formula>0</formula>
    </cfRule>
  </conditionalFormatting>
  <conditionalFormatting sqref="K11">
    <cfRule type="cellIs" dxfId="476" priority="471" operator="greaterThan">
      <formula>O11</formula>
    </cfRule>
    <cfRule type="cellIs" dxfId="475" priority="472" operator="between">
      <formula>O11</formula>
      <formula>O11-10%</formula>
    </cfRule>
    <cfRule type="cellIs" dxfId="474" priority="473" operator="between">
      <formula>O11-10%</formula>
      <formula>0</formula>
    </cfRule>
  </conditionalFormatting>
  <conditionalFormatting sqref="K12">
    <cfRule type="cellIs" dxfId="473" priority="468" operator="greaterThan">
      <formula>O12</formula>
    </cfRule>
    <cfRule type="cellIs" dxfId="472" priority="469" operator="between">
      <formula>O12</formula>
      <formula>O12-10%</formula>
    </cfRule>
    <cfRule type="cellIs" dxfId="471" priority="470" operator="between">
      <formula>O12-10%</formula>
      <formula>0</formula>
    </cfRule>
  </conditionalFormatting>
  <conditionalFormatting sqref="K13">
    <cfRule type="cellIs" dxfId="470" priority="465" operator="greaterThan">
      <formula>O13</formula>
    </cfRule>
    <cfRule type="cellIs" dxfId="469" priority="466" operator="between">
      <formula>O13</formula>
      <formula>O13-10%</formula>
    </cfRule>
    <cfRule type="cellIs" dxfId="468" priority="467" operator="between">
      <formula>O13-10%</formula>
      <formula>0</formula>
    </cfRule>
  </conditionalFormatting>
  <conditionalFormatting sqref="K14">
    <cfRule type="cellIs" dxfId="467" priority="462" operator="greaterThan">
      <formula>O14</formula>
    </cfRule>
    <cfRule type="cellIs" dxfId="466" priority="463" operator="between">
      <formula>O14</formula>
      <formula>O14-10%</formula>
    </cfRule>
    <cfRule type="cellIs" dxfId="465" priority="464" operator="between">
      <formula>O14-10%</formula>
      <formula>0</formula>
    </cfRule>
  </conditionalFormatting>
  <conditionalFormatting sqref="K15">
    <cfRule type="cellIs" dxfId="464" priority="459" operator="greaterThan">
      <formula>O15</formula>
    </cfRule>
    <cfRule type="cellIs" dxfId="463" priority="460" operator="between">
      <formula>O15</formula>
      <formula>O15-10%</formula>
    </cfRule>
    <cfRule type="cellIs" dxfId="462" priority="461" operator="between">
      <formula>O15-10%</formula>
      <formula>0</formula>
    </cfRule>
  </conditionalFormatting>
  <conditionalFormatting sqref="K16">
    <cfRule type="cellIs" dxfId="461" priority="456" operator="greaterThan">
      <formula>O16</formula>
    </cfRule>
    <cfRule type="cellIs" dxfId="460" priority="457" operator="between">
      <formula>O16</formula>
      <formula>O16-10%</formula>
    </cfRule>
    <cfRule type="cellIs" dxfId="459" priority="458" operator="between">
      <formula>O16-10%</formula>
      <formula>0</formula>
    </cfRule>
  </conditionalFormatting>
  <conditionalFormatting sqref="K17">
    <cfRule type="cellIs" dxfId="458" priority="453" operator="greaterThan">
      <formula>O17</formula>
    </cfRule>
    <cfRule type="cellIs" dxfId="457" priority="454" operator="between">
      <formula>O17</formula>
      <formula>O17-10%</formula>
    </cfRule>
    <cfRule type="cellIs" dxfId="456" priority="455" operator="between">
      <formula>O17-10%</formula>
      <formula>0</formula>
    </cfRule>
  </conditionalFormatting>
  <conditionalFormatting sqref="K18">
    <cfRule type="cellIs" dxfId="455" priority="450" operator="greaterThan">
      <formula>O18</formula>
    </cfRule>
    <cfRule type="cellIs" dxfId="454" priority="451" operator="between">
      <formula>O18</formula>
      <formula>O18-10%</formula>
    </cfRule>
    <cfRule type="cellIs" dxfId="453" priority="452" operator="between">
      <formula>O18-10%</formula>
      <formula>0</formula>
    </cfRule>
  </conditionalFormatting>
  <conditionalFormatting sqref="K19">
    <cfRule type="cellIs" dxfId="452" priority="447" operator="greaterThan">
      <formula>O19</formula>
    </cfRule>
    <cfRule type="cellIs" dxfId="451" priority="448" operator="between">
      <formula>O19</formula>
      <formula>O19-10%</formula>
    </cfRule>
    <cfRule type="cellIs" dxfId="450" priority="449" operator="between">
      <formula>O19-10%</formula>
      <formula>0</formula>
    </cfRule>
  </conditionalFormatting>
  <conditionalFormatting sqref="K20">
    <cfRule type="cellIs" dxfId="449" priority="444" operator="greaterThan">
      <formula>O20</formula>
    </cfRule>
    <cfRule type="cellIs" dxfId="448" priority="445" operator="between">
      <formula>O20</formula>
      <formula>O20-10%</formula>
    </cfRule>
    <cfRule type="cellIs" dxfId="447" priority="446" operator="between">
      <formula>O20-10%</formula>
      <formula>0</formula>
    </cfRule>
  </conditionalFormatting>
  <conditionalFormatting sqref="K24">
    <cfRule type="cellIs" dxfId="446" priority="438" operator="greaterThan">
      <formula>O24</formula>
    </cfRule>
    <cfRule type="cellIs" dxfId="445" priority="439" operator="between">
      <formula>O24</formula>
      <formula>O24-10%</formula>
    </cfRule>
    <cfRule type="cellIs" dxfId="444" priority="440" operator="between">
      <formula>O24-10%</formula>
      <formula>0</formula>
    </cfRule>
  </conditionalFormatting>
  <conditionalFormatting sqref="K25">
    <cfRule type="cellIs" dxfId="443" priority="435" operator="greaterThan">
      <formula>O25</formula>
    </cfRule>
    <cfRule type="cellIs" dxfId="442" priority="436" operator="between">
      <formula>O25</formula>
      <formula>O25-10%</formula>
    </cfRule>
    <cfRule type="cellIs" dxfId="441" priority="437" operator="between">
      <formula>O25-10%</formula>
      <formula>0</formula>
    </cfRule>
  </conditionalFormatting>
  <conditionalFormatting sqref="K26">
    <cfRule type="cellIs" dxfId="440" priority="429" operator="greaterThan">
      <formula>O26</formula>
    </cfRule>
    <cfRule type="cellIs" dxfId="439" priority="430" operator="between">
      <formula>O26</formula>
      <formula>O26-10%</formula>
    </cfRule>
    <cfRule type="cellIs" dxfId="438" priority="431" operator="between">
      <formula>O26-10%</formula>
      <formula>0</formula>
    </cfRule>
  </conditionalFormatting>
  <conditionalFormatting sqref="K27">
    <cfRule type="cellIs" dxfId="437" priority="426" operator="greaterThan">
      <formula>O27</formula>
    </cfRule>
    <cfRule type="cellIs" dxfId="436" priority="427" operator="between">
      <formula>O27</formula>
      <formula>O27-10%</formula>
    </cfRule>
    <cfRule type="cellIs" dxfId="435" priority="428" operator="between">
      <formula>O27-10%</formula>
      <formula>0</formula>
    </cfRule>
  </conditionalFormatting>
  <conditionalFormatting sqref="K28:K30">
    <cfRule type="cellIs" dxfId="434" priority="423" operator="greaterThan">
      <formula>O28</formula>
    </cfRule>
    <cfRule type="cellIs" dxfId="433" priority="424" operator="between">
      <formula>O28</formula>
      <formula>O28-10%</formula>
    </cfRule>
    <cfRule type="cellIs" dxfId="432" priority="425" operator="between">
      <formula>O28-10%</formula>
      <formula>0</formula>
    </cfRule>
  </conditionalFormatting>
  <conditionalFormatting sqref="K31">
    <cfRule type="cellIs" dxfId="431" priority="420" operator="greaterThan">
      <formula>O31</formula>
    </cfRule>
    <cfRule type="cellIs" dxfId="430" priority="421" operator="between">
      <formula>O31</formula>
      <formula>O31-10%</formula>
    </cfRule>
    <cfRule type="cellIs" dxfId="429" priority="422" operator="between">
      <formula>O31-10%</formula>
      <formula>0</formula>
    </cfRule>
  </conditionalFormatting>
  <conditionalFormatting sqref="K32">
    <cfRule type="cellIs" dxfId="428" priority="417" operator="greaterThan">
      <formula>O32</formula>
    </cfRule>
    <cfRule type="cellIs" dxfId="427" priority="418" operator="between">
      <formula>O32</formula>
      <formula>O32-10%</formula>
    </cfRule>
    <cfRule type="cellIs" dxfId="426" priority="419" operator="between">
      <formula>O32-10%</formula>
      <formula>0</formula>
    </cfRule>
  </conditionalFormatting>
  <conditionalFormatting sqref="K33">
    <cfRule type="cellIs" dxfId="425" priority="414" operator="greaterThan">
      <formula>O33</formula>
    </cfRule>
    <cfRule type="cellIs" dxfId="424" priority="415" operator="between">
      <formula>O33</formula>
      <formula>O33-10%</formula>
    </cfRule>
    <cfRule type="cellIs" dxfId="423" priority="416" operator="between">
      <formula>O33-10%</formula>
      <formula>0</formula>
    </cfRule>
  </conditionalFormatting>
  <conditionalFormatting sqref="K34">
    <cfRule type="cellIs" dxfId="422" priority="411" operator="greaterThan">
      <formula>O34</formula>
    </cfRule>
    <cfRule type="cellIs" dxfId="421" priority="412" operator="between">
      <formula>O34</formula>
      <formula>O34-10%</formula>
    </cfRule>
    <cfRule type="cellIs" dxfId="420" priority="413" operator="between">
      <formula>O34-10%</formula>
      <formula>0</formula>
    </cfRule>
  </conditionalFormatting>
  <conditionalFormatting sqref="K35">
    <cfRule type="cellIs" dxfId="419" priority="408" operator="greaterThan">
      <formula>O35</formula>
    </cfRule>
    <cfRule type="cellIs" dxfId="418" priority="409" operator="between">
      <formula>O35</formula>
      <formula>O35-10%</formula>
    </cfRule>
    <cfRule type="cellIs" dxfId="417" priority="410" operator="between">
      <formula>O35-10%</formula>
      <formula>0</formula>
    </cfRule>
  </conditionalFormatting>
  <conditionalFormatting sqref="K36">
    <cfRule type="cellIs" dxfId="416" priority="402" operator="greaterThan">
      <formula>O36</formula>
    </cfRule>
    <cfRule type="cellIs" dxfId="415" priority="403" operator="between">
      <formula>O36</formula>
      <formula>O36-10%</formula>
    </cfRule>
    <cfRule type="cellIs" dxfId="414" priority="404" operator="between">
      <formula>O36-10%</formula>
      <formula>0</formula>
    </cfRule>
  </conditionalFormatting>
  <conditionalFormatting sqref="K40">
    <cfRule type="cellIs" dxfId="413" priority="399" operator="greaterThan">
      <formula>O40</formula>
    </cfRule>
    <cfRule type="cellIs" dxfId="412" priority="400" operator="between">
      <formula>O40</formula>
      <formula>O40-10%</formula>
    </cfRule>
    <cfRule type="cellIs" dxfId="411" priority="401" operator="between">
      <formula>O40-10%</formula>
      <formula>0</formula>
    </cfRule>
  </conditionalFormatting>
  <conditionalFormatting sqref="K41">
    <cfRule type="cellIs" dxfId="410" priority="396" operator="greaterThan">
      <formula>O41</formula>
    </cfRule>
    <cfRule type="cellIs" dxfId="409" priority="397" operator="between">
      <formula>O41</formula>
      <formula>O41-10%</formula>
    </cfRule>
    <cfRule type="cellIs" dxfId="408" priority="398" operator="between">
      <formula>O41-10%</formula>
      <formula>0</formula>
    </cfRule>
  </conditionalFormatting>
  <conditionalFormatting sqref="K42">
    <cfRule type="cellIs" dxfId="407" priority="393" operator="greaterThan">
      <formula>O42</formula>
    </cfRule>
    <cfRule type="cellIs" dxfId="406" priority="394" operator="between">
      <formula>O42</formula>
      <formula>O42-10%</formula>
    </cfRule>
    <cfRule type="cellIs" dxfId="405" priority="395" operator="between">
      <formula>O42-10%</formula>
      <formula>0</formula>
    </cfRule>
  </conditionalFormatting>
  <conditionalFormatting sqref="K43">
    <cfRule type="cellIs" dxfId="404" priority="390" operator="greaterThan">
      <formula>O43</formula>
    </cfRule>
    <cfRule type="cellIs" dxfId="403" priority="391" operator="between">
      <formula>O43</formula>
      <formula>O43-10%</formula>
    </cfRule>
    <cfRule type="cellIs" dxfId="402" priority="392" operator="between">
      <formula>O43-10%</formula>
      <formula>0</formula>
    </cfRule>
  </conditionalFormatting>
  <conditionalFormatting sqref="K44">
    <cfRule type="cellIs" dxfId="401" priority="387" operator="greaterThan">
      <formula>O44</formula>
    </cfRule>
    <cfRule type="cellIs" dxfId="400" priority="388" operator="between">
      <formula>O44</formula>
      <formula>O44-10%</formula>
    </cfRule>
    <cfRule type="cellIs" dxfId="399" priority="389" operator="between">
      <formula>O44-10%</formula>
      <formula>0</formula>
    </cfRule>
  </conditionalFormatting>
  <conditionalFormatting sqref="K45">
    <cfRule type="cellIs" dxfId="398" priority="384" operator="greaterThan">
      <formula>O45</formula>
    </cfRule>
    <cfRule type="cellIs" dxfId="397" priority="385" operator="between">
      <formula>O45</formula>
      <formula>O45-10%</formula>
    </cfRule>
    <cfRule type="cellIs" dxfId="396" priority="386" operator="between">
      <formula>O45-10%</formula>
      <formula>0</formula>
    </cfRule>
  </conditionalFormatting>
  <conditionalFormatting sqref="K46">
    <cfRule type="cellIs" dxfId="395" priority="381" operator="greaterThan">
      <formula>O46</formula>
    </cfRule>
    <cfRule type="cellIs" dxfId="394" priority="382" operator="between">
      <formula>O46</formula>
      <formula>O46-10%</formula>
    </cfRule>
    <cfRule type="cellIs" dxfId="393" priority="383" operator="between">
      <formula>O46-10%</formula>
      <formula>0</formula>
    </cfRule>
  </conditionalFormatting>
  <conditionalFormatting sqref="K47">
    <cfRule type="cellIs" dxfId="392" priority="378" operator="greaterThan">
      <formula>O47</formula>
    </cfRule>
    <cfRule type="cellIs" dxfId="391" priority="379" operator="between">
      <formula>O47</formula>
      <formula>O47-10%</formula>
    </cfRule>
    <cfRule type="cellIs" dxfId="390" priority="380" operator="between">
      <formula>O47-10%</formula>
      <formula>0</formula>
    </cfRule>
  </conditionalFormatting>
  <conditionalFormatting sqref="K48">
    <cfRule type="cellIs" dxfId="389" priority="375" operator="greaterThan">
      <formula>O48</formula>
    </cfRule>
    <cfRule type="cellIs" dxfId="388" priority="376" operator="between">
      <formula>O48</formula>
      <formula>O48-10%</formula>
    </cfRule>
    <cfRule type="cellIs" dxfId="387" priority="377" operator="between">
      <formula>O48-10%</formula>
      <formula>0</formula>
    </cfRule>
  </conditionalFormatting>
  <conditionalFormatting sqref="K49">
    <cfRule type="cellIs" dxfId="386" priority="372" operator="greaterThan">
      <formula>O49</formula>
    </cfRule>
    <cfRule type="cellIs" dxfId="385" priority="373" operator="between">
      <formula>O49</formula>
      <formula>O49-10%</formula>
    </cfRule>
    <cfRule type="cellIs" dxfId="384" priority="374" operator="between">
      <formula>O49-10%</formula>
      <formula>0</formula>
    </cfRule>
  </conditionalFormatting>
  <conditionalFormatting sqref="K50">
    <cfRule type="cellIs" dxfId="383" priority="369" operator="greaterThan">
      <formula>O50</formula>
    </cfRule>
    <cfRule type="cellIs" dxfId="382" priority="370" operator="between">
      <formula>O50</formula>
      <formula>O50-10%</formula>
    </cfRule>
    <cfRule type="cellIs" dxfId="381" priority="371" operator="between">
      <formula>O50-10%</formula>
      <formula>0</formula>
    </cfRule>
  </conditionalFormatting>
  <conditionalFormatting sqref="K51">
    <cfRule type="cellIs" dxfId="380" priority="366" operator="greaterThan">
      <formula>O51</formula>
    </cfRule>
    <cfRule type="cellIs" dxfId="379" priority="367" operator="between">
      <formula>O51</formula>
      <formula>O51-10%</formula>
    </cfRule>
    <cfRule type="cellIs" dxfId="378" priority="368" operator="between">
      <formula>O51-10%</formula>
      <formula>0</formula>
    </cfRule>
  </conditionalFormatting>
  <conditionalFormatting sqref="K52">
    <cfRule type="cellIs" dxfId="377" priority="363" operator="greaterThan">
      <formula>O52</formula>
    </cfRule>
    <cfRule type="cellIs" dxfId="376" priority="364" operator="between">
      <formula>O52</formula>
      <formula>O52-10%</formula>
    </cfRule>
    <cfRule type="cellIs" dxfId="375" priority="365" operator="between">
      <formula>O52-10%</formula>
      <formula>0</formula>
    </cfRule>
  </conditionalFormatting>
  <conditionalFormatting sqref="K53">
    <cfRule type="cellIs" dxfId="374" priority="360" operator="greaterThan">
      <formula>O53</formula>
    </cfRule>
    <cfRule type="cellIs" dxfId="373" priority="361" operator="between">
      <formula>O53</formula>
      <formula>O53-10%</formula>
    </cfRule>
    <cfRule type="cellIs" dxfId="372" priority="362" operator="between">
      <formula>O53-10%</formula>
      <formula>0</formula>
    </cfRule>
  </conditionalFormatting>
  <conditionalFormatting sqref="K54">
    <cfRule type="cellIs" dxfId="371" priority="357" operator="greaterThan">
      <formula>O54</formula>
    </cfRule>
    <cfRule type="cellIs" dxfId="370" priority="358" operator="between">
      <formula>O54</formula>
      <formula>O54-10%</formula>
    </cfRule>
    <cfRule type="cellIs" dxfId="369" priority="359" operator="between">
      <formula>O54-10%</formula>
      <formula>0</formula>
    </cfRule>
  </conditionalFormatting>
  <conditionalFormatting sqref="K55">
    <cfRule type="cellIs" dxfId="368" priority="354" operator="greaterThan">
      <formula>O55</formula>
    </cfRule>
    <cfRule type="cellIs" dxfId="367" priority="355" operator="between">
      <formula>O55</formula>
      <formula>O55-10%</formula>
    </cfRule>
    <cfRule type="cellIs" dxfId="366" priority="356" operator="between">
      <formula>O55-10%</formula>
      <formula>0</formula>
    </cfRule>
  </conditionalFormatting>
  <conditionalFormatting sqref="K56">
    <cfRule type="cellIs" dxfId="365" priority="351" operator="greaterThan">
      <formula>O56</formula>
    </cfRule>
    <cfRule type="cellIs" dxfId="364" priority="352" operator="between">
      <formula>O56</formula>
      <formula>O56-10%</formula>
    </cfRule>
    <cfRule type="cellIs" dxfId="363" priority="353" operator="between">
      <formula>O56-10%</formula>
      <formula>0</formula>
    </cfRule>
  </conditionalFormatting>
  <conditionalFormatting sqref="K62">
    <cfRule type="cellIs" dxfId="362" priority="342" operator="greaterThan">
      <formula>O62</formula>
    </cfRule>
    <cfRule type="cellIs" dxfId="361" priority="343" operator="between">
      <formula>O62</formula>
      <formula>O62-10%</formula>
    </cfRule>
    <cfRule type="cellIs" dxfId="360" priority="344" operator="between">
      <formula>O62-10%</formula>
      <formula>0</formula>
    </cfRule>
  </conditionalFormatting>
  <conditionalFormatting sqref="K63">
    <cfRule type="cellIs" dxfId="359" priority="339" operator="greaterThan">
      <formula>O63</formula>
    </cfRule>
    <cfRule type="cellIs" dxfId="358" priority="340" operator="between">
      <formula>O63</formula>
      <formula>O63-10%</formula>
    </cfRule>
    <cfRule type="cellIs" dxfId="357" priority="341" operator="between">
      <formula>O63-10%</formula>
      <formula>0</formula>
    </cfRule>
  </conditionalFormatting>
  <conditionalFormatting sqref="K64">
    <cfRule type="cellIs" dxfId="356" priority="336" operator="greaterThan">
      <formula>O64</formula>
    </cfRule>
    <cfRule type="cellIs" dxfId="355" priority="337" operator="between">
      <formula>O64</formula>
      <formula>O64-10%</formula>
    </cfRule>
    <cfRule type="cellIs" dxfId="354" priority="338" operator="between">
      <formula>O64-10%</formula>
      <formula>0</formula>
    </cfRule>
  </conditionalFormatting>
  <conditionalFormatting sqref="K65">
    <cfRule type="cellIs" dxfId="353" priority="333" operator="greaterThan">
      <formula>O65</formula>
    </cfRule>
    <cfRule type="cellIs" dxfId="352" priority="334" operator="between">
      <formula>O65</formula>
      <formula>O65-10%</formula>
    </cfRule>
    <cfRule type="cellIs" dxfId="351" priority="335" operator="between">
      <formula>O65-10%</formula>
      <formula>0</formula>
    </cfRule>
  </conditionalFormatting>
  <conditionalFormatting sqref="K66">
    <cfRule type="cellIs" dxfId="350" priority="327" operator="greaterThan">
      <formula>O66</formula>
    </cfRule>
    <cfRule type="cellIs" dxfId="349" priority="328" operator="between">
      <formula>O66</formula>
      <formula>O66-10%</formula>
    </cfRule>
    <cfRule type="cellIs" dxfId="348" priority="329" operator="between">
      <formula>O66-10%</formula>
      <formula>0</formula>
    </cfRule>
  </conditionalFormatting>
  <conditionalFormatting sqref="K67">
    <cfRule type="cellIs" dxfId="347" priority="324" operator="greaterThan">
      <formula>O67</formula>
    </cfRule>
    <cfRule type="cellIs" dxfId="346" priority="325" operator="between">
      <formula>O67</formula>
      <formula>O67-10%</formula>
    </cfRule>
    <cfRule type="cellIs" dxfId="345" priority="326" operator="between">
      <formula>O67-10%</formula>
      <formula>0</formula>
    </cfRule>
  </conditionalFormatting>
  <conditionalFormatting sqref="K68:K69">
    <cfRule type="cellIs" dxfId="344" priority="321" operator="greaterThan">
      <formula>O68</formula>
    </cfRule>
    <cfRule type="cellIs" dxfId="343" priority="322" operator="between">
      <formula>O68</formula>
      <formula>O68-10%</formula>
    </cfRule>
    <cfRule type="cellIs" dxfId="342" priority="323" operator="between">
      <formula>O68-10%</formula>
      <formula>0</formula>
    </cfRule>
  </conditionalFormatting>
  <conditionalFormatting sqref="K70">
    <cfRule type="cellIs" dxfId="341" priority="318" operator="greaterThan">
      <formula>O70</formula>
    </cfRule>
    <cfRule type="cellIs" dxfId="340" priority="319" operator="between">
      <formula>O70</formula>
      <formula>O70-10%</formula>
    </cfRule>
    <cfRule type="cellIs" dxfId="339" priority="320" operator="between">
      <formula>O70-10%</formula>
      <formula>0</formula>
    </cfRule>
  </conditionalFormatting>
  <conditionalFormatting sqref="K71:K72">
    <cfRule type="cellIs" dxfId="338" priority="315" operator="greaterThan">
      <formula>O71</formula>
    </cfRule>
    <cfRule type="cellIs" dxfId="337" priority="316" operator="between">
      <formula>O71</formula>
      <formula>O71-10%</formula>
    </cfRule>
    <cfRule type="cellIs" dxfId="336" priority="317" operator="between">
      <formula>O71-10%</formula>
      <formula>0</formula>
    </cfRule>
  </conditionalFormatting>
  <conditionalFormatting sqref="K73">
    <cfRule type="cellIs" dxfId="335" priority="312" operator="greaterThan">
      <formula>O73</formula>
    </cfRule>
    <cfRule type="cellIs" dxfId="334" priority="313" operator="between">
      <formula>O73</formula>
      <formula>O73-10%</formula>
    </cfRule>
    <cfRule type="cellIs" dxfId="333" priority="314" operator="between">
      <formula>O73-10%</formula>
      <formula>0</formula>
    </cfRule>
  </conditionalFormatting>
  <conditionalFormatting sqref="K75">
    <cfRule type="cellIs" dxfId="332" priority="306" operator="greaterThan">
      <formula>O73</formula>
    </cfRule>
    <cfRule type="cellIs" dxfId="331" priority="307" operator="between">
      <formula>O73</formula>
      <formula>O73-10%</formula>
    </cfRule>
    <cfRule type="cellIs" dxfId="330" priority="308" operator="between">
      <formula>O73-10%</formula>
      <formula>0</formula>
    </cfRule>
  </conditionalFormatting>
  <conditionalFormatting sqref="K77">
    <cfRule type="cellIs" dxfId="329" priority="300" operator="greaterThan">
      <formula>O77</formula>
    </cfRule>
    <cfRule type="cellIs" dxfId="328" priority="301" operator="between">
      <formula>O77</formula>
      <formula>O77-10%</formula>
    </cfRule>
    <cfRule type="cellIs" dxfId="327" priority="302" operator="between">
      <formula>O77-10%</formula>
      <formula>0</formula>
    </cfRule>
  </conditionalFormatting>
  <conditionalFormatting sqref="K81">
    <cfRule type="cellIs" dxfId="326" priority="297" operator="greaterThan">
      <formula>O81</formula>
    </cfRule>
    <cfRule type="cellIs" dxfId="325" priority="298" operator="between">
      <formula>O81</formula>
      <formula>O81-10%</formula>
    </cfRule>
    <cfRule type="cellIs" dxfId="324" priority="299" operator="between">
      <formula>O81-10%</formula>
      <formula>0</formula>
    </cfRule>
  </conditionalFormatting>
  <conditionalFormatting sqref="K82">
    <cfRule type="cellIs" dxfId="323" priority="285" operator="greaterThan">
      <formula>O82</formula>
    </cfRule>
    <cfRule type="cellIs" dxfId="322" priority="286" operator="between">
      <formula>O82</formula>
      <formula>O82-10%</formula>
    </cfRule>
    <cfRule type="cellIs" dxfId="321" priority="287" operator="between">
      <formula>O82-10%</formula>
      <formula>0</formula>
    </cfRule>
  </conditionalFormatting>
  <conditionalFormatting sqref="K83">
    <cfRule type="cellIs" dxfId="320" priority="282" operator="greaterThan">
      <formula>O83</formula>
    </cfRule>
    <cfRule type="cellIs" dxfId="319" priority="283" operator="between">
      <formula>O83</formula>
      <formula>O83-10%</formula>
    </cfRule>
    <cfRule type="cellIs" dxfId="318" priority="284" operator="between">
      <formula>O83-10%</formula>
      <formula>0</formula>
    </cfRule>
  </conditionalFormatting>
  <conditionalFormatting sqref="K87">
    <cfRule type="cellIs" dxfId="317" priority="276" operator="greaterThan">
      <formula>O87</formula>
    </cfRule>
    <cfRule type="cellIs" dxfId="316" priority="277" operator="between">
      <formula>O87</formula>
      <formula>O87-10%</formula>
    </cfRule>
    <cfRule type="cellIs" dxfId="315" priority="278" operator="between">
      <formula>O87-10%</formula>
      <formula>0</formula>
    </cfRule>
  </conditionalFormatting>
  <conditionalFormatting sqref="K88">
    <cfRule type="cellIs" dxfId="314" priority="273" operator="greaterThan">
      <formula>O88</formula>
    </cfRule>
    <cfRule type="cellIs" dxfId="313" priority="274" operator="between">
      <formula>O88</formula>
      <formula>O88-10%</formula>
    </cfRule>
    <cfRule type="cellIs" dxfId="312" priority="275" operator="between">
      <formula>O88-10%</formula>
      <formula>0</formula>
    </cfRule>
  </conditionalFormatting>
  <conditionalFormatting sqref="K90">
    <cfRule type="cellIs" dxfId="311" priority="270" operator="greaterThan">
      <formula>O90</formula>
    </cfRule>
    <cfRule type="cellIs" dxfId="310" priority="271" operator="between">
      <formula>O90</formula>
      <formula>O90-10%</formula>
    </cfRule>
    <cfRule type="cellIs" dxfId="309" priority="272" operator="between">
      <formula>O90-10%</formula>
      <formula>0</formula>
    </cfRule>
  </conditionalFormatting>
  <conditionalFormatting sqref="K91">
    <cfRule type="cellIs" dxfId="308" priority="267" operator="greaterThan">
      <formula>O91</formula>
    </cfRule>
    <cfRule type="cellIs" dxfId="307" priority="268" operator="between">
      <formula>O91</formula>
      <formula>O91-10%</formula>
    </cfRule>
    <cfRule type="cellIs" dxfId="306" priority="269" operator="between">
      <formula>O91-10%</formula>
      <formula>0</formula>
    </cfRule>
  </conditionalFormatting>
  <conditionalFormatting sqref="K92">
    <cfRule type="cellIs" dxfId="305" priority="255" operator="greaterThan">
      <formula>O92</formula>
    </cfRule>
    <cfRule type="cellIs" dxfId="304" priority="256" operator="between">
      <formula>O92</formula>
      <formula>O92-10%</formula>
    </cfRule>
    <cfRule type="cellIs" dxfId="303" priority="257" operator="between">
      <formula>O92-10%</formula>
      <formula>0</formula>
    </cfRule>
  </conditionalFormatting>
  <conditionalFormatting sqref="K93">
    <cfRule type="cellIs" dxfId="302" priority="252" operator="greaterThan">
      <formula>O93</formula>
    </cfRule>
    <cfRule type="cellIs" dxfId="301" priority="253" operator="between">
      <formula>O93</formula>
      <formula>O93-10%</formula>
    </cfRule>
    <cfRule type="cellIs" dxfId="300" priority="254" operator="between">
      <formula>O93-10%</formula>
      <formula>0</formula>
    </cfRule>
  </conditionalFormatting>
  <conditionalFormatting sqref="K97">
    <cfRule type="cellIs" dxfId="299" priority="249" operator="greaterThan">
      <formula>O97</formula>
    </cfRule>
    <cfRule type="cellIs" dxfId="298" priority="250" operator="between">
      <formula>O97</formula>
      <formula>O97-10%</formula>
    </cfRule>
    <cfRule type="cellIs" dxfId="297" priority="251" operator="between">
      <formula>O97-10%</formula>
      <formula>0</formula>
    </cfRule>
  </conditionalFormatting>
  <conditionalFormatting sqref="K98">
    <cfRule type="cellIs" dxfId="296" priority="246" operator="greaterThan">
      <formula>O98</formula>
    </cfRule>
    <cfRule type="cellIs" dxfId="295" priority="247" operator="between">
      <formula>O98</formula>
      <formula>O98-10%</formula>
    </cfRule>
    <cfRule type="cellIs" dxfId="294" priority="248" operator="between">
      <formula>O98-10%</formula>
      <formula>0</formula>
    </cfRule>
  </conditionalFormatting>
  <conditionalFormatting sqref="K99">
    <cfRule type="cellIs" dxfId="293" priority="243" operator="greaterThan">
      <formula>O99</formula>
    </cfRule>
    <cfRule type="cellIs" dxfId="292" priority="244" operator="between">
      <formula>O99</formula>
      <formula>O99-10%</formula>
    </cfRule>
    <cfRule type="cellIs" dxfId="291" priority="245" operator="between">
      <formula>O99-10%</formula>
      <formula>0</formula>
    </cfRule>
  </conditionalFormatting>
  <conditionalFormatting sqref="K100">
    <cfRule type="cellIs" dxfId="290" priority="240" operator="greaterThan">
      <formula>O100</formula>
    </cfRule>
    <cfRule type="cellIs" dxfId="289" priority="241" operator="between">
      <formula>O100</formula>
      <formula>O100-10%</formula>
    </cfRule>
    <cfRule type="cellIs" dxfId="288" priority="242" operator="between">
      <formula>O100-10%</formula>
      <formula>0</formula>
    </cfRule>
  </conditionalFormatting>
  <conditionalFormatting sqref="K101">
    <cfRule type="cellIs" dxfId="287" priority="237" operator="greaterThan">
      <formula>O101</formula>
    </cfRule>
    <cfRule type="cellIs" dxfId="286" priority="238" operator="between">
      <formula>O101</formula>
      <formula>O101-10%</formula>
    </cfRule>
    <cfRule type="cellIs" dxfId="285" priority="239" operator="between">
      <formula>O101-10%</formula>
      <formula>0</formula>
    </cfRule>
  </conditionalFormatting>
  <conditionalFormatting sqref="K102">
    <cfRule type="cellIs" dxfId="284" priority="234" operator="greaterThan">
      <formula>O102</formula>
    </cfRule>
    <cfRule type="cellIs" dxfId="283" priority="235" operator="between">
      <formula>O102</formula>
      <formula>O102-10%</formula>
    </cfRule>
    <cfRule type="cellIs" dxfId="282" priority="236" operator="between">
      <formula>O102-10%</formula>
      <formula>0</formula>
    </cfRule>
  </conditionalFormatting>
  <conditionalFormatting sqref="K103">
    <cfRule type="cellIs" dxfId="281" priority="231" operator="greaterThan">
      <formula>O103</formula>
    </cfRule>
    <cfRule type="cellIs" dxfId="280" priority="232" operator="between">
      <formula>O103</formula>
      <formula>O103-10%</formula>
    </cfRule>
    <cfRule type="cellIs" dxfId="279" priority="233" operator="between">
      <formula>O103-10%</formula>
      <formula>0</formula>
    </cfRule>
  </conditionalFormatting>
  <conditionalFormatting sqref="K104">
    <cfRule type="cellIs" dxfId="278" priority="228" operator="greaterThan">
      <formula>O104</formula>
    </cfRule>
    <cfRule type="cellIs" dxfId="277" priority="229" operator="between">
      <formula>O104</formula>
      <formula>O104-10%</formula>
    </cfRule>
    <cfRule type="cellIs" dxfId="276" priority="230" operator="between">
      <formula>O104-10%</formula>
      <formula>0</formula>
    </cfRule>
  </conditionalFormatting>
  <conditionalFormatting sqref="K105">
    <cfRule type="cellIs" dxfId="275" priority="225" operator="greaterThan">
      <formula>O105</formula>
    </cfRule>
    <cfRule type="cellIs" dxfId="274" priority="226" operator="between">
      <formula>O105</formula>
      <formula>O105-10%</formula>
    </cfRule>
    <cfRule type="cellIs" dxfId="273" priority="227" operator="between">
      <formula>O105-10%</formula>
      <formula>0</formula>
    </cfRule>
  </conditionalFormatting>
  <conditionalFormatting sqref="K106">
    <cfRule type="cellIs" dxfId="272" priority="222" operator="greaterThan">
      <formula>O106</formula>
    </cfRule>
    <cfRule type="cellIs" dxfId="271" priority="223" operator="between">
      <formula>O106</formula>
      <formula>O106-10%</formula>
    </cfRule>
    <cfRule type="cellIs" dxfId="270" priority="224" operator="between">
      <formula>O106-10%</formula>
      <formula>0</formula>
    </cfRule>
  </conditionalFormatting>
  <conditionalFormatting sqref="K107">
    <cfRule type="cellIs" dxfId="269" priority="216" operator="greaterThan">
      <formula>O107</formula>
    </cfRule>
    <cfRule type="cellIs" dxfId="268" priority="217" operator="between">
      <formula>O107</formula>
      <formula>O107-10%</formula>
    </cfRule>
    <cfRule type="cellIs" dxfId="267" priority="218" operator="between">
      <formula>O107-10%</formula>
      <formula>0</formula>
    </cfRule>
  </conditionalFormatting>
  <conditionalFormatting sqref="K111">
    <cfRule type="cellIs" dxfId="266" priority="213" operator="greaterThan">
      <formula>O111</formula>
    </cfRule>
    <cfRule type="cellIs" dxfId="265" priority="214" operator="between">
      <formula>O111</formula>
      <formula>O111-10%</formula>
    </cfRule>
    <cfRule type="cellIs" dxfId="264" priority="215" operator="between">
      <formula>O111-10%</formula>
      <formula>0</formula>
    </cfRule>
  </conditionalFormatting>
  <conditionalFormatting sqref="K112">
    <cfRule type="cellIs" dxfId="263" priority="210" operator="greaterThan">
      <formula>O112</formula>
    </cfRule>
    <cfRule type="cellIs" dxfId="262" priority="211" operator="between">
      <formula>O112</formula>
      <formula>O112-10%</formula>
    </cfRule>
    <cfRule type="cellIs" dxfId="261" priority="212" operator="between">
      <formula>O112-10%</formula>
      <formula>0</formula>
    </cfRule>
  </conditionalFormatting>
  <conditionalFormatting sqref="K113">
    <cfRule type="cellIs" dxfId="260" priority="207" operator="greaterThan">
      <formula>O113</formula>
    </cfRule>
    <cfRule type="cellIs" dxfId="259" priority="208" operator="between">
      <formula>O113</formula>
      <formula>O113-10%</formula>
    </cfRule>
    <cfRule type="cellIs" dxfId="258" priority="209" operator="between">
      <formula>O113-10%</formula>
      <formula>0</formula>
    </cfRule>
  </conditionalFormatting>
  <conditionalFormatting sqref="K114">
    <cfRule type="cellIs" dxfId="257" priority="204" operator="greaterThan">
      <formula>O114</formula>
    </cfRule>
    <cfRule type="cellIs" dxfId="256" priority="205" operator="between">
      <formula>O114</formula>
      <formula>O114-10%</formula>
    </cfRule>
    <cfRule type="cellIs" dxfId="255" priority="206" operator="between">
      <formula>O114-10%</formula>
      <formula>0</formula>
    </cfRule>
  </conditionalFormatting>
  <conditionalFormatting sqref="K115">
    <cfRule type="cellIs" dxfId="254" priority="201" operator="greaterThan">
      <formula>O115</formula>
    </cfRule>
    <cfRule type="cellIs" dxfId="253" priority="202" operator="between">
      <formula>O115</formula>
      <formula>O115-10%</formula>
    </cfRule>
    <cfRule type="cellIs" dxfId="252" priority="203" operator="between">
      <formula>O115-10%</formula>
      <formula>0</formula>
    </cfRule>
  </conditionalFormatting>
  <conditionalFormatting sqref="K116">
    <cfRule type="cellIs" dxfId="251" priority="198" operator="greaterThan">
      <formula>O116</formula>
    </cfRule>
    <cfRule type="cellIs" dxfId="250" priority="199" operator="between">
      <formula>O116</formula>
      <formula>O116-10%</formula>
    </cfRule>
    <cfRule type="cellIs" dxfId="249" priority="200" operator="between">
      <formula>O116-10%</formula>
      <formula>0</formula>
    </cfRule>
  </conditionalFormatting>
  <conditionalFormatting sqref="K117">
    <cfRule type="cellIs" dxfId="248" priority="195" operator="greaterThan">
      <formula>O117</formula>
    </cfRule>
    <cfRule type="cellIs" dxfId="247" priority="196" operator="between">
      <formula>O117</formula>
      <formula>O117-10%</formula>
    </cfRule>
    <cfRule type="cellIs" dxfId="246" priority="197" operator="between">
      <formula>O117-10%</formula>
      <formula>0</formula>
    </cfRule>
  </conditionalFormatting>
  <conditionalFormatting sqref="K118">
    <cfRule type="cellIs" dxfId="245" priority="192" operator="greaterThan">
      <formula>O118</formula>
    </cfRule>
    <cfRule type="cellIs" dxfId="244" priority="193" operator="between">
      <formula>O118</formula>
      <formula>O118-10%</formula>
    </cfRule>
    <cfRule type="cellIs" dxfId="243" priority="194" operator="between">
      <formula>O118-10%</formula>
      <formula>0</formula>
    </cfRule>
  </conditionalFormatting>
  <conditionalFormatting sqref="K119">
    <cfRule type="cellIs" dxfId="242" priority="189" operator="greaterThan">
      <formula>O119</formula>
    </cfRule>
    <cfRule type="cellIs" dxfId="241" priority="190" operator="between">
      <formula>O119</formula>
      <formula>O119-10%</formula>
    </cfRule>
    <cfRule type="cellIs" dxfId="240" priority="191" operator="between">
      <formula>O119-10%</formula>
      <formula>0</formula>
    </cfRule>
  </conditionalFormatting>
  <conditionalFormatting sqref="K120">
    <cfRule type="cellIs" dxfId="239" priority="186" operator="greaterThan">
      <formula>O120</formula>
    </cfRule>
    <cfRule type="cellIs" dxfId="238" priority="187" operator="between">
      <formula>O120</formula>
      <formula>O120-10%</formula>
    </cfRule>
    <cfRule type="cellIs" dxfId="237" priority="188" operator="between">
      <formula>O120-10%</formula>
      <formula>0</formula>
    </cfRule>
  </conditionalFormatting>
  <conditionalFormatting sqref="K121">
    <cfRule type="cellIs" dxfId="236" priority="183" operator="greaterThan">
      <formula>O121</formula>
    </cfRule>
    <cfRule type="cellIs" dxfId="235" priority="184" operator="between">
      <formula>O121</formula>
      <formula>O121-10%</formula>
    </cfRule>
    <cfRule type="cellIs" dxfId="234" priority="185" operator="between">
      <formula>O121-10%</formula>
      <formula>0</formula>
    </cfRule>
  </conditionalFormatting>
  <conditionalFormatting sqref="K122">
    <cfRule type="cellIs" dxfId="233" priority="180" operator="greaterThan">
      <formula>O122</formula>
    </cfRule>
    <cfRule type="cellIs" dxfId="232" priority="181" operator="between">
      <formula>O122</formula>
      <formula>O122-10%</formula>
    </cfRule>
    <cfRule type="cellIs" dxfId="231" priority="182" operator="between">
      <formula>O122-10%</formula>
      <formula>0</formula>
    </cfRule>
  </conditionalFormatting>
  <conditionalFormatting sqref="K123">
    <cfRule type="cellIs" dxfId="230" priority="177" operator="greaterThan">
      <formula>O123</formula>
    </cfRule>
    <cfRule type="cellIs" dxfId="229" priority="178" operator="between">
      <formula>O123</formula>
      <formula>O123-10%</formula>
    </cfRule>
    <cfRule type="cellIs" dxfId="228" priority="179" operator="between">
      <formula>O123-10%</formula>
      <formula>0</formula>
    </cfRule>
  </conditionalFormatting>
  <conditionalFormatting sqref="K124">
    <cfRule type="cellIs" dxfId="227" priority="174" operator="greaterThan">
      <formula>O124</formula>
    </cfRule>
    <cfRule type="cellIs" dxfId="226" priority="175" operator="between">
      <formula>O124</formula>
      <formula>O124-10%</formula>
    </cfRule>
    <cfRule type="cellIs" dxfId="225" priority="176" operator="between">
      <formula>O124-10%</formula>
      <formula>0</formula>
    </cfRule>
  </conditionalFormatting>
  <conditionalFormatting sqref="K125">
    <cfRule type="cellIs" dxfId="224" priority="171" operator="greaterThan">
      <formula>O125</formula>
    </cfRule>
    <cfRule type="cellIs" dxfId="223" priority="172" operator="between">
      <formula>O125</formula>
      <formula>O125-10%</formula>
    </cfRule>
    <cfRule type="cellIs" dxfId="222" priority="173" operator="between">
      <formula>O125-10%</formula>
      <formula>0</formula>
    </cfRule>
  </conditionalFormatting>
  <conditionalFormatting sqref="K128">
    <cfRule type="cellIs" dxfId="221" priority="162" operator="greaterThan">
      <formula>O128</formula>
    </cfRule>
    <cfRule type="cellIs" dxfId="220" priority="163" operator="between">
      <formula>O128</formula>
      <formula>O128-10%</formula>
    </cfRule>
    <cfRule type="cellIs" dxfId="219" priority="164" operator="between">
      <formula>O128-10%</formula>
      <formula>0</formula>
    </cfRule>
  </conditionalFormatting>
  <conditionalFormatting sqref="K129">
    <cfRule type="cellIs" dxfId="218" priority="159" operator="greaterThan">
      <formula>O129</formula>
    </cfRule>
    <cfRule type="cellIs" dxfId="217" priority="160" operator="between">
      <formula>O129</formula>
      <formula>O129-10%</formula>
    </cfRule>
    <cfRule type="cellIs" dxfId="216" priority="161" operator="between">
      <formula>O129-10%</formula>
      <formula>0</formula>
    </cfRule>
  </conditionalFormatting>
  <conditionalFormatting sqref="K130">
    <cfRule type="cellIs" dxfId="215" priority="156" operator="greaterThan">
      <formula>O130</formula>
    </cfRule>
    <cfRule type="cellIs" dxfId="214" priority="157" operator="between">
      <formula>O130</formula>
      <formula>O130-10%</formula>
    </cfRule>
    <cfRule type="cellIs" dxfId="213" priority="158" operator="between">
      <formula>O130-10%</formula>
      <formula>0</formula>
    </cfRule>
  </conditionalFormatting>
  <conditionalFormatting sqref="N40">
    <cfRule type="cellIs" dxfId="212" priority="147" operator="greaterThanOrEqual">
      <formula>P40</formula>
    </cfRule>
    <cfRule type="cellIs" dxfId="211" priority="148" operator="between">
      <formula>P40-10%</formula>
      <formula>P40</formula>
    </cfRule>
    <cfRule type="cellIs" dxfId="210" priority="149" operator="between">
      <formula>P40-10%</formula>
      <formula>0</formula>
    </cfRule>
  </conditionalFormatting>
  <conditionalFormatting sqref="N44:N45">
    <cfRule type="cellIs" dxfId="209" priority="144" operator="greaterThanOrEqual">
      <formula>P44</formula>
    </cfRule>
    <cfRule type="cellIs" dxfId="208" priority="145" operator="between">
      <formula>P44-10%</formula>
      <formula>P44</formula>
    </cfRule>
    <cfRule type="cellIs" dxfId="207" priority="146" operator="between">
      <formula>P44-10%</formula>
      <formula>0</formula>
    </cfRule>
  </conditionalFormatting>
  <conditionalFormatting sqref="N46:N50">
    <cfRule type="cellIs" dxfId="206" priority="141" operator="greaterThanOrEqual">
      <formula>P46</formula>
    </cfRule>
    <cfRule type="cellIs" dxfId="205" priority="142" operator="between">
      <formula>P46-10%</formula>
      <formula>P46</formula>
    </cfRule>
    <cfRule type="cellIs" dxfId="204" priority="143" operator="between">
      <formula>P46-10%</formula>
      <formula>0</formula>
    </cfRule>
  </conditionalFormatting>
  <conditionalFormatting sqref="N51:N52">
    <cfRule type="cellIs" dxfId="203" priority="138" operator="greaterThanOrEqual">
      <formula>P51</formula>
    </cfRule>
    <cfRule type="cellIs" dxfId="202" priority="139" operator="between">
      <formula>P51-10%</formula>
      <formula>P51</formula>
    </cfRule>
    <cfRule type="cellIs" dxfId="201" priority="140" operator="between">
      <formula>P51-10%</formula>
      <formula>0</formula>
    </cfRule>
  </conditionalFormatting>
  <conditionalFormatting sqref="N53:N56">
    <cfRule type="cellIs" dxfId="200" priority="135" operator="greaterThanOrEqual">
      <formula>P53</formula>
    </cfRule>
    <cfRule type="cellIs" dxfId="199" priority="136" operator="between">
      <formula>P53-10%</formula>
      <formula>P53</formula>
    </cfRule>
    <cfRule type="cellIs" dxfId="198" priority="137" operator="between">
      <formula>P53-10%</formula>
      <formula>0</formula>
    </cfRule>
  </conditionalFormatting>
  <conditionalFormatting sqref="N87:N90">
    <cfRule type="cellIs" dxfId="197" priority="120" operator="greaterThanOrEqual">
      <formula>P87</formula>
    </cfRule>
    <cfRule type="cellIs" dxfId="196" priority="121" operator="between">
      <formula>P87-10%</formula>
      <formula>P87</formula>
    </cfRule>
    <cfRule type="cellIs" dxfId="195" priority="122" operator="between">
      <formula>P87-10%</formula>
      <formula>0</formula>
    </cfRule>
  </conditionalFormatting>
  <conditionalFormatting sqref="N97">
    <cfRule type="cellIs" dxfId="194" priority="114" operator="greaterThanOrEqual">
      <formula>P97</formula>
    </cfRule>
    <cfRule type="cellIs" dxfId="193" priority="115" operator="between">
      <formula>P97-10%</formula>
      <formula>P97</formula>
    </cfRule>
    <cfRule type="cellIs" dxfId="192" priority="116" operator="between">
      <formula>P97-10%</formula>
      <formula>0</formula>
    </cfRule>
  </conditionalFormatting>
  <conditionalFormatting sqref="N98:N99">
    <cfRule type="cellIs" dxfId="191" priority="111" operator="greaterThanOrEqual">
      <formula>P98</formula>
    </cfRule>
    <cfRule type="cellIs" dxfId="190" priority="112" operator="between">
      <formula>P98-10%</formula>
      <formula>P98</formula>
    </cfRule>
    <cfRule type="cellIs" dxfId="189" priority="113" operator="between">
      <formula>P98-10%</formula>
      <formula>0</formula>
    </cfRule>
  </conditionalFormatting>
  <conditionalFormatting sqref="N100">
    <cfRule type="cellIs" dxfId="188" priority="108" operator="greaterThanOrEqual">
      <formula>P100</formula>
    </cfRule>
    <cfRule type="cellIs" dxfId="187" priority="109" operator="between">
      <formula>P100-10%</formula>
      <formula>P100</formula>
    </cfRule>
    <cfRule type="cellIs" dxfId="186" priority="110" operator="between">
      <formula>P100-10%</formula>
      <formula>0</formula>
    </cfRule>
  </conditionalFormatting>
  <conditionalFormatting sqref="N101:N102">
    <cfRule type="cellIs" dxfId="185" priority="105" operator="greaterThanOrEqual">
      <formula>P101</formula>
    </cfRule>
    <cfRule type="cellIs" dxfId="184" priority="106" operator="between">
      <formula>P101-10%</formula>
      <formula>P101</formula>
    </cfRule>
    <cfRule type="cellIs" dxfId="183" priority="107" operator="between">
      <formula>P101-10%</formula>
      <formula>0</formula>
    </cfRule>
  </conditionalFormatting>
  <conditionalFormatting sqref="N103:N104">
    <cfRule type="cellIs" dxfId="182" priority="102" operator="greaterThanOrEqual">
      <formula>P103</formula>
    </cfRule>
    <cfRule type="cellIs" dxfId="181" priority="103" operator="between">
      <formula>P103-10%</formula>
      <formula>P103</formula>
    </cfRule>
    <cfRule type="cellIs" dxfId="180" priority="104" operator="between">
      <formula>P103-10%</formula>
      <formula>0</formula>
    </cfRule>
  </conditionalFormatting>
  <conditionalFormatting sqref="N111:N117">
    <cfRule type="cellIs" dxfId="179" priority="96" operator="greaterThanOrEqual">
      <formula>P111</formula>
    </cfRule>
    <cfRule type="cellIs" dxfId="178" priority="97" operator="between">
      <formula>P111-10%</formula>
      <formula>P111</formula>
    </cfRule>
    <cfRule type="cellIs" dxfId="177" priority="98" operator="between">
      <formula>P111-10%</formula>
      <formula>0</formula>
    </cfRule>
  </conditionalFormatting>
  <conditionalFormatting sqref="N118:N120">
    <cfRule type="cellIs" dxfId="176" priority="93" operator="greaterThanOrEqual">
      <formula>P118</formula>
    </cfRule>
    <cfRule type="cellIs" dxfId="175" priority="94" operator="between">
      <formula>P118-10%</formula>
      <formula>P118</formula>
    </cfRule>
    <cfRule type="cellIs" dxfId="174" priority="95" operator="between">
      <formula>P118-10%</formula>
      <formula>0</formula>
    </cfRule>
  </conditionalFormatting>
  <conditionalFormatting sqref="N121:N130">
    <cfRule type="cellIs" dxfId="173" priority="90" operator="greaterThanOrEqual">
      <formula>P121</formula>
    </cfRule>
    <cfRule type="cellIs" dxfId="172" priority="91" operator="between">
      <formula>P121-10%</formula>
      <formula>P121</formula>
    </cfRule>
    <cfRule type="cellIs" dxfId="171" priority="92" operator="between">
      <formula>P121-10%</formula>
      <formula>0</formula>
    </cfRule>
  </conditionalFormatting>
  <conditionalFormatting sqref="F22:J22">
    <cfRule type="iconSet" priority="89">
      <iconSet iconSet="3TrafficLights2">
        <cfvo type="percent" val="0"/>
        <cfvo type="num" val="0.5"/>
        <cfvo type="num" val="0.8"/>
      </iconSet>
    </cfRule>
  </conditionalFormatting>
  <conditionalFormatting sqref="F38:J38">
    <cfRule type="iconSet" priority="88">
      <iconSet iconSet="3TrafficLights2">
        <cfvo type="percent" val="0"/>
        <cfvo type="num" val="0.5"/>
        <cfvo type="num" val="0.8"/>
      </iconSet>
    </cfRule>
  </conditionalFormatting>
  <conditionalFormatting sqref="F58:J58">
    <cfRule type="iconSet" priority="87">
      <iconSet iconSet="3TrafficLights2">
        <cfvo type="percent" val="0"/>
        <cfvo type="num" val="0.5"/>
        <cfvo type="num" val="0.8"/>
      </iconSet>
    </cfRule>
  </conditionalFormatting>
  <conditionalFormatting sqref="F79:J79">
    <cfRule type="iconSet" priority="86">
      <iconSet iconSet="3TrafficLights2">
        <cfvo type="percent" val="0"/>
        <cfvo type="num" val="0.5"/>
        <cfvo type="num" val="0.8"/>
      </iconSet>
    </cfRule>
  </conditionalFormatting>
  <conditionalFormatting sqref="F95:J95">
    <cfRule type="iconSet" priority="85">
      <iconSet iconSet="3TrafficLights2">
        <cfvo type="percent" val="0"/>
        <cfvo type="num" val="0.5"/>
        <cfvo type="num" val="0.8"/>
      </iconSet>
    </cfRule>
  </conditionalFormatting>
  <conditionalFormatting sqref="F109:J109">
    <cfRule type="iconSet" priority="84">
      <iconSet iconSet="3TrafficLights2">
        <cfvo type="percent" val="0"/>
        <cfvo type="num" val="0.5"/>
        <cfvo type="num" val="0.8"/>
      </iconSet>
    </cfRule>
  </conditionalFormatting>
  <conditionalFormatting sqref="E4">
    <cfRule type="cellIs" dxfId="170" priority="81" operator="greaterThan">
      <formula>$O$4</formula>
    </cfRule>
    <cfRule type="cellIs" dxfId="169" priority="82" operator="between">
      <formula>O4</formula>
      <formula>O4-10%</formula>
    </cfRule>
    <cfRule type="cellIs" dxfId="168" priority="83" operator="between">
      <formula>O4-10%</formula>
      <formula>0</formula>
    </cfRule>
  </conditionalFormatting>
  <conditionalFormatting sqref="E22">
    <cfRule type="cellIs" dxfId="167" priority="78" operator="greaterThan">
      <formula>$O$4</formula>
    </cfRule>
    <cfRule type="cellIs" dxfId="166" priority="79" operator="between">
      <formula>O22</formula>
      <formula>O22-10%</formula>
    </cfRule>
    <cfRule type="cellIs" dxfId="165" priority="80" operator="between">
      <formula>O22-10%</formula>
      <formula>0</formula>
    </cfRule>
  </conditionalFormatting>
  <conditionalFormatting sqref="E38">
    <cfRule type="cellIs" dxfId="164" priority="75" operator="greaterThan">
      <formula>$O$4</formula>
    </cfRule>
    <cfRule type="cellIs" dxfId="163" priority="76" operator="between">
      <formula>O38</formula>
      <formula>O38-10%</formula>
    </cfRule>
    <cfRule type="cellIs" dxfId="162" priority="77" operator="between">
      <formula>O38-10%</formula>
      <formula>0</formula>
    </cfRule>
  </conditionalFormatting>
  <conditionalFormatting sqref="E58">
    <cfRule type="cellIs" dxfId="161" priority="72" operator="greaterThan">
      <formula>$O$4</formula>
    </cfRule>
    <cfRule type="cellIs" dxfId="160" priority="73" operator="between">
      <formula>O58</formula>
      <formula>O58-10%</formula>
    </cfRule>
    <cfRule type="cellIs" dxfId="159" priority="74" operator="between">
      <formula>O58-10%</formula>
      <formula>0</formula>
    </cfRule>
  </conditionalFormatting>
  <conditionalFormatting sqref="E79">
    <cfRule type="cellIs" dxfId="158" priority="69" operator="greaterThan">
      <formula>$O$4</formula>
    </cfRule>
    <cfRule type="cellIs" dxfId="157" priority="70" operator="between">
      <formula>O79</formula>
      <formula>O79-10%</formula>
    </cfRule>
    <cfRule type="cellIs" dxfId="156" priority="71" operator="between">
      <formula>O79-10%</formula>
      <formula>0</formula>
    </cfRule>
  </conditionalFormatting>
  <conditionalFormatting sqref="E95">
    <cfRule type="cellIs" dxfId="155" priority="66" operator="greaterThan">
      <formula>$O$4</formula>
    </cfRule>
    <cfRule type="cellIs" dxfId="154" priority="67" operator="between">
      <formula>O95</formula>
      <formula>O95-10%</formula>
    </cfRule>
    <cfRule type="cellIs" dxfId="153" priority="68" operator="between">
      <formula>O95-10%</formula>
      <formula>0</formula>
    </cfRule>
  </conditionalFormatting>
  <conditionalFormatting sqref="E109">
    <cfRule type="cellIs" dxfId="152" priority="63" operator="greaterThan">
      <formula>$O$4</formula>
    </cfRule>
    <cfRule type="cellIs" dxfId="151" priority="64" operator="between">
      <formula>O109</formula>
      <formula>O109-10%</formula>
    </cfRule>
    <cfRule type="cellIs" dxfId="150" priority="65" operator="between">
      <formula>O109-10%</formula>
      <formula>0</formula>
    </cfRule>
  </conditionalFormatting>
  <conditionalFormatting sqref="O140:P140">
    <cfRule type="iconSet" priority="734">
      <iconSet iconSet="3TrafficLights2">
        <cfvo type="percent" val="0"/>
        <cfvo type="num" val="0.5"/>
        <cfvo type="num" val="0.8"/>
      </iconSet>
    </cfRule>
  </conditionalFormatting>
  <conditionalFormatting sqref="E133:F133">
    <cfRule type="cellIs" dxfId="149" priority="60" operator="greaterThan">
      <formula>K133</formula>
    </cfRule>
    <cfRule type="cellIs" dxfId="148" priority="61" operator="between">
      <formula>K133</formula>
      <formula>K133-10%</formula>
    </cfRule>
    <cfRule type="cellIs" dxfId="147" priority="62" operator="between">
      <formula>K133-10%</formula>
      <formula>0</formula>
    </cfRule>
  </conditionalFormatting>
  <conditionalFormatting sqref="E134:F134">
    <cfRule type="cellIs" dxfId="146" priority="57" operator="greaterThan">
      <formula>K134</formula>
    </cfRule>
    <cfRule type="cellIs" dxfId="145" priority="58" operator="between">
      <formula>K134</formula>
      <formula>K134-10%</formula>
    </cfRule>
    <cfRule type="cellIs" dxfId="144" priority="59" operator="between">
      <formula>K134-10%</formula>
      <formula>0</formula>
    </cfRule>
  </conditionalFormatting>
  <conditionalFormatting sqref="E135:F135">
    <cfRule type="cellIs" dxfId="143" priority="54" operator="greaterThan">
      <formula>K135</formula>
    </cfRule>
    <cfRule type="cellIs" dxfId="142" priority="55" operator="between">
      <formula>K135</formula>
      <formula>K135-10%</formula>
    </cfRule>
    <cfRule type="cellIs" dxfId="141" priority="56" operator="between">
      <formula>K135-10%</formula>
      <formula>0</formula>
    </cfRule>
  </conditionalFormatting>
  <conditionalFormatting sqref="E136:F136">
    <cfRule type="cellIs" dxfId="140" priority="51" operator="greaterThan">
      <formula>K136</formula>
    </cfRule>
    <cfRule type="cellIs" dxfId="139" priority="52" operator="between">
      <formula>K136</formula>
      <formula>K136-10%</formula>
    </cfRule>
    <cfRule type="cellIs" dxfId="138" priority="53" operator="between">
      <formula>K136-10%</formula>
      <formula>0</formula>
    </cfRule>
  </conditionalFormatting>
  <conditionalFormatting sqref="E137:F137">
    <cfRule type="cellIs" dxfId="137" priority="48" operator="greaterThan">
      <formula>K137</formula>
    </cfRule>
    <cfRule type="cellIs" dxfId="136" priority="49" operator="between">
      <formula>K137</formula>
      <formula>K137-10%</formula>
    </cfRule>
    <cfRule type="cellIs" dxfId="135" priority="50" operator="between">
      <formula>K137-10%</formula>
      <formula>0</formula>
    </cfRule>
  </conditionalFormatting>
  <conditionalFormatting sqref="E138:F138">
    <cfRule type="cellIs" dxfId="134" priority="45" operator="greaterThan">
      <formula>K138</formula>
    </cfRule>
    <cfRule type="cellIs" dxfId="133" priority="46" operator="between">
      <formula>K138</formula>
      <formula>K138-10%</formula>
    </cfRule>
    <cfRule type="cellIs" dxfId="132" priority="47" operator="between">
      <formula>K138-10%</formula>
      <formula>0</formula>
    </cfRule>
  </conditionalFormatting>
  <conditionalFormatting sqref="E139:F139">
    <cfRule type="cellIs" dxfId="131" priority="42" operator="greaterThan">
      <formula>K139</formula>
    </cfRule>
    <cfRule type="cellIs" dxfId="130" priority="43" operator="between">
      <formula>K139</formula>
      <formula>K139-10%</formula>
    </cfRule>
    <cfRule type="cellIs" dxfId="129" priority="44" operator="between">
      <formula>K139-10%</formula>
      <formula>0</formula>
    </cfRule>
  </conditionalFormatting>
  <conditionalFormatting sqref="E140:F140">
    <cfRule type="cellIs" dxfId="128" priority="39" operator="greaterThan">
      <formula>K140</formula>
    </cfRule>
    <cfRule type="cellIs" dxfId="127" priority="40" operator="between">
      <formula>K140</formula>
      <formula>K140-10%</formula>
    </cfRule>
    <cfRule type="cellIs" dxfId="126" priority="41" operator="between">
      <formula>K140-10%</formula>
      <formula>0</formula>
    </cfRule>
  </conditionalFormatting>
  <conditionalFormatting sqref="K63">
    <cfRule type="cellIs" dxfId="125" priority="35" operator="greaterThan">
      <formula>O63</formula>
    </cfRule>
    <cfRule type="cellIs" dxfId="124" priority="36" operator="between">
      <formula>O63</formula>
      <formula>O63-10%</formula>
    </cfRule>
    <cfRule type="cellIs" dxfId="123" priority="37" operator="between">
      <formula>O63-10%</formula>
      <formula>0</formula>
    </cfRule>
  </conditionalFormatting>
  <conditionalFormatting sqref="N24:N25">
    <cfRule type="cellIs" dxfId="122" priority="4179" operator="greaterThanOrEqual">
      <formula>#REF!</formula>
    </cfRule>
    <cfRule type="cellIs" dxfId="121" priority="4180" operator="between">
      <formula>#REF!-10%</formula>
      <formula>#REF!</formula>
    </cfRule>
    <cfRule type="cellIs" dxfId="120" priority="4181" operator="between">
      <formula>#REF!-10%</formula>
      <formula>0</formula>
    </cfRule>
  </conditionalFormatting>
  <conditionalFormatting sqref="D84:D85">
    <cfRule type="duplicateValues" dxfId="119" priority="19"/>
  </conditionalFormatting>
  <conditionalFormatting sqref="K84">
    <cfRule type="cellIs" dxfId="118" priority="16" operator="greaterThan">
      <formula>O84</formula>
    </cfRule>
    <cfRule type="cellIs" dxfId="117" priority="17" operator="between">
      <formula>O84</formula>
      <formula>O84-10%</formula>
    </cfRule>
    <cfRule type="cellIs" dxfId="116" priority="18" operator="between">
      <formula>O84-10%</formula>
      <formula>0</formula>
    </cfRule>
  </conditionalFormatting>
  <conditionalFormatting sqref="K86 K127">
    <cfRule type="cellIs" dxfId="115" priority="4182" operator="greaterThan">
      <formula>O85</formula>
    </cfRule>
    <cfRule type="cellIs" dxfId="114" priority="4183" operator="between">
      <formula>O85</formula>
      <formula>O85-10%</formula>
    </cfRule>
    <cfRule type="cellIs" dxfId="113" priority="4184" operator="between">
      <formula>O85-10%</formula>
      <formula>0</formula>
    </cfRule>
  </conditionalFormatting>
  <conditionalFormatting sqref="K85">
    <cfRule type="cellIs" dxfId="112" priority="10" operator="greaterThan">
      <formula>O85</formula>
    </cfRule>
    <cfRule type="cellIs" dxfId="111" priority="11" operator="between">
      <formula>O85</formula>
      <formula>O85-10%</formula>
    </cfRule>
    <cfRule type="cellIs" dxfId="110" priority="12" operator="between">
      <formula>O85-10%</formula>
      <formula>0</formula>
    </cfRule>
  </conditionalFormatting>
  <conditionalFormatting sqref="K89">
    <cfRule type="cellIs" dxfId="109" priority="7" operator="greaterThan">
      <formula>O89</formula>
    </cfRule>
    <cfRule type="cellIs" dxfId="108" priority="8" operator="between">
      <formula>O89</formula>
      <formula>O89-10%</formula>
    </cfRule>
    <cfRule type="cellIs" dxfId="107" priority="9" operator="between">
      <formula>O89-10%</formula>
      <formula>0</formula>
    </cfRule>
  </conditionalFormatting>
  <conditionalFormatting sqref="K126">
    <cfRule type="cellIs" dxfId="106" priority="4185" operator="greaterThan">
      <formula>#REF!</formula>
    </cfRule>
    <cfRule type="cellIs" dxfId="105" priority="4186" operator="between">
      <formula>#REF!</formula>
      <formula>#REF!-10%</formula>
    </cfRule>
    <cfRule type="cellIs" dxfId="104" priority="4187" operator="between">
      <formula>#REF!-10%</formula>
      <formula>0</formula>
    </cfRule>
  </conditionalFormatting>
  <conditionalFormatting sqref="K76">
    <cfRule type="cellIs" dxfId="103" priority="4" operator="greaterThan">
      <formula>O76</formula>
    </cfRule>
    <cfRule type="cellIs" dxfId="102" priority="5" operator="between">
      <formula>O76</formula>
      <formula>O76-10%</formula>
    </cfRule>
    <cfRule type="cellIs" dxfId="101" priority="6" operator="between">
      <formula>O76-10%</formula>
      <formula>0</formula>
    </cfRule>
  </conditionalFormatting>
  <conditionalFormatting sqref="K74">
    <cfRule type="cellIs" dxfId="100" priority="1" operator="greaterThan">
      <formula>O73</formula>
    </cfRule>
    <cfRule type="cellIs" dxfId="99" priority="2" operator="between">
      <formula>O73</formula>
      <formula>O73-10%</formula>
    </cfRule>
    <cfRule type="cellIs" dxfId="98" priority="3" operator="between">
      <formula>O73-10%</formula>
      <formula>0</formula>
    </cfRule>
  </conditionalFormatting>
  <hyperlinks>
    <hyperlink ref="B1" location="'Tabla de Contenido'!A1" display="Menú Principal"/>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3" tint="0.39997558519241921"/>
  </sheetPr>
  <dimension ref="A1:T96"/>
  <sheetViews>
    <sheetView topLeftCell="B1" zoomScale="70" zoomScaleNormal="70" workbookViewId="0">
      <selection activeCell="L40" sqref="L40"/>
    </sheetView>
  </sheetViews>
  <sheetFormatPr baseColWidth="10" defaultColWidth="0" defaultRowHeight="15.75" zeroHeight="1" x14ac:dyDescent="0.25"/>
  <cols>
    <col min="1" max="1" width="4.42578125" style="26" customWidth="1"/>
    <col min="2" max="2" width="26" style="25" customWidth="1"/>
    <col min="3" max="3" width="16.42578125" style="25" customWidth="1"/>
    <col min="4" max="4" width="16.85546875" style="24" customWidth="1"/>
    <col min="5" max="6" width="11.42578125" style="24" customWidth="1"/>
    <col min="7" max="7" width="12" style="24" customWidth="1"/>
    <col min="8" max="8" width="25.5703125" style="26" customWidth="1"/>
    <col min="9" max="9" width="25.42578125" style="26" customWidth="1"/>
    <col min="10" max="10" width="24.85546875" style="26" bestFit="1" customWidth="1"/>
    <col min="11" max="11" width="38.28515625" style="26" customWidth="1"/>
    <col min="12" max="12" width="26.7109375" style="780" customWidth="1"/>
    <col min="13" max="13" width="24.42578125" style="8" customWidth="1"/>
    <col min="14" max="14" width="38" customWidth="1"/>
    <col min="15" max="15" width="38.28515625" customWidth="1"/>
    <col min="16" max="16" width="15.140625" customWidth="1"/>
    <col min="17" max="17" width="31.42578125" style="11" customWidth="1"/>
    <col min="18" max="18" width="11.42578125" hidden="1" customWidth="1"/>
    <col min="19" max="20" width="16.5703125" hidden="1" customWidth="1"/>
    <col min="21" max="16384" width="11.42578125" hidden="1"/>
  </cols>
  <sheetData>
    <row r="1" spans="1:20" ht="21.75" customHeight="1" x14ac:dyDescent="0.25">
      <c r="A1" s="33"/>
      <c r="B1" s="9" t="s">
        <v>671</v>
      </c>
      <c r="C1" s="33"/>
      <c r="D1" s="33"/>
      <c r="E1" s="33"/>
      <c r="F1" s="33"/>
      <c r="G1" s="33"/>
      <c r="H1" s="33"/>
      <c r="I1" s="33"/>
      <c r="J1" s="33"/>
      <c r="K1" s="33"/>
      <c r="L1" s="775"/>
      <c r="M1" s="377"/>
      <c r="N1" s="377"/>
      <c r="O1" s="377"/>
      <c r="P1" s="11"/>
    </row>
    <row r="2" spans="1:20" ht="18.75" x14ac:dyDescent="0.3">
      <c r="A2" s="33"/>
      <c r="B2" s="933" t="s">
        <v>241</v>
      </c>
      <c r="C2" s="933"/>
      <c r="D2" s="933"/>
      <c r="E2" s="933"/>
      <c r="F2" s="933"/>
      <c r="G2" s="933"/>
      <c r="H2" s="933"/>
      <c r="I2" s="933"/>
      <c r="J2" s="933"/>
      <c r="K2" s="933"/>
      <c r="L2" s="933"/>
      <c r="M2" s="377"/>
      <c r="N2" s="377"/>
      <c r="O2" s="377"/>
      <c r="P2" s="11"/>
    </row>
    <row r="3" spans="1:20" ht="18.75" x14ac:dyDescent="0.3">
      <c r="A3" s="33"/>
      <c r="B3" s="933"/>
      <c r="C3" s="933"/>
      <c r="D3" s="933"/>
      <c r="E3" s="933"/>
      <c r="F3" s="933"/>
      <c r="G3" s="933"/>
      <c r="H3" s="933"/>
      <c r="I3" s="933"/>
      <c r="J3" s="933"/>
      <c r="K3" s="933"/>
      <c r="L3" s="933"/>
      <c r="M3" s="377"/>
      <c r="N3" s="377"/>
      <c r="O3" s="377"/>
      <c r="P3" s="11"/>
    </row>
    <row r="4" spans="1:20" ht="18.75" x14ac:dyDescent="0.3">
      <c r="A4" s="33"/>
      <c r="B4" s="933" t="s">
        <v>250</v>
      </c>
      <c r="C4" s="933"/>
      <c r="D4" s="933"/>
      <c r="E4" s="933"/>
      <c r="F4" s="933"/>
      <c r="G4" s="933"/>
      <c r="H4" s="933"/>
      <c r="I4" s="933"/>
      <c r="J4" s="933"/>
      <c r="K4" s="933"/>
      <c r="L4" s="933"/>
      <c r="M4" s="377"/>
      <c r="N4" s="377"/>
      <c r="O4" s="377"/>
      <c r="P4" s="11"/>
    </row>
    <row r="5" spans="1:20" ht="46.5" x14ac:dyDescent="0.25">
      <c r="A5" s="33"/>
      <c r="B5" s="12"/>
      <c r="C5" s="12"/>
      <c r="D5" s="2"/>
      <c r="E5" s="2"/>
      <c r="F5" s="2"/>
      <c r="G5" s="2"/>
      <c r="H5" s="2"/>
      <c r="I5" s="2"/>
      <c r="K5" s="10"/>
      <c r="L5" s="775"/>
      <c r="M5" s="33"/>
      <c r="N5" s="33"/>
      <c r="O5" s="33"/>
      <c r="P5" s="375"/>
      <c r="Q5" s="713" t="s">
        <v>758</v>
      </c>
      <c r="R5" s="446">
        <v>0</v>
      </c>
      <c r="S5" s="495" t="s">
        <v>459</v>
      </c>
      <c r="T5" s="495" t="s">
        <v>460</v>
      </c>
    </row>
    <row r="6" spans="1:20" ht="30" x14ac:dyDescent="0.25">
      <c r="A6" s="16"/>
      <c r="B6" s="387" t="s">
        <v>242</v>
      </c>
      <c r="C6" s="935" t="s">
        <v>243</v>
      </c>
      <c r="D6" s="935"/>
      <c r="E6" s="387" t="s">
        <v>244</v>
      </c>
      <c r="F6" s="387" t="s">
        <v>245</v>
      </c>
      <c r="G6" s="385" t="s">
        <v>246</v>
      </c>
      <c r="H6" s="535" t="s">
        <v>797</v>
      </c>
      <c r="I6" s="536" t="s">
        <v>777</v>
      </c>
      <c r="J6" s="711"/>
      <c r="K6" s="533" t="s">
        <v>756</v>
      </c>
      <c r="L6" s="766" t="s">
        <v>251</v>
      </c>
      <c r="M6" s="532" t="s">
        <v>757</v>
      </c>
      <c r="N6" s="532" t="s">
        <v>251</v>
      </c>
      <c r="O6" s="375"/>
      <c r="P6" s="375"/>
      <c r="Q6" s="713">
        <f>SUM(Q7)/10</f>
        <v>0.5</v>
      </c>
      <c r="R6" s="446">
        <v>1</v>
      </c>
      <c r="S6" s="494">
        <f>'Calidad Información'!$H$4</f>
        <v>42367</v>
      </c>
      <c r="T6" s="494">
        <f>'Calidad Información'!$H$5</f>
        <v>42394</v>
      </c>
    </row>
    <row r="7" spans="1:20" s="5" customFormat="1" ht="78" customHeight="1" x14ac:dyDescent="0.25">
      <c r="A7" s="519" t="str">
        <f>VLOOKUP($B$1,avance!$A$2:$B$209,2,0)</f>
        <v xml:space="preserve">El componente Desarrollo Financiero contempla 3 indicadores de impacto que son: OPTIMIZACIÓN DE INGRESOS, NUEVAS LINEAS DE FINANCIAMIENTO Y RACIONALIZACIÓN DEL USO DE LOS RECURSOS, los cuales presentan los siguientes avances a 31 de Diciembre:_x000D_
_x000D_
OPTIMIZACIÓN DE INGRESOS_x000D_
Informe cuantitativo: 100%_x000D_
_x000D_
Se logró cumplir con las metas proyectadas de ingresos propios y Nación permitiendo dar respuesta a los gastos de funcionamiento e inversión y los diferente programas de capacitación docente, proyectos de investigación, formación en lengua inglesa y apoyo a estudiantes de escasos recursos. _x000D_
_x000D_
_x000D_
NUEVAS LINEAS DE FINANCIAMIENTO_x000D_
Informe cuantitativo: 88.79%_x000D_
_x000D_
Se logró que a través del Decreto de liquidación de presupuesto que la concurrencia del pasivo pensional quedara en 1.500.000.000 acorde a lo establecido en el Decreto 2710 del 26 de Diciembre del 2014 garantizando recursos del pasivo pensional a cargo de la UTP._x000D_
_x000D_
Adicionalmente se realizaron gestiones ante el Ministerio de Hacienda y Crédito Público solicitando la compensación de recursos por el diferencial Salarial, sin embargo la respuesta fue negativa, de igual forma se realizó monitoreo del trabajo realizado por la Comisión SUE ante el MEN logrando durante la vigencia recursos puntuales como: Votaciones, CREE, Estampilla, Artículo 87._x000D_
_x000D_
RACIONALIZACIÓN DEL USO DE LOS RECURSOS_x000D_
Informe cuantitativo: 94.52%_x000D_
 _x000D_
Con la implementación de la eliminación de sellos y control electrónico de autenticidad de certificados, atendiendo el Artículo 11, Decreto 2150 de 1995 "Ley Antitrámites, se logro expedir a través de la Web 3762 certificados, lo que significa un incremento del 1.299% (2014: 269 certificados solicitados por la web)._x000D_
_x000D_
Por otro lado, se logró que se elaboraran 12.587 certificados sin el sello seco (2014: 269 certificados sin sello), lo que significa un incremento del 4.579%, permitiendo agilidad en el proceso y que la funcionaria encargada de los certificados contara con tiempo disponible para tener la estadística de certificados al día y colaborar con la atención de usuarios con temas referentes a promoción y divulgación de inscripciones, matricula académica y graduaciones tanto personal como telefónicamente_x000D_
_x000D_
•	Logros 2014: Actualización del procedimiento de cartera en el SGC, mejoras en el aplicativo de PCTG, permitiendo realizar 3.240 facturas a terceros a tiempo tanto de funcionamiento y proyectos especiales creciendo en un 70% con respecto al año 2013, adicionalmente permitir el monitoreo por parte de los ordenadores de aquellas facturas pagadas y pendientes de pago._x000D_
_x000D_
•	Beneficios adquiridos por la UTP por ser miembro de RADAR y RENATA sin costos adicionales tales como: Contar con 170 Mbps de internet y un canal de datos de 100 Mbps adicional para la sede de Ciencias Clínicas en el Hospital San Jorge, Contar con servidores de respaldo con un canal de transmisión de 100 Mbps, Control de todos los servicios de conectividad de la Institución, adicionalmente Servicios de divulgación, difusión y planeación de eventos académicos a través de Renata, entre otros._x000D_
_x000D_
•	Logros 2013: Disminución del gasto de la contratación de monitores la cual había aumentado en un 68% del 2011 al 2012 y con la nueva política se logró disminuir un 26% de la vigencia 2012 al 2013 e Incremento en el uso de los aplicativos como: pagos electrónicos, legalización de contratos, documentación de estudiantes._x000D_
</v>
      </c>
      <c r="B7" s="432" t="s">
        <v>253</v>
      </c>
      <c r="C7" s="936" t="s">
        <v>31</v>
      </c>
      <c r="D7" s="937"/>
      <c r="E7" s="334">
        <f>VLOOKUP(C7,Tabla__10.1.1.223_SQLEXPRESS_sigob_utp_Objetivos_indicadores[[desc_indicador]:[avance]],3,0)%</f>
        <v>0.72030000000000005</v>
      </c>
      <c r="F7" s="334">
        <f>VLOOKUP(C7,Tabla__10.1.1.223_SQLEXPRESS_sigob_utp_Objetivos_indicadores[[desc_indicador]:[avance]],5,0)%</f>
        <v>0.69460000000000011</v>
      </c>
      <c r="G7" s="386">
        <f>F7/E7</f>
        <v>0.9643204220463697</v>
      </c>
      <c r="H7" s="537">
        <f>VLOOKUP(B7,obj_ava!$J$2:$K$12,2,FALSE)</f>
        <v>42423.731419675925</v>
      </c>
      <c r="I7" s="537">
        <f>VLOOKUP(C7,obj_ind!$P$2:$Q$93,2,FALSE)</f>
        <v>42423.731419675925</v>
      </c>
      <c r="J7" s="710"/>
      <c r="K7" s="534">
        <v>10</v>
      </c>
      <c r="L7" s="776" t="s">
        <v>960</v>
      </c>
      <c r="M7" s="534">
        <v>0</v>
      </c>
      <c r="N7" s="411" t="s">
        <v>1081</v>
      </c>
      <c r="O7" s="20"/>
      <c r="P7" s="375"/>
      <c r="Q7" s="448">
        <f>AVERAGE(K7,M7)</f>
        <v>5</v>
      </c>
      <c r="R7" s="446">
        <v>2</v>
      </c>
    </row>
    <row r="8" spans="1:20" s="5" customFormat="1" ht="39" customHeight="1" x14ac:dyDescent="0.25">
      <c r="A8" s="45"/>
      <c r="B8" s="15"/>
      <c r="C8" s="15"/>
      <c r="D8" s="11"/>
      <c r="E8" s="11"/>
      <c r="F8" s="11"/>
      <c r="G8" s="11"/>
      <c r="H8" s="11"/>
      <c r="I8" s="11"/>
      <c r="K8" s="16"/>
      <c r="L8" s="777"/>
      <c r="M8" s="16"/>
      <c r="N8" s="16"/>
      <c r="O8" s="16"/>
      <c r="P8" s="375"/>
      <c r="Q8" s="714" t="s">
        <v>470</v>
      </c>
      <c r="R8" s="446">
        <v>3</v>
      </c>
    </row>
    <row r="9" spans="1:20" s="5" customFormat="1" ht="47.25" customHeight="1" x14ac:dyDescent="0.25">
      <c r="A9" s="45"/>
      <c r="B9" s="387" t="s">
        <v>254</v>
      </c>
      <c r="C9" s="935" t="s">
        <v>243</v>
      </c>
      <c r="D9" s="935"/>
      <c r="E9" s="387" t="s">
        <v>244</v>
      </c>
      <c r="F9" s="387" t="s">
        <v>245</v>
      </c>
      <c r="G9" s="385" t="s">
        <v>246</v>
      </c>
      <c r="H9" s="535" t="s">
        <v>797</v>
      </c>
      <c r="I9" s="538" t="s">
        <v>777</v>
      </c>
      <c r="J9" s="710"/>
      <c r="K9" s="533" t="s">
        <v>756</v>
      </c>
      <c r="L9" s="766" t="s">
        <v>251</v>
      </c>
      <c r="M9" s="532" t="s">
        <v>757</v>
      </c>
      <c r="N9" s="314" t="s">
        <v>251</v>
      </c>
      <c r="O9" s="375"/>
      <c r="P9" s="375"/>
      <c r="Q9" s="714">
        <f>SUM(Q10:Q25)/(COUNT(Q10:Q25))/10</f>
        <v>0.67500000000000004</v>
      </c>
      <c r="R9" s="446">
        <v>4</v>
      </c>
    </row>
    <row r="10" spans="1:20" s="5" customFormat="1" ht="94.5" customHeight="1" x14ac:dyDescent="0.25">
      <c r="A10" s="45"/>
      <c r="B10" s="934" t="s">
        <v>813</v>
      </c>
      <c r="C10" s="923" t="s">
        <v>58</v>
      </c>
      <c r="D10" s="923"/>
      <c r="E10" s="388">
        <f>VLOOKUP(C10,Tabla__10.1.1.223_SQLEXPRESS_sigob_utp_Componentes_indicadores[[desc_indicador]:[avance]],3,0)</f>
        <v>2.31</v>
      </c>
      <c r="F10" s="388">
        <f>VLOOKUP(C10,Tabla__10.1.1.223_SQLEXPRESS_sigob_utp_Componentes_indicadores[[desc_indicador]:[avance]],5,0)</f>
        <v>2.31</v>
      </c>
      <c r="G10" s="386">
        <f t="shared" ref="G10:G25" si="0">F10/E10</f>
        <v>1</v>
      </c>
      <c r="H10" s="947">
        <f>VLOOKUP(B10,comp_ava!$L$2:$M$75,2,FALSE)</f>
        <v>42422.482694444443</v>
      </c>
      <c r="I10" s="537">
        <f>VLOOKUP(C10,comp_ind!$S$2:$T$489,2,FALSE)</f>
        <v>42422.482694444443</v>
      </c>
      <c r="J10" s="710"/>
      <c r="K10" s="534">
        <v>10</v>
      </c>
      <c r="L10" s="767" t="s">
        <v>960</v>
      </c>
      <c r="M10" s="534">
        <v>10</v>
      </c>
      <c r="N10" s="680" t="s">
        <v>960</v>
      </c>
      <c r="O10" s="376"/>
      <c r="P10" s="375"/>
      <c r="Q10" s="526">
        <f t="shared" ref="Q10:Q25" si="1">AVERAGE(K10,M10)</f>
        <v>10</v>
      </c>
      <c r="R10" s="446">
        <v>5</v>
      </c>
    </row>
    <row r="11" spans="1:20" s="5" customFormat="1" ht="48" customHeight="1" x14ac:dyDescent="0.25">
      <c r="A11" s="45"/>
      <c r="B11" s="934"/>
      <c r="C11" s="930" t="s">
        <v>60</v>
      </c>
      <c r="D11" s="931"/>
      <c r="E11" s="334">
        <f>VLOOKUP(C11,Tabla__10.1.1.223_SQLEXPRESS_sigob_utp_Componentes_indicadores[[desc_indicador]:[avance]],3,0)%</f>
        <v>0.73329999999999995</v>
      </c>
      <c r="F11" s="334">
        <f>VLOOKUP(C11,Tabla__10.1.1.223_SQLEXPRESS_sigob_utp_Componentes_indicadores[[desc_indicador]:[avance]],5,0)%</f>
        <v>0.69</v>
      </c>
      <c r="G11" s="386">
        <f t="shared" si="0"/>
        <v>0.94095186144824761</v>
      </c>
      <c r="H11" s="947"/>
      <c r="I11" s="537">
        <f>VLOOKUP(C11,comp_ind!$S$2:$T$489,2,FALSE)</f>
        <v>42422.482694444443</v>
      </c>
      <c r="J11" s="710"/>
      <c r="K11" s="534">
        <v>10</v>
      </c>
      <c r="L11" s="767" t="s">
        <v>960</v>
      </c>
      <c r="M11" s="534">
        <v>4</v>
      </c>
      <c r="N11" s="680" t="s">
        <v>980</v>
      </c>
      <c r="O11" s="377"/>
      <c r="P11" s="375"/>
      <c r="Q11" s="448">
        <f t="shared" si="1"/>
        <v>7</v>
      </c>
      <c r="R11" s="446">
        <v>6</v>
      </c>
    </row>
    <row r="12" spans="1:20" s="5" customFormat="1" ht="64.5" customHeight="1" x14ac:dyDescent="0.25">
      <c r="A12" s="45"/>
      <c r="B12" s="934"/>
      <c r="C12" s="923" t="s">
        <v>61</v>
      </c>
      <c r="D12" s="923"/>
      <c r="E12" s="334">
        <f>VLOOKUP(C12,Tabla__10.1.1.223_SQLEXPRESS_sigob_utp_Componentes_indicadores[[desc_indicador]:[avance]],3,0)%</f>
        <v>0.9</v>
      </c>
      <c r="F12" s="334">
        <f>VLOOKUP(C12,Tabla__10.1.1.223_SQLEXPRESS_sigob_utp_Componentes_indicadores[[desc_indicador]:[avance]],5,0)%</f>
        <v>0.9</v>
      </c>
      <c r="G12" s="386">
        <f t="shared" si="0"/>
        <v>1</v>
      </c>
      <c r="H12" s="947"/>
      <c r="I12" s="537">
        <f>VLOOKUP(C12,comp_ind!$S$2:$T$489,2,FALSE)</f>
        <v>42422.482694444443</v>
      </c>
      <c r="J12" s="710"/>
      <c r="K12" s="534">
        <v>10</v>
      </c>
      <c r="L12" s="767" t="s">
        <v>960</v>
      </c>
      <c r="M12" s="534">
        <v>10</v>
      </c>
      <c r="N12" s="680" t="s">
        <v>960</v>
      </c>
      <c r="O12" s="377"/>
      <c r="P12" s="375"/>
      <c r="Q12" s="448">
        <f t="shared" si="1"/>
        <v>10</v>
      </c>
      <c r="R12" s="446">
        <v>7</v>
      </c>
    </row>
    <row r="13" spans="1:20" s="5" customFormat="1" ht="107.25" customHeight="1" x14ac:dyDescent="0.25">
      <c r="A13" s="45"/>
      <c r="B13" s="934"/>
      <c r="C13" s="923" t="s">
        <v>62</v>
      </c>
      <c r="D13" s="928"/>
      <c r="E13" s="334">
        <f>VLOOKUP(C13,Tabla__10.1.1.223_SQLEXPRESS_sigob_utp_Componentes_indicadores[[desc_indicador]:[avance]],3,0)%</f>
        <v>0.79</v>
      </c>
      <c r="F13" s="334">
        <f>VLOOKUP(C13,Tabla__10.1.1.223_SQLEXPRESS_sigob_utp_Componentes_indicadores[[desc_indicador]:[avance]],5,0)%</f>
        <v>0.80290000000000006</v>
      </c>
      <c r="G13" s="386">
        <f t="shared" si="0"/>
        <v>1.0163291139240507</v>
      </c>
      <c r="H13" s="947"/>
      <c r="I13" s="537">
        <f>VLOOKUP(C13,comp_ind!$S$2:$T$489,2,FALSE)</f>
        <v>42422.482694444443</v>
      </c>
      <c r="J13" s="710"/>
      <c r="K13" s="534">
        <v>3</v>
      </c>
      <c r="L13" s="767" t="s">
        <v>965</v>
      </c>
      <c r="M13" s="534">
        <v>0</v>
      </c>
      <c r="N13" s="680" t="s">
        <v>961</v>
      </c>
      <c r="O13" s="377"/>
      <c r="P13" s="375"/>
      <c r="Q13" s="448">
        <f t="shared" si="1"/>
        <v>1.5</v>
      </c>
      <c r="R13" s="446">
        <v>8</v>
      </c>
    </row>
    <row r="14" spans="1:20" s="5" customFormat="1" ht="110.25" customHeight="1" x14ac:dyDescent="0.25">
      <c r="A14" s="45"/>
      <c r="B14" s="934" t="s">
        <v>668</v>
      </c>
      <c r="C14" s="929" t="s">
        <v>722</v>
      </c>
      <c r="D14" s="928"/>
      <c r="E14" s="334">
        <f>VLOOKUP(C14,Tabla__10.1.1.223_SQLEXPRESS_sigob_utp_Componentes_indicadores[[desc_indicador]:[avance]],3,0)%</f>
        <v>0.59299999999999997</v>
      </c>
      <c r="F14" s="334">
        <f>VLOOKUP(C14,Tabla__10.1.1.223_SQLEXPRESS_sigob_utp_Componentes_indicadores[[desc_indicador]:[avance]],5,0)%</f>
        <v>0.58399999999999996</v>
      </c>
      <c r="G14" s="386">
        <f t="shared" si="0"/>
        <v>0.98482293423271494</v>
      </c>
      <c r="H14" s="947">
        <f>VLOOKUP(B14,comp_ava!$L$2:$M$75,2,FALSE)</f>
        <v>42368.489403437503</v>
      </c>
      <c r="I14" s="537">
        <f>VLOOKUP(C14,comp_ind!$S$2:$T$489,2,FALSE)</f>
        <v>42368.489403437503</v>
      </c>
      <c r="J14" s="710"/>
      <c r="K14" s="534">
        <v>10</v>
      </c>
      <c r="L14" s="767" t="s">
        <v>960</v>
      </c>
      <c r="M14" s="534">
        <v>10</v>
      </c>
      <c r="N14" s="680" t="s">
        <v>960</v>
      </c>
      <c r="O14" s="377"/>
      <c r="P14" s="375"/>
      <c r="Q14" s="448">
        <f t="shared" si="1"/>
        <v>10</v>
      </c>
      <c r="R14" s="446">
        <v>9</v>
      </c>
    </row>
    <row r="15" spans="1:20" s="5" customFormat="1" ht="97.5" customHeight="1" x14ac:dyDescent="0.25">
      <c r="A15" s="45"/>
      <c r="B15" s="934"/>
      <c r="C15" s="929" t="s">
        <v>281</v>
      </c>
      <c r="D15" s="928"/>
      <c r="E15" s="334">
        <f>VLOOKUP(C15,Tabla__10.1.1.223_SQLEXPRESS_sigob_utp_Componentes_indicadores[[desc_indicador]:[avance]],3,0)%</f>
        <v>0.39159999999999995</v>
      </c>
      <c r="F15" s="334">
        <f>VLOOKUP(C15,Tabla__10.1.1.223_SQLEXPRESS_sigob_utp_Componentes_indicadores[[desc_indicador]:[avance]],5,0)%</f>
        <v>0.38500000000000001</v>
      </c>
      <c r="G15" s="386">
        <f t="shared" si="0"/>
        <v>0.98314606741573052</v>
      </c>
      <c r="H15" s="947"/>
      <c r="I15" s="537">
        <f>VLOOKUP(C15,comp_ind!$S$2:$T$489,2,FALSE)</f>
        <v>42368.489403437503</v>
      </c>
      <c r="J15" s="710"/>
      <c r="K15" s="534">
        <v>10</v>
      </c>
      <c r="L15" s="767" t="s">
        <v>960</v>
      </c>
      <c r="M15" s="534">
        <v>5</v>
      </c>
      <c r="N15" s="680" t="s">
        <v>1082</v>
      </c>
      <c r="O15" s="377"/>
      <c r="P15" s="375"/>
      <c r="Q15" s="448">
        <f t="shared" si="1"/>
        <v>7.5</v>
      </c>
      <c r="R15" s="446">
        <v>10</v>
      </c>
    </row>
    <row r="16" spans="1:20" s="5" customFormat="1" ht="71.25" customHeight="1" x14ac:dyDescent="0.25">
      <c r="A16" s="45"/>
      <c r="B16" s="934"/>
      <c r="C16" s="929" t="s">
        <v>262</v>
      </c>
      <c r="D16" s="928"/>
      <c r="E16" s="334">
        <f>VLOOKUP(C16,Tabla__10.1.1.223_SQLEXPRESS_sigob_utp_Componentes_indicadores[[desc_indicador]:[avance]],3,0)%</f>
        <v>0.72109999999999996</v>
      </c>
      <c r="F16" s="334">
        <f>VLOOKUP(C16,Tabla__10.1.1.223_SQLEXPRESS_sigob_utp_Componentes_indicadores[[desc_indicador]:[avance]],5,0)%</f>
        <v>0.71700000000000008</v>
      </c>
      <c r="G16" s="386">
        <f t="shared" si="0"/>
        <v>0.99431424213007924</v>
      </c>
      <c r="H16" s="947"/>
      <c r="I16" s="537">
        <f>VLOOKUP(C16,comp_ind!$S$2:$T$489,2,FALSE)</f>
        <v>42368.489403437503</v>
      </c>
      <c r="J16" s="710"/>
      <c r="K16" s="534">
        <v>10</v>
      </c>
      <c r="L16" s="767" t="s">
        <v>960</v>
      </c>
      <c r="M16" s="534">
        <v>10</v>
      </c>
      <c r="N16" s="680" t="s">
        <v>960</v>
      </c>
      <c r="O16" s="377"/>
      <c r="P16" s="375"/>
      <c r="Q16" s="448">
        <f t="shared" si="1"/>
        <v>10</v>
      </c>
    </row>
    <row r="17" spans="1:17" s="5" customFormat="1" ht="48" customHeight="1" x14ac:dyDescent="0.25">
      <c r="A17" s="45"/>
      <c r="B17" s="934"/>
      <c r="C17" s="923" t="s">
        <v>263</v>
      </c>
      <c r="D17" s="923"/>
      <c r="E17" s="334">
        <f>VLOOKUP(C17,Tabla__10.1.1.223_SQLEXPRESS_sigob_utp_Componentes_indicadores[[desc_indicador]:[avance]],3,0)%</f>
        <v>0.7198</v>
      </c>
      <c r="F17" s="334">
        <f>VLOOKUP(C17,Tabla__10.1.1.223_SQLEXPRESS_sigob_utp_Componentes_indicadores[[desc_indicador]:[avance]],5,0)%</f>
        <v>0.71700000000000008</v>
      </c>
      <c r="G17" s="386">
        <f t="shared" si="0"/>
        <v>0.99611003056404568</v>
      </c>
      <c r="H17" s="947"/>
      <c r="I17" s="537">
        <f>VLOOKUP(C17,comp_ind!$S$2:$T$489,2,FALSE)</f>
        <v>42368.489403437503</v>
      </c>
      <c r="J17" s="710"/>
      <c r="K17" s="534">
        <v>10</v>
      </c>
      <c r="L17" s="767" t="s">
        <v>960</v>
      </c>
      <c r="M17" s="534">
        <v>10</v>
      </c>
      <c r="N17" s="680" t="s">
        <v>960</v>
      </c>
      <c r="O17" s="377"/>
      <c r="P17" s="375"/>
      <c r="Q17" s="448">
        <f t="shared" si="1"/>
        <v>10</v>
      </c>
    </row>
    <row r="18" spans="1:17" s="5" customFormat="1" ht="99" customHeight="1" x14ac:dyDescent="0.25">
      <c r="A18" s="45"/>
      <c r="B18" s="934" t="s">
        <v>669</v>
      </c>
      <c r="C18" s="932" t="s">
        <v>486</v>
      </c>
      <c r="D18" s="932"/>
      <c r="E18" s="334">
        <f>VLOOKUP(C18,Tabla__10.1.1.223_SQLEXPRESS_sigob_utp_Componentes_indicadores[[desc_indicador]:[avance]],3,0)%</f>
        <v>0.72</v>
      </c>
      <c r="F18" s="334">
        <f>VLOOKUP(C18,Tabla__10.1.1.223_SQLEXPRESS_sigob_utp_Componentes_indicadores[[desc_indicador]:[avance]],5,0)%</f>
        <v>0.77249999999999996</v>
      </c>
      <c r="G18" s="386">
        <f t="shared" si="0"/>
        <v>1.0729166666666667</v>
      </c>
      <c r="H18" s="947">
        <f>VLOOKUP(B18,comp_ava!$L$2:$M$75,2,FALSE)</f>
        <v>42389.412675613428</v>
      </c>
      <c r="I18" s="537">
        <f>VLOOKUP(C18,comp_ind!$S$2:$T$489,2,FALSE)</f>
        <v>42389.412675613428</v>
      </c>
      <c r="J18" s="710"/>
      <c r="K18" s="534">
        <v>10</v>
      </c>
      <c r="L18" s="767" t="s">
        <v>960</v>
      </c>
      <c r="M18" s="534">
        <v>10</v>
      </c>
      <c r="N18" s="680" t="s">
        <v>960</v>
      </c>
      <c r="O18" s="377"/>
      <c r="P18" s="375"/>
      <c r="Q18" s="448">
        <f t="shared" si="1"/>
        <v>10</v>
      </c>
    </row>
    <row r="19" spans="1:17" s="5" customFormat="1" ht="123" customHeight="1" x14ac:dyDescent="0.25">
      <c r="A19" s="45"/>
      <c r="B19" s="934"/>
      <c r="C19" s="932" t="s">
        <v>484</v>
      </c>
      <c r="D19" s="932" t="s">
        <v>484</v>
      </c>
      <c r="E19" s="334">
        <f>VLOOKUP(C19,Tabla__10.1.1.223_SQLEXPRESS_sigob_utp_Componentes_indicadores[[desc_indicador]:[avance]],3,0)%</f>
        <v>0.5272</v>
      </c>
      <c r="F19" s="334">
        <f>VLOOKUP(C19,Tabla__10.1.1.223_SQLEXPRESS_sigob_utp_Componentes_indicadores[[desc_indicador]:[avance]],5,0)%</f>
        <v>0.4657</v>
      </c>
      <c r="G19" s="386">
        <f t="shared" si="0"/>
        <v>0.88334597875569043</v>
      </c>
      <c r="H19" s="947"/>
      <c r="I19" s="537">
        <f>VLOOKUP(C19,comp_ind!$S$2:$T$489,2,FALSE)</f>
        <v>42389.412675613428</v>
      </c>
      <c r="J19" s="710"/>
      <c r="K19" s="534">
        <v>10</v>
      </c>
      <c r="L19" s="767" t="s">
        <v>960</v>
      </c>
      <c r="M19" s="534">
        <v>10</v>
      </c>
      <c r="N19" s="680" t="s">
        <v>960</v>
      </c>
      <c r="O19" s="377"/>
      <c r="P19" s="375"/>
      <c r="Q19" s="448">
        <f t="shared" si="1"/>
        <v>10</v>
      </c>
    </row>
    <row r="20" spans="1:17" s="5" customFormat="1" ht="120" customHeight="1" x14ac:dyDescent="0.25">
      <c r="A20" s="45"/>
      <c r="B20" s="934"/>
      <c r="C20" s="932" t="s">
        <v>662</v>
      </c>
      <c r="D20" s="932" t="s">
        <v>664</v>
      </c>
      <c r="E20" s="334">
        <f>VLOOKUP(C20,Tabla__10.1.1.223_SQLEXPRESS_sigob_utp_Componentes_indicadores[[desc_indicador]:[avance]],3,0)%</f>
        <v>0.73</v>
      </c>
      <c r="F20" s="334">
        <f>VLOOKUP(C20,Tabla__10.1.1.223_SQLEXPRESS_sigob_utp_Componentes_indicadores[[desc_indicador]:[avance]],5,0)%</f>
        <v>0.78569999999999995</v>
      </c>
      <c r="G20" s="386">
        <f t="shared" si="0"/>
        <v>1.0763013698630137</v>
      </c>
      <c r="H20" s="947"/>
      <c r="I20" s="537">
        <f>VLOOKUP(C20,comp_ind!$S$2:$T$489,2,FALSE)</f>
        <v>42389.412675613428</v>
      </c>
      <c r="J20" s="710"/>
      <c r="K20" s="534">
        <v>10</v>
      </c>
      <c r="L20" s="767" t="s">
        <v>960</v>
      </c>
      <c r="M20" s="534">
        <v>10</v>
      </c>
      <c r="N20" s="680" t="s">
        <v>960</v>
      </c>
      <c r="O20" s="377"/>
      <c r="P20" s="375"/>
      <c r="Q20" s="448">
        <f t="shared" si="1"/>
        <v>10</v>
      </c>
    </row>
    <row r="21" spans="1:17" s="5" customFormat="1" ht="104.25" customHeight="1" x14ac:dyDescent="0.25">
      <c r="A21" s="45"/>
      <c r="B21" s="934"/>
      <c r="C21" s="924" t="s">
        <v>663</v>
      </c>
      <c r="D21" s="925" t="s">
        <v>662</v>
      </c>
      <c r="E21" s="334">
        <f>VLOOKUP(C21,Tabla__10.1.1.223_SQLEXPRESS_sigob_utp_Componentes_indicadores[[desc_indicador]:[avance]],3,0)%</f>
        <v>0.47869999999999996</v>
      </c>
      <c r="F21" s="334">
        <f>VLOOKUP(C21,Tabla__10.1.1.223_SQLEXPRESS_sigob_utp_Componentes_indicadores[[desc_indicador]:[avance]],5,0)%</f>
        <v>0.47870000000000007</v>
      </c>
      <c r="G21" s="386">
        <f t="shared" si="0"/>
        <v>1.0000000000000002</v>
      </c>
      <c r="H21" s="947"/>
      <c r="I21" s="537">
        <f>VLOOKUP(C21,comp_ind!$S$2:$T$489,2,FALSE)</f>
        <v>42389.412675613428</v>
      </c>
      <c r="J21" s="710"/>
      <c r="K21" s="534">
        <v>7</v>
      </c>
      <c r="L21" s="767" t="s">
        <v>963</v>
      </c>
      <c r="M21" s="534">
        <v>6</v>
      </c>
      <c r="N21" s="680" t="s">
        <v>966</v>
      </c>
      <c r="O21" s="377"/>
      <c r="P21" s="375"/>
      <c r="Q21" s="448">
        <f t="shared" si="1"/>
        <v>6.5</v>
      </c>
    </row>
    <row r="22" spans="1:17" s="5" customFormat="1" ht="96.75" customHeight="1" x14ac:dyDescent="0.25">
      <c r="A22" s="45"/>
      <c r="B22" s="934"/>
      <c r="C22" s="926" t="s">
        <v>664</v>
      </c>
      <c r="D22" s="927" t="s">
        <v>663</v>
      </c>
      <c r="E22" s="334">
        <f>VLOOKUP(C22,Tabla__10.1.1.223_SQLEXPRESS_sigob_utp_Componentes_indicadores[[desc_indicador]:[avance]],3,0)%</f>
        <v>0.92</v>
      </c>
      <c r="F22" s="334">
        <f>VLOOKUP(C22,Tabla__10.1.1.223_SQLEXPRESS_sigob_utp_Componentes_indicadores[[desc_indicador]:[avance]],5,0)%</f>
        <v>0.8</v>
      </c>
      <c r="G22" s="386">
        <f t="shared" si="0"/>
        <v>0.86956521739130432</v>
      </c>
      <c r="H22" s="947"/>
      <c r="I22" s="537">
        <f>VLOOKUP(C22,comp_ind!$S$2:$T$489,2,FALSE)</f>
        <v>42389.412675613428</v>
      </c>
      <c r="J22" s="710"/>
      <c r="K22" s="534">
        <v>6</v>
      </c>
      <c r="L22" s="767" t="s">
        <v>1084</v>
      </c>
      <c r="M22" s="534">
        <v>5</v>
      </c>
      <c r="N22" s="680" t="s">
        <v>1082</v>
      </c>
      <c r="O22" s="377"/>
      <c r="P22" s="375"/>
      <c r="Q22" s="448">
        <f t="shared" si="1"/>
        <v>5.5</v>
      </c>
    </row>
    <row r="23" spans="1:17" s="5" customFormat="1" ht="31.5" x14ac:dyDescent="0.25">
      <c r="A23" s="45"/>
      <c r="B23" s="934" t="s">
        <v>670</v>
      </c>
      <c r="C23" s="923" t="s">
        <v>182</v>
      </c>
      <c r="D23" s="923"/>
      <c r="E23" s="334">
        <f>VLOOKUP(C23,Tabla__10.1.1.223_SQLEXPRESS_sigob_utp_Componentes_indicadores[[desc_indicador]:[avance]],3,0)%</f>
        <v>0.6</v>
      </c>
      <c r="F23" s="334">
        <f>VLOOKUP(C23,Tabla__10.1.1.223_SQLEXPRESS_sigob_utp_Componentes_indicadores[[desc_indicador]:[avance]],5,0)%</f>
        <v>0.6</v>
      </c>
      <c r="G23" s="386">
        <f t="shared" si="0"/>
        <v>1</v>
      </c>
      <c r="H23" s="947">
        <f>VLOOKUP(B23,comp_ava!$L$2:$M$75,2,FALSE)</f>
        <v>42423.664145717594</v>
      </c>
      <c r="I23" s="537">
        <f>VLOOKUP(C23,comp_ind!$S$2:$T$489,2,FALSE)</f>
        <v>42423.664145717594</v>
      </c>
      <c r="J23" s="710"/>
      <c r="K23" s="534">
        <v>0</v>
      </c>
      <c r="L23" s="767" t="s">
        <v>1083</v>
      </c>
      <c r="M23" s="534">
        <v>0</v>
      </c>
      <c r="N23" s="680" t="s">
        <v>962</v>
      </c>
      <c r="O23" s="377"/>
      <c r="P23" s="375"/>
      <c r="Q23" s="448">
        <f t="shared" si="1"/>
        <v>0</v>
      </c>
    </row>
    <row r="24" spans="1:17" s="5" customFormat="1" ht="31.5" x14ac:dyDescent="0.25">
      <c r="A24" s="45"/>
      <c r="B24" s="934"/>
      <c r="C24" s="923" t="s">
        <v>181</v>
      </c>
      <c r="D24" s="923"/>
      <c r="E24" s="334">
        <f>VLOOKUP(C24,Tabla__10.1.1.223_SQLEXPRESS_sigob_utp_Componentes_indicadores[[desc_indicador]:[avance]],3,0)%</f>
        <v>0.98069999999999991</v>
      </c>
      <c r="F24" s="334">
        <f>VLOOKUP(C24,Tabla__10.1.1.223_SQLEXPRESS_sigob_utp_Componentes_indicadores[[desc_indicador]:[avance]],5,0)%</f>
        <v>0.87080000000000002</v>
      </c>
      <c r="G24" s="386">
        <f t="shared" si="0"/>
        <v>0.88793718772305508</v>
      </c>
      <c r="H24" s="947"/>
      <c r="I24" s="537">
        <f>VLOOKUP(C24,comp_ind!$S$2:$T$489,2,FALSE)</f>
        <v>42423.664145717594</v>
      </c>
      <c r="J24" s="710"/>
      <c r="K24" s="534">
        <v>0</v>
      </c>
      <c r="L24" s="767" t="s">
        <v>1083</v>
      </c>
      <c r="M24" s="534">
        <v>0</v>
      </c>
      <c r="N24" s="680" t="s">
        <v>962</v>
      </c>
      <c r="O24" s="377"/>
      <c r="P24" s="375"/>
      <c r="Q24" s="448">
        <f t="shared" si="1"/>
        <v>0</v>
      </c>
    </row>
    <row r="25" spans="1:17" s="5" customFormat="1" ht="43.5" customHeight="1" x14ac:dyDescent="0.25">
      <c r="A25" s="45"/>
      <c r="B25" s="934"/>
      <c r="C25" s="923" t="s">
        <v>184</v>
      </c>
      <c r="D25" s="923"/>
      <c r="E25" s="334">
        <f>VLOOKUP(C25,Tabla__10.1.1.223_SQLEXPRESS_sigob_utp_Componentes_indicadores[[desc_indicador]:[avance]],3,0)%</f>
        <v>0.65709999999999991</v>
      </c>
      <c r="F25" s="334">
        <f>VLOOKUP(C25,Tabla__10.1.1.223_SQLEXPRESS_sigob_utp_Componentes_indicadores[[desc_indicador]:[avance]],5,0)%</f>
        <v>0.62109999999999999</v>
      </c>
      <c r="G25" s="386">
        <f t="shared" si="0"/>
        <v>0.9452138182924974</v>
      </c>
      <c r="H25" s="947"/>
      <c r="I25" s="537">
        <f>VLOOKUP(C25,comp_ind!$S$2:$T$489,2,FALSE)</f>
        <v>42423.664145717594</v>
      </c>
      <c r="J25" s="710"/>
      <c r="K25" s="534">
        <v>0</v>
      </c>
      <c r="L25" s="767" t="s">
        <v>1083</v>
      </c>
      <c r="M25" s="534">
        <v>0</v>
      </c>
      <c r="N25" s="680" t="s">
        <v>962</v>
      </c>
      <c r="O25" s="377"/>
      <c r="P25" s="375"/>
      <c r="Q25" s="448">
        <f t="shared" si="1"/>
        <v>0</v>
      </c>
    </row>
    <row r="26" spans="1:17" s="5" customFormat="1" ht="43.5" customHeight="1" thickBot="1" x14ac:dyDescent="0.3">
      <c r="A26" s="45"/>
      <c r="B26" s="13"/>
      <c r="C26" s="13"/>
      <c r="D26" s="13"/>
      <c r="E26" s="13"/>
      <c r="F26" s="13"/>
      <c r="G26" s="13"/>
      <c r="H26" s="13"/>
      <c r="I26" s="13"/>
      <c r="J26" s="13"/>
      <c r="K26" s="13"/>
      <c r="L26" s="769"/>
      <c r="N26" s="13"/>
      <c r="O26" s="13"/>
      <c r="P26" s="11"/>
      <c r="Q26" s="715" t="s">
        <v>644</v>
      </c>
    </row>
    <row r="27" spans="1:17" s="5" customFormat="1" ht="61.5" customHeight="1" thickBot="1" x14ac:dyDescent="0.3">
      <c r="A27" s="45"/>
      <c r="B27" s="474" t="s">
        <v>255</v>
      </c>
      <c r="C27" s="475" t="s">
        <v>258</v>
      </c>
      <c r="D27" s="475" t="s">
        <v>243</v>
      </c>
      <c r="E27" s="475" t="s">
        <v>244</v>
      </c>
      <c r="F27" s="475" t="s">
        <v>245</v>
      </c>
      <c r="G27" s="468" t="s">
        <v>246</v>
      </c>
      <c r="H27" s="476" t="s">
        <v>779</v>
      </c>
      <c r="I27" s="477" t="s">
        <v>776</v>
      </c>
      <c r="J27" s="666" t="s">
        <v>777</v>
      </c>
      <c r="K27" s="467" t="s">
        <v>782</v>
      </c>
      <c r="L27" s="778" t="s">
        <v>781</v>
      </c>
      <c r="M27" s="471" t="s">
        <v>780</v>
      </c>
      <c r="N27" s="471" t="s">
        <v>783</v>
      </c>
      <c r="O27" s="479" t="s">
        <v>251</v>
      </c>
      <c r="P27" s="11"/>
      <c r="Q27" s="715">
        <f>AVERAGE(Q28:Q42)</f>
        <v>0.85576923076923084</v>
      </c>
    </row>
    <row r="28" spans="1:17" s="5" customFormat="1" ht="75" customHeight="1" x14ac:dyDescent="0.25">
      <c r="A28" s="45"/>
      <c r="B28" s="815" t="s">
        <v>277</v>
      </c>
      <c r="C28" s="496" t="s">
        <v>163</v>
      </c>
      <c r="D28" s="496" t="s">
        <v>164</v>
      </c>
      <c r="E28" s="334">
        <f>VLOOKUP(D28,Tabla__10.1.1.223_SQLEXPRESS_sigob_utp_Proyectos_indicadores[[desc_indicador]:[avance]],3,0)%</f>
        <v>1</v>
      </c>
      <c r="F28" s="334">
        <f>VLOOKUP(D28,Tabla__10.1.1.223_SQLEXPRESS_sigob_utp_Proyectos_indicadores[[desc_indicador]:[avance]],5,0)%</f>
        <v>1</v>
      </c>
      <c r="G28" s="524">
        <f t="shared" ref="G28:G42" si="2">F28/E28</f>
        <v>1</v>
      </c>
      <c r="H28" s="943">
        <f>VLOOKUP(B28,proy_ava!$L$1:$M$82,2,FALSE)</f>
        <v>42389.416827465277</v>
      </c>
      <c r="I28" s="499">
        <f>VLOOKUP(C28,plan_ope_ava!$H$2:$I$162,2,FALSE)</f>
        <v>42388.666518206017</v>
      </c>
      <c r="J28" s="667">
        <f>VLOOKUP(D28,proy_ind!$R$2:$S$172,2,FALSE)</f>
        <v>42389.416827465277</v>
      </c>
      <c r="K28" s="941" t="s">
        <v>942</v>
      </c>
      <c r="L28" s="663" t="s">
        <v>942</v>
      </c>
      <c r="M28" s="663" t="s">
        <v>942</v>
      </c>
      <c r="N28" s="663" t="s">
        <v>942</v>
      </c>
      <c r="O28" s="942"/>
      <c r="P28" s="11"/>
      <c r="Q28" s="938">
        <f>COUNTIF(K28:N31,"*OK*")/COUNTIF(K28:N31,"*")</f>
        <v>1</v>
      </c>
    </row>
    <row r="29" spans="1:17" s="5" customFormat="1" ht="90" x14ac:dyDescent="0.25">
      <c r="A29" s="45"/>
      <c r="B29" s="815"/>
      <c r="C29" s="496" t="s">
        <v>279</v>
      </c>
      <c r="D29" s="424" t="s">
        <v>165</v>
      </c>
      <c r="E29" s="334">
        <f>VLOOKUP(D29,Tabla__10.1.1.223_SQLEXPRESS_sigob_utp_Proyectos_indicadores[[desc_indicador]:[avance]],3,0)%</f>
        <v>1</v>
      </c>
      <c r="F29" s="334">
        <f>VLOOKUP(D29,Tabla__10.1.1.223_SQLEXPRESS_sigob_utp_Proyectos_indicadores[[desc_indicador]:[avance]],5,0)%</f>
        <v>0.98</v>
      </c>
      <c r="G29" s="524">
        <f t="shared" si="2"/>
        <v>0.98</v>
      </c>
      <c r="H29" s="944"/>
      <c r="I29" s="499">
        <f>VLOOKUP(C29,plan_ope_ava!$H$2:$I$162,2,FALSE)</f>
        <v>42388.666323645833</v>
      </c>
      <c r="J29" s="651">
        <f>VLOOKUP(D29,proy_ind!$R$2:$S$172,2,FALSE)</f>
        <v>42389.416827465277</v>
      </c>
      <c r="K29" s="941"/>
      <c r="L29" s="663" t="s">
        <v>942</v>
      </c>
      <c r="M29" s="663" t="s">
        <v>942</v>
      </c>
      <c r="N29" s="663" t="s">
        <v>942</v>
      </c>
      <c r="O29" s="942"/>
      <c r="P29" s="11"/>
      <c r="Q29" s="939"/>
    </row>
    <row r="30" spans="1:17" s="5" customFormat="1" ht="90" x14ac:dyDescent="0.25">
      <c r="A30" s="45"/>
      <c r="B30" s="815"/>
      <c r="C30" s="496" t="s">
        <v>597</v>
      </c>
      <c r="D30" s="424" t="s">
        <v>167</v>
      </c>
      <c r="E30" s="334">
        <f>VLOOKUP(D30,Tabla__10.1.1.223_SQLEXPRESS_sigob_utp_Proyectos_indicadores[[desc_indicador]:[avance]],3,0)%</f>
        <v>1</v>
      </c>
      <c r="F30" s="334">
        <f>VLOOKUP(D30,Tabla__10.1.1.223_SQLEXPRESS_sigob_utp_Proyectos_indicadores[[desc_indicador]:[avance]],5,0)%</f>
        <v>0.99609999999999999</v>
      </c>
      <c r="G30" s="524">
        <f t="shared" si="2"/>
        <v>0.99609999999999999</v>
      </c>
      <c r="H30" s="944"/>
      <c r="I30" s="499">
        <f>VLOOKUP(C30,plan_ope_ava!$H$2:$I$162,2,FALSE)</f>
        <v>42390.436008067132</v>
      </c>
      <c r="J30" s="651">
        <f>VLOOKUP(D30,proy_ind!$R$2:$S$172,2,FALSE)</f>
        <v>42389.416827465277</v>
      </c>
      <c r="K30" s="941"/>
      <c r="L30" s="663" t="s">
        <v>942</v>
      </c>
      <c r="M30" s="663" t="s">
        <v>942</v>
      </c>
      <c r="N30" s="663" t="s">
        <v>942</v>
      </c>
      <c r="O30" s="942"/>
      <c r="P30" s="11"/>
      <c r="Q30" s="939"/>
    </row>
    <row r="31" spans="1:17" s="5" customFormat="1" ht="105" x14ac:dyDescent="0.25">
      <c r="A31" s="45"/>
      <c r="B31" s="815"/>
      <c r="C31" s="496" t="s">
        <v>168</v>
      </c>
      <c r="D31" s="424" t="s">
        <v>169</v>
      </c>
      <c r="E31" s="334">
        <f>VLOOKUP(D31,Tabla__10.1.1.223_SQLEXPRESS_sigob_utp_Proyectos_indicadores[[desc_indicador]:[avance]],3,0)%</f>
        <v>1</v>
      </c>
      <c r="F31" s="334">
        <f>VLOOKUP(D31,Tabla__10.1.1.223_SQLEXPRESS_sigob_utp_Proyectos_indicadores[[desc_indicador]:[avance]],5,0)%</f>
        <v>0.82</v>
      </c>
      <c r="G31" s="524">
        <f t="shared" si="2"/>
        <v>0.82</v>
      </c>
      <c r="H31" s="945"/>
      <c r="I31" s="499">
        <f>VLOOKUP(C31,plan_ope_ava!$H$2:$I$162,2,FALSE)</f>
        <v>42389.414712650461</v>
      </c>
      <c r="J31" s="651">
        <f>VLOOKUP(D31,proy_ind!$R$2:$S$172,2,FALSE)</f>
        <v>42389.416827465277</v>
      </c>
      <c r="K31" s="941"/>
      <c r="L31" s="663" t="s">
        <v>942</v>
      </c>
      <c r="M31" s="663" t="s">
        <v>942</v>
      </c>
      <c r="N31" s="663" t="s">
        <v>942</v>
      </c>
      <c r="O31" s="942"/>
      <c r="P31" s="11"/>
      <c r="Q31" s="940"/>
    </row>
    <row r="32" spans="1:17" s="5" customFormat="1" ht="90" x14ac:dyDescent="0.25">
      <c r="A32" s="45"/>
      <c r="B32" s="815" t="s">
        <v>280</v>
      </c>
      <c r="C32" s="496" t="s">
        <v>281</v>
      </c>
      <c r="D32" s="424" t="s">
        <v>282</v>
      </c>
      <c r="E32" s="334">
        <f>VLOOKUP(D32,Tabla__10.1.1.223_SQLEXPRESS_sigob_utp_Proyectos_indicadores[[desc_indicador]:[avance]],3,0)%</f>
        <v>1</v>
      </c>
      <c r="F32" s="334">
        <f>VLOOKUP(D32,Tabla__10.1.1.223_SQLEXPRESS_sigob_utp_Proyectos_indicadores[[desc_indicador]:[avance]],5,0)%</f>
        <v>0.85</v>
      </c>
      <c r="G32" s="524">
        <f t="shared" si="2"/>
        <v>0.85</v>
      </c>
      <c r="H32" s="943">
        <f>VLOOKUP(B32,proy_ava!$L$1:$M$82,2,FALSE)</f>
        <v>42368.486371377316</v>
      </c>
      <c r="I32" s="499">
        <f>VLOOKUP(C32,plan_ope_ava!$H$2:$I$162,2,FALSE)</f>
        <v>42368.48523622685</v>
      </c>
      <c r="J32" s="651">
        <f>VLOOKUP(D32,proy_ind!$R$2:$S$172,2,FALSE)</f>
        <v>42368.486371377316</v>
      </c>
      <c r="K32" s="941" t="s">
        <v>942</v>
      </c>
      <c r="L32" s="663" t="s">
        <v>942</v>
      </c>
      <c r="M32" s="663" t="s">
        <v>942</v>
      </c>
      <c r="N32" s="663" t="s">
        <v>942</v>
      </c>
      <c r="O32" s="942"/>
      <c r="P32" s="11"/>
      <c r="Q32" s="938">
        <f>COUNTIF(K32:N35,"*OK*")/COUNTIF(K32:N35,"*")</f>
        <v>1</v>
      </c>
    </row>
    <row r="33" spans="1:17" s="5" customFormat="1" ht="75" x14ac:dyDescent="0.25">
      <c r="A33" s="45"/>
      <c r="B33" s="815"/>
      <c r="C33" s="496" t="s">
        <v>283</v>
      </c>
      <c r="D33" s="424" t="s">
        <v>171</v>
      </c>
      <c r="E33" s="334">
        <f>VLOOKUP(D33,Tabla__10.1.1.223_SQLEXPRESS_sigob_utp_Proyectos_indicadores[[desc_indicador]:[avance]],3,0)%</f>
        <v>1</v>
      </c>
      <c r="F33" s="334">
        <f>VLOOKUP(D33,Tabla__10.1.1.223_SQLEXPRESS_sigob_utp_Proyectos_indicadores[[desc_indicador]:[avance]],5,0)%</f>
        <v>0.92499999999999982</v>
      </c>
      <c r="G33" s="524">
        <f t="shared" si="2"/>
        <v>0.92499999999999982</v>
      </c>
      <c r="H33" s="944"/>
      <c r="I33" s="499">
        <f>VLOOKUP(C33,plan_ope_ava!$H$2:$I$162,2,FALSE)</f>
        <v>42368.481823298614</v>
      </c>
      <c r="J33" s="651">
        <f>VLOOKUP(D33,proy_ind!$R$2:$S$172,2,FALSE)</f>
        <v>42368.486371377316</v>
      </c>
      <c r="K33" s="941"/>
      <c r="L33" s="663" t="s">
        <v>942</v>
      </c>
      <c r="M33" s="663" t="s">
        <v>942</v>
      </c>
      <c r="N33" s="663" t="s">
        <v>942</v>
      </c>
      <c r="O33" s="942"/>
      <c r="P33" s="11"/>
      <c r="Q33" s="939"/>
    </row>
    <row r="34" spans="1:17" s="5" customFormat="1" ht="75" x14ac:dyDescent="0.25">
      <c r="A34" s="45"/>
      <c r="B34" s="815"/>
      <c r="C34" s="496" t="s">
        <v>172</v>
      </c>
      <c r="D34" s="424" t="s">
        <v>173</v>
      </c>
      <c r="E34" s="334">
        <f>VLOOKUP(D34,Tabla__10.1.1.223_SQLEXPRESS_sigob_utp_Proyectos_indicadores[[desc_indicador]:[avance]],3,0)%</f>
        <v>1</v>
      </c>
      <c r="F34" s="334">
        <f>VLOOKUP(D34,Tabla__10.1.1.223_SQLEXPRESS_sigob_utp_Proyectos_indicadores[[desc_indicador]:[avance]],5,0)%</f>
        <v>0.80310000000000004</v>
      </c>
      <c r="G34" s="524">
        <f t="shared" si="2"/>
        <v>0.80310000000000004</v>
      </c>
      <c r="H34" s="944"/>
      <c r="I34" s="499">
        <f>VLOOKUP(C34,plan_ope_ava!$H$2:$I$162,2,FALSE)</f>
        <v>42368.477105057871</v>
      </c>
      <c r="J34" s="651">
        <f>VLOOKUP(D34,proy_ind!$R$2:$S$172,2,FALSE)</f>
        <v>42368.486371377316</v>
      </c>
      <c r="K34" s="941"/>
      <c r="L34" s="663" t="s">
        <v>942</v>
      </c>
      <c r="M34" s="663" t="s">
        <v>942</v>
      </c>
      <c r="N34" s="663" t="s">
        <v>942</v>
      </c>
      <c r="O34" s="942"/>
      <c r="P34" s="11"/>
      <c r="Q34" s="939"/>
    </row>
    <row r="35" spans="1:17" s="5" customFormat="1" ht="90" x14ac:dyDescent="0.25">
      <c r="A35" s="45"/>
      <c r="B35" s="815"/>
      <c r="C35" s="496" t="s">
        <v>286</v>
      </c>
      <c r="D35" s="424" t="s">
        <v>174</v>
      </c>
      <c r="E35" s="334">
        <f>VLOOKUP(D35,Tabla__10.1.1.223_SQLEXPRESS_sigob_utp_Proyectos_indicadores[[desc_indicador]:[avance]],3,0)%</f>
        <v>1</v>
      </c>
      <c r="F35" s="334">
        <f>VLOOKUP(D35,Tabla__10.1.1.223_SQLEXPRESS_sigob_utp_Proyectos_indicadores[[desc_indicador]:[avance]],5,0)%</f>
        <v>0.94</v>
      </c>
      <c r="G35" s="524">
        <f t="shared" si="2"/>
        <v>0.94</v>
      </c>
      <c r="H35" s="945"/>
      <c r="I35" s="499">
        <f>VLOOKUP(C35,plan_ope_ava!$H$2:$I$162,2,FALSE)</f>
        <v>42368.479436539354</v>
      </c>
      <c r="J35" s="651">
        <f>VLOOKUP(D35,proy_ind!$R$2:$S$172,2,FALSE)</f>
        <v>42368.486371377316</v>
      </c>
      <c r="K35" s="941"/>
      <c r="L35" s="663" t="s">
        <v>942</v>
      </c>
      <c r="M35" s="663" t="s">
        <v>942</v>
      </c>
      <c r="N35" s="663" t="s">
        <v>942</v>
      </c>
      <c r="O35" s="942"/>
      <c r="P35" s="11"/>
      <c r="Q35" s="940"/>
    </row>
    <row r="36" spans="1:17" s="5" customFormat="1" ht="75" x14ac:dyDescent="0.25">
      <c r="A36" s="45"/>
      <c r="B36" s="815" t="s">
        <v>287</v>
      </c>
      <c r="C36" s="496" t="s">
        <v>175</v>
      </c>
      <c r="D36" s="424" t="s">
        <v>176</v>
      </c>
      <c r="E36" s="334">
        <f>VLOOKUP(D36,Tabla__10.1.1.223_SQLEXPRESS_sigob_utp_Proyectos_indicadores[[desc_indicador]:[avance]],3,0)%</f>
        <v>1</v>
      </c>
      <c r="F36" s="334">
        <f>VLOOKUP(D36,Tabla__10.1.1.223_SQLEXPRESS_sigob_utp_Proyectos_indicadores[[desc_indicador]:[avance]],5,0)%</f>
        <v>1</v>
      </c>
      <c r="G36" s="524">
        <f t="shared" si="2"/>
        <v>1</v>
      </c>
      <c r="H36" s="943">
        <f>VLOOKUP(B36,proy_ava!$L$1:$M$82,2,FALSE)</f>
        <v>42389.407504201386</v>
      </c>
      <c r="I36" s="499">
        <f>VLOOKUP(C36,plan_ope_ava!$H$2:$I$162,2,FALSE)</f>
        <v>42389.407873645832</v>
      </c>
      <c r="J36" s="651">
        <f>VLOOKUP(D36,proy_ind!$R$2:$S$172,2,FALSE)</f>
        <v>42389.407504201386</v>
      </c>
      <c r="K36" s="941" t="s">
        <v>942</v>
      </c>
      <c r="L36" s="663" t="s">
        <v>942</v>
      </c>
      <c r="M36" s="663" t="s">
        <v>942</v>
      </c>
      <c r="N36" s="663" t="s">
        <v>1096</v>
      </c>
      <c r="O36" s="942"/>
      <c r="P36" s="11"/>
      <c r="Q36" s="938">
        <f>COUNTIF(K36:N39,"*OK*")/COUNTIF(K36:N39,"*")</f>
        <v>0.92307692307692313</v>
      </c>
    </row>
    <row r="37" spans="1:17" s="5" customFormat="1" ht="75" x14ac:dyDescent="0.25">
      <c r="A37" s="45"/>
      <c r="B37" s="815"/>
      <c r="C37" s="496" t="s">
        <v>177</v>
      </c>
      <c r="D37" s="424" t="s">
        <v>178</v>
      </c>
      <c r="E37" s="334">
        <f>VLOOKUP(D37,Tabla__10.1.1.223_SQLEXPRESS_sigob_utp_Proyectos_indicadores[[desc_indicador]:[avance]],3,0)%</f>
        <v>1</v>
      </c>
      <c r="F37" s="334">
        <f>VLOOKUP(D37,Tabla__10.1.1.223_SQLEXPRESS_sigob_utp_Proyectos_indicadores[[desc_indicador]:[avance]],5,0)%</f>
        <v>1.0000000000000002</v>
      </c>
      <c r="G37" s="524">
        <f t="shared" si="2"/>
        <v>1.0000000000000002</v>
      </c>
      <c r="H37" s="944"/>
      <c r="I37" s="499">
        <f>VLOOKUP(C37,plan_ope_ava!$H$2:$I$162,2,FALSE)</f>
        <v>42368.637143749998</v>
      </c>
      <c r="J37" s="651">
        <f>VLOOKUP(D37,proy_ind!$R$2:$S$172,2,FALSE)</f>
        <v>42389.407504201386</v>
      </c>
      <c r="K37" s="941"/>
      <c r="L37" s="663" t="s">
        <v>942</v>
      </c>
      <c r="M37" s="663" t="s">
        <v>942</v>
      </c>
      <c r="N37" s="663" t="s">
        <v>942</v>
      </c>
      <c r="O37" s="942"/>
      <c r="P37" s="11"/>
      <c r="Q37" s="939"/>
    </row>
    <row r="38" spans="1:17" s="5" customFormat="1" ht="75" x14ac:dyDescent="0.25">
      <c r="A38" s="45"/>
      <c r="B38" s="815"/>
      <c r="C38" s="496" t="s">
        <v>288</v>
      </c>
      <c r="D38" s="424" t="s">
        <v>179</v>
      </c>
      <c r="E38" s="334">
        <f>VLOOKUP(D38,Tabla__10.1.1.223_SQLEXPRESS_sigob_utp_Proyectos_indicadores[[desc_indicador]:[avance]],3,0)%</f>
        <v>1</v>
      </c>
      <c r="F38" s="334">
        <f>VLOOKUP(D38,Tabla__10.1.1.223_SQLEXPRESS_sigob_utp_Proyectos_indicadores[[desc_indicador]:[avance]],5,0)%</f>
        <v>0.9</v>
      </c>
      <c r="G38" s="524">
        <f t="shared" si="2"/>
        <v>0.9</v>
      </c>
      <c r="H38" s="944"/>
      <c r="I38" s="499">
        <f>VLOOKUP(C38,plan_ope_ava!$H$2:$I$162,2,FALSE)</f>
        <v>42388.411292164354</v>
      </c>
      <c r="J38" s="651">
        <f>VLOOKUP(D38,proy_ind!$R$2:$S$172,2,FALSE)</f>
        <v>42389.407504201386</v>
      </c>
      <c r="K38" s="941"/>
      <c r="L38" s="663" t="s">
        <v>942</v>
      </c>
      <c r="M38" s="663" t="s">
        <v>942</v>
      </c>
      <c r="N38" s="663" t="s">
        <v>942</v>
      </c>
      <c r="O38" s="942"/>
      <c r="P38" s="11"/>
      <c r="Q38" s="939"/>
    </row>
    <row r="39" spans="1:17" s="5" customFormat="1" ht="90" x14ac:dyDescent="0.25">
      <c r="A39" s="45"/>
      <c r="B39" s="815"/>
      <c r="C39" s="496" t="s">
        <v>289</v>
      </c>
      <c r="D39" s="424" t="s">
        <v>180</v>
      </c>
      <c r="E39" s="334">
        <f>VLOOKUP(D39,Tabla__10.1.1.223_SQLEXPRESS_sigob_utp_Proyectos_indicadores[[desc_indicador]:[avance]],3,0)%</f>
        <v>1</v>
      </c>
      <c r="F39" s="334">
        <f>VLOOKUP(D39,Tabla__10.1.1.223_SQLEXPRESS_sigob_utp_Proyectos_indicadores[[desc_indicador]:[avance]],5,0)%</f>
        <v>0.87749999999999995</v>
      </c>
      <c r="G39" s="524">
        <f t="shared" si="2"/>
        <v>0.87749999999999995</v>
      </c>
      <c r="H39" s="945"/>
      <c r="I39" s="499">
        <f>VLOOKUP(C39,plan_ope_ava!$H$2:$I$162,2,FALSE)</f>
        <v>42389.400671875002</v>
      </c>
      <c r="J39" s="651">
        <f>VLOOKUP(D39,proy_ind!$R$2:$S$172,2,FALSE)</f>
        <v>42389.407504201386</v>
      </c>
      <c r="K39" s="941"/>
      <c r="L39" s="663" t="s">
        <v>942</v>
      </c>
      <c r="M39" s="663" t="s">
        <v>942</v>
      </c>
      <c r="N39" s="663" t="s">
        <v>942</v>
      </c>
      <c r="O39" s="942"/>
      <c r="P39" s="11"/>
      <c r="Q39" s="940"/>
    </row>
    <row r="40" spans="1:17" s="5" customFormat="1" ht="90" x14ac:dyDescent="0.25">
      <c r="A40" s="45"/>
      <c r="B40" s="815" t="s">
        <v>290</v>
      </c>
      <c r="C40" s="496" t="s">
        <v>181</v>
      </c>
      <c r="D40" s="424" t="s">
        <v>291</v>
      </c>
      <c r="E40" s="334">
        <f>VLOOKUP(D40,Tabla__10.1.1.223_SQLEXPRESS_sigob_utp_Proyectos_indicadores[[desc_indicador]:[avance]],3,0)%</f>
        <v>1</v>
      </c>
      <c r="F40" s="334">
        <f>VLOOKUP(D40,Tabla__10.1.1.223_SQLEXPRESS_sigob_utp_Proyectos_indicadores[[desc_indicador]:[avance]],5,0)%</f>
        <v>0.85</v>
      </c>
      <c r="G40" s="524">
        <f t="shared" si="2"/>
        <v>0.85</v>
      </c>
      <c r="H40" s="943">
        <f>VLOOKUP(B40,proy_ava!$L$1:$M$82,2,FALSE)</f>
        <v>42396.640589930554</v>
      </c>
      <c r="I40" s="499">
        <f>VLOOKUP(C40,plan_ope_ava!$H$2:$I$162,2,FALSE)</f>
        <v>42394.471272650466</v>
      </c>
      <c r="J40" s="651">
        <f>VLOOKUP(D40,proy_ind!$R$2:$S$172,2,FALSE)</f>
        <v>42396.640589930554</v>
      </c>
      <c r="K40" s="941" t="s">
        <v>942</v>
      </c>
      <c r="L40" s="663" t="s">
        <v>1094</v>
      </c>
      <c r="M40" s="663" t="s">
        <v>942</v>
      </c>
      <c r="N40" s="663" t="s">
        <v>1095</v>
      </c>
      <c r="O40" s="942"/>
      <c r="P40" s="11"/>
      <c r="Q40" s="938">
        <f>COUNTIF(K40:N42,"*OK*")/COUNTIF(K40:N42,"*")</f>
        <v>0.5</v>
      </c>
    </row>
    <row r="41" spans="1:17" s="5" customFormat="1" ht="75" x14ac:dyDescent="0.25">
      <c r="A41" s="45"/>
      <c r="B41" s="815"/>
      <c r="C41" s="496" t="s">
        <v>182</v>
      </c>
      <c r="D41" s="424" t="s">
        <v>183</v>
      </c>
      <c r="E41" s="334">
        <f>VLOOKUP(D41,Tabla__10.1.1.223_SQLEXPRESS_sigob_utp_Proyectos_indicadores[[desc_indicador]:[avance]],3,0)%</f>
        <v>1</v>
      </c>
      <c r="F41" s="334">
        <f>VLOOKUP(D41,Tabla__10.1.1.223_SQLEXPRESS_sigob_utp_Proyectos_indicadores[[desc_indicador]:[avance]],5,0)%</f>
        <v>0.82</v>
      </c>
      <c r="G41" s="524">
        <f t="shared" si="2"/>
        <v>0.82</v>
      </c>
      <c r="H41" s="944"/>
      <c r="I41" s="499">
        <f>VLOOKUP(C41,plan_ope_ava!$H$2:$I$162,2,FALSE)</f>
        <v>42394.471406099539</v>
      </c>
      <c r="J41" s="651">
        <f>VLOOKUP(D41,proy_ind!$R$2:$S$172,2,FALSE)</f>
        <v>42396.640589930554</v>
      </c>
      <c r="K41" s="941"/>
      <c r="L41" s="663" t="s">
        <v>1094</v>
      </c>
      <c r="M41" s="663" t="s">
        <v>942</v>
      </c>
      <c r="N41" s="663" t="s">
        <v>1095</v>
      </c>
      <c r="O41" s="942"/>
      <c r="P41" s="11"/>
      <c r="Q41" s="939"/>
    </row>
    <row r="42" spans="1:17" s="5" customFormat="1" ht="105.75" thickBot="1" x14ac:dyDescent="0.3">
      <c r="A42" s="45"/>
      <c r="B42" s="816"/>
      <c r="C42" s="497" t="s">
        <v>184</v>
      </c>
      <c r="D42" s="425" t="s">
        <v>185</v>
      </c>
      <c r="E42" s="337">
        <f>VLOOKUP(D42,Tabla__10.1.1.223_SQLEXPRESS_sigob_utp_Proyectos_indicadores[[desc_indicador]:[avance]],3,0)%</f>
        <v>1</v>
      </c>
      <c r="F42" s="337">
        <f>VLOOKUP(D42,Tabla__10.1.1.223_SQLEXPRESS_sigob_utp_Proyectos_indicadores[[desc_indicador]:[avance]],5,0)%</f>
        <v>0.91</v>
      </c>
      <c r="G42" s="524">
        <f t="shared" si="2"/>
        <v>0.91</v>
      </c>
      <c r="H42" s="946"/>
      <c r="I42" s="500">
        <f>VLOOKUP(C42,plan_ope_ava!$H$2:$I$162,2,FALSE)</f>
        <v>42394.473646956016</v>
      </c>
      <c r="J42" s="652">
        <f>VLOOKUP(D42,proy_ind!$R$2:$S$172,2,FALSE)</f>
        <v>42396.640589930554</v>
      </c>
      <c r="K42" s="941"/>
      <c r="L42" s="663" t="s">
        <v>942</v>
      </c>
      <c r="M42" s="663" t="s">
        <v>942</v>
      </c>
      <c r="N42" s="663" t="s">
        <v>1095</v>
      </c>
      <c r="O42" s="942"/>
      <c r="P42" s="11"/>
      <c r="Q42" s="940"/>
    </row>
    <row r="43" spans="1:17" s="5" customFormat="1" x14ac:dyDescent="0.25">
      <c r="A43" s="45"/>
      <c r="B43" s="21"/>
      <c r="C43" s="21"/>
      <c r="D43" s="22"/>
      <c r="E43" s="23"/>
      <c r="F43" s="23"/>
      <c r="G43" s="20"/>
      <c r="H43" s="19"/>
      <c r="J43" s="20"/>
      <c r="K43" s="313"/>
      <c r="L43" s="779"/>
      <c r="N43" s="13"/>
      <c r="O43" s="20"/>
      <c r="P43" s="11"/>
    </row>
    <row r="44" spans="1:17" s="5" customFormat="1" x14ac:dyDescent="0.25">
      <c r="A44" s="45"/>
      <c r="B44" s="21"/>
      <c r="C44" s="21"/>
      <c r="D44" s="22"/>
      <c r="E44" s="23"/>
      <c r="F44" s="23"/>
      <c r="G44" s="20"/>
      <c r="H44" s="19"/>
      <c r="I44" s="20"/>
      <c r="J44" s="20"/>
      <c r="K44" s="20"/>
      <c r="L44" s="772"/>
      <c r="M44" s="13"/>
      <c r="N44" s="13"/>
      <c r="O44" s="13"/>
      <c r="Q44" s="13"/>
    </row>
    <row r="45" spans="1:17" s="5" customFormat="1" ht="15" hidden="1" customHeight="1" x14ac:dyDescent="0.25">
      <c r="A45" s="45"/>
      <c r="B45" s="313"/>
      <c r="C45" s="313"/>
      <c r="D45" s="313"/>
      <c r="E45" s="313"/>
      <c r="F45" s="313"/>
      <c r="G45" s="313"/>
      <c r="H45" s="313"/>
      <c r="I45" s="313"/>
      <c r="J45" s="313"/>
      <c r="K45" s="313"/>
      <c r="L45" s="779"/>
      <c r="M45" s="13"/>
      <c r="N45" s="13"/>
      <c r="O45" s="13"/>
      <c r="P45" s="13"/>
      <c r="Q45" s="13"/>
    </row>
    <row r="46" spans="1:17" s="5" customFormat="1" hidden="1" x14ac:dyDescent="0.25">
      <c r="A46" s="45"/>
      <c r="B46" s="313"/>
      <c r="C46" s="313"/>
      <c r="D46" s="313"/>
      <c r="E46" s="313"/>
      <c r="F46" s="313"/>
      <c r="G46" s="313"/>
      <c r="H46" s="313"/>
      <c r="I46" s="313"/>
      <c r="J46" s="313"/>
      <c r="K46" s="313"/>
      <c r="L46" s="779"/>
      <c r="M46" s="13"/>
      <c r="N46" s="13"/>
      <c r="O46" s="13"/>
      <c r="P46" s="13"/>
      <c r="Q46" s="13"/>
    </row>
    <row r="47" spans="1:17" s="5" customFormat="1" hidden="1" x14ac:dyDescent="0.25">
      <c r="A47" s="45"/>
      <c r="B47" s="313"/>
      <c r="C47" s="313"/>
      <c r="D47" s="313"/>
      <c r="E47" s="313"/>
      <c r="F47" s="313"/>
      <c r="G47" s="313"/>
      <c r="H47" s="313"/>
      <c r="I47" s="313"/>
      <c r="J47" s="313"/>
      <c r="K47" s="313"/>
      <c r="L47" s="779"/>
      <c r="M47" s="13"/>
      <c r="N47" s="13"/>
      <c r="O47" s="13"/>
      <c r="P47" s="13"/>
      <c r="Q47" s="13"/>
    </row>
    <row r="48" spans="1:17" s="5" customFormat="1" hidden="1" x14ac:dyDescent="0.25">
      <c r="A48" s="45"/>
      <c r="B48" s="313"/>
      <c r="C48" s="313"/>
      <c r="D48" s="313"/>
      <c r="E48" s="313"/>
      <c r="F48" s="313"/>
      <c r="G48" s="313"/>
      <c r="H48" s="313"/>
      <c r="I48" s="313"/>
      <c r="J48" s="313"/>
      <c r="K48" s="313"/>
      <c r="L48" s="779"/>
      <c r="M48" s="13"/>
      <c r="N48" s="13"/>
      <c r="O48" s="13"/>
      <c r="P48" s="13"/>
      <c r="Q48" s="13"/>
    </row>
    <row r="49" spans="1:17" s="5" customFormat="1" hidden="1" x14ac:dyDescent="0.25">
      <c r="A49" s="45"/>
      <c r="B49" s="313"/>
      <c r="C49" s="313"/>
      <c r="D49" s="313"/>
      <c r="E49" s="313"/>
      <c r="F49" s="313"/>
      <c r="G49" s="313"/>
      <c r="H49" s="313"/>
      <c r="I49" s="313"/>
      <c r="J49" s="313"/>
      <c r="K49" s="313"/>
      <c r="L49" s="779"/>
      <c r="M49" s="13"/>
      <c r="N49" s="13"/>
      <c r="O49" s="13"/>
      <c r="P49" s="13"/>
      <c r="Q49" s="13"/>
    </row>
    <row r="50" spans="1:17" s="5" customFormat="1" hidden="1" x14ac:dyDescent="0.25">
      <c r="A50" s="45"/>
      <c r="B50" s="313"/>
      <c r="C50" s="313"/>
      <c r="D50" s="313"/>
      <c r="E50" s="313"/>
      <c r="F50" s="313"/>
      <c r="G50" s="313"/>
      <c r="H50" s="313"/>
      <c r="I50" s="313"/>
      <c r="J50" s="313"/>
      <c r="K50" s="313"/>
      <c r="L50" s="779"/>
      <c r="M50" s="13"/>
      <c r="N50" s="13"/>
      <c r="O50" s="13"/>
      <c r="P50" s="13"/>
      <c r="Q50" s="13"/>
    </row>
    <row r="51" spans="1:17" s="5" customFormat="1" hidden="1" x14ac:dyDescent="0.25">
      <c r="A51" s="45"/>
      <c r="B51" s="313"/>
      <c r="C51" s="313"/>
      <c r="D51" s="313"/>
      <c r="E51" s="313"/>
      <c r="F51" s="313"/>
      <c r="G51" s="313"/>
      <c r="H51" s="313"/>
      <c r="I51" s="313"/>
      <c r="J51" s="313"/>
      <c r="K51" s="313"/>
      <c r="L51" s="779"/>
      <c r="M51" s="13"/>
      <c r="N51" s="13"/>
      <c r="O51" s="13"/>
      <c r="P51" s="13"/>
      <c r="Q51" s="13"/>
    </row>
    <row r="52" spans="1:17" s="5" customFormat="1" hidden="1" x14ac:dyDescent="0.25">
      <c r="A52" s="45"/>
      <c r="B52" s="313"/>
      <c r="C52" s="313"/>
      <c r="D52" s="313"/>
      <c r="E52" s="313"/>
      <c r="F52" s="313"/>
      <c r="G52" s="313"/>
      <c r="H52" s="313"/>
      <c r="I52" s="313"/>
      <c r="J52" s="313"/>
      <c r="K52" s="313"/>
      <c r="L52" s="779"/>
      <c r="M52" s="13"/>
      <c r="N52" s="13"/>
      <c r="O52" s="13"/>
      <c r="P52" s="13"/>
      <c r="Q52" s="13"/>
    </row>
    <row r="53" spans="1:17" s="5" customFormat="1" hidden="1" x14ac:dyDescent="0.25">
      <c r="A53" s="45"/>
      <c r="B53" s="313"/>
      <c r="C53" s="313"/>
      <c r="D53" s="313"/>
      <c r="E53" s="313"/>
      <c r="F53" s="313"/>
      <c r="G53" s="313"/>
      <c r="H53" s="313"/>
      <c r="I53" s="313"/>
      <c r="J53" s="313"/>
      <c r="K53" s="313"/>
      <c r="L53" s="779"/>
      <c r="M53" s="13"/>
      <c r="N53" s="13"/>
      <c r="O53" s="13"/>
      <c r="P53" s="13"/>
      <c r="Q53" s="13"/>
    </row>
    <row r="54" spans="1:17" s="5" customFormat="1" hidden="1" x14ac:dyDescent="0.25">
      <c r="A54" s="45"/>
      <c r="B54" s="313"/>
      <c r="C54" s="313"/>
      <c r="D54" s="313"/>
      <c r="E54" s="313"/>
      <c r="F54" s="313"/>
      <c r="G54" s="313"/>
      <c r="H54" s="313"/>
      <c r="I54" s="313"/>
      <c r="J54" s="313"/>
      <c r="K54" s="313"/>
      <c r="L54" s="779"/>
      <c r="M54" s="13"/>
      <c r="N54" s="13"/>
      <c r="O54" s="13"/>
      <c r="P54" s="13"/>
      <c r="Q54" s="13"/>
    </row>
    <row r="55" spans="1:17" s="5" customFormat="1" hidden="1" x14ac:dyDescent="0.25">
      <c r="A55" s="45"/>
      <c r="B55" s="313"/>
      <c r="C55" s="313"/>
      <c r="D55" s="313"/>
      <c r="E55" s="313"/>
      <c r="F55" s="313"/>
      <c r="G55" s="313"/>
      <c r="H55" s="313"/>
      <c r="I55" s="313"/>
      <c r="J55" s="313"/>
      <c r="K55" s="313"/>
      <c r="L55" s="779"/>
      <c r="M55" s="13"/>
      <c r="N55" s="13"/>
      <c r="O55" s="13"/>
      <c r="P55" s="13"/>
      <c r="Q55" s="13"/>
    </row>
    <row r="56" spans="1:17" s="5" customFormat="1" hidden="1" x14ac:dyDescent="0.25">
      <c r="A56" s="45"/>
      <c r="B56" s="313"/>
      <c r="C56" s="313"/>
      <c r="D56" s="313"/>
      <c r="E56" s="313"/>
      <c r="F56" s="313"/>
      <c r="G56" s="313"/>
      <c r="H56" s="313"/>
      <c r="I56" s="313"/>
      <c r="J56" s="313"/>
      <c r="K56" s="313"/>
      <c r="L56" s="779"/>
      <c r="M56" s="13"/>
      <c r="N56" s="13"/>
      <c r="O56" s="13"/>
      <c r="P56" s="13"/>
      <c r="Q56" s="13"/>
    </row>
    <row r="57" spans="1:17" s="5" customFormat="1" hidden="1" x14ac:dyDescent="0.25">
      <c r="A57" s="45"/>
      <c r="B57" s="313"/>
      <c r="C57" s="313"/>
      <c r="D57" s="313"/>
      <c r="E57" s="313"/>
      <c r="F57" s="313"/>
      <c r="G57" s="313"/>
      <c r="H57" s="313"/>
      <c r="I57" s="313"/>
      <c r="J57" s="313"/>
      <c r="K57" s="313"/>
      <c r="L57" s="779"/>
      <c r="M57" s="13"/>
      <c r="N57" s="13"/>
      <c r="O57" s="13"/>
      <c r="P57" s="13"/>
      <c r="Q57" s="13"/>
    </row>
    <row r="58" spans="1:17" s="5" customFormat="1" hidden="1" x14ac:dyDescent="0.25">
      <c r="A58" s="45"/>
      <c r="B58" s="313"/>
      <c r="C58" s="313"/>
      <c r="D58" s="313"/>
      <c r="E58" s="313"/>
      <c r="F58" s="313"/>
      <c r="G58" s="313"/>
      <c r="H58" s="313"/>
      <c r="I58" s="313"/>
      <c r="J58" s="313"/>
      <c r="K58" s="313"/>
      <c r="L58" s="779"/>
      <c r="M58" s="13"/>
      <c r="N58" s="13"/>
      <c r="O58" s="13"/>
      <c r="P58" s="13"/>
      <c r="Q58" s="13"/>
    </row>
    <row r="59" spans="1:17" s="5" customFormat="1" hidden="1" x14ac:dyDescent="0.25">
      <c r="A59" s="45"/>
      <c r="B59" s="313"/>
      <c r="C59" s="313"/>
      <c r="D59" s="313"/>
      <c r="E59" s="313"/>
      <c r="F59" s="313"/>
      <c r="G59" s="313"/>
      <c r="H59" s="313"/>
      <c r="I59" s="313"/>
      <c r="J59" s="313"/>
      <c r="K59" s="313"/>
      <c r="L59" s="779"/>
      <c r="M59" s="13"/>
      <c r="N59" s="13"/>
      <c r="O59" s="13"/>
      <c r="P59" s="13"/>
      <c r="Q59" s="13"/>
    </row>
    <row r="60" spans="1:17" s="5" customFormat="1" hidden="1" x14ac:dyDescent="0.25">
      <c r="A60" s="45"/>
      <c r="B60" s="313"/>
      <c r="C60" s="313"/>
      <c r="D60" s="313"/>
      <c r="E60" s="313"/>
      <c r="F60" s="313"/>
      <c r="G60" s="313"/>
      <c r="H60" s="313"/>
      <c r="I60" s="313"/>
      <c r="J60" s="313"/>
      <c r="K60" s="313"/>
      <c r="L60" s="779"/>
      <c r="M60" s="13"/>
      <c r="N60" s="13"/>
      <c r="O60" s="13"/>
      <c r="P60" s="13"/>
      <c r="Q60" s="13"/>
    </row>
    <row r="61" spans="1:17" s="5" customFormat="1" hidden="1" x14ac:dyDescent="0.25">
      <c r="A61" s="45"/>
      <c r="B61" s="313"/>
      <c r="C61" s="313"/>
      <c r="D61" s="313"/>
      <c r="E61" s="313"/>
      <c r="F61" s="313"/>
      <c r="G61" s="313"/>
      <c r="H61" s="313"/>
      <c r="I61" s="313"/>
      <c r="J61" s="313"/>
      <c r="K61" s="313"/>
      <c r="L61" s="779"/>
      <c r="M61" s="13"/>
      <c r="N61" s="13"/>
      <c r="O61" s="13"/>
      <c r="P61" s="13"/>
      <c r="Q61" s="13"/>
    </row>
    <row r="62" spans="1:17" s="5" customFormat="1" hidden="1" x14ac:dyDescent="0.25">
      <c r="A62" s="45"/>
      <c r="B62" s="313"/>
      <c r="C62" s="313"/>
      <c r="D62" s="313"/>
      <c r="E62" s="313"/>
      <c r="F62" s="313"/>
      <c r="G62" s="313"/>
      <c r="H62" s="313"/>
      <c r="I62" s="313"/>
      <c r="J62" s="313"/>
      <c r="K62" s="313"/>
      <c r="L62" s="779"/>
      <c r="M62" s="13"/>
      <c r="N62" s="13"/>
      <c r="O62" s="13"/>
      <c r="P62" s="13"/>
      <c r="Q62" s="13"/>
    </row>
    <row r="63" spans="1:17" s="5" customFormat="1" hidden="1" x14ac:dyDescent="0.25">
      <c r="A63" s="45"/>
      <c r="B63" s="313"/>
      <c r="C63" s="313"/>
      <c r="D63" s="313"/>
      <c r="E63" s="313"/>
      <c r="F63" s="313"/>
      <c r="G63" s="313"/>
      <c r="H63" s="313"/>
      <c r="I63" s="313"/>
      <c r="J63" s="313"/>
      <c r="K63" s="313"/>
      <c r="L63" s="779"/>
      <c r="M63" s="13"/>
      <c r="N63" s="13"/>
      <c r="O63" s="13"/>
      <c r="P63" s="13"/>
      <c r="Q63" s="13"/>
    </row>
    <row r="64" spans="1:17" s="5" customFormat="1" hidden="1" x14ac:dyDescent="0.25">
      <c r="A64" s="45"/>
      <c r="B64" s="313"/>
      <c r="C64" s="313"/>
      <c r="D64" s="313"/>
      <c r="E64" s="313"/>
      <c r="F64" s="313"/>
      <c r="G64" s="313"/>
      <c r="H64" s="313"/>
      <c r="I64" s="313"/>
      <c r="J64" s="313"/>
      <c r="K64" s="313"/>
      <c r="L64" s="779"/>
      <c r="M64" s="13"/>
      <c r="N64" s="13"/>
      <c r="O64" s="13"/>
      <c r="P64" s="13"/>
      <c r="Q64" s="13"/>
    </row>
    <row r="65" spans="1:17" s="5" customFormat="1" hidden="1" x14ac:dyDescent="0.25">
      <c r="A65" s="45"/>
      <c r="B65" s="313"/>
      <c r="C65" s="313"/>
      <c r="D65" s="313"/>
      <c r="E65" s="313"/>
      <c r="F65" s="313"/>
      <c r="G65" s="313"/>
      <c r="H65" s="313"/>
      <c r="I65" s="313"/>
      <c r="J65" s="313"/>
      <c r="K65" s="313"/>
      <c r="L65" s="779"/>
      <c r="M65" s="13"/>
      <c r="N65" s="13"/>
      <c r="O65" s="13"/>
      <c r="P65" s="13"/>
      <c r="Q65" s="13"/>
    </row>
    <row r="66" spans="1:17" s="5" customFormat="1" hidden="1" x14ac:dyDescent="0.25">
      <c r="A66" s="45"/>
      <c r="B66" s="313"/>
      <c r="C66" s="313"/>
      <c r="D66" s="313"/>
      <c r="E66" s="313"/>
      <c r="F66" s="313"/>
      <c r="G66" s="313"/>
      <c r="H66" s="313"/>
      <c r="I66" s="313"/>
      <c r="J66" s="313"/>
      <c r="K66" s="313"/>
      <c r="L66" s="779"/>
      <c r="M66" s="13"/>
      <c r="N66" s="13"/>
      <c r="O66" s="13"/>
      <c r="P66" s="13"/>
      <c r="Q66" s="13"/>
    </row>
    <row r="67" spans="1:17" hidden="1" x14ac:dyDescent="0.25">
      <c r="A67" s="33"/>
      <c r="B67" s="313"/>
      <c r="C67" s="313"/>
      <c r="D67" s="313"/>
      <c r="E67" s="313"/>
      <c r="F67" s="313"/>
      <c r="G67" s="313"/>
      <c r="H67" s="313"/>
      <c r="I67" s="313"/>
      <c r="J67" s="313"/>
      <c r="K67" s="313"/>
      <c r="L67" s="779"/>
      <c r="N67" s="11"/>
      <c r="O67" s="11"/>
      <c r="P67" s="11"/>
    </row>
    <row r="68" spans="1:17" hidden="1" x14ac:dyDescent="0.25">
      <c r="A68" s="33"/>
      <c r="B68" s="313"/>
      <c r="C68" s="313"/>
      <c r="D68" s="313"/>
      <c r="E68" s="313"/>
      <c r="F68" s="313"/>
      <c r="G68" s="313"/>
      <c r="H68" s="313"/>
      <c r="I68" s="313"/>
      <c r="J68" s="313"/>
      <c r="K68" s="313"/>
      <c r="L68" s="779"/>
      <c r="N68" s="11"/>
      <c r="O68" s="11"/>
      <c r="P68" s="11"/>
    </row>
    <row r="69" spans="1:17" hidden="1" x14ac:dyDescent="0.25">
      <c r="A69" s="33"/>
      <c r="B69" s="313"/>
      <c r="C69" s="313"/>
      <c r="D69" s="313"/>
      <c r="E69" s="313"/>
      <c r="F69" s="313"/>
      <c r="G69" s="313"/>
      <c r="H69" s="313"/>
      <c r="I69" s="313"/>
      <c r="J69" s="313"/>
      <c r="K69" s="313"/>
      <c r="L69" s="779"/>
      <c r="N69" s="11"/>
      <c r="O69" s="11"/>
      <c r="P69" s="11"/>
    </row>
    <row r="70" spans="1:17" hidden="1" x14ac:dyDescent="0.25">
      <c r="A70" s="33"/>
      <c r="B70" s="313"/>
      <c r="C70" s="313"/>
      <c r="D70" s="313"/>
      <c r="E70" s="313"/>
      <c r="F70" s="313"/>
      <c r="G70" s="313"/>
      <c r="H70" s="313"/>
      <c r="I70" s="313"/>
      <c r="J70" s="313"/>
      <c r="K70" s="313"/>
      <c r="L70" s="779"/>
      <c r="N70" s="11"/>
      <c r="O70" s="11"/>
      <c r="P70" s="11"/>
    </row>
    <row r="71" spans="1:17" hidden="1" x14ac:dyDescent="0.25">
      <c r="A71" s="33"/>
      <c r="B71" s="313"/>
      <c r="C71" s="313"/>
      <c r="D71" s="313"/>
      <c r="E71" s="313"/>
      <c r="F71" s="313"/>
      <c r="G71" s="313"/>
      <c r="H71" s="313"/>
      <c r="I71" s="313"/>
      <c r="J71" s="313"/>
      <c r="K71" s="313"/>
      <c r="L71" s="779"/>
      <c r="N71" s="11"/>
      <c r="O71" s="11"/>
      <c r="P71" s="11"/>
    </row>
    <row r="72" spans="1:17" hidden="1" x14ac:dyDescent="0.25">
      <c r="A72" s="33"/>
      <c r="B72" s="313"/>
      <c r="C72" s="313"/>
      <c r="D72" s="313"/>
      <c r="E72" s="313"/>
      <c r="F72" s="313"/>
      <c r="G72" s="313"/>
      <c r="H72" s="313"/>
      <c r="I72" s="313"/>
      <c r="J72" s="313"/>
      <c r="K72" s="313"/>
      <c r="L72" s="779"/>
      <c r="N72" s="11"/>
      <c r="O72" s="11"/>
      <c r="P72" s="11"/>
    </row>
    <row r="73" spans="1:17" hidden="1" x14ac:dyDescent="0.25">
      <c r="A73" s="33"/>
      <c r="B73" s="313"/>
      <c r="C73" s="313"/>
      <c r="D73" s="313"/>
      <c r="E73" s="313"/>
      <c r="F73" s="313"/>
      <c r="G73" s="313"/>
      <c r="H73" s="313"/>
      <c r="I73" s="313"/>
      <c r="J73" s="313"/>
      <c r="K73" s="313"/>
      <c r="L73" s="779"/>
      <c r="N73" s="11"/>
      <c r="O73" s="11"/>
      <c r="P73" s="11"/>
    </row>
    <row r="74" spans="1:17" hidden="1" x14ac:dyDescent="0.25">
      <c r="A74" s="33"/>
      <c r="B74" s="313"/>
      <c r="C74" s="313"/>
      <c r="D74" s="313"/>
      <c r="E74" s="313"/>
      <c r="F74" s="313"/>
      <c r="G74" s="313"/>
      <c r="H74" s="313"/>
      <c r="I74" s="313"/>
      <c r="J74" s="313"/>
      <c r="K74" s="313"/>
      <c r="L74" s="779"/>
      <c r="N74" s="11"/>
      <c r="O74" s="11"/>
      <c r="P74" s="11"/>
    </row>
    <row r="75" spans="1:17" hidden="1" x14ac:dyDescent="0.25">
      <c r="A75" s="33"/>
      <c r="B75" s="313"/>
      <c r="C75" s="313"/>
      <c r="D75" s="313"/>
      <c r="E75" s="313"/>
      <c r="F75" s="313"/>
      <c r="G75" s="313"/>
      <c r="H75" s="313"/>
      <c r="I75" s="313"/>
      <c r="J75" s="313"/>
      <c r="K75" s="313"/>
      <c r="L75" s="779"/>
      <c r="N75" s="11"/>
      <c r="O75" s="11"/>
      <c r="P75" s="11"/>
    </row>
    <row r="76" spans="1:17" hidden="1" x14ac:dyDescent="0.25">
      <c r="A76" s="33"/>
      <c r="B76" s="313"/>
      <c r="C76" s="313"/>
      <c r="D76" s="313"/>
      <c r="E76" s="313"/>
      <c r="F76" s="313"/>
      <c r="G76" s="313"/>
      <c r="H76" s="313"/>
      <c r="I76" s="313"/>
      <c r="J76" s="313"/>
      <c r="K76" s="313"/>
      <c r="L76" s="779"/>
      <c r="N76" s="11"/>
      <c r="O76" s="11"/>
      <c r="P76" s="11"/>
    </row>
    <row r="77" spans="1:17" hidden="1" x14ac:dyDescent="0.25">
      <c r="A77" s="33"/>
      <c r="B77" s="313"/>
      <c r="C77" s="313"/>
      <c r="D77" s="313"/>
      <c r="E77" s="313"/>
      <c r="F77" s="313"/>
      <c r="G77" s="313"/>
      <c r="H77" s="313"/>
      <c r="I77" s="313"/>
      <c r="J77" s="313"/>
      <c r="K77" s="313"/>
      <c r="L77" s="779"/>
      <c r="N77" s="11"/>
      <c r="O77" s="11"/>
      <c r="P77" s="11"/>
    </row>
    <row r="78" spans="1:17" hidden="1" x14ac:dyDescent="0.25">
      <c r="A78" s="33"/>
      <c r="B78" s="313"/>
      <c r="C78" s="313"/>
      <c r="D78" s="313"/>
      <c r="E78" s="313"/>
      <c r="F78" s="313"/>
      <c r="G78" s="313"/>
      <c r="H78" s="313"/>
      <c r="I78" s="313"/>
      <c r="J78" s="313"/>
      <c r="K78" s="313"/>
      <c r="L78" s="779"/>
      <c r="N78" s="11"/>
      <c r="O78" s="11"/>
      <c r="P78" s="11"/>
    </row>
    <row r="79" spans="1:17" hidden="1" x14ac:dyDescent="0.25">
      <c r="A79" s="33"/>
      <c r="B79" s="313"/>
      <c r="C79" s="313"/>
      <c r="D79" s="313"/>
      <c r="E79" s="313"/>
      <c r="F79" s="313"/>
      <c r="G79" s="313"/>
      <c r="H79" s="313"/>
      <c r="I79" s="313"/>
      <c r="J79" s="313"/>
      <c r="K79" s="313"/>
      <c r="L79" s="779"/>
      <c r="N79" s="11"/>
      <c r="O79" s="11"/>
      <c r="P79" s="11"/>
    </row>
    <row r="80" spans="1:17" hidden="1" x14ac:dyDescent="0.25">
      <c r="A80" s="33"/>
      <c r="B80" s="313"/>
      <c r="C80" s="313"/>
      <c r="D80" s="313"/>
      <c r="E80" s="313"/>
      <c r="F80" s="313"/>
      <c r="G80" s="313"/>
      <c r="H80" s="313"/>
      <c r="I80" s="313"/>
      <c r="J80" s="313"/>
      <c r="K80" s="313"/>
      <c r="L80" s="779"/>
      <c r="N80" s="11"/>
      <c r="O80" s="11"/>
      <c r="P80" s="11"/>
    </row>
    <row r="81" spans="1:16" hidden="1" x14ac:dyDescent="0.25">
      <c r="A81" s="33"/>
      <c r="B81" s="313"/>
      <c r="C81" s="313"/>
      <c r="D81" s="313"/>
      <c r="E81" s="313"/>
      <c r="F81" s="313"/>
      <c r="G81" s="313"/>
      <c r="H81" s="313"/>
      <c r="I81" s="313"/>
      <c r="J81" s="313"/>
      <c r="K81" s="313"/>
      <c r="L81" s="779"/>
      <c r="N81" s="11"/>
      <c r="O81" s="11"/>
      <c r="P81" s="11"/>
    </row>
    <row r="82" spans="1:16" hidden="1" x14ac:dyDescent="0.25">
      <c r="A82" s="33"/>
      <c r="B82" s="313"/>
      <c r="C82" s="313"/>
      <c r="D82" s="313"/>
      <c r="E82" s="313"/>
      <c r="F82" s="313"/>
      <c r="G82" s="313"/>
      <c r="H82" s="313"/>
      <c r="I82" s="313"/>
      <c r="J82" s="313"/>
      <c r="K82" s="313"/>
      <c r="L82" s="779"/>
      <c r="N82" s="11"/>
      <c r="O82" s="11"/>
      <c r="P82" s="11"/>
    </row>
    <row r="83" spans="1:16" hidden="1" x14ac:dyDescent="0.25">
      <c r="A83" s="33"/>
      <c r="B83" s="313"/>
      <c r="C83" s="313"/>
      <c r="D83" s="313"/>
      <c r="E83" s="313"/>
      <c r="F83" s="313"/>
      <c r="G83" s="313"/>
      <c r="H83" s="313"/>
      <c r="I83" s="313"/>
      <c r="J83" s="313"/>
      <c r="K83" s="313"/>
      <c r="L83" s="779"/>
      <c r="N83" s="11"/>
      <c r="O83" s="11"/>
      <c r="P83" s="11"/>
    </row>
    <row r="84" spans="1:16" hidden="1" x14ac:dyDescent="0.25">
      <c r="A84" s="33"/>
      <c r="B84" s="313"/>
      <c r="C84" s="313"/>
      <c r="D84" s="313"/>
      <c r="E84" s="313"/>
      <c r="F84" s="313"/>
      <c r="G84" s="313"/>
      <c r="H84" s="313"/>
      <c r="I84" s="313"/>
      <c r="J84" s="313"/>
      <c r="K84" s="313"/>
      <c r="L84" s="779"/>
      <c r="N84" s="11"/>
      <c r="O84" s="11"/>
      <c r="P84" s="11"/>
    </row>
    <row r="85" spans="1:16" hidden="1" x14ac:dyDescent="0.25">
      <c r="A85" s="33"/>
      <c r="B85" s="313"/>
      <c r="C85" s="313"/>
      <c r="D85" s="313"/>
      <c r="E85" s="313"/>
      <c r="F85" s="313"/>
      <c r="G85" s="313"/>
      <c r="H85" s="313"/>
      <c r="I85" s="313"/>
      <c r="J85" s="313"/>
      <c r="K85" s="313"/>
      <c r="L85" s="779"/>
      <c r="N85" s="11"/>
      <c r="O85" s="11"/>
      <c r="P85" s="11"/>
    </row>
    <row r="86" spans="1:16" hidden="1" x14ac:dyDescent="0.25">
      <c r="A86" s="33"/>
      <c r="B86" s="313"/>
      <c r="C86" s="313"/>
      <c r="D86" s="313"/>
      <c r="E86" s="313"/>
      <c r="F86" s="313"/>
      <c r="G86" s="313"/>
      <c r="H86" s="313"/>
      <c r="I86" s="313"/>
      <c r="J86" s="313"/>
      <c r="K86" s="313"/>
      <c r="L86" s="779"/>
      <c r="N86" s="11"/>
      <c r="O86" s="11"/>
      <c r="P86" s="11"/>
    </row>
    <row r="87" spans="1:16" hidden="1" x14ac:dyDescent="0.25">
      <c r="A87" s="33"/>
      <c r="B87" s="313"/>
      <c r="C87" s="313"/>
      <c r="D87" s="313"/>
      <c r="E87" s="313"/>
      <c r="F87" s="313"/>
      <c r="G87" s="313"/>
      <c r="H87" s="313"/>
      <c r="I87" s="313"/>
      <c r="J87" s="313"/>
      <c r="K87" s="313"/>
      <c r="L87" s="779"/>
      <c r="N87" s="11"/>
      <c r="O87" s="11"/>
      <c r="P87" s="11"/>
    </row>
    <row r="88" spans="1:16" hidden="1" x14ac:dyDescent="0.25">
      <c r="A88" s="33"/>
      <c r="B88" s="313"/>
      <c r="C88" s="313"/>
      <c r="D88" s="313"/>
      <c r="E88" s="313"/>
      <c r="F88" s="313"/>
      <c r="G88" s="313"/>
      <c r="H88" s="313"/>
      <c r="I88" s="313"/>
      <c r="J88" s="313"/>
      <c r="K88" s="313"/>
      <c r="L88" s="779"/>
      <c r="N88" s="11"/>
      <c r="O88" s="11"/>
      <c r="P88" s="11"/>
    </row>
    <row r="89" spans="1:16" hidden="1" x14ac:dyDescent="0.25">
      <c r="A89" s="33"/>
      <c r="B89" s="313"/>
      <c r="C89" s="313"/>
      <c r="D89" s="313"/>
      <c r="E89" s="313"/>
      <c r="F89" s="313"/>
      <c r="G89" s="313"/>
      <c r="H89" s="313"/>
      <c r="I89" s="313"/>
      <c r="J89" s="313"/>
      <c r="K89" s="313"/>
      <c r="L89" s="779"/>
      <c r="N89" s="11"/>
      <c r="O89" s="11"/>
      <c r="P89" s="11"/>
    </row>
    <row r="90" spans="1:16" hidden="1" x14ac:dyDescent="0.25">
      <c r="A90" s="33"/>
      <c r="B90" s="313"/>
      <c r="C90" s="313"/>
      <c r="D90" s="313"/>
      <c r="E90" s="313"/>
      <c r="F90" s="313"/>
      <c r="G90" s="313"/>
      <c r="H90" s="313"/>
      <c r="I90" s="313"/>
      <c r="J90" s="313"/>
      <c r="K90" s="313"/>
      <c r="L90" s="779"/>
      <c r="N90" s="11"/>
      <c r="O90" s="11"/>
      <c r="P90" s="11"/>
    </row>
    <row r="91" spans="1:16" hidden="1" x14ac:dyDescent="0.25">
      <c r="A91" s="33"/>
      <c r="B91" s="313"/>
      <c r="C91" s="313"/>
      <c r="D91" s="313"/>
      <c r="E91" s="313"/>
      <c r="F91" s="313"/>
      <c r="G91" s="313"/>
      <c r="H91" s="313"/>
      <c r="I91" s="313"/>
      <c r="J91" s="313"/>
      <c r="K91" s="313"/>
      <c r="L91" s="779"/>
      <c r="N91" s="11"/>
      <c r="O91" s="11"/>
      <c r="P91" s="11"/>
    </row>
    <row r="92" spans="1:16" hidden="1" x14ac:dyDescent="0.25">
      <c r="A92" s="33"/>
      <c r="B92" s="313"/>
      <c r="C92" s="313"/>
      <c r="D92" s="313"/>
      <c r="E92" s="313"/>
      <c r="F92" s="313"/>
      <c r="G92" s="313"/>
      <c r="H92" s="313"/>
      <c r="I92" s="313"/>
      <c r="J92" s="313"/>
      <c r="K92" s="313"/>
      <c r="L92" s="779"/>
      <c r="N92" s="11"/>
      <c r="O92" s="11"/>
      <c r="P92" s="11"/>
    </row>
    <row r="93" spans="1:16" hidden="1" x14ac:dyDescent="0.25">
      <c r="A93" s="33"/>
      <c r="B93" s="313"/>
      <c r="C93" s="313"/>
      <c r="D93" s="313"/>
      <c r="E93" s="313"/>
      <c r="F93" s="313"/>
      <c r="G93" s="313"/>
      <c r="H93" s="313"/>
      <c r="I93" s="313"/>
      <c r="J93" s="313"/>
      <c r="K93" s="313"/>
      <c r="L93" s="779"/>
      <c r="N93" s="11"/>
      <c r="O93" s="11"/>
      <c r="P93" s="11"/>
    </row>
    <row r="94" spans="1:16" hidden="1" x14ac:dyDescent="0.25">
      <c r="A94" s="33"/>
      <c r="B94" s="313"/>
      <c r="C94" s="313"/>
      <c r="D94" s="313"/>
      <c r="E94" s="313"/>
      <c r="F94" s="313"/>
      <c r="G94" s="313"/>
      <c r="H94" s="313"/>
      <c r="I94" s="313"/>
      <c r="J94" s="313"/>
      <c r="K94" s="313"/>
      <c r="L94" s="779"/>
      <c r="N94" s="11"/>
      <c r="O94" s="11"/>
      <c r="P94" s="11"/>
    </row>
    <row r="95" spans="1:16" hidden="1" x14ac:dyDescent="0.25">
      <c r="A95" s="33"/>
      <c r="B95" s="12"/>
      <c r="C95" s="12"/>
      <c r="D95" s="8"/>
      <c r="E95" s="8"/>
      <c r="F95" s="8"/>
      <c r="G95" s="8"/>
      <c r="H95" s="33"/>
      <c r="I95" s="33"/>
      <c r="J95" s="33"/>
      <c r="K95" s="33"/>
      <c r="L95" s="775"/>
      <c r="N95" s="11"/>
      <c r="O95" s="11"/>
      <c r="P95" s="11"/>
    </row>
    <row r="96" spans="1:16" hidden="1" x14ac:dyDescent="0.25"/>
  </sheetData>
  <mergeCells count="47">
    <mergeCell ref="H10:H13"/>
    <mergeCell ref="H14:H17"/>
    <mergeCell ref="H18:H22"/>
    <mergeCell ref="H23:H25"/>
    <mergeCell ref="H28:H31"/>
    <mergeCell ref="H32:H35"/>
    <mergeCell ref="H36:H39"/>
    <mergeCell ref="H40:H42"/>
    <mergeCell ref="K28:K31"/>
    <mergeCell ref="K32:K35"/>
    <mergeCell ref="Q28:Q31"/>
    <mergeCell ref="Q32:Q35"/>
    <mergeCell ref="Q36:Q39"/>
    <mergeCell ref="Q40:Q42"/>
    <mergeCell ref="K36:K39"/>
    <mergeCell ref="K40:K42"/>
    <mergeCell ref="O28:O42"/>
    <mergeCell ref="B40:B42"/>
    <mergeCell ref="B2:L2"/>
    <mergeCell ref="B3:L3"/>
    <mergeCell ref="B4:L4"/>
    <mergeCell ref="C14:D14"/>
    <mergeCell ref="B14:B17"/>
    <mergeCell ref="B18:B22"/>
    <mergeCell ref="B23:B25"/>
    <mergeCell ref="B28:B31"/>
    <mergeCell ref="B32:B35"/>
    <mergeCell ref="C6:D6"/>
    <mergeCell ref="C7:D7"/>
    <mergeCell ref="C12:D12"/>
    <mergeCell ref="B10:B13"/>
    <mergeCell ref="C9:D9"/>
    <mergeCell ref="C20:D20"/>
    <mergeCell ref="B36:B39"/>
    <mergeCell ref="C10:D10"/>
    <mergeCell ref="C25:D25"/>
    <mergeCell ref="C24:D24"/>
    <mergeCell ref="C21:D21"/>
    <mergeCell ref="C22:D22"/>
    <mergeCell ref="C23:D23"/>
    <mergeCell ref="C13:D13"/>
    <mergeCell ref="C15:D15"/>
    <mergeCell ref="C16:D16"/>
    <mergeCell ref="C11:D11"/>
    <mergeCell ref="C17:D17"/>
    <mergeCell ref="C18:D18"/>
    <mergeCell ref="C19:D19"/>
  </mergeCells>
  <conditionalFormatting sqref="G7">
    <cfRule type="iconSet" priority="470">
      <iconSet iconSet="3Symbols">
        <cfvo type="percent" val="0"/>
        <cfvo type="num" val="0.5"/>
        <cfvo type="num" val="0.8"/>
      </iconSet>
    </cfRule>
  </conditionalFormatting>
  <conditionalFormatting sqref="G10:G13">
    <cfRule type="iconSet" priority="469">
      <iconSet iconSet="3Symbols">
        <cfvo type="percent" val="0"/>
        <cfvo type="num" val="0.5"/>
        <cfvo type="num" val="0.8"/>
      </iconSet>
    </cfRule>
  </conditionalFormatting>
  <conditionalFormatting sqref="G14:G25">
    <cfRule type="iconSet" priority="468">
      <iconSet iconSet="3Symbols">
        <cfvo type="percent" val="0"/>
        <cfvo type="num" val="0.5"/>
        <cfvo type="num" val="0.8"/>
      </iconSet>
    </cfRule>
  </conditionalFormatting>
  <conditionalFormatting sqref="R6:R15">
    <cfRule type="colorScale" priority="384">
      <colorScale>
        <cfvo type="min"/>
        <cfvo type="percentile" val="50"/>
        <cfvo type="max"/>
        <color rgb="FFF8696B"/>
        <color rgb="FFFFEB84"/>
        <color rgb="FF63BE7B"/>
      </colorScale>
    </cfRule>
  </conditionalFormatting>
  <conditionalFormatting sqref="R5">
    <cfRule type="colorScale" priority="352">
      <colorScale>
        <cfvo type="min"/>
        <cfvo type="percentile" val="50"/>
        <cfvo type="max"/>
        <color rgb="FFF8696B"/>
        <color rgb="FFFFEB84"/>
        <color rgb="FF63BE7B"/>
      </colorScale>
    </cfRule>
  </conditionalFormatting>
  <conditionalFormatting sqref="R5:R15">
    <cfRule type="colorScale" priority="351">
      <colorScale>
        <cfvo type="min"/>
        <cfvo type="percentile" val="50"/>
        <cfvo type="max"/>
        <color rgb="FFF8696B"/>
        <color rgb="FFFFEB84"/>
        <color rgb="FF63BE7B"/>
      </colorScale>
    </cfRule>
  </conditionalFormatting>
  <conditionalFormatting sqref="H28:J42">
    <cfRule type="cellIs" dxfId="97" priority="4341" operator="notBetween">
      <formula>$S$6</formula>
      <formula>$T$6</formula>
    </cfRule>
    <cfRule type="cellIs" dxfId="96" priority="4342" operator="between">
      <formula>$S$6</formula>
      <formula>$T$6</formula>
    </cfRule>
  </conditionalFormatting>
  <conditionalFormatting sqref="H7:I7">
    <cfRule type="cellIs" dxfId="95" priority="221" operator="notBetween">
      <formula>$S$6</formula>
      <formula>$T$6</formula>
    </cfRule>
    <cfRule type="cellIs" dxfId="94" priority="222" operator="between">
      <formula>$S$6</formula>
      <formula>$T$6</formula>
    </cfRule>
  </conditionalFormatting>
  <conditionalFormatting sqref="H10:H13">
    <cfRule type="cellIs" dxfId="93" priority="219" operator="notBetween">
      <formula>$S$6</formula>
      <formula>$T$6</formula>
    </cfRule>
    <cfRule type="cellIs" dxfId="92" priority="220" operator="between">
      <formula>$S$6</formula>
      <formula>$T$6</formula>
    </cfRule>
  </conditionalFormatting>
  <conditionalFormatting sqref="H14:H17">
    <cfRule type="cellIs" dxfId="91" priority="217" operator="notBetween">
      <formula>$S$6</formula>
      <formula>$T$6</formula>
    </cfRule>
    <cfRule type="cellIs" dxfId="90" priority="218" operator="between">
      <formula>$S$6</formula>
      <formula>$T$6</formula>
    </cfRule>
  </conditionalFormatting>
  <conditionalFormatting sqref="H18">
    <cfRule type="cellIs" dxfId="89" priority="215" operator="notBetween">
      <formula>$S$6</formula>
      <formula>$T$6</formula>
    </cfRule>
    <cfRule type="cellIs" dxfId="88" priority="216" operator="between">
      <formula>$S$6</formula>
      <formula>$T$6</formula>
    </cfRule>
  </conditionalFormatting>
  <conditionalFormatting sqref="H23:H25">
    <cfRule type="cellIs" dxfId="87" priority="213" operator="notBetween">
      <formula>$S$6</formula>
      <formula>$T$6</formula>
    </cfRule>
    <cfRule type="cellIs" dxfId="86" priority="214" operator="between">
      <formula>$S$6</formula>
      <formula>$T$6</formula>
    </cfRule>
  </conditionalFormatting>
  <conditionalFormatting sqref="I10:I25">
    <cfRule type="cellIs" dxfId="85" priority="211" operator="notBetween">
      <formula>$S$6</formula>
      <formula>$T$6</formula>
    </cfRule>
    <cfRule type="cellIs" dxfId="84" priority="212" operator="between">
      <formula>$S$6</formula>
      <formula>$T$6</formula>
    </cfRule>
  </conditionalFormatting>
  <conditionalFormatting sqref="M7">
    <cfRule type="colorScale" priority="125">
      <colorScale>
        <cfvo type="num" val="0"/>
        <cfvo type="num" val="5"/>
        <cfvo type="num" val="10"/>
        <color theme="5" tint="-0.249977111117893"/>
        <color rgb="FFFFC000"/>
        <color rgb="FF10A814"/>
      </colorScale>
    </cfRule>
  </conditionalFormatting>
  <conditionalFormatting sqref="K7">
    <cfRule type="colorScale" priority="83">
      <colorScale>
        <cfvo type="num" val="0"/>
        <cfvo type="num" val="5"/>
        <cfvo type="num" val="10"/>
        <color theme="5" tint="-0.249977111117893"/>
        <color rgb="FFFFC000"/>
        <color rgb="FF10A814"/>
      </colorScale>
    </cfRule>
  </conditionalFormatting>
  <conditionalFormatting sqref="K10:K25">
    <cfRule type="colorScale" priority="82">
      <colorScale>
        <cfvo type="num" val="0"/>
        <cfvo type="num" val="5"/>
        <cfvo type="num" val="10"/>
        <color theme="5" tint="-0.249977111117893"/>
        <color rgb="FFFFC000"/>
        <color rgb="FF10A814"/>
      </colorScale>
    </cfRule>
  </conditionalFormatting>
  <conditionalFormatting sqref="M10:M25">
    <cfRule type="colorScale" priority="81">
      <colorScale>
        <cfvo type="num" val="0"/>
        <cfvo type="num" val="5"/>
        <cfvo type="num" val="10"/>
        <color theme="5" tint="-0.249977111117893"/>
        <color rgb="FFFFC000"/>
        <color rgb="FF10A814"/>
      </colorScale>
    </cfRule>
  </conditionalFormatting>
  <conditionalFormatting sqref="K28:K42">
    <cfRule type="colorScale" priority="39">
      <colorScale>
        <cfvo type="num" val="1"/>
        <cfvo type="num" val="10"/>
        <color theme="5" tint="-0.249977111117893"/>
        <color rgb="FF00B050"/>
      </colorScale>
    </cfRule>
    <cfRule type="colorScale" priority="40">
      <colorScale>
        <cfvo type="min"/>
        <cfvo type="percentile" val="50"/>
        <cfvo type="max"/>
        <color rgb="FFF8696B"/>
        <color rgb="FFFFEB84"/>
        <color rgb="FF63BE7B"/>
      </colorScale>
    </cfRule>
  </conditionalFormatting>
  <conditionalFormatting sqref="N32 N28 N36 N40">
    <cfRule type="colorScale" priority="37">
      <colorScale>
        <cfvo type="num" val="1"/>
        <cfvo type="num" val="10"/>
        <color theme="5" tint="-0.249977111117893"/>
        <color rgb="FF00B050"/>
      </colorScale>
    </cfRule>
    <cfRule type="colorScale" priority="38">
      <colorScale>
        <cfvo type="min"/>
        <cfvo type="percentile" val="50"/>
        <cfvo type="max"/>
        <color rgb="FFF8696B"/>
        <color rgb="FFFFEB84"/>
        <color rgb="FF63BE7B"/>
      </colorScale>
    </cfRule>
  </conditionalFormatting>
  <conditionalFormatting sqref="L28:L42 M32:N32 M36:N36 M33:M35 M40:N40 M37:M39 M41:M42">
    <cfRule type="colorScale" priority="35">
      <colorScale>
        <cfvo type="num" val="1"/>
        <cfvo type="num" val="10"/>
        <color theme="5" tint="-0.249977111117893"/>
        <color rgb="FF00B050"/>
      </colorScale>
    </cfRule>
    <cfRule type="colorScale" priority="36">
      <colorScale>
        <cfvo type="min"/>
        <cfvo type="percentile" val="50"/>
        <cfvo type="max"/>
        <color rgb="FFF8696B"/>
        <color rgb="FFFFEB84"/>
        <color rgb="FF63BE7B"/>
      </colorScale>
    </cfRule>
  </conditionalFormatting>
  <conditionalFormatting sqref="L28:L31">
    <cfRule type="colorScale" priority="33">
      <colorScale>
        <cfvo type="num" val="1"/>
        <cfvo type="num" val="10"/>
        <color theme="5" tint="-0.249977111117893"/>
        <color rgb="FF00B050"/>
      </colorScale>
    </cfRule>
    <cfRule type="colorScale" priority="34">
      <colorScale>
        <cfvo type="min"/>
        <cfvo type="percentile" val="50"/>
        <cfvo type="max"/>
        <color rgb="FFF8696B"/>
        <color rgb="FFFFEB84"/>
        <color rgb="FF63BE7B"/>
      </colorScale>
    </cfRule>
  </conditionalFormatting>
  <conditionalFormatting sqref="L32:N32 L36:N36 L33:M35 L40:N40 L37:M39 L41:M42">
    <cfRule type="colorScale" priority="31">
      <colorScale>
        <cfvo type="num" val="1"/>
        <cfvo type="num" val="10"/>
        <color theme="5" tint="-0.249977111117893"/>
        <color rgb="FF00B050"/>
      </colorScale>
    </cfRule>
    <cfRule type="colorScale" priority="32">
      <colorScale>
        <cfvo type="min"/>
        <cfvo type="percentile" val="50"/>
        <cfvo type="max"/>
        <color rgb="FFF8696B"/>
        <color rgb="FFFFEB84"/>
        <color rgb="FF63BE7B"/>
      </colorScale>
    </cfRule>
  </conditionalFormatting>
  <conditionalFormatting sqref="M28:M42">
    <cfRule type="colorScale" priority="29">
      <colorScale>
        <cfvo type="num" val="1"/>
        <cfvo type="num" val="10"/>
        <color theme="5" tint="-0.249977111117893"/>
        <color rgb="FF00B050"/>
      </colorScale>
    </cfRule>
    <cfRule type="colorScale" priority="30">
      <colorScale>
        <cfvo type="min"/>
        <cfvo type="percentile" val="50"/>
        <cfvo type="max"/>
        <color rgb="FFF8696B"/>
        <color rgb="FFFFEB84"/>
        <color rgb="FF63BE7B"/>
      </colorScale>
    </cfRule>
  </conditionalFormatting>
  <conditionalFormatting sqref="M28:M31">
    <cfRule type="colorScale" priority="27">
      <colorScale>
        <cfvo type="num" val="1"/>
        <cfvo type="num" val="10"/>
        <color theme="5" tint="-0.249977111117893"/>
        <color rgb="FF00B050"/>
      </colorScale>
    </cfRule>
    <cfRule type="colorScale" priority="28">
      <colorScale>
        <cfvo type="min"/>
        <cfvo type="percentile" val="50"/>
        <cfvo type="max"/>
        <color rgb="FFF8696B"/>
        <color rgb="FFFFEB84"/>
        <color rgb="FF63BE7B"/>
      </colorScale>
    </cfRule>
  </conditionalFormatting>
  <conditionalFormatting sqref="M32:M42">
    <cfRule type="colorScale" priority="25">
      <colorScale>
        <cfvo type="num" val="1"/>
        <cfvo type="num" val="10"/>
        <color theme="5" tint="-0.249977111117893"/>
        <color rgb="FF00B050"/>
      </colorScale>
    </cfRule>
    <cfRule type="colorScale" priority="26">
      <colorScale>
        <cfvo type="min"/>
        <cfvo type="percentile" val="50"/>
        <cfvo type="max"/>
        <color rgb="FFF8696B"/>
        <color rgb="FFFFEB84"/>
        <color rgb="FF63BE7B"/>
      </colorScale>
    </cfRule>
  </conditionalFormatting>
  <conditionalFormatting sqref="K28:K42">
    <cfRule type="colorScale" priority="23">
      <colorScale>
        <cfvo type="num" val="1"/>
        <cfvo type="num" val="10"/>
        <color theme="5" tint="-0.249977111117893"/>
        <color rgb="FF00B050"/>
      </colorScale>
    </cfRule>
    <cfRule type="colorScale" priority="24">
      <colorScale>
        <cfvo type="min"/>
        <cfvo type="percentile" val="50"/>
        <cfvo type="max"/>
        <color rgb="FFF8696B"/>
        <color rgb="FFFFEB84"/>
        <color rgb="FF63BE7B"/>
      </colorScale>
    </cfRule>
  </conditionalFormatting>
  <conditionalFormatting sqref="N32 N28 N36 N40">
    <cfRule type="colorScale" priority="21">
      <colorScale>
        <cfvo type="num" val="1"/>
        <cfvo type="num" val="10"/>
        <color theme="5" tint="-0.249977111117893"/>
        <color rgb="FF00B050"/>
      </colorScale>
    </cfRule>
    <cfRule type="colorScale" priority="22">
      <colorScale>
        <cfvo type="min"/>
        <cfvo type="percentile" val="50"/>
        <cfvo type="max"/>
        <color rgb="FFF8696B"/>
        <color rgb="FFFFEB84"/>
        <color rgb="FF63BE7B"/>
      </colorScale>
    </cfRule>
  </conditionalFormatting>
  <conditionalFormatting sqref="L28:L42 M32:N32 M36:N36 M33:M35 M40:N40 M37:M39 M41:M42">
    <cfRule type="colorScale" priority="19">
      <colorScale>
        <cfvo type="num" val="1"/>
        <cfvo type="num" val="10"/>
        <color theme="5" tint="-0.249977111117893"/>
        <color rgb="FF00B050"/>
      </colorScale>
    </cfRule>
    <cfRule type="colorScale" priority="20">
      <colorScale>
        <cfvo type="min"/>
        <cfvo type="percentile" val="50"/>
        <cfvo type="max"/>
        <color rgb="FFF8696B"/>
        <color rgb="FFFFEB84"/>
        <color rgb="FF63BE7B"/>
      </colorScale>
    </cfRule>
  </conditionalFormatting>
  <conditionalFormatting sqref="L28:L31">
    <cfRule type="colorScale" priority="17">
      <colorScale>
        <cfvo type="num" val="1"/>
        <cfvo type="num" val="10"/>
        <color theme="5" tint="-0.249977111117893"/>
        <color rgb="FF00B050"/>
      </colorScale>
    </cfRule>
    <cfRule type="colorScale" priority="18">
      <colorScale>
        <cfvo type="min"/>
        <cfvo type="percentile" val="50"/>
        <cfvo type="max"/>
        <color rgb="FFF8696B"/>
        <color rgb="FFFFEB84"/>
        <color rgb="FF63BE7B"/>
      </colorScale>
    </cfRule>
  </conditionalFormatting>
  <conditionalFormatting sqref="L32:N32 L36:N36 L33:M35 L40:N40 L37:M39 L41:M42">
    <cfRule type="colorScale" priority="15">
      <colorScale>
        <cfvo type="num" val="1"/>
        <cfvo type="num" val="10"/>
        <color theme="5" tint="-0.249977111117893"/>
        <color rgb="FF00B050"/>
      </colorScale>
    </cfRule>
    <cfRule type="colorScale" priority="16">
      <colorScale>
        <cfvo type="min"/>
        <cfvo type="percentile" val="50"/>
        <cfvo type="max"/>
        <color rgb="FFF8696B"/>
        <color rgb="FFFFEB84"/>
        <color rgb="FF63BE7B"/>
      </colorScale>
    </cfRule>
  </conditionalFormatting>
  <conditionalFormatting sqref="M28:M42">
    <cfRule type="colorScale" priority="13">
      <colorScale>
        <cfvo type="num" val="1"/>
        <cfvo type="num" val="10"/>
        <color theme="5" tint="-0.249977111117893"/>
        <color rgb="FF00B050"/>
      </colorScale>
    </cfRule>
    <cfRule type="colorScale" priority="14">
      <colorScale>
        <cfvo type="min"/>
        <cfvo type="percentile" val="50"/>
        <cfvo type="max"/>
        <color rgb="FFF8696B"/>
        <color rgb="FFFFEB84"/>
        <color rgb="FF63BE7B"/>
      </colorScale>
    </cfRule>
  </conditionalFormatting>
  <conditionalFormatting sqref="M28:M31">
    <cfRule type="colorScale" priority="11">
      <colorScale>
        <cfvo type="num" val="1"/>
        <cfvo type="num" val="10"/>
        <color theme="5" tint="-0.249977111117893"/>
        <color rgb="FF00B050"/>
      </colorScale>
    </cfRule>
    <cfRule type="colorScale" priority="12">
      <colorScale>
        <cfvo type="min"/>
        <cfvo type="percentile" val="50"/>
        <cfvo type="max"/>
        <color rgb="FFF8696B"/>
        <color rgb="FFFFEB84"/>
        <color rgb="FF63BE7B"/>
      </colorScale>
    </cfRule>
  </conditionalFormatting>
  <conditionalFormatting sqref="M32:M42">
    <cfRule type="colorScale" priority="9">
      <colorScale>
        <cfvo type="num" val="1"/>
        <cfvo type="num" val="10"/>
        <color theme="5" tint="-0.249977111117893"/>
        <color rgb="FF00B050"/>
      </colorScale>
    </cfRule>
    <cfRule type="colorScale" priority="10">
      <colorScale>
        <cfvo type="min"/>
        <cfvo type="percentile" val="50"/>
        <cfvo type="max"/>
        <color rgb="FFF8696B"/>
        <color rgb="FFFFEB84"/>
        <color rgb="FF63BE7B"/>
      </colorScale>
    </cfRule>
  </conditionalFormatting>
  <conditionalFormatting sqref="N29">
    <cfRule type="colorScale" priority="7">
      <colorScale>
        <cfvo type="num" val="1"/>
        <cfvo type="num" val="10"/>
        <color theme="5" tint="-0.249977111117893"/>
        <color rgb="FF00B050"/>
      </colorScale>
    </cfRule>
    <cfRule type="colorScale" priority="8">
      <colorScale>
        <cfvo type="min"/>
        <cfvo type="percentile" val="50"/>
        <cfvo type="max"/>
        <color rgb="FFF8696B"/>
        <color rgb="FFFFEB84"/>
        <color rgb="FF63BE7B"/>
      </colorScale>
    </cfRule>
  </conditionalFormatting>
  <conditionalFormatting sqref="N29">
    <cfRule type="colorScale" priority="5">
      <colorScale>
        <cfvo type="num" val="1"/>
        <cfvo type="num" val="10"/>
        <color theme="5" tint="-0.249977111117893"/>
        <color rgb="FF00B050"/>
      </colorScale>
    </cfRule>
    <cfRule type="colorScale" priority="6">
      <colorScale>
        <cfvo type="min"/>
        <cfvo type="percentile" val="50"/>
        <cfvo type="max"/>
        <color rgb="FFF8696B"/>
        <color rgb="FFFFEB84"/>
        <color rgb="FF63BE7B"/>
      </colorScale>
    </cfRule>
  </conditionalFormatting>
  <conditionalFormatting sqref="N31">
    <cfRule type="colorScale" priority="3">
      <colorScale>
        <cfvo type="num" val="1"/>
        <cfvo type="num" val="10"/>
        <color theme="5" tint="-0.249977111117893"/>
        <color rgb="FF00B050"/>
      </colorScale>
    </cfRule>
    <cfRule type="colorScale" priority="4">
      <colorScale>
        <cfvo type="min"/>
        <cfvo type="percentile" val="50"/>
        <cfvo type="max"/>
        <color rgb="FFF8696B"/>
        <color rgb="FFFFEB84"/>
        <color rgb="FF63BE7B"/>
      </colorScale>
    </cfRule>
  </conditionalFormatting>
  <conditionalFormatting sqref="N31">
    <cfRule type="colorScale" priority="1">
      <colorScale>
        <cfvo type="num" val="1"/>
        <cfvo type="num" val="10"/>
        <color theme="5" tint="-0.249977111117893"/>
        <color rgb="FF00B050"/>
      </colorScale>
    </cfRule>
    <cfRule type="colorScale" priority="2">
      <colorScale>
        <cfvo type="min"/>
        <cfvo type="percentile" val="50"/>
        <cfvo type="max"/>
        <color rgb="FFF8696B"/>
        <color rgb="FFFFEB84"/>
        <color rgb="FF63BE7B"/>
      </colorScale>
    </cfRule>
  </conditionalFormatting>
  <dataValidations count="2">
    <dataValidation type="list" allowBlank="1" showInputMessage="1" showErrorMessage="1" sqref="H26 J26">
      <formula1>$R$6:$R$8</formula1>
    </dataValidation>
    <dataValidation type="list" allowBlank="1" showInputMessage="1" showErrorMessage="1" sqref="K7 M7 K10:K25 M10:M25">
      <formula1>$R$5:$R$15</formula1>
    </dataValidation>
  </dataValidation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3" tint="0.39997558519241921"/>
  </sheetPr>
  <dimension ref="A1:U95"/>
  <sheetViews>
    <sheetView topLeftCell="C52" zoomScale="60" zoomScaleNormal="60" workbookViewId="0">
      <selection activeCell="I18" sqref="I18"/>
    </sheetView>
  </sheetViews>
  <sheetFormatPr baseColWidth="10" defaultColWidth="0" defaultRowHeight="15" zeroHeight="1" x14ac:dyDescent="0.25"/>
  <cols>
    <col min="1" max="1" width="5.140625" style="24" customWidth="1"/>
    <col min="2" max="2" width="19.28515625" style="25" customWidth="1"/>
    <col min="3" max="3" width="24.42578125" style="238" customWidth="1"/>
    <col min="4" max="4" width="33.28515625" style="220" bestFit="1" customWidth="1"/>
    <col min="5" max="5" width="9" style="24" customWidth="1"/>
    <col min="6" max="6" width="11.5703125" style="24" customWidth="1"/>
    <col min="7" max="7" width="12" style="24" customWidth="1"/>
    <col min="8" max="8" width="25.5703125" style="24" bestFit="1" customWidth="1"/>
    <col min="9" max="9" width="24.7109375" style="24" bestFit="1" customWidth="1"/>
    <col min="10" max="11" width="24.85546875" style="24" bestFit="1" customWidth="1"/>
    <col min="12" max="12" width="27.140625" style="24" customWidth="1"/>
    <col min="13" max="13" width="30.42578125" style="8" customWidth="1"/>
    <col min="14" max="14" width="25.42578125" customWidth="1"/>
    <col min="15" max="15" width="38.42578125" customWidth="1"/>
    <col min="16" max="16" width="15" customWidth="1"/>
    <col min="17" max="17" width="29.42578125" style="11" customWidth="1"/>
    <col min="18" max="19" width="11.42578125" hidden="1" customWidth="1"/>
    <col min="20" max="21" width="16.5703125" hidden="1" customWidth="1"/>
    <col min="22" max="16384" width="11.42578125" hidden="1"/>
  </cols>
  <sheetData>
    <row r="1" spans="1:21" ht="15" customHeight="1" x14ac:dyDescent="0.25">
      <c r="A1" s="8"/>
      <c r="B1" s="9" t="s">
        <v>37</v>
      </c>
      <c r="C1" s="9"/>
      <c r="D1" s="219"/>
      <c r="E1" s="2"/>
      <c r="F1" s="2"/>
      <c r="G1" s="2"/>
      <c r="H1" s="2"/>
      <c r="I1" s="2"/>
      <c r="J1" s="2"/>
      <c r="K1" s="11"/>
      <c r="L1" s="11"/>
      <c r="M1" s="11"/>
      <c r="N1" s="11"/>
      <c r="O1" s="13"/>
      <c r="P1" s="11"/>
      <c r="R1" s="11"/>
    </row>
    <row r="2" spans="1:21" ht="15" customHeight="1" x14ac:dyDescent="0.3">
      <c r="A2" s="8"/>
      <c r="B2" s="933" t="s">
        <v>241</v>
      </c>
      <c r="C2" s="933"/>
      <c r="D2" s="933"/>
      <c r="E2" s="933"/>
      <c r="F2" s="933"/>
      <c r="G2" s="933"/>
      <c r="H2" s="933"/>
      <c r="I2" s="933"/>
      <c r="J2" s="933"/>
      <c r="K2" s="933"/>
      <c r="L2" s="933"/>
      <c r="M2" s="11"/>
      <c r="N2" s="11"/>
      <c r="O2" s="13"/>
      <c r="P2" s="11"/>
      <c r="R2" s="11"/>
    </row>
    <row r="3" spans="1:21" ht="15" customHeight="1" x14ac:dyDescent="0.3">
      <c r="A3" s="8"/>
      <c r="B3" s="933"/>
      <c r="C3" s="933"/>
      <c r="D3" s="933"/>
      <c r="E3" s="933"/>
      <c r="F3" s="933"/>
      <c r="G3" s="933"/>
      <c r="H3" s="933"/>
      <c r="I3" s="933"/>
      <c r="J3" s="933"/>
      <c r="K3" s="933"/>
      <c r="L3" s="933"/>
      <c r="M3" s="11"/>
      <c r="N3" s="11"/>
      <c r="O3" s="13"/>
      <c r="P3" s="11"/>
      <c r="R3" s="11"/>
    </row>
    <row r="4" spans="1:21" ht="15" customHeight="1" x14ac:dyDescent="0.3">
      <c r="A4" s="8"/>
      <c r="B4" s="933" t="s">
        <v>450</v>
      </c>
      <c r="C4" s="933"/>
      <c r="D4" s="933"/>
      <c r="E4" s="933"/>
      <c r="F4" s="933"/>
      <c r="G4" s="933"/>
      <c r="H4" s="933"/>
      <c r="I4" s="933"/>
      <c r="J4" s="933"/>
      <c r="K4" s="933"/>
      <c r="L4" s="933"/>
      <c r="M4" s="11"/>
      <c r="N4" s="11"/>
      <c r="O4" s="13"/>
      <c r="P4" s="11"/>
      <c r="R4" s="11"/>
    </row>
    <row r="5" spans="1:21" ht="33.75" customHeight="1" x14ac:dyDescent="0.25">
      <c r="A5" s="8"/>
      <c r="B5" s="12"/>
      <c r="C5" s="235"/>
      <c r="D5" s="219"/>
      <c r="E5" s="2"/>
      <c r="F5" s="2"/>
      <c r="G5" s="2"/>
      <c r="H5" s="8"/>
      <c r="I5" s="8"/>
      <c r="K5" s="2"/>
      <c r="L5" s="2"/>
      <c r="M5" s="2"/>
      <c r="N5" s="2"/>
      <c r="O5" s="2"/>
      <c r="Q5" s="527" t="s">
        <v>758</v>
      </c>
      <c r="R5" s="11"/>
      <c r="S5" s="446">
        <v>0</v>
      </c>
      <c r="T5" s="11"/>
      <c r="U5" s="13"/>
    </row>
    <row r="6" spans="1:21" ht="46.5" x14ac:dyDescent="0.25">
      <c r="A6" s="11"/>
      <c r="B6" s="435" t="s">
        <v>242</v>
      </c>
      <c r="C6" s="786" t="s">
        <v>243</v>
      </c>
      <c r="D6" s="786"/>
      <c r="E6" s="435" t="s">
        <v>244</v>
      </c>
      <c r="F6" s="435" t="s">
        <v>245</v>
      </c>
      <c r="G6" s="421" t="s">
        <v>246</v>
      </c>
      <c r="H6" s="535" t="s">
        <v>797</v>
      </c>
      <c r="I6" s="536" t="s">
        <v>777</v>
      </c>
      <c r="J6" s="712"/>
      <c r="K6" s="421" t="s">
        <v>756</v>
      </c>
      <c r="L6" s="421" t="s">
        <v>251</v>
      </c>
      <c r="M6" s="421" t="s">
        <v>252</v>
      </c>
      <c r="N6" s="421" t="s">
        <v>251</v>
      </c>
      <c r="O6" s="8"/>
      <c r="P6" s="8"/>
      <c r="Q6" s="713">
        <f>(SUM(Q7:Q11)/COUNT(Q7:Q11))/10</f>
        <v>0</v>
      </c>
      <c r="R6" s="11"/>
      <c r="S6" s="446">
        <v>1</v>
      </c>
      <c r="T6" s="495" t="s">
        <v>459</v>
      </c>
      <c r="U6" s="495" t="s">
        <v>460</v>
      </c>
    </row>
    <row r="7" spans="1:21" s="5" customFormat="1" ht="282" customHeight="1" x14ac:dyDescent="0.25">
      <c r="A7" s="501" t="str">
        <f>VLOOKUP($B$1,avance!$A$2:$B$209,2,0)</f>
        <v xml:space="preserve">REPORTE A NIVEL DE OBJETIVO_x000D_
_x000D_
DICIEMBRE 30 DE 2015_x000D_
_x000D_
OBJETIVO INSTITUCIONAL: Cobertura con calidad de la Oferta Educativa_x000D_
_x000D_
La Vicerrectoría Académica en cumplimiento del plan de acción estratégico para avanzar en el logro del Objetivo institucional:  Cobertura con Calidad de la Oferta Educativa y como resultado de la coordinación de las principales actividades que constituyen la funcionalidad académica, continúa impulsando las políticas institucionales y articulando los esfuerzos desde cada uno de los  proyectos que lo conforman; a continuación se exponen los resultados obtenidos al 30 de Noviembre de 2015 en cada uno de los indicadores propuestos para éste objetivo:_x000D_
_x000D_
1. ABSORCIÓN DE LA EDUCACIÓN MEDIA_x000D_
Éste indicador reporta un avance del 31.51%, correspondiente a un nivel de cumplimiento del 105.74% de la meta propuesta para la vigencia de 29,8%. Para su cálculo se tomó del total de 2109 estudiantes de matriculados por primera vez en la Universidad Tecnológica de Pereira en el Primer semestre del año 2015 y 1699 en en segundo período, sobre 12.087 estudiantes graduados en educación media a nivel departamental en el año 2014 (Valor estimado con base en información proporcionada por el Ministerio de Educación Nacional).  Dentro de las estrategias implementadas para el avance en éste indicador se encuentran charlas dictadas a estudiantes de educación media de colegios de la región. En cuanto a una línea dada por la Universidad para la articulación entre la educación media y la superior, en la actualidad se encuentra en ejecución el proyecto PAI, en el marco del cual se diagnostica al estudiante a su ingreso a la Universidad y generan estrategias que propenden por su permanencia y egreso exitoso._x000D_
_x000D_
_x000D_
2. ESTUDIANTES GRADUADOS POR COHORTE_x000D_
El indicador muestra a la fecha un nivel de cumplimiento de 26.3%, correspondiente al 87.67% de la meta propuesta para la presente vigencia, que se ubica en 30%, este valor se obtiene realizando la medición de los programas académicos de pregrado, analizando el comportamiento de las cohortes desde el primer semestre de  2003._x000D_
De acuerdo al Sistema para la Prevención de la Deserción en Educación Superior (SPADIES), se tienen los siguientes valores para la deserción por cohorte en el período de grado más dos años:_x000D_
Nivel de formación_x000D_
Técnica Profesional	68.31%_x000D_
Tecnológica	62.14%_x000D_
Con el fin de garantizar la permanencia y egreso exitoso de los estudiantes de la institución, se vienen implementando las siguientes estrategias:_x000D_
1. Aplicación de pruebas clasificatorias de inicio: buscan caracterizar al estudiante a su entrada a la Institución._x000D_
2. Semestre de créditos reducidos: busca fortalecer las competencias de entrada del estudiante, de tal forma, que pueda afrontar de manera exitosa su proceso de formación._x000D_
3. Programa de Acompañamiento Integral (PAI): Una estrategia liderada por la Vicerrectoría de Responsabilidad Social y Bienestar Universitario y la Vicerrectoría académica, ofrece a los estudiantes acompañamiento en cuatro ejes fundamentales: académico, biopsicosocial, económico y normativo._x000D_
_x000D_
3. PROGRAMAS ACREDITADOS DE ALTA CALIDAD _x000D_
3.1 PREGRADO_x000D_
Se tienen actualmente 14 programas acreditados en alta calidad por el Consejo Nacional de Acreditación y 3 que han recibido concepto de pares favorable; de un total de 27 acreditables, lo cual ubica el indicador en un nivel de cumplimiento del 62.96%, valor que representa avance del 82.95% propuesto como meta para el presente período de medición, la cual es 75%; a la fecha, cuentan con acreditación los siguientes programas:_x000D_
3.2 POSGRADO_x000D_
El indicador se encuentra en 25%, correspondiente a un nivel de cumplimiento del 125% de la meta propuesta, se tienen a la fecha dos programas de posgrado acreditados (Maestría en Literatura, Maestría en Ingeniería Eléctrica y Maestría en Administración Económica y Financiera)_x000D_
_x000D_
_x000D_
•	 los siguientes programas que están en el proceso:_x000D_
?	Ingeniería Física_x000D_
?	Licenciatura en Filosofía_x000D_
?	Licenciatura en Comunicación e Informática Educativa_x000D_
?	Maestría en Lingüística_x000D_
?	Técnico en Turismo Sostenible_x000D_
?	Maestría en Educación_x000D_
?	Maestría en Enseñanza de la Matemática_x000D_
_x000D_
•	 Programas en proceso de elaboración del informe final, razón por la cual no se han realizado reuniones este mes:_x000D_
_x000D_
?	Licenciatura en Etnoeducación y Desarrollo Comunitario_x000D_
?	Maestría en Sistemas Automáticos de Producción_x000D_
Los siguientes programas se encuentran en etapa de recolección de información: _x000D_
?	Tecnología en Atención Prehospitalaria_x000D_
?	Ingeniería Electrónica_x000D_
_x000D_
•	Se recibe visita de pares académicos para el programa de Química Industrial los días 26 y 27 de noviembre._x000D_
•	Se confirma visita de pares académicos al programa de Maestría en Comunicación Educativa para los días 20, 21 y 22 de enero._x000D_
•	Se realiza revisión de todos los indicadores de la bitácora para diagnóstico inicial de ubicación con la oficina de planeación y gestión de la calidad._x000D_
•	Se inicia revisión y ajuste a la propuesta de nueva bitácora con redacción previa de las posibles respuestas y análisis por indicador, fuentes de información y estructura, con el asesor externo contratado por la vicerrectoría y el Ingeniero Elkin López. _x000D_
_x000D_
PROGRAMAS ACREDITADOS_x000D_
Licenciatura en Filosofía_x000D_
Tecnología Eléctrica_x000D_
Administración del Medio Ambiente_x000D_
Ingeniería Física_x000D_
Ingeniería Mecánica_x000D_
Tecnología Química_x000D_
Licenciatura en Música_x000D_
Licenciatura en Comunicación e Informática Educativa_x000D_
Licenciatura en Español y Literatura_x000D_
Ingeniería Industrial_x000D_
Medicina_x000D_
Administración Industrial_x000D_
Licenciatura en Artes Visuales_x000D_
Tecnología Mecánica_x000D_
_x000D_
_x000D_
Maestría en Literatura_x000D_
Maestría en Ingeniería Eléctrica_x000D_
Maestría en Administración Económica y Financiera_x000D_
_x000D_
Los siguientes programas de posgrado se encuentran en proceso de elaboración del informe final:_x000D_
?	Doctorado en Educación  _x000D_
?	Maestría en Administración del Desarrollo Humano y Organizacional _x000D_
Los siguientes programas se encuentran en etapa de recolección de información: _x000D_
?	Maestría en Enseñanza de la Matemática _x000D_
?	Maestría en Lingüística_x000D_
_x000D_
4. ABSORCIÓN DE LA EDUCACIÓN SUPERIOR_x000D_
El indicador se ubicó en 26.26%,  lo cual corresponde a un avance del 138.21% de la meta planteada de 19.30%, el indicador se calculó tomando el total de 693 estudiantes matriculados por primera vez en cursos de posgrado en el año 2015; sobre el número de graduados en pregrado en Risaralda que fue de 2639 (valor estimado)._x000D_
Las estrategias para el avance de éste indicador están dadas por la promoción que cada uno de los programas de posgrado efectúa de éstos (publicidad en medios impresos y digitales, charlas a empresas y otras universidades del país). En la actualidad no existe una política Institucional para la articulación entre la educación superior y la posgraduada, no obstante, la investigación para identificar las necesidades más relevantes de la región (Plan Operativo que se encuentra en curso actualmente) resulta un insumo relevante para la oferta de programas de posgrado pertinentes a la demanda actual, se recomienda establecer estrategias institucionales para la vinculación de estudiantes de posgrado a la Universidad._x000D_
</v>
      </c>
      <c r="B7" s="960" t="s">
        <v>800</v>
      </c>
      <c r="C7" s="923" t="s">
        <v>666</v>
      </c>
      <c r="D7" s="923"/>
      <c r="E7" s="14">
        <f>VLOOKUP(C7,Tabla__10.1.1.223_SQLEXPRESS_sigob_utp_Objetivos_indicadores[[desc_indicador]:[avance]],3,0)%</f>
        <v>0.29799999999999999</v>
      </c>
      <c r="F7" s="14">
        <f>VLOOKUP(C7,Tabla__10.1.1.223_SQLEXPRESS_sigob_utp_Objetivos_indicadores[[desc_indicador]:[avance]],5,0)%</f>
        <v>0.31509999999999999</v>
      </c>
      <c r="G7" s="433">
        <f>F7/E7</f>
        <v>1.0573825503355705</v>
      </c>
      <c r="H7" s="963">
        <f>VLOOKUP(B7,obj_ava!$J$2:$K$12,2,FALSE)</f>
        <v>42395.470848726851</v>
      </c>
      <c r="I7" s="537">
        <f>VLOOKUP(C7,obj_ind!$P$2:$Q$93,2,FALSE)</f>
        <v>42395.470848726851</v>
      </c>
      <c r="J7" s="710"/>
      <c r="K7" s="525">
        <v>0</v>
      </c>
      <c r="L7" s="654" t="s">
        <v>1080</v>
      </c>
      <c r="M7" s="525">
        <v>0</v>
      </c>
      <c r="N7" s="374" t="s">
        <v>962</v>
      </c>
      <c r="O7" s="13"/>
      <c r="P7" s="8"/>
      <c r="Q7" s="448">
        <f>AVERAGE(K7,M7)</f>
        <v>0</v>
      </c>
      <c r="R7" s="13"/>
      <c r="S7" s="446">
        <v>2</v>
      </c>
      <c r="T7" s="494">
        <f>'Calidad Información'!$H$4</f>
        <v>42367</v>
      </c>
      <c r="U7" s="494">
        <f>'Calidad Información'!$H$5</f>
        <v>42394</v>
      </c>
    </row>
    <row r="8" spans="1:21" s="5" customFormat="1" ht="160.5" customHeight="1" x14ac:dyDescent="0.25">
      <c r="A8" s="13"/>
      <c r="B8" s="960"/>
      <c r="C8" s="923" t="s">
        <v>48</v>
      </c>
      <c r="D8" s="923"/>
      <c r="E8" s="14">
        <f>VLOOKUP(C8,Tabla__10.1.1.223_SQLEXPRESS_sigob_utp_Objetivos_indicadores[[desc_indicador]:[avance]],3,0)%</f>
        <v>0.19</v>
      </c>
      <c r="F8" s="14">
        <f>VLOOKUP(C8,Tabla__10.1.1.223_SQLEXPRESS_sigob_utp_Objetivos_indicadores[[desc_indicador]:[avance]],5,0)%</f>
        <v>0.2626</v>
      </c>
      <c r="G8" s="433">
        <f>F8/E8</f>
        <v>1.3821052631578947</v>
      </c>
      <c r="H8" s="964"/>
      <c r="I8" s="537">
        <f>VLOOKUP(C8,obj_ind!$P$2:$Q$93,2,FALSE)</f>
        <v>42395.470848726851</v>
      </c>
      <c r="J8" s="710"/>
      <c r="K8" s="525">
        <v>0</v>
      </c>
      <c r="L8" s="654" t="s">
        <v>1080</v>
      </c>
      <c r="M8" s="525">
        <v>0</v>
      </c>
      <c r="N8" s="374" t="s">
        <v>962</v>
      </c>
      <c r="O8" s="13"/>
      <c r="P8" s="8"/>
      <c r="Q8" s="448">
        <f>AVERAGE(K8,M8)</f>
        <v>0</v>
      </c>
      <c r="R8" s="13"/>
      <c r="S8" s="446">
        <v>3</v>
      </c>
      <c r="T8" s="13"/>
      <c r="U8" s="13"/>
    </row>
    <row r="9" spans="1:21" s="5" customFormat="1" ht="130.5" customHeight="1" x14ac:dyDescent="0.25">
      <c r="A9" s="13"/>
      <c r="B9" s="960"/>
      <c r="C9" s="923" t="s">
        <v>40</v>
      </c>
      <c r="D9" s="923"/>
      <c r="E9" s="14">
        <f>VLOOKUP(C9,Tabla__10.1.1.223_SQLEXPRESS_sigob_utp_Objetivos_indicadores[[desc_indicador]:[avance]],3,0)%</f>
        <v>0.3</v>
      </c>
      <c r="F9" s="14">
        <f>VLOOKUP(C9,Tabla__10.1.1.223_SQLEXPRESS_sigob_utp_Objetivos_indicadores[[desc_indicador]:[avance]],5,0)%</f>
        <v>0.26300000000000001</v>
      </c>
      <c r="G9" s="433">
        <f>F9/E9</f>
        <v>0.87666666666666671</v>
      </c>
      <c r="H9" s="964"/>
      <c r="I9" s="537">
        <f>VLOOKUP(C9,obj_ind!$P$2:$Q$93,2,FALSE)</f>
        <v>42395.470848726851</v>
      </c>
      <c r="J9" s="710"/>
      <c r="K9" s="525">
        <v>0</v>
      </c>
      <c r="L9" s="654" t="s">
        <v>1080</v>
      </c>
      <c r="M9" s="525">
        <v>0</v>
      </c>
      <c r="N9" s="374" t="s">
        <v>962</v>
      </c>
      <c r="O9" s="13"/>
      <c r="P9" s="8"/>
      <c r="Q9" s="448">
        <f>AVERAGE(K9,M9)</f>
        <v>0</v>
      </c>
      <c r="R9" s="13"/>
      <c r="S9" s="446">
        <v>4</v>
      </c>
      <c r="T9" s="13"/>
      <c r="U9" s="13"/>
    </row>
    <row r="10" spans="1:21" s="5" customFormat="1" ht="81" customHeight="1" x14ac:dyDescent="0.25">
      <c r="A10" s="13"/>
      <c r="B10" s="960"/>
      <c r="C10" s="923" t="s">
        <v>49</v>
      </c>
      <c r="D10" s="923"/>
      <c r="E10" s="14">
        <f>VLOOKUP(C10,Tabla__10.1.1.223_SQLEXPRESS_sigob_utp_Objetivos_indicadores[[desc_indicador]:[avance]],3,0)%</f>
        <v>0.2</v>
      </c>
      <c r="F10" s="14">
        <f>VLOOKUP(C10,Tabla__10.1.1.223_SQLEXPRESS_sigob_utp_Objetivos_indicadores[[desc_indicador]:[avance]],5,0)%</f>
        <v>0.25</v>
      </c>
      <c r="G10" s="433">
        <f>F10/E10</f>
        <v>1.25</v>
      </c>
      <c r="H10" s="964"/>
      <c r="I10" s="537">
        <f>VLOOKUP(C10,obj_ind!$P$2:$Q$93,2,FALSE)</f>
        <v>42395.470848726851</v>
      </c>
      <c r="J10" s="710"/>
      <c r="K10" s="525">
        <v>0</v>
      </c>
      <c r="L10" s="654" t="s">
        <v>1080</v>
      </c>
      <c r="M10" s="525">
        <v>0</v>
      </c>
      <c r="N10" s="374" t="s">
        <v>962</v>
      </c>
      <c r="O10" s="13"/>
      <c r="P10" s="8"/>
      <c r="Q10" s="448">
        <f>AVERAGE(K10,M10)</f>
        <v>0</v>
      </c>
      <c r="R10" s="13"/>
      <c r="S10" s="446">
        <v>5</v>
      </c>
      <c r="T10" s="13"/>
      <c r="U10" s="13"/>
    </row>
    <row r="11" spans="1:21" s="5" customFormat="1" ht="60.75" customHeight="1" x14ac:dyDescent="0.25">
      <c r="A11" s="13"/>
      <c r="B11" s="960"/>
      <c r="C11" s="923" t="s">
        <v>41</v>
      </c>
      <c r="D11" s="923"/>
      <c r="E11" s="14">
        <f>VLOOKUP(C11,Tabla__10.1.1.223_SQLEXPRESS_sigob_utp_Objetivos_indicadores[[desc_indicador]:[avance]],3,0)%</f>
        <v>0.75</v>
      </c>
      <c r="F11" s="14">
        <f>VLOOKUP(C11,Tabla__10.1.1.223_SQLEXPRESS_sigob_utp_Objetivos_indicadores[[desc_indicador]:[avance]],5,0)%</f>
        <v>0.62960000000000005</v>
      </c>
      <c r="G11" s="433">
        <f>F11/E11</f>
        <v>0.83946666666666669</v>
      </c>
      <c r="H11" s="965"/>
      <c r="I11" s="537">
        <f>VLOOKUP(C11,obj_ind!$P$2:$Q$93,2,FALSE)</f>
        <v>42395.470848726851</v>
      </c>
      <c r="J11" s="710"/>
      <c r="K11" s="525">
        <v>0</v>
      </c>
      <c r="L11" s="654" t="s">
        <v>1080</v>
      </c>
      <c r="M11" s="525">
        <v>0</v>
      </c>
      <c r="N11" s="374" t="s">
        <v>962</v>
      </c>
      <c r="O11" s="13"/>
      <c r="P11" s="8"/>
      <c r="Q11" s="448">
        <f>AVERAGE(K11,M11)</f>
        <v>0</v>
      </c>
      <c r="R11" s="13"/>
      <c r="S11" s="446">
        <v>6</v>
      </c>
      <c r="T11" s="13"/>
      <c r="U11" s="13"/>
    </row>
    <row r="12" spans="1:21" s="5" customFormat="1" ht="38.25" customHeight="1" x14ac:dyDescent="0.25">
      <c r="A12" s="13"/>
      <c r="B12" s="15"/>
      <c r="C12" s="236"/>
      <c r="D12" s="237"/>
      <c r="E12" s="11"/>
      <c r="F12" s="11"/>
      <c r="G12" s="8"/>
      <c r="H12" s="8"/>
      <c r="I12" s="8"/>
      <c r="K12" s="8"/>
      <c r="L12" s="8"/>
      <c r="M12" s="8"/>
      <c r="N12" s="8"/>
      <c r="O12" s="8"/>
      <c r="P12" s="8"/>
      <c r="Q12" s="714" t="s">
        <v>470</v>
      </c>
      <c r="R12" s="13"/>
      <c r="S12" s="446">
        <v>7</v>
      </c>
      <c r="T12" s="13"/>
      <c r="U12" s="13"/>
    </row>
    <row r="13" spans="1:21" s="5" customFormat="1" ht="42.75" customHeight="1" x14ac:dyDescent="0.25">
      <c r="A13" s="13"/>
      <c r="B13" s="410" t="s">
        <v>254</v>
      </c>
      <c r="C13" s="786" t="s">
        <v>243</v>
      </c>
      <c r="D13" s="786"/>
      <c r="E13" s="410" t="s">
        <v>244</v>
      </c>
      <c r="F13" s="410" t="s">
        <v>245</v>
      </c>
      <c r="G13" s="408" t="s">
        <v>246</v>
      </c>
      <c r="H13" s="535" t="s">
        <v>797</v>
      </c>
      <c r="I13" s="538" t="s">
        <v>777</v>
      </c>
      <c r="J13" s="710"/>
      <c r="K13" s="421" t="s">
        <v>756</v>
      </c>
      <c r="L13" s="383" t="s">
        <v>251</v>
      </c>
      <c r="M13" s="383" t="s">
        <v>252</v>
      </c>
      <c r="N13" s="383" t="s">
        <v>251</v>
      </c>
      <c r="O13" s="13"/>
      <c r="P13" s="8"/>
      <c r="Q13" s="714">
        <f>(SUM(Q14:Q42)/(COUNT(Q14:Q42))/10)</f>
        <v>0</v>
      </c>
      <c r="R13" s="13"/>
      <c r="S13" s="446">
        <v>8</v>
      </c>
      <c r="T13" s="13"/>
      <c r="U13" s="13"/>
    </row>
    <row r="14" spans="1:21" s="5" customFormat="1" ht="286.5" customHeight="1" x14ac:dyDescent="0.25">
      <c r="A14" s="13"/>
      <c r="B14" s="960" t="s">
        <v>67</v>
      </c>
      <c r="C14" s="959" t="s">
        <v>68</v>
      </c>
      <c r="D14" s="959"/>
      <c r="E14" s="334">
        <f>VLOOKUP(C14,Tabla__10.1.1.223_SQLEXPRESS_sigob_utp_Componentes_indicadores[[desc_indicador]:[avance]],3,0)%</f>
        <v>0.61</v>
      </c>
      <c r="F14" s="334">
        <f>VLOOKUP(C14,Tabla__10.1.1.223_SQLEXPRESS_sigob_utp_Componentes_indicadores[[desc_indicador]:[avance]],5,0)%</f>
        <v>0.76790000000000003</v>
      </c>
      <c r="G14" s="409">
        <f t="shared" ref="G14:G41" si="0">F14/E14</f>
        <v>1.2588524590163934</v>
      </c>
      <c r="H14" s="947">
        <f>VLOOKUP(B14,comp_ava!$L$2:$M$75,2,FALSE)</f>
        <v>42395.471031747686</v>
      </c>
      <c r="I14" s="537">
        <f>VLOOKUP(C14,comp_ind!$S$2:$T$489,2,FALSE)</f>
        <v>42395.471031747686</v>
      </c>
      <c r="J14" s="710"/>
      <c r="K14" s="525">
        <v>0</v>
      </c>
      <c r="L14" s="417" t="s">
        <v>1080</v>
      </c>
      <c r="M14" s="525">
        <v>0</v>
      </c>
      <c r="N14" s="374" t="s">
        <v>962</v>
      </c>
      <c r="O14" s="13"/>
      <c r="P14" s="8"/>
      <c r="Q14" s="448">
        <f t="shared" ref="Q14:Q42" si="1">AVERAGE(K14,M14)</f>
        <v>0</v>
      </c>
      <c r="R14" s="13"/>
      <c r="S14" s="446">
        <v>9</v>
      </c>
      <c r="T14" s="13"/>
      <c r="U14" s="13"/>
    </row>
    <row r="15" spans="1:21" s="5" customFormat="1" ht="142.5" customHeight="1" x14ac:dyDescent="0.25">
      <c r="A15" s="13"/>
      <c r="B15" s="960"/>
      <c r="C15" s="959" t="s">
        <v>69</v>
      </c>
      <c r="D15" s="959"/>
      <c r="E15" s="334">
        <f>VLOOKUP(C15,Tabla__10.1.1.223_SQLEXPRESS_sigob_utp_Componentes_indicadores[[desc_indicador]:[avance]],3,0)%</f>
        <v>0.24</v>
      </c>
      <c r="F15" s="334">
        <f>VLOOKUP(C15,Tabla__10.1.1.223_SQLEXPRESS_sigob_utp_Componentes_indicadores[[desc_indicador]:[avance]],5,0)%</f>
        <v>0.26600000000000001</v>
      </c>
      <c r="G15" s="409">
        <f t="shared" si="0"/>
        <v>1.1083333333333334</v>
      </c>
      <c r="H15" s="947"/>
      <c r="I15" s="537">
        <f>VLOOKUP(C15,comp_ind!$S$2:$T$489,2,FALSE)</f>
        <v>42395.471031747686</v>
      </c>
      <c r="J15" s="710"/>
      <c r="K15" s="525">
        <v>0</v>
      </c>
      <c r="L15" s="417" t="s">
        <v>1080</v>
      </c>
      <c r="M15" s="525">
        <v>0</v>
      </c>
      <c r="N15" s="374" t="s">
        <v>962</v>
      </c>
      <c r="O15" s="13"/>
      <c r="P15" s="8"/>
      <c r="Q15" s="448">
        <f t="shared" si="1"/>
        <v>0</v>
      </c>
      <c r="R15" s="13"/>
      <c r="S15" s="446">
        <v>10</v>
      </c>
      <c r="T15" s="13"/>
      <c r="U15" s="13"/>
    </row>
    <row r="16" spans="1:21" s="5" customFormat="1" ht="136.5" customHeight="1" x14ac:dyDescent="0.25">
      <c r="A16" s="13"/>
      <c r="B16" s="960"/>
      <c r="C16" s="959" t="s">
        <v>71</v>
      </c>
      <c r="D16" s="959"/>
      <c r="E16" s="334">
        <f>VLOOKUP(C16,Tabla__10.1.1.223_SQLEXPRESS_sigob_utp_Componentes_indicadores[[desc_indicador]:[avance]],3,0)%</f>
        <v>0.8</v>
      </c>
      <c r="F16" s="334">
        <f>VLOOKUP(C16,Tabla__10.1.1.223_SQLEXPRESS_sigob_utp_Componentes_indicadores[[desc_indicador]:[avance]],5,0)%</f>
        <v>0.89</v>
      </c>
      <c r="G16" s="409">
        <f t="shared" si="0"/>
        <v>1.1125</v>
      </c>
      <c r="H16" s="947"/>
      <c r="I16" s="537">
        <f>VLOOKUP(C16,comp_ind!$S$2:$T$489,2,FALSE)</f>
        <v>42395.471031747686</v>
      </c>
      <c r="J16" s="710"/>
      <c r="K16" s="525">
        <v>0</v>
      </c>
      <c r="L16" s="417" t="s">
        <v>1080</v>
      </c>
      <c r="M16" s="525">
        <v>0</v>
      </c>
      <c r="N16" s="374" t="s">
        <v>962</v>
      </c>
      <c r="O16" s="13"/>
      <c r="P16" s="8"/>
      <c r="Q16" s="448">
        <f t="shared" si="1"/>
        <v>0</v>
      </c>
      <c r="R16" s="13"/>
    </row>
    <row r="17" spans="1:18" s="5" customFormat="1" ht="144.75" customHeight="1" x14ac:dyDescent="0.25">
      <c r="A17" s="13"/>
      <c r="B17" s="960"/>
      <c r="C17" s="959" t="s">
        <v>70</v>
      </c>
      <c r="D17" s="959"/>
      <c r="E17" s="334">
        <f>VLOOKUP(C17,Tabla__10.1.1.223_SQLEXPRESS_sigob_utp_Componentes_indicadores[[desc_indicador]:[avance]],3,0)%</f>
        <v>0.8</v>
      </c>
      <c r="F17" s="334">
        <f>VLOOKUP(C17,Tabla__10.1.1.223_SQLEXPRESS_sigob_utp_Componentes_indicadores[[desc_indicador]:[avance]],5,0)%</f>
        <v>0.92</v>
      </c>
      <c r="G17" s="409">
        <f t="shared" si="0"/>
        <v>1.1499999999999999</v>
      </c>
      <c r="H17" s="947"/>
      <c r="I17" s="537">
        <f>VLOOKUP(C17,comp_ind!$S$2:$T$489,2,FALSE)</f>
        <v>42395.471031747686</v>
      </c>
      <c r="J17" s="710"/>
      <c r="K17" s="525">
        <v>0</v>
      </c>
      <c r="L17" s="417" t="s">
        <v>1080</v>
      </c>
      <c r="M17" s="525">
        <v>0</v>
      </c>
      <c r="N17" s="374" t="s">
        <v>962</v>
      </c>
      <c r="O17" s="13"/>
      <c r="P17" s="8"/>
      <c r="Q17" s="448">
        <f t="shared" si="1"/>
        <v>0</v>
      </c>
      <c r="R17" s="13"/>
    </row>
    <row r="18" spans="1:18" s="5" customFormat="1" ht="149.25" customHeight="1" x14ac:dyDescent="0.25">
      <c r="A18" s="13"/>
      <c r="B18" s="960" t="s">
        <v>72</v>
      </c>
      <c r="C18" s="959" t="s">
        <v>73</v>
      </c>
      <c r="D18" s="959"/>
      <c r="E18" s="334">
        <f>VLOOKUP(C18,Tabla__10.1.1.223_SQLEXPRESS_sigob_utp_Componentes_indicadores[[desc_indicador]:[avance]],3,0)%</f>
        <v>0.88519999999999999</v>
      </c>
      <c r="F18" s="334">
        <f>VLOOKUP(C18,Tabla__10.1.1.223_SQLEXPRESS_sigob_utp_Componentes_indicadores[[desc_indicador]:[avance]],5,0)%</f>
        <v>0.88400000000000001</v>
      </c>
      <c r="G18" s="409">
        <f t="shared" si="0"/>
        <v>0.99864437415273388</v>
      </c>
      <c r="H18" s="963">
        <f>VLOOKUP(B18,comp_ava!$L$2:$M$75,2,FALSE)</f>
        <v>42395.474487500003</v>
      </c>
      <c r="I18" s="537">
        <f>VLOOKUP(C18,comp_ind!$S$2:$T$489,2,FALSE)</f>
        <v>42395.474487500003</v>
      </c>
      <c r="J18" s="710"/>
      <c r="K18" s="525">
        <v>0</v>
      </c>
      <c r="L18" s="417" t="s">
        <v>1080</v>
      </c>
      <c r="M18" s="525">
        <v>0</v>
      </c>
      <c r="N18" s="374" t="s">
        <v>962</v>
      </c>
      <c r="O18" s="13"/>
      <c r="P18" s="8"/>
      <c r="Q18" s="448">
        <f t="shared" si="1"/>
        <v>0</v>
      </c>
      <c r="R18" s="13"/>
    </row>
    <row r="19" spans="1:18" s="5" customFormat="1" ht="86.25" customHeight="1" x14ac:dyDescent="0.25">
      <c r="A19" s="13"/>
      <c r="B19" s="960"/>
      <c r="C19" s="959" t="s">
        <v>74</v>
      </c>
      <c r="D19" s="959"/>
      <c r="E19" s="14">
        <f>VLOOKUP(C19,Tabla__10.1.1.223_SQLEXPRESS_sigob_utp_Componentes_indicadores[[desc_indicador]:[avance]],3,0)%</f>
        <v>0.83</v>
      </c>
      <c r="F19" s="334">
        <f>VLOOKUP(C19,Tabla__10.1.1.223_SQLEXPRESS_sigob_utp_Componentes_indicadores[[desc_indicador]:[avance]],5,0)%</f>
        <v>0.79110000000000003</v>
      </c>
      <c r="G19" s="409">
        <f t="shared" si="0"/>
        <v>0.95313253012048205</v>
      </c>
      <c r="H19" s="965"/>
      <c r="I19" s="537">
        <f>VLOOKUP(C19,comp_ind!$S$2:$T$489,2,FALSE)</f>
        <v>42395.474487500003</v>
      </c>
      <c r="J19" s="710"/>
      <c r="K19" s="525">
        <v>0</v>
      </c>
      <c r="L19" s="417" t="s">
        <v>1080</v>
      </c>
      <c r="M19" s="525">
        <v>0</v>
      </c>
      <c r="N19" s="374" t="s">
        <v>962</v>
      </c>
      <c r="O19" s="13"/>
      <c r="P19" s="8"/>
      <c r="Q19" s="448">
        <f t="shared" si="1"/>
        <v>0</v>
      </c>
      <c r="R19" s="13"/>
    </row>
    <row r="20" spans="1:18" s="5" customFormat="1" ht="81.75" customHeight="1" x14ac:dyDescent="0.25">
      <c r="A20" s="13"/>
      <c r="B20" s="960" t="s">
        <v>75</v>
      </c>
      <c r="C20" s="959" t="s">
        <v>81</v>
      </c>
      <c r="D20" s="959"/>
      <c r="E20" s="334">
        <f>VLOOKUP(C20,Tabla__10.1.1.223_SQLEXPRESS_sigob_utp_Componentes_indicadores[[desc_indicador]:[avance]],3,0)%</f>
        <v>0.14000000000000001</v>
      </c>
      <c r="F20" s="334">
        <f>VLOOKUP(C20,Tabla__10.1.1.223_SQLEXPRESS_sigob_utp_Componentes_indicadores[[desc_indicador]:[avance]],5,0)%</f>
        <v>0.23670000000000002</v>
      </c>
      <c r="G20" s="409">
        <f t="shared" si="0"/>
        <v>1.6907142857142856</v>
      </c>
      <c r="H20" s="947">
        <f>VLOOKUP(B20,comp_ava!$L$2:$M$75,2,FALSE)</f>
        <v>42395.61832306713</v>
      </c>
      <c r="I20" s="537">
        <f>VLOOKUP(C20,comp_ind!$S$2:$T$489,2,FALSE)</f>
        <v>42395.61832306713</v>
      </c>
      <c r="J20" s="710"/>
      <c r="K20" s="525">
        <v>0</v>
      </c>
      <c r="L20" s="417" t="s">
        <v>1080</v>
      </c>
      <c r="M20" s="525">
        <v>0</v>
      </c>
      <c r="N20" s="374" t="s">
        <v>962</v>
      </c>
      <c r="O20" s="13"/>
      <c r="P20" s="8"/>
      <c r="Q20" s="448">
        <f t="shared" si="1"/>
        <v>0</v>
      </c>
      <c r="R20" s="13"/>
    </row>
    <row r="21" spans="1:18" s="5" customFormat="1" ht="86.25" customHeight="1" x14ac:dyDescent="0.25">
      <c r="A21" s="13"/>
      <c r="B21" s="960"/>
      <c r="C21" s="959" t="s">
        <v>77</v>
      </c>
      <c r="D21" s="959"/>
      <c r="E21" s="334">
        <f>VLOOKUP(C21,Tabla__10.1.1.223_SQLEXPRESS_sigob_utp_Componentes_indicadores[[desc_indicador]:[avance]],3,0)%</f>
        <v>0.56000000000000005</v>
      </c>
      <c r="F21" s="334">
        <f>VLOOKUP(C21,Tabla__10.1.1.223_SQLEXPRESS_sigob_utp_Componentes_indicadores[[desc_indicador]:[avance]],5,0)%</f>
        <v>0.64599999999999991</v>
      </c>
      <c r="G21" s="409">
        <f t="shared" si="0"/>
        <v>1.1535714285714282</v>
      </c>
      <c r="H21" s="947"/>
      <c r="I21" s="537">
        <f>VLOOKUP(C21,comp_ind!$S$2:$T$489,2,FALSE)</f>
        <v>42395.61832306713</v>
      </c>
      <c r="J21" s="710"/>
      <c r="K21" s="525">
        <v>0</v>
      </c>
      <c r="L21" s="417" t="s">
        <v>1080</v>
      </c>
      <c r="M21" s="525">
        <v>0</v>
      </c>
      <c r="N21" s="374" t="s">
        <v>962</v>
      </c>
      <c r="O21" s="13"/>
      <c r="P21" s="8"/>
      <c r="Q21" s="448">
        <f t="shared" si="1"/>
        <v>0</v>
      </c>
      <c r="R21" s="13"/>
    </row>
    <row r="22" spans="1:18" s="5" customFormat="1" ht="147.75" customHeight="1" x14ac:dyDescent="0.25">
      <c r="A22" s="13"/>
      <c r="B22" s="960"/>
      <c r="C22" s="959" t="s">
        <v>78</v>
      </c>
      <c r="D22" s="959"/>
      <c r="E22" s="334">
        <f>VLOOKUP(C22,Tabla__10.1.1.223_SQLEXPRESS_sigob_utp_Componentes_indicadores[[desc_indicador]:[avance]],3,0)%</f>
        <v>0.55500000000000005</v>
      </c>
      <c r="F22" s="334">
        <f>VLOOKUP(C22,Tabla__10.1.1.223_SQLEXPRESS_sigob_utp_Componentes_indicadores[[desc_indicador]:[avance]],5,0)%</f>
        <v>0.64599999999999991</v>
      </c>
      <c r="G22" s="409">
        <f t="shared" si="0"/>
        <v>1.1639639639639636</v>
      </c>
      <c r="H22" s="947"/>
      <c r="I22" s="537">
        <f>VLOOKUP(C22,comp_ind!$S$2:$T$489,2,FALSE)</f>
        <v>42395.61832306713</v>
      </c>
      <c r="J22" s="710"/>
      <c r="K22" s="525">
        <v>0</v>
      </c>
      <c r="L22" s="417" t="s">
        <v>1080</v>
      </c>
      <c r="M22" s="525">
        <v>0</v>
      </c>
      <c r="N22" s="374" t="s">
        <v>962</v>
      </c>
      <c r="O22" s="13"/>
      <c r="P22" s="8"/>
      <c r="Q22" s="448">
        <f t="shared" si="1"/>
        <v>0</v>
      </c>
      <c r="R22" s="13"/>
    </row>
    <row r="23" spans="1:18" s="5" customFormat="1" ht="140.25" customHeight="1" x14ac:dyDescent="0.25">
      <c r="A23" s="13"/>
      <c r="B23" s="960"/>
      <c r="C23" s="959" t="s">
        <v>79</v>
      </c>
      <c r="D23" s="959"/>
      <c r="E23" s="334">
        <f>VLOOKUP(C23,Tabla__10.1.1.223_SQLEXPRESS_sigob_utp_Componentes_indicadores[[desc_indicador]:[avance]],3,0)%</f>
        <v>0.41</v>
      </c>
      <c r="F23" s="334">
        <f>VLOOKUP(C23,Tabla__10.1.1.223_SQLEXPRESS_sigob_utp_Componentes_indicadores[[desc_indicador]:[avance]],5,0)%</f>
        <v>0.53010000000000002</v>
      </c>
      <c r="G23" s="409">
        <f t="shared" si="0"/>
        <v>1.2929268292682927</v>
      </c>
      <c r="H23" s="947"/>
      <c r="I23" s="537">
        <f>VLOOKUP(C23,comp_ind!$S$2:$T$489,2,FALSE)</f>
        <v>42395.61832306713</v>
      </c>
      <c r="J23" s="710"/>
      <c r="K23" s="525">
        <v>0</v>
      </c>
      <c r="L23" s="417" t="s">
        <v>1080</v>
      </c>
      <c r="M23" s="525">
        <v>0</v>
      </c>
      <c r="N23" s="374" t="s">
        <v>962</v>
      </c>
      <c r="O23" s="13"/>
      <c r="P23" s="8"/>
      <c r="Q23" s="448">
        <f t="shared" si="1"/>
        <v>0</v>
      </c>
      <c r="R23" s="13"/>
    </row>
    <row r="24" spans="1:18" s="5" customFormat="1" ht="140.25" customHeight="1" x14ac:dyDescent="0.25">
      <c r="A24" s="13"/>
      <c r="B24" s="960"/>
      <c r="C24" s="959" t="s">
        <v>83</v>
      </c>
      <c r="D24" s="959"/>
      <c r="E24" s="334">
        <f>VLOOKUP(C24,Tabla__10.1.1.223_SQLEXPRESS_sigob_utp_Componentes_indicadores[[desc_indicador]:[avance]],3,0)%</f>
        <v>0.28999999999999998</v>
      </c>
      <c r="F24" s="334">
        <f>VLOOKUP(C24,Tabla__10.1.1.223_SQLEXPRESS_sigob_utp_Componentes_indicadores[[desc_indicador]:[avance]],5,0)%</f>
        <v>0.45799999999999996</v>
      </c>
      <c r="G24" s="409">
        <f t="shared" si="0"/>
        <v>1.5793103448275863</v>
      </c>
      <c r="H24" s="947"/>
      <c r="I24" s="537">
        <f>VLOOKUP(C24,comp_ind!$S$2:$T$489,2,FALSE)</f>
        <v>42395.61832306713</v>
      </c>
      <c r="J24" s="710"/>
      <c r="K24" s="525">
        <v>0</v>
      </c>
      <c r="L24" s="417" t="s">
        <v>1080</v>
      </c>
      <c r="M24" s="525">
        <v>0</v>
      </c>
      <c r="N24" s="374" t="s">
        <v>962</v>
      </c>
      <c r="O24" s="13"/>
      <c r="P24" s="8"/>
      <c r="Q24" s="448">
        <f t="shared" si="1"/>
        <v>0</v>
      </c>
      <c r="R24" s="13"/>
    </row>
    <row r="25" spans="1:18" s="5" customFormat="1" ht="23.25" x14ac:dyDescent="0.25">
      <c r="A25" s="13"/>
      <c r="B25" s="960"/>
      <c r="C25" s="959" t="s">
        <v>76</v>
      </c>
      <c r="D25" s="959"/>
      <c r="E25" s="334">
        <f>VLOOKUP(C25,Tabla__10.1.1.223_SQLEXPRESS_sigob_utp_Componentes_indicadores[[desc_indicador]:[avance]],3,0)%</f>
        <v>0.3</v>
      </c>
      <c r="F25" s="334">
        <f>VLOOKUP(C25,Tabla__10.1.1.223_SQLEXPRESS_sigob_utp_Componentes_indicadores[[desc_indicador]:[avance]],5,0)%</f>
        <v>0.48820000000000002</v>
      </c>
      <c r="G25" s="409">
        <f t="shared" si="0"/>
        <v>1.6273333333333335</v>
      </c>
      <c r="H25" s="947"/>
      <c r="I25" s="537">
        <f>VLOOKUP(C25,comp_ind!$S$2:$T$489,2,FALSE)</f>
        <v>42395.61832306713</v>
      </c>
      <c r="J25" s="710"/>
      <c r="K25" s="525">
        <v>0</v>
      </c>
      <c r="L25" s="417" t="s">
        <v>1080</v>
      </c>
      <c r="M25" s="525">
        <v>0</v>
      </c>
      <c r="N25" s="417" t="s">
        <v>962</v>
      </c>
      <c r="O25" s="13"/>
      <c r="P25" s="8"/>
      <c r="Q25" s="448">
        <f t="shared" si="1"/>
        <v>0</v>
      </c>
      <c r="R25" s="13"/>
    </row>
    <row r="26" spans="1:18" s="5" customFormat="1" ht="155.25" customHeight="1" x14ac:dyDescent="0.25">
      <c r="A26" s="13"/>
      <c r="B26" s="960"/>
      <c r="C26" s="959" t="s">
        <v>82</v>
      </c>
      <c r="D26" s="959"/>
      <c r="E26" s="334">
        <f>VLOOKUP(C26,Tabla__10.1.1.223_SQLEXPRESS_sigob_utp_Componentes_indicadores[[desc_indicador]:[avance]],3,0)%</f>
        <v>0.52</v>
      </c>
      <c r="F26" s="334">
        <f>VLOOKUP(C26,Tabla__10.1.1.223_SQLEXPRESS_sigob_utp_Componentes_indicadores[[desc_indicador]:[avance]],5,0)%</f>
        <v>0.58630000000000004</v>
      </c>
      <c r="G26" s="409">
        <f t="shared" si="0"/>
        <v>1.1274999999999999</v>
      </c>
      <c r="H26" s="947"/>
      <c r="I26" s="537">
        <f>VLOOKUP(C26,comp_ind!$S$2:$T$489,2,FALSE)</f>
        <v>42395.61832306713</v>
      </c>
      <c r="J26" s="710"/>
      <c r="K26" s="525">
        <v>0</v>
      </c>
      <c r="L26" s="417" t="s">
        <v>1080</v>
      </c>
      <c r="M26" s="525">
        <v>0</v>
      </c>
      <c r="N26" s="374" t="s">
        <v>962</v>
      </c>
      <c r="O26" s="13"/>
      <c r="P26" s="8"/>
      <c r="Q26" s="448">
        <f t="shared" si="1"/>
        <v>0</v>
      </c>
      <c r="R26" s="13"/>
    </row>
    <row r="27" spans="1:18" s="5" customFormat="1" ht="136.5" customHeight="1" x14ac:dyDescent="0.25">
      <c r="A27" s="13"/>
      <c r="B27" s="960"/>
      <c r="C27" s="959" t="s">
        <v>80</v>
      </c>
      <c r="D27" s="959"/>
      <c r="E27" s="334">
        <f>VLOOKUP(C27,Tabla__10.1.1.223_SQLEXPRESS_sigob_utp_Componentes_indicadores[[desc_indicador]:[avance]],3,0)%</f>
        <v>0.16</v>
      </c>
      <c r="F27" s="334">
        <f>VLOOKUP(C27,Tabla__10.1.1.223_SQLEXPRESS_sigob_utp_Componentes_indicadores[[desc_indicador]:[avance]],5,0)%</f>
        <v>0.22690000000000002</v>
      </c>
      <c r="G27" s="409">
        <f t="shared" si="0"/>
        <v>1.4181250000000001</v>
      </c>
      <c r="H27" s="947"/>
      <c r="I27" s="537">
        <f>VLOOKUP(C27,comp_ind!$S$2:$T$489,2,FALSE)</f>
        <v>42395.61832306713</v>
      </c>
      <c r="J27" s="710"/>
      <c r="K27" s="525">
        <v>0</v>
      </c>
      <c r="L27" s="417" t="s">
        <v>1080</v>
      </c>
      <c r="M27" s="525">
        <v>0</v>
      </c>
      <c r="N27" s="374" t="s">
        <v>962</v>
      </c>
      <c r="O27" s="13"/>
      <c r="P27" s="8"/>
      <c r="Q27" s="448">
        <f t="shared" si="1"/>
        <v>0</v>
      </c>
      <c r="R27" s="13"/>
    </row>
    <row r="28" spans="1:18" s="5" customFormat="1" ht="119.25" customHeight="1" x14ac:dyDescent="0.25">
      <c r="A28" s="13"/>
      <c r="B28" s="960" t="s">
        <v>84</v>
      </c>
      <c r="C28" s="959" t="s">
        <v>85</v>
      </c>
      <c r="D28" s="959"/>
      <c r="E28" s="414">
        <f>VLOOKUP(C28,Tabla__10.1.1.223_SQLEXPRESS_sigob_utp_Componentes_indicadores[[desc_indicador]:[avance]],3,0)</f>
        <v>45</v>
      </c>
      <c r="F28" s="414">
        <f>VLOOKUP(C28,Tabla__10.1.1.223_SQLEXPRESS_sigob_utp_Componentes_indicadores[[desc_indicador]:[avance]],5,0)</f>
        <v>44.75</v>
      </c>
      <c r="G28" s="409">
        <f t="shared" si="0"/>
        <v>0.99444444444444446</v>
      </c>
      <c r="H28" s="947">
        <f>VLOOKUP(B28,comp_ava!$L$2:$M$75,2,FALSE)</f>
        <v>42395.487553553241</v>
      </c>
      <c r="I28" s="537">
        <f>VLOOKUP(C28,comp_ind!$S$2:$T$489,2,FALSE)</f>
        <v>42395.487553553241</v>
      </c>
      <c r="J28" s="710"/>
      <c r="K28" s="525">
        <v>0</v>
      </c>
      <c r="L28" s="417" t="s">
        <v>1080</v>
      </c>
      <c r="M28" s="525">
        <v>0</v>
      </c>
      <c r="N28" s="374" t="s">
        <v>962</v>
      </c>
      <c r="O28" s="13"/>
      <c r="P28" s="8"/>
      <c r="Q28" s="448">
        <f t="shared" si="1"/>
        <v>0</v>
      </c>
      <c r="R28" s="13"/>
    </row>
    <row r="29" spans="1:18" s="5" customFormat="1" ht="50.25" customHeight="1" x14ac:dyDescent="0.25">
      <c r="A29" s="13"/>
      <c r="B29" s="960"/>
      <c r="C29" s="959" t="s">
        <v>86</v>
      </c>
      <c r="D29" s="959"/>
      <c r="E29" s="14">
        <f>VLOOKUP(C29,Tabla__10.1.1.223_SQLEXPRESS_sigob_utp_Componentes_indicadores[[desc_indicador]:[avance]],3,0)%</f>
        <v>0.7</v>
      </c>
      <c r="F29" s="14">
        <f>VLOOKUP(C29,Tabla__10.1.1.223_SQLEXPRESS_sigob_utp_Componentes_indicadores[[desc_indicador]:[avance]],5,0)%</f>
        <v>0.93480000000000008</v>
      </c>
      <c r="G29" s="409">
        <f t="shared" si="0"/>
        <v>1.3354285714285716</v>
      </c>
      <c r="H29" s="947"/>
      <c r="I29" s="537">
        <f>VLOOKUP(C29,comp_ind!$S$2:$T$489,2,FALSE)</f>
        <v>42395.487553553241</v>
      </c>
      <c r="J29" s="710"/>
      <c r="K29" s="525">
        <v>0</v>
      </c>
      <c r="L29" s="417" t="s">
        <v>1080</v>
      </c>
      <c r="M29" s="525">
        <v>0</v>
      </c>
      <c r="N29" s="374" t="s">
        <v>962</v>
      </c>
      <c r="O29" s="13"/>
      <c r="P29" s="8"/>
      <c r="Q29" s="448">
        <f t="shared" si="1"/>
        <v>0</v>
      </c>
      <c r="R29" s="13"/>
    </row>
    <row r="30" spans="1:18" s="5" customFormat="1" ht="129" customHeight="1" x14ac:dyDescent="0.25">
      <c r="A30" s="13"/>
      <c r="B30" s="960"/>
      <c r="C30" s="959" t="s">
        <v>87</v>
      </c>
      <c r="D30" s="959"/>
      <c r="E30" s="14">
        <f>VLOOKUP(C30,Tabla__10.1.1.223_SQLEXPRESS_sigob_utp_Componentes_indicadores[[desc_indicador]:[avance]],3,0)%</f>
        <v>0.85</v>
      </c>
      <c r="F30" s="14">
        <f>VLOOKUP(C30,Tabla__10.1.1.223_SQLEXPRESS_sigob_utp_Componentes_indicadores[[desc_indicador]:[avance]],5,0)%</f>
        <v>0.9</v>
      </c>
      <c r="G30" s="409">
        <f t="shared" si="0"/>
        <v>1.0588235294117647</v>
      </c>
      <c r="H30" s="947"/>
      <c r="I30" s="537">
        <f>VLOOKUP(C30,comp_ind!$S$2:$T$489,2,FALSE)</f>
        <v>42395.487553553241</v>
      </c>
      <c r="J30" s="710"/>
      <c r="K30" s="525">
        <v>0</v>
      </c>
      <c r="L30" s="417" t="s">
        <v>1080</v>
      </c>
      <c r="M30" s="525">
        <v>0</v>
      </c>
      <c r="N30" s="374" t="s">
        <v>962</v>
      </c>
      <c r="O30" s="13"/>
      <c r="P30" s="8"/>
      <c r="Q30" s="448">
        <f t="shared" si="1"/>
        <v>0</v>
      </c>
      <c r="R30" s="13"/>
    </row>
    <row r="31" spans="1:18" s="5" customFormat="1" ht="105" customHeight="1" x14ac:dyDescent="0.25">
      <c r="A31" s="13"/>
      <c r="B31" s="960"/>
      <c r="C31" s="959" t="s">
        <v>88</v>
      </c>
      <c r="D31" s="959"/>
      <c r="E31" s="334">
        <f>VLOOKUP(C31,Tabla__10.1.1.223_SQLEXPRESS_sigob_utp_Componentes_indicadores[[desc_indicador]:[avance]],3,0)%</f>
        <v>0.75</v>
      </c>
      <c r="F31" s="334">
        <f>VLOOKUP(C31,Tabla__10.1.1.223_SQLEXPRESS_sigob_utp_Componentes_indicadores[[desc_indicador]:[avance]],5,0)%</f>
        <v>0.91</v>
      </c>
      <c r="G31" s="409">
        <f t="shared" si="0"/>
        <v>1.2133333333333334</v>
      </c>
      <c r="H31" s="947"/>
      <c r="I31" s="537">
        <f>VLOOKUP(C31,comp_ind!$S$2:$T$489,2,FALSE)</f>
        <v>42395.487553553241</v>
      </c>
      <c r="J31" s="710"/>
      <c r="K31" s="525">
        <v>0</v>
      </c>
      <c r="L31" s="417" t="s">
        <v>1080</v>
      </c>
      <c r="M31" s="525">
        <v>0</v>
      </c>
      <c r="N31" s="374" t="s">
        <v>962</v>
      </c>
      <c r="O31" s="13"/>
      <c r="P31" s="8"/>
      <c r="Q31" s="448">
        <f t="shared" si="1"/>
        <v>0</v>
      </c>
      <c r="R31" s="13"/>
    </row>
    <row r="32" spans="1:18" s="5" customFormat="1" ht="148.5" customHeight="1" x14ac:dyDescent="0.25">
      <c r="A32" s="13"/>
      <c r="B32" s="960" t="s">
        <v>89</v>
      </c>
      <c r="C32" s="959" t="s">
        <v>90</v>
      </c>
      <c r="D32" s="959"/>
      <c r="E32" s="334">
        <f>VLOOKUP(C32,Tabla__10.1.1.223_SQLEXPRESS_sigob_utp_Componentes_indicadores[[desc_indicador]:[avance]],3,0)%</f>
        <v>0.92</v>
      </c>
      <c r="F32" s="334">
        <f>VLOOKUP(C32,Tabla__10.1.1.223_SQLEXPRESS_sigob_utp_Componentes_indicadores[[desc_indicador]:[avance]],5,0)%</f>
        <v>0.91790000000000005</v>
      </c>
      <c r="G32" s="409">
        <f t="shared" si="0"/>
        <v>0.99771739130434789</v>
      </c>
      <c r="H32" s="947">
        <f>VLOOKUP(B32,comp_ava!$L$2:$M$75,2,FALSE)</f>
        <v>42395.488490509262</v>
      </c>
      <c r="I32" s="537">
        <f>VLOOKUP(C32,comp_ind!$S$2:$T$489,2,FALSE)</f>
        <v>42395.488490509262</v>
      </c>
      <c r="J32" s="710"/>
      <c r="K32" s="525">
        <v>0</v>
      </c>
      <c r="L32" s="417" t="s">
        <v>1080</v>
      </c>
      <c r="M32" s="525">
        <v>0</v>
      </c>
      <c r="N32" s="374" t="s">
        <v>962</v>
      </c>
      <c r="O32" s="13"/>
      <c r="P32" s="8"/>
      <c r="Q32" s="448">
        <f t="shared" si="1"/>
        <v>0</v>
      </c>
      <c r="R32" s="13"/>
    </row>
    <row r="33" spans="1:18" s="5" customFormat="1" ht="132" customHeight="1" x14ac:dyDescent="0.25">
      <c r="A33" s="13"/>
      <c r="B33" s="960"/>
      <c r="C33" s="959" t="s">
        <v>686</v>
      </c>
      <c r="D33" s="959"/>
      <c r="E33" s="334">
        <f>VLOOKUP(C33,Tabla__10.1.1.223_SQLEXPRESS_sigob_utp_Componentes_indicadores[[desc_indicador]:[avance]],3,0)%</f>
        <v>0.5</v>
      </c>
      <c r="F33" s="334">
        <f>VLOOKUP(C33,Tabla__10.1.1.223_SQLEXPRESS_sigob_utp_Componentes_indicadores[[desc_indicador]:[avance]],5,0)%</f>
        <v>0.36899999999999999</v>
      </c>
      <c r="G33" s="409">
        <f t="shared" si="0"/>
        <v>0.73799999999999999</v>
      </c>
      <c r="H33" s="947"/>
      <c r="I33" s="537">
        <f>VLOOKUP(C33,comp_ind!$S$2:$T$489,2,FALSE)</f>
        <v>42395.488490509262</v>
      </c>
      <c r="J33" s="710"/>
      <c r="K33" s="525">
        <v>0</v>
      </c>
      <c r="L33" s="417" t="s">
        <v>1080</v>
      </c>
      <c r="M33" s="525">
        <v>0</v>
      </c>
      <c r="N33" s="374" t="s">
        <v>962</v>
      </c>
      <c r="O33" s="13"/>
      <c r="P33" s="8"/>
      <c r="Q33" s="448">
        <f t="shared" si="1"/>
        <v>0</v>
      </c>
      <c r="R33" s="13"/>
    </row>
    <row r="34" spans="1:18" s="5" customFormat="1" ht="138.75" customHeight="1" x14ac:dyDescent="0.25">
      <c r="A34" s="13"/>
      <c r="B34" s="960"/>
      <c r="C34" s="959" t="s">
        <v>93</v>
      </c>
      <c r="D34" s="959"/>
      <c r="E34" s="334">
        <f>VLOOKUP(C34,Tabla__10.1.1.223_SQLEXPRESS_sigob_utp_Componentes_indicadores[[desc_indicador]:[avance]],3,0)%</f>
        <v>0.08</v>
      </c>
      <c r="F34" s="334">
        <f>VLOOKUP(C34,Tabla__10.1.1.223_SQLEXPRESS_sigob_utp_Componentes_indicadores[[desc_indicador]:[avance]],5,0)%</f>
        <v>8.2100000000000006E-2</v>
      </c>
      <c r="G34" s="409">
        <f t="shared" si="0"/>
        <v>1.0262500000000001</v>
      </c>
      <c r="H34" s="947"/>
      <c r="I34" s="537">
        <f>VLOOKUP(C34,comp_ind!$S$2:$T$489,2,FALSE)</f>
        <v>42395.488490509262</v>
      </c>
      <c r="J34" s="710"/>
      <c r="K34" s="525">
        <v>0</v>
      </c>
      <c r="L34" s="417" t="s">
        <v>1080</v>
      </c>
      <c r="M34" s="525">
        <v>0</v>
      </c>
      <c r="N34" s="374" t="s">
        <v>962</v>
      </c>
      <c r="O34" s="13"/>
      <c r="P34" s="8"/>
      <c r="Q34" s="448">
        <f t="shared" si="1"/>
        <v>0</v>
      </c>
      <c r="R34" s="13"/>
    </row>
    <row r="35" spans="1:18" s="5" customFormat="1" ht="126.75" customHeight="1" x14ac:dyDescent="0.25">
      <c r="A35" s="13"/>
      <c r="B35" s="960"/>
      <c r="C35" s="959" t="s">
        <v>94</v>
      </c>
      <c r="D35" s="959"/>
      <c r="E35" s="334">
        <f>VLOOKUP(C35,Tabla__10.1.1.223_SQLEXPRESS_sigob_utp_Componentes_indicadores[[desc_indicador]:[avance]],3,0)%</f>
        <v>0.5</v>
      </c>
      <c r="F35" s="334">
        <f>VLOOKUP(C35,Tabla__10.1.1.223_SQLEXPRESS_sigob_utp_Componentes_indicadores[[desc_indicador]:[avance]],5,0)%</f>
        <v>0.63100000000000001</v>
      </c>
      <c r="G35" s="409">
        <f t="shared" si="0"/>
        <v>1.262</v>
      </c>
      <c r="H35" s="947"/>
      <c r="I35" s="537">
        <f>VLOOKUP(C35,comp_ind!$S$2:$T$489,2,FALSE)</f>
        <v>42395.488490509262</v>
      </c>
      <c r="J35" s="710"/>
      <c r="K35" s="525">
        <v>0</v>
      </c>
      <c r="L35" s="417" t="s">
        <v>1080</v>
      </c>
      <c r="M35" s="525">
        <v>0</v>
      </c>
      <c r="N35" s="374" t="s">
        <v>962</v>
      </c>
      <c r="O35" s="13"/>
      <c r="P35" s="8"/>
      <c r="Q35" s="448">
        <f t="shared" si="1"/>
        <v>0</v>
      </c>
      <c r="R35" s="13"/>
    </row>
    <row r="36" spans="1:18" s="5" customFormat="1" ht="83.25" customHeight="1" x14ac:dyDescent="0.25">
      <c r="A36" s="13"/>
      <c r="B36" s="960"/>
      <c r="C36" s="959" t="s">
        <v>99</v>
      </c>
      <c r="D36" s="959"/>
      <c r="E36" s="334">
        <f>VLOOKUP(C36,Tabla__10.1.1.223_SQLEXPRESS_sigob_utp_Componentes_indicadores[[desc_indicador]:[avance]],3,0)%</f>
        <v>0.87</v>
      </c>
      <c r="F36" s="334">
        <f>VLOOKUP(C36,Tabla__10.1.1.223_SQLEXPRESS_sigob_utp_Componentes_indicadores[[desc_indicador]:[avance]],5,0)%</f>
        <v>0.88419999999999999</v>
      </c>
      <c r="G36" s="409">
        <f t="shared" si="0"/>
        <v>1.0163218390804598</v>
      </c>
      <c r="H36" s="947"/>
      <c r="I36" s="537">
        <f>VLOOKUP(C36,comp_ind!$S$2:$T$489,2,FALSE)</f>
        <v>42395.488490509262</v>
      </c>
      <c r="J36" s="710"/>
      <c r="K36" s="525">
        <v>0</v>
      </c>
      <c r="L36" s="417" t="s">
        <v>1080</v>
      </c>
      <c r="M36" s="525">
        <v>0</v>
      </c>
      <c r="N36" s="374" t="s">
        <v>962</v>
      </c>
      <c r="O36" s="13"/>
      <c r="P36" s="8"/>
      <c r="Q36" s="448">
        <f t="shared" si="1"/>
        <v>0</v>
      </c>
      <c r="R36" s="13"/>
    </row>
    <row r="37" spans="1:18" s="5" customFormat="1" ht="23.25" x14ac:dyDescent="0.25">
      <c r="A37" s="13"/>
      <c r="B37" s="960"/>
      <c r="C37" s="959" t="s">
        <v>656</v>
      </c>
      <c r="D37" s="959"/>
      <c r="E37" s="334">
        <f>VLOOKUP(C37,Tabla__10.1.1.223_SQLEXPRESS_sigob_utp_Componentes_indicadores[[desc_indicador]:[avance]],3,0)%</f>
        <v>0.43859999999999999</v>
      </c>
      <c r="F37" s="334">
        <f>VLOOKUP(C37,Tabla__10.1.1.223_SQLEXPRESS_sigob_utp_Componentes_indicadores[[desc_indicador]:[avance]],5,0)%</f>
        <v>0.49130000000000001</v>
      </c>
      <c r="G37" s="409">
        <f t="shared" si="0"/>
        <v>1.1201550387596899</v>
      </c>
      <c r="H37" s="947"/>
      <c r="I37" s="537">
        <f>VLOOKUP(C37,comp_ind!$S$2:$T$489,2,FALSE)</f>
        <v>42395.488490509262</v>
      </c>
      <c r="J37" s="710"/>
      <c r="K37" s="525">
        <v>0</v>
      </c>
      <c r="L37" s="417" t="s">
        <v>1080</v>
      </c>
      <c r="M37" s="525">
        <v>0</v>
      </c>
      <c r="N37" s="374" t="s">
        <v>962</v>
      </c>
      <c r="O37" s="13"/>
      <c r="P37" s="8"/>
      <c r="Q37" s="448">
        <f t="shared" si="1"/>
        <v>0</v>
      </c>
      <c r="R37" s="13"/>
    </row>
    <row r="38" spans="1:18" s="5" customFormat="1" ht="23.25" x14ac:dyDescent="0.25">
      <c r="A38" s="13"/>
      <c r="B38" s="960"/>
      <c r="C38" s="959" t="s">
        <v>657</v>
      </c>
      <c r="D38" s="959"/>
      <c r="E38" s="334">
        <f>VLOOKUP(C38,Tabla__10.1.1.223_SQLEXPRESS_sigob_utp_Componentes_indicadores[[desc_indicador]:[avance]],3,0)%</f>
        <v>0.21600000000000003</v>
      </c>
      <c r="F38" s="334">
        <f>VLOOKUP(C38,Tabla__10.1.1.223_SQLEXPRESS_sigob_utp_Componentes_indicadores[[desc_indicador]:[avance]],5,0)%</f>
        <v>0.24809999999999999</v>
      </c>
      <c r="G38" s="409">
        <f t="shared" si="0"/>
        <v>1.148611111111111</v>
      </c>
      <c r="H38" s="947"/>
      <c r="I38" s="537">
        <f>VLOOKUP(C38,comp_ind!$S$2:$T$489,2,FALSE)</f>
        <v>42395.488490509262</v>
      </c>
      <c r="J38" s="710"/>
      <c r="K38" s="525">
        <v>0</v>
      </c>
      <c r="L38" s="417" t="s">
        <v>1080</v>
      </c>
      <c r="M38" s="525">
        <v>0</v>
      </c>
      <c r="N38" s="374" t="s">
        <v>962</v>
      </c>
      <c r="O38" s="13"/>
      <c r="P38" s="8"/>
      <c r="Q38" s="448">
        <f t="shared" si="1"/>
        <v>0</v>
      </c>
      <c r="R38" s="13"/>
    </row>
    <row r="39" spans="1:18" s="5" customFormat="1" ht="23.25" x14ac:dyDescent="0.25">
      <c r="A39" s="13"/>
      <c r="B39" s="960"/>
      <c r="C39" s="959" t="s">
        <v>658</v>
      </c>
      <c r="D39" s="959"/>
      <c r="E39" s="334">
        <f>VLOOKUP(C39,Tabla__10.1.1.223_SQLEXPRESS_sigob_utp_Componentes_indicadores[[desc_indicador]:[avance]],3,0)%</f>
        <v>0.24179999999999999</v>
      </c>
      <c r="F39" s="334">
        <f>VLOOKUP(C39,Tabla__10.1.1.223_SQLEXPRESS_sigob_utp_Componentes_indicadores[[desc_indicador]:[avance]],5,0)%</f>
        <v>0.223</v>
      </c>
      <c r="G39" s="409">
        <f t="shared" si="0"/>
        <v>0.9222497932175352</v>
      </c>
      <c r="H39" s="947"/>
      <c r="I39" s="537">
        <f>VLOOKUP(C39,comp_ind!$S$2:$T$489,2,FALSE)</f>
        <v>42395.488490509262</v>
      </c>
      <c r="J39" s="710"/>
      <c r="K39" s="525">
        <v>0</v>
      </c>
      <c r="L39" s="417" t="s">
        <v>1080</v>
      </c>
      <c r="M39" s="525">
        <v>0</v>
      </c>
      <c r="N39" s="374" t="s">
        <v>962</v>
      </c>
      <c r="O39" s="13"/>
      <c r="P39" s="8"/>
      <c r="Q39" s="448">
        <f t="shared" si="1"/>
        <v>0</v>
      </c>
      <c r="R39" s="13"/>
    </row>
    <row r="40" spans="1:18" s="5" customFormat="1" ht="23.25" x14ac:dyDescent="0.25">
      <c r="A40" s="13"/>
      <c r="B40" s="960"/>
      <c r="C40" s="959" t="s">
        <v>659</v>
      </c>
      <c r="D40" s="959"/>
      <c r="E40" s="334">
        <f>VLOOKUP(C40,Tabla__10.1.1.223_SQLEXPRESS_sigob_utp_Componentes_indicadores[[desc_indicador]:[avance]],3,0)%</f>
        <v>0.10349999999999999</v>
      </c>
      <c r="F40" s="334">
        <f>VLOOKUP(C40,Tabla__10.1.1.223_SQLEXPRESS_sigob_utp_Componentes_indicadores[[desc_indicador]:[avance]],5,0)%</f>
        <v>3.7599999999999995E-2</v>
      </c>
      <c r="G40" s="409">
        <f t="shared" si="0"/>
        <v>0.36328502415458935</v>
      </c>
      <c r="H40" s="947"/>
      <c r="I40" s="537">
        <f>VLOOKUP(C40,comp_ind!$S$2:$T$489,2,FALSE)</f>
        <v>42395.488490509262</v>
      </c>
      <c r="J40" s="710"/>
      <c r="K40" s="525">
        <v>0</v>
      </c>
      <c r="L40" s="417" t="s">
        <v>1080</v>
      </c>
      <c r="M40" s="525">
        <v>0</v>
      </c>
      <c r="N40" s="374" t="s">
        <v>962</v>
      </c>
      <c r="O40" s="13"/>
      <c r="P40" s="8"/>
      <c r="Q40" s="448">
        <f t="shared" si="1"/>
        <v>0</v>
      </c>
      <c r="R40" s="13"/>
    </row>
    <row r="41" spans="1:18" s="5" customFormat="1" ht="126.75" customHeight="1" x14ac:dyDescent="0.25">
      <c r="A41" s="13"/>
      <c r="B41" s="960"/>
      <c r="C41" s="959" t="s">
        <v>100</v>
      </c>
      <c r="D41" s="959"/>
      <c r="E41" s="342">
        <f>VLOOKUP(C41,Tabla__10.1.1.223_SQLEXPRESS_sigob_utp_Componentes_indicadores[[desc_indicador]:[avance]],3,0)</f>
        <v>13</v>
      </c>
      <c r="F41" s="412">
        <f>VLOOKUP(C41,Tabla__10.1.1.223_SQLEXPRESS_sigob_utp_Componentes_indicadores[[desc_indicador]:[avance]],5,0)</f>
        <v>12.88</v>
      </c>
      <c r="G41" s="409">
        <f t="shared" si="0"/>
        <v>0.99076923076923085</v>
      </c>
      <c r="H41" s="947"/>
      <c r="I41" s="537">
        <f>VLOOKUP(C41,comp_ind!$S$2:$T$489,2,FALSE)</f>
        <v>42395.488490509262</v>
      </c>
      <c r="J41" s="710"/>
      <c r="K41" s="525">
        <v>0</v>
      </c>
      <c r="L41" s="417" t="s">
        <v>1080</v>
      </c>
      <c r="M41" s="525">
        <v>0</v>
      </c>
      <c r="N41" s="374" t="s">
        <v>962</v>
      </c>
      <c r="O41" s="13"/>
      <c r="P41" s="8"/>
      <c r="Q41" s="448">
        <f t="shared" si="1"/>
        <v>0</v>
      </c>
      <c r="R41" s="13"/>
    </row>
    <row r="42" spans="1:18" s="5" customFormat="1" ht="108.75" customHeight="1" x14ac:dyDescent="0.25">
      <c r="A42" s="13"/>
      <c r="B42" s="960"/>
      <c r="C42" s="959" t="s">
        <v>101</v>
      </c>
      <c r="D42" s="959"/>
      <c r="E42" s="342">
        <f>VLOOKUP(C42,Tabla__10.1.1.223_SQLEXPRESS_sigob_utp_Componentes_indicadores[[desc_indicador]:[avance]],3,0)</f>
        <v>26</v>
      </c>
      <c r="F42" s="342">
        <f>VLOOKUP(C42,Tabla__10.1.1.223_SQLEXPRESS_sigob_utp_Componentes_indicadores[[desc_indicador]:[avance]],5,0)</f>
        <v>31.2</v>
      </c>
      <c r="G42" s="409">
        <f>F42/E42</f>
        <v>1.2</v>
      </c>
      <c r="H42" s="947"/>
      <c r="I42" s="678">
        <f>VLOOKUP(C42,comp_ind!$S$2:$T$489,2,FALSE)</f>
        <v>42395.488490509262</v>
      </c>
      <c r="J42" s="710"/>
      <c r="K42" s="525">
        <v>0</v>
      </c>
      <c r="L42" s="417" t="s">
        <v>1080</v>
      </c>
      <c r="M42" s="525">
        <v>0</v>
      </c>
      <c r="N42" s="374" t="s">
        <v>962</v>
      </c>
      <c r="O42" s="13"/>
      <c r="P42" s="8"/>
      <c r="Q42" s="448">
        <f t="shared" si="1"/>
        <v>0</v>
      </c>
      <c r="R42" s="13"/>
    </row>
    <row r="43" spans="1:18" s="5" customFormat="1" ht="29.25" thickBot="1" x14ac:dyDescent="0.3">
      <c r="A43" s="13"/>
      <c r="B43" s="13"/>
      <c r="C43" s="13"/>
      <c r="D43" s="13"/>
      <c r="E43" s="13"/>
      <c r="F43" s="13"/>
      <c r="G43" s="13"/>
      <c r="H43" s="13"/>
      <c r="I43" s="13"/>
      <c r="J43" s="13"/>
      <c r="K43" s="13"/>
      <c r="L43" s="13"/>
      <c r="N43" s="13"/>
      <c r="O43" s="13"/>
      <c r="P43" s="11"/>
      <c r="Q43" s="715" t="s">
        <v>644</v>
      </c>
      <c r="R43" s="13"/>
    </row>
    <row r="44" spans="1:18" s="5" customFormat="1" ht="45" customHeight="1" thickBot="1" x14ac:dyDescent="0.3">
      <c r="A44" s="13"/>
      <c r="B44" s="474" t="s">
        <v>255</v>
      </c>
      <c r="C44" s="480" t="s">
        <v>258</v>
      </c>
      <c r="D44" s="480" t="s">
        <v>243</v>
      </c>
      <c r="E44" s="475" t="s">
        <v>244</v>
      </c>
      <c r="F44" s="475" t="s">
        <v>245</v>
      </c>
      <c r="G44" s="468" t="s">
        <v>246</v>
      </c>
      <c r="H44" s="487" t="s">
        <v>779</v>
      </c>
      <c r="I44" s="491" t="s">
        <v>776</v>
      </c>
      <c r="J44" s="478" t="s">
        <v>777</v>
      </c>
      <c r="K44" s="471" t="s">
        <v>782</v>
      </c>
      <c r="L44" s="488" t="s">
        <v>781</v>
      </c>
      <c r="M44" s="471" t="s">
        <v>780</v>
      </c>
      <c r="N44" s="481" t="s">
        <v>783</v>
      </c>
      <c r="O44" s="481" t="s">
        <v>251</v>
      </c>
      <c r="P44" s="11"/>
      <c r="Q44" s="715">
        <f>AVERAGE(Q45:Q57)</f>
        <v>0.43380952380952387</v>
      </c>
      <c r="R44" s="13"/>
    </row>
    <row r="45" spans="1:18" s="5" customFormat="1" ht="45" customHeight="1" x14ac:dyDescent="0.25">
      <c r="A45" s="45"/>
      <c r="B45" s="815" t="s">
        <v>186</v>
      </c>
      <c r="C45" s="818" t="s">
        <v>292</v>
      </c>
      <c r="D45" s="18" t="s">
        <v>187</v>
      </c>
      <c r="E45" s="334">
        <f>VLOOKUP(D45,Tabla__10.1.1.223_SQLEXPRESS_sigob_utp_Proyectos_indicadores[[desc_indicador]:[avance]],3,0)%</f>
        <v>0.3</v>
      </c>
      <c r="F45" s="334">
        <f>VLOOKUP(D45,Tabla__10.1.1.223_SQLEXPRESS_sigob_utp_Proyectos_indicadores[[desc_indicador]:[avance]],5,0)%</f>
        <v>0.41</v>
      </c>
      <c r="G45" s="551">
        <f t="shared" ref="G45:G57" si="2">F45/E45</f>
        <v>1.3666666666666667</v>
      </c>
      <c r="H45" s="954">
        <f>VLOOKUP(B45,proy_ava!$L$1:$M$82,2,FALSE)</f>
        <v>42394.334837997689</v>
      </c>
      <c r="I45" s="956">
        <f>VLOOKUP(C45,plan_ope_ava!$H$2:$I$162,2,FALSE)</f>
        <v>42394.334756979166</v>
      </c>
      <c r="J45" s="472">
        <f>VLOOKUP(D45,proy_ind!$R$2:$S$172,2,FALSE)</f>
        <v>42394.334837997689</v>
      </c>
      <c r="K45" s="957" t="s">
        <v>1094</v>
      </c>
      <c r="L45" s="950" t="s">
        <v>1094</v>
      </c>
      <c r="M45" s="664" t="s">
        <v>1094</v>
      </c>
      <c r="N45" s="948" t="s">
        <v>1097</v>
      </c>
      <c r="O45" s="961" t="s">
        <v>1110</v>
      </c>
      <c r="P45" s="11"/>
      <c r="Q45" s="939">
        <f>COUNTIF(K45:N46,"*OK*")/COUNTIF(K45:N46,"*")</f>
        <v>0</v>
      </c>
      <c r="R45" s="13"/>
    </row>
    <row r="46" spans="1:18" s="5" customFormat="1" ht="45" x14ac:dyDescent="0.25">
      <c r="A46" s="45"/>
      <c r="B46" s="815"/>
      <c r="C46" s="818"/>
      <c r="D46" s="18" t="s">
        <v>293</v>
      </c>
      <c r="E46" s="444">
        <f>VLOOKUP(D46,Tabla__10.1.1.223_SQLEXPRESS_sigob_utp_Proyectos_indicadores[[desc_indicador]:[avance]],3,0)</f>
        <v>1500</v>
      </c>
      <c r="F46" s="444">
        <f>VLOOKUP(D46,Tabla__10.1.1.223_SQLEXPRESS_sigob_utp_Proyectos_indicadores[[desc_indicador]:[avance]],5,0)</f>
        <v>1640</v>
      </c>
      <c r="G46" s="551">
        <f t="shared" si="2"/>
        <v>1.0933333333333333</v>
      </c>
      <c r="H46" s="954"/>
      <c r="I46" s="956"/>
      <c r="J46" s="472">
        <f>VLOOKUP(D46,proy_ind!$R$2:$S$172,2,FALSE)</f>
        <v>42394.334837997689</v>
      </c>
      <c r="K46" s="957"/>
      <c r="L46" s="951"/>
      <c r="M46" s="664" t="s">
        <v>1094</v>
      </c>
      <c r="N46" s="949"/>
      <c r="O46" s="961"/>
      <c r="P46" s="11"/>
      <c r="Q46" s="939"/>
      <c r="R46" s="13"/>
    </row>
    <row r="47" spans="1:18" s="5" customFormat="1" ht="31.5" x14ac:dyDescent="0.25">
      <c r="A47" s="45"/>
      <c r="B47" s="815" t="s">
        <v>188</v>
      </c>
      <c r="C47" s="549" t="s">
        <v>826</v>
      </c>
      <c r="D47" s="18" t="s">
        <v>826</v>
      </c>
      <c r="E47" s="334">
        <f>VLOOKUP(D47,Tabla__10.1.1.223_SQLEXPRESS_sigob_utp_Proyectos_indicadores[[desc_indicador]:[avance]],3,0)%</f>
        <v>0.85</v>
      </c>
      <c r="F47" s="334">
        <f>VLOOKUP(D47,Tabla__10.1.1.223_SQLEXPRESS_sigob_utp_Proyectos_indicadores[[desc_indicador]:[avance]],5,0)%</f>
        <v>0.78200000000000003</v>
      </c>
      <c r="G47" s="551">
        <f t="shared" si="2"/>
        <v>0.92</v>
      </c>
      <c r="H47" s="954">
        <f>VLOOKUP(B47,proy_ava!$L$1:$M$82,2,FALSE)</f>
        <v>42395.493512037036</v>
      </c>
      <c r="I47" s="472">
        <f>VLOOKUP(C47,plan_ope_ava!$H$2:$I$162,2,FALSE)</f>
        <v>42395.502199456016</v>
      </c>
      <c r="J47" s="472">
        <f>VLOOKUP(D47,proy_ind!$R$2:$S$172,2,FALSE)</f>
        <v>42395.493512037036</v>
      </c>
      <c r="K47" s="950" t="s">
        <v>1094</v>
      </c>
      <c r="L47" s="528" t="s">
        <v>1094</v>
      </c>
      <c r="M47" s="664" t="s">
        <v>1094</v>
      </c>
      <c r="N47" s="751" t="s">
        <v>1097</v>
      </c>
      <c r="O47" s="961"/>
      <c r="P47" s="11"/>
      <c r="Q47" s="938">
        <f>COUNTIF(K47:N51,"*OK*")/COUNTIF(K47:N51,"*")</f>
        <v>0.58333333333333337</v>
      </c>
      <c r="R47" s="13"/>
    </row>
    <row r="48" spans="1:18" s="5" customFormat="1" ht="45" x14ac:dyDescent="0.25">
      <c r="A48" s="45"/>
      <c r="B48" s="815"/>
      <c r="C48" s="549" t="s">
        <v>190</v>
      </c>
      <c r="D48" s="18" t="s">
        <v>191</v>
      </c>
      <c r="E48" s="342">
        <f>VLOOKUP(D48,Tabla__10.1.1.223_SQLEXPRESS_sigob_utp_Proyectos_indicadores[[desc_indicador]:[avance]],3,0)</f>
        <v>87</v>
      </c>
      <c r="F48" s="444">
        <f>VLOOKUP(D48,Tabla__10.1.1.223_SQLEXPRESS_sigob_utp_Proyectos_indicadores[[desc_indicador]:[avance]],5,0)</f>
        <v>87.7</v>
      </c>
      <c r="G48" s="551">
        <f t="shared" si="2"/>
        <v>1.0080459770114942</v>
      </c>
      <c r="H48" s="954"/>
      <c r="I48" s="472">
        <f>VLOOKUP(C48,plan_ope_ava!$H$2:$I$162,2,FALSE)</f>
        <v>42381.440657060186</v>
      </c>
      <c r="J48" s="472">
        <f>VLOOKUP(D48,proy_ind!$R$2:$S$172,2,FALSE)</f>
        <v>42395.493512037036</v>
      </c>
      <c r="K48" s="952"/>
      <c r="L48" s="528" t="s">
        <v>942</v>
      </c>
      <c r="M48" s="664" t="s">
        <v>942</v>
      </c>
      <c r="N48" s="751" t="s">
        <v>943</v>
      </c>
      <c r="O48" s="961"/>
      <c r="P48" s="11"/>
      <c r="Q48" s="939"/>
      <c r="R48" s="13"/>
    </row>
    <row r="49" spans="1:18" s="5" customFormat="1" ht="75" x14ac:dyDescent="0.25">
      <c r="A49" s="45"/>
      <c r="B49" s="815"/>
      <c r="C49" s="818" t="s">
        <v>295</v>
      </c>
      <c r="D49" s="18" t="s">
        <v>296</v>
      </c>
      <c r="E49" s="342">
        <f>VLOOKUP(D49,Tabla__10.1.1.223_SQLEXPRESS_sigob_utp_Proyectos_indicadores[[desc_indicador]:[avance]],3,0)</f>
        <v>80</v>
      </c>
      <c r="F49" s="342">
        <f>VLOOKUP(D49,Tabla__10.1.1.223_SQLEXPRESS_sigob_utp_Proyectos_indicadores[[desc_indicador]:[avance]],5,0)</f>
        <v>77.510000000000005</v>
      </c>
      <c r="G49" s="551">
        <f t="shared" si="2"/>
        <v>0.96887500000000004</v>
      </c>
      <c r="H49" s="954"/>
      <c r="I49" s="956">
        <f>VLOOKUP(C49,plan_ope_ava!$H$2:$I$162,2,FALSE)</f>
        <v>42394.651253819444</v>
      </c>
      <c r="J49" s="472">
        <f>VLOOKUP(D49,proy_ind!$R$2:$S$172,2,FALSE)</f>
        <v>42395.493512037036</v>
      </c>
      <c r="K49" s="952"/>
      <c r="L49" s="950" t="s">
        <v>942</v>
      </c>
      <c r="M49" s="664" t="s">
        <v>942</v>
      </c>
      <c r="N49" s="953" t="s">
        <v>1098</v>
      </c>
      <c r="O49" s="961"/>
      <c r="P49" s="11"/>
      <c r="Q49" s="939"/>
      <c r="R49" s="13"/>
    </row>
    <row r="50" spans="1:18" s="5" customFormat="1" ht="30" x14ac:dyDescent="0.25">
      <c r="A50" s="45"/>
      <c r="B50" s="815"/>
      <c r="C50" s="818"/>
      <c r="D50" s="18" t="s">
        <v>297</v>
      </c>
      <c r="E50" s="342">
        <f>VLOOKUP(D50,Tabla__10.1.1.223_SQLEXPRESS_sigob_utp_Proyectos_indicadores[[desc_indicador]:[avance]],3,0)</f>
        <v>40</v>
      </c>
      <c r="F50" s="342">
        <f>VLOOKUP(D50,Tabla__10.1.1.223_SQLEXPRESS_sigob_utp_Proyectos_indicadores[[desc_indicador]:[avance]],5,0)</f>
        <v>40</v>
      </c>
      <c r="G50" s="551">
        <f t="shared" si="2"/>
        <v>1</v>
      </c>
      <c r="H50" s="954"/>
      <c r="I50" s="956"/>
      <c r="J50" s="472">
        <f>VLOOKUP(D50,proy_ind!$R$2:$S$172,2,FALSE)</f>
        <v>42395.493512037036</v>
      </c>
      <c r="K50" s="952"/>
      <c r="L50" s="952"/>
      <c r="M50" s="664" t="s">
        <v>942</v>
      </c>
      <c r="N50" s="953"/>
      <c r="O50" s="961"/>
      <c r="P50" s="11"/>
      <c r="Q50" s="939"/>
      <c r="R50" s="13"/>
    </row>
    <row r="51" spans="1:18" s="5" customFormat="1" ht="27" customHeight="1" x14ac:dyDescent="0.25">
      <c r="A51" s="45"/>
      <c r="B51" s="815"/>
      <c r="C51" s="818"/>
      <c r="D51" s="18" t="s">
        <v>825</v>
      </c>
      <c r="E51" s="342">
        <f>VLOOKUP(D51,Tabla__10.1.1.223_SQLEXPRESS_sigob_utp_Proyectos_indicadores[[desc_indicador]:[avance]],3,0)</f>
        <v>64</v>
      </c>
      <c r="F51" s="342">
        <f>VLOOKUP(D51,Tabla__10.1.1.223_SQLEXPRESS_sigob_utp_Proyectos_indicadores[[desc_indicador]:[avance]],5,0)</f>
        <v>63.999999999999993</v>
      </c>
      <c r="G51" s="551">
        <f t="shared" si="2"/>
        <v>0.99999999999999989</v>
      </c>
      <c r="H51" s="954"/>
      <c r="I51" s="956"/>
      <c r="J51" s="472">
        <f>VLOOKUP(D51,proy_ind!$R$2:$S$172,2,FALSE)</f>
        <v>42395.493512037036</v>
      </c>
      <c r="K51" s="951"/>
      <c r="L51" s="951"/>
      <c r="M51" s="664" t="s">
        <v>942</v>
      </c>
      <c r="N51" s="953"/>
      <c r="O51" s="961"/>
      <c r="P51" s="11"/>
      <c r="Q51" s="940"/>
      <c r="R51" s="13"/>
    </row>
    <row r="52" spans="1:18" s="5" customFormat="1" ht="84" customHeight="1" x14ac:dyDescent="0.25">
      <c r="A52" s="45"/>
      <c r="B52" s="548" t="s">
        <v>192</v>
      </c>
      <c r="C52" s="549" t="s">
        <v>298</v>
      </c>
      <c r="D52" s="18" t="s">
        <v>299</v>
      </c>
      <c r="E52" s="334">
        <f>VLOOKUP(D52,Tabla__10.1.1.223_SQLEXPRESS_sigob_utp_Proyectos_indicadores[[desc_indicador]:[avance]],3,0)%</f>
        <v>1</v>
      </c>
      <c r="F52" s="334">
        <f>VLOOKUP(D52,Tabla__10.1.1.223_SQLEXPRESS_sigob_utp_Proyectos_indicadores[[desc_indicador]:[avance]],5,0)%</f>
        <v>0.95609999999999995</v>
      </c>
      <c r="G52" s="551">
        <f t="shared" si="2"/>
        <v>0.95609999999999995</v>
      </c>
      <c r="H52" s="553">
        <f>VLOOKUP(B52,proy_ava!$L$1:$M$82,2,FALSE)</f>
        <v>42387.391886956022</v>
      </c>
      <c r="I52" s="472">
        <f>VLOOKUP(C52,plan_ope_ava!$H$2:$I$162,2,FALSE)</f>
        <v>42387.391018553244</v>
      </c>
      <c r="J52" s="472">
        <f>VLOOKUP(D52,proy_ind!$R$2:$S$172,2,FALSE)</f>
        <v>42387.391886956022</v>
      </c>
      <c r="K52" s="752" t="s">
        <v>942</v>
      </c>
      <c r="L52" s="528" t="s">
        <v>942</v>
      </c>
      <c r="M52" s="664" t="s">
        <v>942</v>
      </c>
      <c r="N52" s="751" t="s">
        <v>942</v>
      </c>
      <c r="O52" s="961"/>
      <c r="P52" s="11"/>
      <c r="Q52" s="504">
        <f>COUNTIF(K52:N52,"*OK*")/COUNTIF(K52:N52,"*")</f>
        <v>1</v>
      </c>
      <c r="R52" s="13"/>
    </row>
    <row r="53" spans="1:18" s="5" customFormat="1" ht="45" x14ac:dyDescent="0.25">
      <c r="A53" s="45"/>
      <c r="B53" s="815" t="s">
        <v>193</v>
      </c>
      <c r="C53" s="549" t="s">
        <v>300</v>
      </c>
      <c r="D53" s="18" t="s">
        <v>301</v>
      </c>
      <c r="E53" s="334">
        <f>VLOOKUP(D53,Tabla__10.1.1.223_SQLEXPRESS_sigob_utp_Proyectos_indicadores[[desc_indicador]:[avance]],3,0)%</f>
        <v>1</v>
      </c>
      <c r="F53" s="334">
        <f>VLOOKUP(D53,Tabla__10.1.1.223_SQLEXPRESS_sigob_utp_Proyectos_indicadores[[desc_indicador]:[avance]],5,0)%</f>
        <v>0.998</v>
      </c>
      <c r="G53" s="551">
        <f t="shared" si="2"/>
        <v>0.998</v>
      </c>
      <c r="H53" s="954">
        <f>VLOOKUP(B53,proy_ava!$L$1:$M$82,2,FALSE)</f>
        <v>42394.751217280093</v>
      </c>
      <c r="I53" s="472">
        <f>VLOOKUP(C53,plan_ope_ava!$H$2:$I$162,2,FALSE)</f>
        <v>42394.322031284719</v>
      </c>
      <c r="J53" s="472">
        <f>VLOOKUP(D53,proy_ind!$R$2:$S$172,2,FALSE)</f>
        <v>42394.751217280093</v>
      </c>
      <c r="K53" s="957" t="s">
        <v>1094</v>
      </c>
      <c r="L53" s="528" t="s">
        <v>942</v>
      </c>
      <c r="M53" s="664" t="s">
        <v>942</v>
      </c>
      <c r="N53" s="751" t="s">
        <v>942</v>
      </c>
      <c r="O53" s="961"/>
      <c r="P53" s="11"/>
      <c r="Q53" s="938">
        <f>COUNTIF(K53:N55,"*OK*")/COUNTIF(K53:N55,"*")</f>
        <v>0.3</v>
      </c>
      <c r="R53" s="13"/>
    </row>
    <row r="54" spans="1:18" s="5" customFormat="1" ht="60" x14ac:dyDescent="0.25">
      <c r="A54" s="45"/>
      <c r="B54" s="815"/>
      <c r="C54" s="549" t="s">
        <v>303</v>
      </c>
      <c r="D54" s="18" t="s">
        <v>828</v>
      </c>
      <c r="E54" s="334">
        <f>VLOOKUP(D54,Tabla__10.1.1.223_SQLEXPRESS_sigob_utp_Proyectos_indicadores[[desc_indicador]:[avance]],3,0)%</f>
        <v>0.8</v>
      </c>
      <c r="F54" s="334">
        <f>VLOOKUP(D54,Tabla__10.1.1.223_SQLEXPRESS_sigob_utp_Proyectos_indicadores[[desc_indicador]:[avance]],5,0)%</f>
        <v>0.70629999999999993</v>
      </c>
      <c r="G54" s="551">
        <f t="shared" si="2"/>
        <v>0.88287499999999985</v>
      </c>
      <c r="H54" s="954"/>
      <c r="I54" s="472">
        <f>VLOOKUP(C54,plan_ope_ava!$H$2:$I$162,2,FALSE)</f>
        <v>42394.743562847223</v>
      </c>
      <c r="J54" s="472">
        <f>VLOOKUP(D54,proy_ind!$R$2:$S$172,2,FALSE)</f>
        <v>42394.751217280093</v>
      </c>
      <c r="K54" s="957"/>
      <c r="L54" s="528" t="s">
        <v>1094</v>
      </c>
      <c r="M54" s="664" t="s">
        <v>1094</v>
      </c>
      <c r="N54" s="751" t="s">
        <v>1097</v>
      </c>
      <c r="O54" s="961"/>
      <c r="P54" s="11"/>
      <c r="Q54" s="939"/>
      <c r="R54" s="13"/>
    </row>
    <row r="55" spans="1:18" s="5" customFormat="1" ht="48.75" customHeight="1" x14ac:dyDescent="0.25">
      <c r="A55" s="45"/>
      <c r="B55" s="815"/>
      <c r="C55" s="549" t="s">
        <v>302</v>
      </c>
      <c r="D55" s="18" t="s">
        <v>827</v>
      </c>
      <c r="E55" s="334">
        <f>VLOOKUP(D55,Tabla__10.1.1.223_SQLEXPRESS_sigob_utp_Proyectos_indicadores[[desc_indicador]:[avance]],3,0)%</f>
        <v>0.75</v>
      </c>
      <c r="F55" s="334">
        <f>VLOOKUP(D55,Tabla__10.1.1.223_SQLEXPRESS_sigob_utp_Proyectos_indicadores[[desc_indicador]:[avance]],5,0)%</f>
        <v>1</v>
      </c>
      <c r="G55" s="551">
        <f t="shared" si="2"/>
        <v>1.3333333333333333</v>
      </c>
      <c r="H55" s="954"/>
      <c r="I55" s="472">
        <f>VLOOKUP(C55,plan_ope_ava!$H$2:$I$162,2,FALSE)</f>
        <v>42318.472061493056</v>
      </c>
      <c r="J55" s="472">
        <f>VLOOKUP(D55,proy_ind!$R$2:$S$172,2,FALSE)</f>
        <v>42394.751217280093</v>
      </c>
      <c r="K55" s="957"/>
      <c r="L55" s="528" t="s">
        <v>1094</v>
      </c>
      <c r="M55" s="664" t="s">
        <v>1094</v>
      </c>
      <c r="N55" s="751" t="s">
        <v>1097</v>
      </c>
      <c r="O55" s="961"/>
      <c r="P55" s="11"/>
      <c r="Q55" s="940"/>
      <c r="R55" s="13"/>
    </row>
    <row r="56" spans="1:18" s="5" customFormat="1" ht="45" x14ac:dyDescent="0.25">
      <c r="A56" s="45"/>
      <c r="B56" s="815" t="s">
        <v>194</v>
      </c>
      <c r="C56" s="549" t="s">
        <v>829</v>
      </c>
      <c r="D56" s="18" t="s">
        <v>304</v>
      </c>
      <c r="E56" s="334">
        <f>VLOOKUP(D56,Tabla__10.1.1.223_SQLEXPRESS_sigob_utp_Proyectos_indicadores[[desc_indicador]:[avance]],3,0)%</f>
        <v>1</v>
      </c>
      <c r="F56" s="334">
        <f>VLOOKUP(D56,Tabla__10.1.1.223_SQLEXPRESS_sigob_utp_Proyectos_indicadores[[desc_indicador]:[avance]],5,0)%</f>
        <v>0.91500000000000004</v>
      </c>
      <c r="G56" s="551">
        <f t="shared" si="2"/>
        <v>0.91500000000000004</v>
      </c>
      <c r="H56" s="954">
        <f>VLOOKUP(B56,proy_ava!$L$1:$M$82,2,FALSE)</f>
        <v>42394.458578784725</v>
      </c>
      <c r="I56" s="472">
        <f>VLOOKUP(C56,plan_ope_ava!$H$2:$I$162,2,FALSE)</f>
        <v>42394.457904201387</v>
      </c>
      <c r="J56" s="472">
        <f>VLOOKUP(D56,proy_ind!$R$2:$S$172,2,FALSE)</f>
        <v>42394.458578784725</v>
      </c>
      <c r="K56" s="957" t="s">
        <v>1094</v>
      </c>
      <c r="L56" s="528" t="s">
        <v>1094</v>
      </c>
      <c r="M56" s="664" t="s">
        <v>1094</v>
      </c>
      <c r="N56" s="751" t="s">
        <v>1097</v>
      </c>
      <c r="O56" s="961"/>
      <c r="P56" s="11"/>
      <c r="Q56" s="938">
        <f>COUNTIF(K56:N57,"*OK*")/COUNTIF(K56:N57,"*")</f>
        <v>0.2857142857142857</v>
      </c>
      <c r="R56" s="13"/>
    </row>
    <row r="57" spans="1:18" s="5" customFormat="1" ht="93" customHeight="1" thickBot="1" x14ac:dyDescent="0.3">
      <c r="A57" s="45"/>
      <c r="B57" s="816"/>
      <c r="C57" s="550" t="s">
        <v>830</v>
      </c>
      <c r="D57" s="215" t="s">
        <v>305</v>
      </c>
      <c r="E57" s="337">
        <f>VLOOKUP(D57,Tabla__10.1.1.223_SQLEXPRESS_sigob_utp_Proyectos_indicadores[[desc_indicador]:[avance]],3,0)%</f>
        <v>1</v>
      </c>
      <c r="F57" s="337">
        <f>VLOOKUP(D57,Tabla__10.1.1.223_SQLEXPRESS_sigob_utp_Proyectos_indicadores[[desc_indicador]:[avance]],5,0)%</f>
        <v>0.98109999999999997</v>
      </c>
      <c r="G57" s="552">
        <f t="shared" si="2"/>
        <v>0.98109999999999997</v>
      </c>
      <c r="H57" s="955"/>
      <c r="I57" s="473">
        <f>VLOOKUP(C57,plan_ope_ava!$H$2:$I$162,2,FALSE)</f>
        <v>42391.408231018519</v>
      </c>
      <c r="J57" s="473">
        <f>VLOOKUP(D57,proy_ind!$R$2:$S$172,2,FALSE)</f>
        <v>42394.458578784725</v>
      </c>
      <c r="K57" s="958"/>
      <c r="L57" s="529" t="s">
        <v>942</v>
      </c>
      <c r="M57" s="665" t="s">
        <v>942</v>
      </c>
      <c r="N57" s="530" t="s">
        <v>1099</v>
      </c>
      <c r="O57" s="962"/>
      <c r="P57" s="11"/>
      <c r="Q57" s="940"/>
      <c r="R57" s="13"/>
    </row>
    <row r="58" spans="1:18" s="5" customFormat="1" x14ac:dyDescent="0.25">
      <c r="A58" s="13"/>
      <c r="B58" s="21"/>
      <c r="C58" s="21"/>
      <c r="D58" s="22"/>
      <c r="E58" s="23"/>
      <c r="F58" s="23"/>
      <c r="G58" s="20"/>
      <c r="H58" s="20"/>
      <c r="I58" s="20"/>
      <c r="J58" s="20"/>
      <c r="K58" s="20"/>
      <c r="L58" s="20"/>
      <c r="M58" s="13"/>
      <c r="N58" s="13"/>
      <c r="O58" s="13"/>
      <c r="Q58" s="13"/>
      <c r="R58" s="13"/>
    </row>
    <row r="59" spans="1:18" s="5" customFormat="1" hidden="1" x14ac:dyDescent="0.25">
      <c r="A59" s="13"/>
      <c r="B59" s="21"/>
      <c r="C59" s="21"/>
      <c r="D59" s="22"/>
      <c r="E59" s="23"/>
      <c r="F59" s="23"/>
      <c r="G59" s="20"/>
      <c r="H59" s="20"/>
      <c r="I59" s="20"/>
      <c r="J59" s="20"/>
      <c r="K59" s="20"/>
      <c r="L59" s="20"/>
      <c r="M59" s="13"/>
      <c r="N59" s="13"/>
      <c r="O59" s="13"/>
      <c r="P59" s="13"/>
      <c r="Q59" s="13"/>
      <c r="R59" s="13"/>
    </row>
    <row r="60" spans="1:18" s="5" customFormat="1" ht="19.5" hidden="1" customHeight="1" x14ac:dyDescent="0.25">
      <c r="A60" s="13"/>
      <c r="C60" s="313"/>
      <c r="D60" s="313"/>
      <c r="E60" s="313"/>
      <c r="F60" s="313"/>
      <c r="G60" s="313"/>
      <c r="H60" s="313"/>
      <c r="I60" s="313"/>
      <c r="J60" s="313"/>
      <c r="K60" s="313"/>
      <c r="L60" s="313"/>
      <c r="M60" s="13"/>
      <c r="N60" s="13"/>
      <c r="O60" s="13"/>
      <c r="P60" s="13"/>
      <c r="Q60" s="13"/>
    </row>
    <row r="61" spans="1:18" s="5" customFormat="1" hidden="1" x14ac:dyDescent="0.25">
      <c r="A61" s="13"/>
      <c r="B61" s="313"/>
      <c r="C61" s="313"/>
      <c r="D61" s="313"/>
      <c r="E61" s="313"/>
      <c r="F61" s="313"/>
      <c r="G61" s="313"/>
      <c r="H61" s="313"/>
      <c r="I61" s="313"/>
      <c r="J61" s="313"/>
      <c r="K61" s="313"/>
      <c r="L61" s="313"/>
      <c r="M61" s="13"/>
      <c r="N61" s="13"/>
      <c r="O61" s="13"/>
      <c r="P61" s="13"/>
      <c r="Q61" s="13"/>
    </row>
    <row r="62" spans="1:18" s="5" customFormat="1" hidden="1" x14ac:dyDescent="0.25">
      <c r="A62" s="13"/>
      <c r="B62" s="313"/>
      <c r="C62" s="313"/>
      <c r="D62" s="313"/>
      <c r="E62" s="313"/>
      <c r="F62" s="313"/>
      <c r="G62" s="313"/>
      <c r="H62" s="313"/>
      <c r="I62" s="313"/>
      <c r="J62" s="313"/>
      <c r="K62" s="313"/>
      <c r="L62" s="313"/>
      <c r="M62" s="13"/>
      <c r="N62" s="13"/>
      <c r="O62" s="13"/>
      <c r="P62" s="13"/>
      <c r="Q62" s="13"/>
    </row>
    <row r="63" spans="1:18" s="5" customFormat="1" hidden="1" x14ac:dyDescent="0.25">
      <c r="A63" s="13"/>
      <c r="B63" s="313"/>
      <c r="C63" s="313"/>
      <c r="D63" s="313"/>
      <c r="E63" s="313"/>
      <c r="F63" s="313"/>
      <c r="G63" s="313"/>
      <c r="H63" s="313"/>
      <c r="I63" s="313"/>
      <c r="J63" s="313"/>
      <c r="K63" s="313"/>
      <c r="L63" s="313"/>
      <c r="M63" s="13"/>
      <c r="N63" s="13"/>
      <c r="O63" s="13"/>
      <c r="P63" s="13"/>
      <c r="Q63" s="13"/>
    </row>
    <row r="64" spans="1:18" s="5" customFormat="1" hidden="1" x14ac:dyDescent="0.25">
      <c r="A64" s="13"/>
      <c r="B64" s="313"/>
      <c r="C64" s="313"/>
      <c r="D64" s="313"/>
      <c r="E64" s="313"/>
      <c r="F64" s="313"/>
      <c r="G64" s="313"/>
      <c r="H64" s="313"/>
      <c r="I64" s="313"/>
      <c r="J64" s="313"/>
      <c r="K64" s="313"/>
      <c r="L64" s="313"/>
      <c r="M64" s="13"/>
      <c r="N64" s="13"/>
      <c r="O64" s="13"/>
      <c r="P64" s="13"/>
      <c r="Q64" s="13"/>
    </row>
    <row r="65" spans="1:17" s="5" customFormat="1" hidden="1" x14ac:dyDescent="0.25">
      <c r="A65" s="13"/>
      <c r="B65" s="313"/>
      <c r="C65" s="313"/>
      <c r="D65" s="313"/>
      <c r="E65" s="313"/>
      <c r="F65" s="313"/>
      <c r="G65" s="313"/>
      <c r="H65" s="313"/>
      <c r="I65" s="313"/>
      <c r="J65" s="313"/>
      <c r="K65" s="313"/>
      <c r="L65" s="313"/>
      <c r="M65" s="13"/>
      <c r="N65" s="13"/>
      <c r="O65" s="13"/>
      <c r="P65" s="13"/>
      <c r="Q65" s="13"/>
    </row>
    <row r="66" spans="1:17" s="5" customFormat="1" hidden="1" x14ac:dyDescent="0.25">
      <c r="A66" s="13"/>
      <c r="B66" s="313"/>
      <c r="C66" s="313"/>
      <c r="D66" s="313"/>
      <c r="E66" s="313"/>
      <c r="F66" s="313"/>
      <c r="G66" s="313"/>
      <c r="H66" s="313"/>
      <c r="I66" s="313"/>
      <c r="J66" s="313"/>
      <c r="K66" s="313"/>
      <c r="L66" s="313"/>
      <c r="M66" s="13"/>
      <c r="N66" s="13"/>
      <c r="O66" s="13"/>
      <c r="P66" s="13"/>
      <c r="Q66" s="13"/>
    </row>
    <row r="67" spans="1:17" s="5" customFormat="1" hidden="1" x14ac:dyDescent="0.25">
      <c r="A67" s="13"/>
      <c r="B67" s="313"/>
      <c r="C67" s="313"/>
      <c r="D67" s="313"/>
      <c r="E67" s="313"/>
      <c r="F67" s="313"/>
      <c r="G67" s="313"/>
      <c r="H67" s="313"/>
      <c r="I67" s="313"/>
      <c r="J67" s="313"/>
      <c r="K67" s="313"/>
      <c r="L67" s="313"/>
      <c r="M67" s="13"/>
      <c r="N67" s="13"/>
      <c r="O67" s="13"/>
      <c r="P67" s="13"/>
      <c r="Q67" s="13"/>
    </row>
    <row r="68" spans="1:17" s="5" customFormat="1" hidden="1" x14ac:dyDescent="0.25">
      <c r="A68" s="13"/>
      <c r="B68" s="313"/>
      <c r="C68" s="313"/>
      <c r="D68" s="313"/>
      <c r="E68" s="313"/>
      <c r="F68" s="313"/>
      <c r="G68" s="313"/>
      <c r="H68" s="313"/>
      <c r="I68" s="313"/>
      <c r="J68" s="313"/>
      <c r="K68" s="313"/>
      <c r="L68" s="313"/>
      <c r="M68" s="13"/>
      <c r="N68" s="13"/>
      <c r="O68" s="13"/>
      <c r="P68" s="13"/>
      <c r="Q68" s="13"/>
    </row>
    <row r="69" spans="1:17" s="5" customFormat="1" hidden="1" x14ac:dyDescent="0.25">
      <c r="A69" s="13"/>
      <c r="B69" s="313"/>
      <c r="C69" s="313"/>
      <c r="D69" s="313"/>
      <c r="E69" s="313"/>
      <c r="F69" s="313"/>
      <c r="G69" s="313"/>
      <c r="H69" s="313"/>
      <c r="I69" s="313"/>
      <c r="J69" s="313"/>
      <c r="K69" s="313"/>
      <c r="L69" s="313"/>
      <c r="M69" s="13"/>
      <c r="N69" s="13"/>
      <c r="O69" s="13"/>
      <c r="P69" s="13"/>
      <c r="Q69" s="13"/>
    </row>
    <row r="70" spans="1:17" s="5" customFormat="1" hidden="1" x14ac:dyDescent="0.25">
      <c r="A70" s="13"/>
      <c r="B70" s="313"/>
      <c r="C70" s="313"/>
      <c r="D70" s="313"/>
      <c r="E70" s="313"/>
      <c r="F70" s="313"/>
      <c r="G70" s="313"/>
      <c r="H70" s="313"/>
      <c r="I70" s="313"/>
      <c r="J70" s="313"/>
      <c r="K70" s="313"/>
      <c r="L70" s="313"/>
      <c r="M70" s="13"/>
      <c r="N70" s="13"/>
      <c r="O70" s="13"/>
      <c r="P70" s="13"/>
      <c r="Q70" s="13"/>
    </row>
    <row r="71" spans="1:17" s="5" customFormat="1" hidden="1" x14ac:dyDescent="0.25">
      <c r="A71" s="13"/>
      <c r="B71" s="313"/>
      <c r="C71" s="313"/>
      <c r="D71" s="313"/>
      <c r="E71" s="313"/>
      <c r="F71" s="313"/>
      <c r="G71" s="313"/>
      <c r="H71" s="313"/>
      <c r="I71" s="313"/>
      <c r="J71" s="313"/>
      <c r="K71" s="313"/>
      <c r="L71" s="313"/>
      <c r="M71" s="13"/>
      <c r="N71" s="13"/>
      <c r="O71" s="13"/>
      <c r="P71" s="13"/>
      <c r="Q71" s="13"/>
    </row>
    <row r="72" spans="1:17" s="5" customFormat="1" hidden="1" x14ac:dyDescent="0.25">
      <c r="A72" s="13"/>
      <c r="B72" s="313"/>
      <c r="C72" s="313"/>
      <c r="D72" s="313"/>
      <c r="E72" s="313"/>
      <c r="F72" s="313"/>
      <c r="G72" s="313"/>
      <c r="H72" s="313"/>
      <c r="I72" s="313"/>
      <c r="J72" s="313"/>
      <c r="K72" s="313"/>
      <c r="L72" s="313"/>
      <c r="M72" s="13"/>
      <c r="N72" s="13"/>
      <c r="O72" s="13"/>
      <c r="P72" s="13"/>
      <c r="Q72" s="13"/>
    </row>
    <row r="73" spans="1:17" s="5" customFormat="1" hidden="1" x14ac:dyDescent="0.25">
      <c r="A73" s="13"/>
      <c r="B73" s="313"/>
      <c r="C73" s="313"/>
      <c r="D73" s="313"/>
      <c r="E73" s="313"/>
      <c r="F73" s="313"/>
      <c r="G73" s="313"/>
      <c r="H73" s="313"/>
      <c r="I73" s="313"/>
      <c r="J73" s="313"/>
      <c r="K73" s="313"/>
      <c r="L73" s="313"/>
      <c r="M73" s="13"/>
      <c r="N73" s="13"/>
      <c r="O73" s="13"/>
      <c r="P73" s="13"/>
      <c r="Q73" s="13"/>
    </row>
    <row r="74" spans="1:17" s="5" customFormat="1" hidden="1" x14ac:dyDescent="0.25">
      <c r="A74" s="13"/>
      <c r="B74" s="313"/>
      <c r="C74" s="313"/>
      <c r="D74" s="313"/>
      <c r="E74" s="313"/>
      <c r="F74" s="313"/>
      <c r="G74" s="313"/>
      <c r="H74" s="313"/>
      <c r="I74" s="313"/>
      <c r="J74" s="313"/>
      <c r="K74" s="313"/>
      <c r="L74" s="313"/>
      <c r="M74" s="13"/>
      <c r="N74" s="13"/>
      <c r="O74" s="13"/>
      <c r="P74" s="13"/>
      <c r="Q74" s="13"/>
    </row>
    <row r="75" spans="1:17" s="5" customFormat="1" hidden="1" x14ac:dyDescent="0.25">
      <c r="A75" s="13"/>
      <c r="B75" s="313"/>
      <c r="C75" s="313"/>
      <c r="D75" s="313"/>
      <c r="E75" s="313"/>
      <c r="F75" s="313"/>
      <c r="G75" s="313"/>
      <c r="H75" s="313"/>
      <c r="I75" s="313"/>
      <c r="J75" s="313"/>
      <c r="K75" s="313"/>
      <c r="L75" s="313"/>
      <c r="M75" s="13"/>
      <c r="N75" s="13"/>
      <c r="O75" s="13"/>
      <c r="P75" s="13"/>
      <c r="Q75" s="13"/>
    </row>
    <row r="76" spans="1:17" s="5" customFormat="1" hidden="1" x14ac:dyDescent="0.25">
      <c r="A76" s="13"/>
      <c r="B76" s="313"/>
      <c r="C76" s="313"/>
      <c r="D76" s="313"/>
      <c r="E76" s="313"/>
      <c r="F76" s="313"/>
      <c r="G76" s="313"/>
      <c r="H76" s="313"/>
      <c r="I76" s="313"/>
      <c r="J76" s="313"/>
      <c r="K76" s="313"/>
      <c r="L76" s="313"/>
      <c r="M76" s="13"/>
      <c r="N76" s="13"/>
      <c r="O76" s="13"/>
      <c r="P76" s="13"/>
      <c r="Q76" s="13"/>
    </row>
    <row r="77" spans="1:17" s="5" customFormat="1" hidden="1" x14ac:dyDescent="0.25">
      <c r="A77" s="13"/>
      <c r="B77" s="313"/>
      <c r="C77" s="313"/>
      <c r="D77" s="313"/>
      <c r="E77" s="313"/>
      <c r="F77" s="313"/>
      <c r="G77" s="313"/>
      <c r="H77" s="313"/>
      <c r="I77" s="313"/>
      <c r="J77" s="313"/>
      <c r="K77" s="313"/>
      <c r="L77" s="313"/>
      <c r="M77" s="13"/>
      <c r="N77" s="13"/>
      <c r="O77" s="13"/>
      <c r="P77" s="13"/>
      <c r="Q77" s="13"/>
    </row>
    <row r="78" spans="1:17" s="5" customFormat="1" hidden="1" x14ac:dyDescent="0.25">
      <c r="A78" s="13"/>
      <c r="B78" s="313"/>
      <c r="C78" s="313"/>
      <c r="D78" s="313"/>
      <c r="E78" s="313"/>
      <c r="F78" s="313"/>
      <c r="G78" s="313"/>
      <c r="H78" s="313"/>
      <c r="I78" s="313"/>
      <c r="J78" s="313"/>
      <c r="K78" s="313"/>
      <c r="L78" s="313"/>
      <c r="M78" s="13"/>
      <c r="N78" s="13"/>
      <c r="O78" s="13"/>
      <c r="P78" s="13"/>
      <c r="Q78" s="13"/>
    </row>
    <row r="79" spans="1:17" s="5" customFormat="1" hidden="1" x14ac:dyDescent="0.25">
      <c r="A79" s="13"/>
      <c r="B79" s="313"/>
      <c r="C79" s="313"/>
      <c r="D79" s="313"/>
      <c r="E79" s="313"/>
      <c r="F79" s="313"/>
      <c r="G79" s="313"/>
      <c r="H79" s="313"/>
      <c r="I79" s="313"/>
      <c r="J79" s="313"/>
      <c r="K79" s="313"/>
      <c r="L79" s="313"/>
      <c r="M79" s="13"/>
      <c r="N79" s="13"/>
      <c r="O79" s="13"/>
      <c r="P79" s="13"/>
      <c r="Q79" s="13"/>
    </row>
    <row r="80" spans="1:17" s="5" customFormat="1" hidden="1" x14ac:dyDescent="0.25">
      <c r="A80" s="13"/>
      <c r="B80" s="313"/>
      <c r="C80" s="313"/>
      <c r="D80" s="313"/>
      <c r="E80" s="313"/>
      <c r="F80" s="313"/>
      <c r="G80" s="313"/>
      <c r="H80" s="313"/>
      <c r="I80" s="313"/>
      <c r="J80" s="313"/>
      <c r="K80" s="313"/>
      <c r="L80" s="313"/>
      <c r="M80" s="13"/>
      <c r="N80" s="13"/>
      <c r="O80" s="13"/>
      <c r="P80" s="13"/>
      <c r="Q80" s="13"/>
    </row>
    <row r="81" spans="1:17" s="5" customFormat="1" hidden="1" x14ac:dyDescent="0.25">
      <c r="A81" s="13"/>
      <c r="B81" s="313"/>
      <c r="C81" s="313"/>
      <c r="D81" s="313"/>
      <c r="E81" s="313"/>
      <c r="F81" s="313"/>
      <c r="G81" s="313"/>
      <c r="H81" s="313"/>
      <c r="I81" s="313"/>
      <c r="J81" s="313"/>
      <c r="K81" s="313"/>
      <c r="L81" s="313"/>
      <c r="M81" s="13"/>
      <c r="N81" s="13"/>
      <c r="O81" s="13"/>
      <c r="P81" s="13"/>
      <c r="Q81" s="13"/>
    </row>
    <row r="82" spans="1:17" hidden="1" x14ac:dyDescent="0.25">
      <c r="A82" s="8"/>
      <c r="B82" s="313"/>
      <c r="C82" s="313"/>
      <c r="D82" s="313"/>
      <c r="E82" s="313"/>
      <c r="F82" s="313"/>
      <c r="G82" s="313"/>
      <c r="H82" s="313"/>
      <c r="I82" s="313"/>
      <c r="J82" s="313"/>
      <c r="K82" s="313"/>
      <c r="L82" s="313"/>
      <c r="N82" s="11"/>
      <c r="O82" s="11"/>
      <c r="P82" s="11"/>
    </row>
    <row r="83" spans="1:17" hidden="1" x14ac:dyDescent="0.25">
      <c r="A83" s="8"/>
      <c r="B83" s="313"/>
      <c r="C83" s="313"/>
      <c r="D83" s="313"/>
      <c r="E83" s="313"/>
      <c r="F83" s="313"/>
      <c r="G83" s="313"/>
      <c r="H83" s="313"/>
      <c r="I83" s="313"/>
      <c r="J83" s="313"/>
      <c r="K83" s="313"/>
      <c r="L83" s="313"/>
      <c r="N83" s="11"/>
      <c r="O83" s="11"/>
      <c r="P83" s="11"/>
    </row>
    <row r="84" spans="1:17" hidden="1" x14ac:dyDescent="0.25">
      <c r="A84" s="8"/>
      <c r="B84" s="313"/>
      <c r="C84" s="313"/>
      <c r="D84" s="313"/>
      <c r="E84" s="313"/>
      <c r="F84" s="313"/>
      <c r="G84" s="313"/>
      <c r="H84" s="313"/>
      <c r="I84" s="313"/>
      <c r="J84" s="313"/>
      <c r="K84" s="313"/>
      <c r="L84" s="313"/>
      <c r="N84" s="11"/>
      <c r="O84" s="11"/>
      <c r="P84" s="11"/>
    </row>
    <row r="85" spans="1:17" hidden="1" x14ac:dyDescent="0.25">
      <c r="A85" s="8"/>
      <c r="B85" s="313"/>
      <c r="C85" s="313"/>
      <c r="D85" s="313"/>
      <c r="E85" s="313"/>
      <c r="F85" s="313"/>
      <c r="G85" s="313"/>
      <c r="H85" s="313"/>
      <c r="I85" s="313"/>
      <c r="J85" s="313"/>
      <c r="K85" s="313"/>
      <c r="L85" s="313"/>
      <c r="N85" s="11"/>
      <c r="O85" s="11"/>
      <c r="P85" s="11"/>
    </row>
    <row r="86" spans="1:17" hidden="1" x14ac:dyDescent="0.25">
      <c r="A86" s="8"/>
      <c r="B86" s="313"/>
      <c r="C86" s="313"/>
      <c r="D86" s="313"/>
      <c r="E86" s="313"/>
      <c r="F86" s="313"/>
      <c r="G86" s="313"/>
      <c r="H86" s="313"/>
      <c r="I86" s="313"/>
      <c r="J86" s="313"/>
      <c r="K86" s="313"/>
      <c r="L86" s="313"/>
      <c r="N86" s="11"/>
      <c r="O86" s="11"/>
      <c r="P86" s="11"/>
    </row>
    <row r="87" spans="1:17" hidden="1" x14ac:dyDescent="0.25">
      <c r="A87" s="8"/>
      <c r="B87" s="313"/>
      <c r="C87" s="313"/>
      <c r="D87" s="313"/>
      <c r="E87" s="313"/>
      <c r="F87" s="313"/>
      <c r="G87" s="313"/>
      <c r="H87" s="313"/>
      <c r="I87" s="313"/>
      <c r="J87" s="313"/>
      <c r="K87" s="313"/>
      <c r="L87" s="313"/>
      <c r="N87" s="11"/>
      <c r="O87" s="11"/>
      <c r="P87" s="11"/>
    </row>
    <row r="88" spans="1:17" hidden="1" x14ac:dyDescent="0.25">
      <c r="A88" s="8"/>
      <c r="B88" s="313"/>
      <c r="C88" s="313"/>
      <c r="D88" s="313"/>
      <c r="E88" s="313"/>
      <c r="F88" s="313"/>
      <c r="G88" s="313"/>
      <c r="H88" s="313"/>
      <c r="I88" s="313"/>
      <c r="J88" s="313"/>
      <c r="K88" s="313"/>
      <c r="L88" s="313"/>
      <c r="N88" s="11"/>
      <c r="O88" s="11"/>
      <c r="P88" s="11"/>
    </row>
    <row r="89" spans="1:17" hidden="1" x14ac:dyDescent="0.25">
      <c r="A89" s="8"/>
      <c r="B89" s="12"/>
      <c r="C89" s="235"/>
      <c r="D89" s="219"/>
      <c r="E89" s="2"/>
      <c r="F89" s="2"/>
      <c r="G89" s="2"/>
      <c r="H89" s="2"/>
      <c r="I89" s="2"/>
      <c r="J89" s="2"/>
      <c r="K89" s="2"/>
      <c r="L89" s="2"/>
      <c r="N89" s="11"/>
      <c r="O89" s="11"/>
      <c r="P89" s="11"/>
    </row>
    <row r="90" spans="1:17" hidden="1" x14ac:dyDescent="0.25">
      <c r="N90" s="11"/>
      <c r="O90" s="11"/>
      <c r="P90" s="11"/>
    </row>
    <row r="91" spans="1:17" hidden="1" x14ac:dyDescent="0.25"/>
    <row r="92" spans="1:17" hidden="1" x14ac:dyDescent="0.25"/>
    <row r="93" spans="1:17" hidden="1" x14ac:dyDescent="0.25"/>
    <row r="94" spans="1:17" hidden="1" x14ac:dyDescent="0.25"/>
    <row r="95" spans="1:17" hidden="1" x14ac:dyDescent="0.25"/>
  </sheetData>
  <mergeCells count="76">
    <mergeCell ref="H28:H31"/>
    <mergeCell ref="H32:H42"/>
    <mergeCell ref="H7:H11"/>
    <mergeCell ref="H14:H17"/>
    <mergeCell ref="H18:H19"/>
    <mergeCell ref="H20:H27"/>
    <mergeCell ref="O45:O57"/>
    <mergeCell ref="Q45:Q46"/>
    <mergeCell ref="Q47:Q51"/>
    <mergeCell ref="Q53:Q55"/>
    <mergeCell ref="Q56:Q57"/>
    <mergeCell ref="B20:B27"/>
    <mergeCell ref="B28:B31"/>
    <mergeCell ref="C18:D18"/>
    <mergeCell ref="C19:D19"/>
    <mergeCell ref="C20:D20"/>
    <mergeCell ref="C21:D21"/>
    <mergeCell ref="C13:D13"/>
    <mergeCell ref="C35:D35"/>
    <mergeCell ref="C22:D22"/>
    <mergeCell ref="C23:D23"/>
    <mergeCell ref="C24:D24"/>
    <mergeCell ref="C25:D25"/>
    <mergeCell ref="C26:D26"/>
    <mergeCell ref="B53:B55"/>
    <mergeCell ref="B56:B57"/>
    <mergeCell ref="C45:C46"/>
    <mergeCell ref="C37:D37"/>
    <mergeCell ref="B2:L2"/>
    <mergeCell ref="B3:L3"/>
    <mergeCell ref="B4:L4"/>
    <mergeCell ref="C6:D6"/>
    <mergeCell ref="B7:B11"/>
    <mergeCell ref="C7:D7"/>
    <mergeCell ref="C8:D8"/>
    <mergeCell ref="C9:D9"/>
    <mergeCell ref="C10:D10"/>
    <mergeCell ref="C11:D11"/>
    <mergeCell ref="B14:B17"/>
    <mergeCell ref="C27:D27"/>
    <mergeCell ref="B45:B46"/>
    <mergeCell ref="B47:B51"/>
    <mergeCell ref="C17:D17"/>
    <mergeCell ref="C42:D42"/>
    <mergeCell ref="C39:D39"/>
    <mergeCell ref="C29:D29"/>
    <mergeCell ref="B18:B19"/>
    <mergeCell ref="C32:D32"/>
    <mergeCell ref="C33:D33"/>
    <mergeCell ref="B32:B42"/>
    <mergeCell ref="C41:D41"/>
    <mergeCell ref="C34:D34"/>
    <mergeCell ref="C36:D36"/>
    <mergeCell ref="C31:D31"/>
    <mergeCell ref="C30:D30"/>
    <mergeCell ref="C28:D28"/>
    <mergeCell ref="C49:C51"/>
    <mergeCell ref="C38:D38"/>
    <mergeCell ref="C40:D40"/>
    <mergeCell ref="C14:D14"/>
    <mergeCell ref="C15:D15"/>
    <mergeCell ref="C16:D16"/>
    <mergeCell ref="N45:N46"/>
    <mergeCell ref="L45:L46"/>
    <mergeCell ref="L49:L51"/>
    <mergeCell ref="N49:N51"/>
    <mergeCell ref="H56:H57"/>
    <mergeCell ref="I45:I46"/>
    <mergeCell ref="I49:I51"/>
    <mergeCell ref="K45:K46"/>
    <mergeCell ref="K47:K51"/>
    <mergeCell ref="K53:K55"/>
    <mergeCell ref="K56:K57"/>
    <mergeCell ref="H45:H46"/>
    <mergeCell ref="H47:H51"/>
    <mergeCell ref="H53:H55"/>
  </mergeCells>
  <conditionalFormatting sqref="G7:G11">
    <cfRule type="iconSet" priority="267">
      <iconSet iconSet="3Symbols">
        <cfvo type="percent" val="0"/>
        <cfvo type="num" val="0.5"/>
        <cfvo type="num" val="0.8"/>
      </iconSet>
    </cfRule>
  </conditionalFormatting>
  <conditionalFormatting sqref="G14:G17">
    <cfRule type="iconSet" priority="266">
      <iconSet iconSet="3Symbols">
        <cfvo type="percent" val="0"/>
        <cfvo type="num" val="0.5"/>
        <cfvo type="num" val="0.8"/>
      </iconSet>
    </cfRule>
  </conditionalFormatting>
  <conditionalFormatting sqref="G18:G42">
    <cfRule type="iconSet" priority="284">
      <iconSet iconSet="3Symbols">
        <cfvo type="percent" val="0"/>
        <cfvo type="num" val="0.5"/>
        <cfvo type="num" val="0.8"/>
      </iconSet>
    </cfRule>
  </conditionalFormatting>
  <conditionalFormatting sqref="S6:S15">
    <cfRule type="colorScale" priority="154">
      <colorScale>
        <cfvo type="min"/>
        <cfvo type="percentile" val="50"/>
        <cfvo type="max"/>
        <color rgb="FFF8696B"/>
        <color rgb="FFFFEB84"/>
        <color rgb="FF63BE7B"/>
      </colorScale>
    </cfRule>
  </conditionalFormatting>
  <conditionalFormatting sqref="S5">
    <cfRule type="colorScale" priority="77">
      <colorScale>
        <cfvo type="min"/>
        <cfvo type="percentile" val="50"/>
        <cfvo type="max"/>
        <color rgb="FFF8696B"/>
        <color rgb="FFFFEB84"/>
        <color rgb="FF63BE7B"/>
      </colorScale>
    </cfRule>
  </conditionalFormatting>
  <conditionalFormatting sqref="S5:S15">
    <cfRule type="colorScale" priority="76">
      <colorScale>
        <cfvo type="min"/>
        <cfvo type="percentile" val="50"/>
        <cfvo type="max"/>
        <color rgb="FFF8696B"/>
        <color rgb="FFFFEB84"/>
        <color rgb="FF63BE7B"/>
      </colorScale>
    </cfRule>
  </conditionalFormatting>
  <conditionalFormatting sqref="H45:J57">
    <cfRule type="cellIs" dxfId="83" priority="4114" operator="notBetween">
      <formula>$T$7</formula>
      <formula>$U$7</formula>
    </cfRule>
    <cfRule type="cellIs" dxfId="82" priority="4115" operator="between">
      <formula>$T$7</formula>
      <formula>$U$7</formula>
    </cfRule>
  </conditionalFormatting>
  <conditionalFormatting sqref="H7:I7 I8:I11">
    <cfRule type="cellIs" dxfId="81" priority="52" operator="notBetween">
      <formula>$T$7</formula>
      <formula>$U$7</formula>
    </cfRule>
    <cfRule type="cellIs" dxfId="80" priority="53" operator="between">
      <formula>$T$7</formula>
      <formula>$U$7</formula>
    </cfRule>
  </conditionalFormatting>
  <conditionalFormatting sqref="H14:H17">
    <cfRule type="cellIs" dxfId="79" priority="50" operator="notBetween">
      <formula>$T$7</formula>
      <formula>$U$7</formula>
    </cfRule>
    <cfRule type="cellIs" dxfId="78" priority="51" operator="between">
      <formula>$T$7</formula>
      <formula>$U$7</formula>
    </cfRule>
  </conditionalFormatting>
  <conditionalFormatting sqref="H18">
    <cfRule type="cellIs" dxfId="77" priority="48" operator="notBetween">
      <formula>$T$7</formula>
      <formula>$U$7</formula>
    </cfRule>
    <cfRule type="cellIs" dxfId="76" priority="49" operator="between">
      <formula>$T$7</formula>
      <formula>$U$7</formula>
    </cfRule>
  </conditionalFormatting>
  <conditionalFormatting sqref="H20">
    <cfRule type="cellIs" dxfId="75" priority="46" operator="notBetween">
      <formula>$T$7</formula>
      <formula>$U$7</formula>
    </cfRule>
    <cfRule type="cellIs" dxfId="74" priority="47" operator="between">
      <formula>$T$7</formula>
      <formula>$U$7</formula>
    </cfRule>
  </conditionalFormatting>
  <conditionalFormatting sqref="H28">
    <cfRule type="cellIs" dxfId="73" priority="44" operator="notBetween">
      <formula>$T$7</formula>
      <formula>$U$7</formula>
    </cfRule>
    <cfRule type="cellIs" dxfId="72" priority="45" operator="between">
      <formula>$T$7</formula>
      <formula>$U$7</formula>
    </cfRule>
  </conditionalFormatting>
  <conditionalFormatting sqref="H32">
    <cfRule type="cellIs" dxfId="71" priority="42" operator="notBetween">
      <formula>$T$7</formula>
      <formula>$U$7</formula>
    </cfRule>
    <cfRule type="cellIs" dxfId="70" priority="43" operator="between">
      <formula>$T$7</formula>
      <formula>$U$7</formula>
    </cfRule>
  </conditionalFormatting>
  <conditionalFormatting sqref="I14:I42">
    <cfRule type="cellIs" dxfId="69" priority="40" operator="notBetween">
      <formula>$T$7</formula>
      <formula>$U$7</formula>
    </cfRule>
    <cfRule type="cellIs" dxfId="68" priority="41" operator="between">
      <formula>$T$7</formula>
      <formula>$U$7</formula>
    </cfRule>
  </conditionalFormatting>
  <conditionalFormatting sqref="K7">
    <cfRule type="colorScale" priority="36">
      <colorScale>
        <cfvo type="num" val="0"/>
        <cfvo type="num" val="5"/>
        <cfvo type="num" val="10"/>
        <color theme="5" tint="-0.249977111117893"/>
        <color rgb="FFFFC000"/>
        <color rgb="FF10A814"/>
      </colorScale>
    </cfRule>
  </conditionalFormatting>
  <conditionalFormatting sqref="K8:K11">
    <cfRule type="colorScale" priority="28">
      <colorScale>
        <cfvo type="num" val="0"/>
        <cfvo type="num" val="5"/>
        <cfvo type="num" val="10"/>
        <color theme="5" tint="-0.249977111117893"/>
        <color rgb="FFFFC000"/>
        <color rgb="FF10A814"/>
      </colorScale>
    </cfRule>
  </conditionalFormatting>
  <conditionalFormatting sqref="M7:M11">
    <cfRule type="colorScale" priority="27">
      <colorScale>
        <cfvo type="num" val="0"/>
        <cfvo type="num" val="5"/>
        <cfvo type="num" val="10"/>
        <color theme="5" tint="-0.249977111117893"/>
        <color rgb="FFFFC000"/>
        <color rgb="FF10A814"/>
      </colorScale>
    </cfRule>
  </conditionalFormatting>
  <conditionalFormatting sqref="K14:K17 K20:K27 K29:K42">
    <cfRule type="colorScale" priority="26">
      <colorScale>
        <cfvo type="num" val="0"/>
        <cfvo type="num" val="5"/>
        <cfvo type="num" val="10"/>
        <color theme="5" tint="-0.249977111117893"/>
        <color rgb="FFFFC000"/>
        <color rgb="FF10A814"/>
      </colorScale>
    </cfRule>
  </conditionalFormatting>
  <conditionalFormatting sqref="M14:M16 M19 M29 M22:M23 M31">
    <cfRule type="colorScale" priority="25">
      <colorScale>
        <cfvo type="num" val="0"/>
        <cfvo type="num" val="5"/>
        <cfvo type="num" val="10"/>
        <color theme="5" tint="-0.249977111117893"/>
        <color rgb="FFFFC000"/>
        <color rgb="FF10A814"/>
      </colorScale>
    </cfRule>
  </conditionalFormatting>
  <conditionalFormatting sqref="M17">
    <cfRule type="colorScale" priority="24">
      <colorScale>
        <cfvo type="num" val="0"/>
        <cfvo type="num" val="5"/>
        <cfvo type="num" val="10"/>
        <color theme="5" tint="-0.249977111117893"/>
        <color rgb="FFFFC000"/>
        <color rgb="FF10A814"/>
      </colorScale>
    </cfRule>
  </conditionalFormatting>
  <conditionalFormatting sqref="K18">
    <cfRule type="colorScale" priority="23">
      <colorScale>
        <cfvo type="num" val="0"/>
        <cfvo type="num" val="5"/>
        <cfvo type="num" val="10"/>
        <color theme="5" tint="-0.249977111117893"/>
        <color rgb="FFFFC000"/>
        <color rgb="FF10A814"/>
      </colorScale>
    </cfRule>
  </conditionalFormatting>
  <conditionalFormatting sqref="K19">
    <cfRule type="colorScale" priority="22">
      <colorScale>
        <cfvo type="num" val="0"/>
        <cfvo type="num" val="5"/>
        <cfvo type="num" val="10"/>
        <color theme="5" tint="-0.249977111117893"/>
        <color rgb="FFFFC000"/>
        <color rgb="FF10A814"/>
      </colorScale>
    </cfRule>
  </conditionalFormatting>
  <conditionalFormatting sqref="M18">
    <cfRule type="colorScale" priority="21">
      <colorScale>
        <cfvo type="num" val="0"/>
        <cfvo type="num" val="5"/>
        <cfvo type="num" val="10"/>
        <color theme="5" tint="-0.249977111117893"/>
        <color rgb="FFFFC000"/>
        <color rgb="FF10A814"/>
      </colorScale>
    </cfRule>
  </conditionalFormatting>
  <conditionalFormatting sqref="M25">
    <cfRule type="colorScale" priority="20">
      <colorScale>
        <cfvo type="num" val="0"/>
        <cfvo type="num" val="5"/>
        <cfvo type="num" val="10"/>
        <color theme="5" tint="-0.249977111117893"/>
        <color rgb="FFFFC000"/>
        <color rgb="FF10A814"/>
      </colorScale>
    </cfRule>
  </conditionalFormatting>
  <conditionalFormatting sqref="M27">
    <cfRule type="colorScale" priority="19">
      <colorScale>
        <cfvo type="num" val="0"/>
        <cfvo type="num" val="5"/>
        <cfvo type="num" val="10"/>
        <color theme="5" tint="-0.249977111117893"/>
        <color rgb="FFFFC000"/>
        <color rgb="FF10A814"/>
      </colorScale>
    </cfRule>
  </conditionalFormatting>
  <conditionalFormatting sqref="M24">
    <cfRule type="colorScale" priority="18">
      <colorScale>
        <cfvo type="num" val="0"/>
        <cfvo type="num" val="5"/>
        <cfvo type="num" val="10"/>
        <color theme="5" tint="-0.249977111117893"/>
        <color rgb="FFFFC000"/>
        <color rgb="FF10A814"/>
      </colorScale>
    </cfRule>
  </conditionalFormatting>
  <conditionalFormatting sqref="M26">
    <cfRule type="colorScale" priority="17">
      <colorScale>
        <cfvo type="num" val="0"/>
        <cfvo type="num" val="5"/>
        <cfvo type="num" val="10"/>
        <color theme="5" tint="-0.249977111117893"/>
        <color rgb="FFFFC000"/>
        <color rgb="FF10A814"/>
      </colorScale>
    </cfRule>
  </conditionalFormatting>
  <conditionalFormatting sqref="M20">
    <cfRule type="colorScale" priority="16">
      <colorScale>
        <cfvo type="num" val="0"/>
        <cfvo type="num" val="5"/>
        <cfvo type="num" val="10"/>
        <color theme="5" tint="-0.249977111117893"/>
        <color rgb="FFFFC000"/>
        <color rgb="FF10A814"/>
      </colorScale>
    </cfRule>
  </conditionalFormatting>
  <conditionalFormatting sqref="M21">
    <cfRule type="colorScale" priority="15">
      <colorScale>
        <cfvo type="num" val="0"/>
        <cfvo type="num" val="5"/>
        <cfvo type="num" val="10"/>
        <color theme="5" tint="-0.249977111117893"/>
        <color rgb="FFFFC000"/>
        <color rgb="FF10A814"/>
      </colorScale>
    </cfRule>
  </conditionalFormatting>
  <conditionalFormatting sqref="K28">
    <cfRule type="colorScale" priority="14">
      <colorScale>
        <cfvo type="num" val="0"/>
        <cfvo type="num" val="5"/>
        <cfvo type="num" val="10"/>
        <color theme="5" tint="-0.249977111117893"/>
        <color rgb="FFFFC000"/>
        <color rgb="FF10A814"/>
      </colorScale>
    </cfRule>
  </conditionalFormatting>
  <conditionalFormatting sqref="M30">
    <cfRule type="colorScale" priority="13">
      <colorScale>
        <cfvo type="num" val="0"/>
        <cfvo type="num" val="5"/>
        <cfvo type="num" val="10"/>
        <color theme="5" tint="-0.249977111117893"/>
        <color rgb="FFFFC000"/>
        <color rgb="FF10A814"/>
      </colorScale>
    </cfRule>
  </conditionalFormatting>
  <conditionalFormatting sqref="M28">
    <cfRule type="colorScale" priority="12">
      <colorScale>
        <cfvo type="num" val="0"/>
        <cfvo type="num" val="5"/>
        <cfvo type="num" val="10"/>
        <color theme="5" tint="-0.249977111117893"/>
        <color rgb="FFFFC000"/>
        <color rgb="FF10A814"/>
      </colorScale>
    </cfRule>
  </conditionalFormatting>
  <conditionalFormatting sqref="M33">
    <cfRule type="colorScale" priority="11">
      <colorScale>
        <cfvo type="num" val="0"/>
        <cfvo type="num" val="5"/>
        <cfvo type="num" val="10"/>
        <color theme="5" tint="-0.249977111117893"/>
        <color rgb="FFFFC000"/>
        <color rgb="FF10A814"/>
      </colorScale>
    </cfRule>
  </conditionalFormatting>
  <conditionalFormatting sqref="M35">
    <cfRule type="colorScale" priority="10">
      <colorScale>
        <cfvo type="num" val="0"/>
        <cfvo type="num" val="5"/>
        <cfvo type="num" val="10"/>
        <color theme="5" tint="-0.249977111117893"/>
        <color rgb="FFFFC000"/>
        <color rgb="FF10A814"/>
      </colorScale>
    </cfRule>
  </conditionalFormatting>
  <conditionalFormatting sqref="M37">
    <cfRule type="colorScale" priority="9">
      <colorScale>
        <cfvo type="num" val="0"/>
        <cfvo type="num" val="5"/>
        <cfvo type="num" val="10"/>
        <color theme="5" tint="-0.249977111117893"/>
        <color rgb="FFFFC000"/>
        <color rgb="FF10A814"/>
      </colorScale>
    </cfRule>
  </conditionalFormatting>
  <conditionalFormatting sqref="M38">
    <cfRule type="colorScale" priority="8">
      <colorScale>
        <cfvo type="num" val="0"/>
        <cfvo type="num" val="5"/>
        <cfvo type="num" val="10"/>
        <color theme="5" tint="-0.249977111117893"/>
        <color rgb="FFFFC000"/>
        <color rgb="FF10A814"/>
      </colorScale>
    </cfRule>
  </conditionalFormatting>
  <conditionalFormatting sqref="M39">
    <cfRule type="colorScale" priority="7">
      <colorScale>
        <cfvo type="num" val="0"/>
        <cfvo type="num" val="5"/>
        <cfvo type="num" val="10"/>
        <color theme="5" tint="-0.249977111117893"/>
        <color rgb="FFFFC000"/>
        <color rgb="FF10A814"/>
      </colorScale>
    </cfRule>
  </conditionalFormatting>
  <conditionalFormatting sqref="M40">
    <cfRule type="colorScale" priority="6">
      <colorScale>
        <cfvo type="num" val="0"/>
        <cfvo type="num" val="5"/>
        <cfvo type="num" val="10"/>
        <color theme="5" tint="-0.249977111117893"/>
        <color rgb="FFFFC000"/>
        <color rgb="FF10A814"/>
      </colorScale>
    </cfRule>
  </conditionalFormatting>
  <conditionalFormatting sqref="M32">
    <cfRule type="colorScale" priority="5">
      <colorScale>
        <cfvo type="num" val="0"/>
        <cfvo type="num" val="5"/>
        <cfvo type="num" val="10"/>
        <color theme="5" tint="-0.249977111117893"/>
        <color rgb="FFFFC000"/>
        <color rgb="FF10A814"/>
      </colorScale>
    </cfRule>
  </conditionalFormatting>
  <conditionalFormatting sqref="M34">
    <cfRule type="colorScale" priority="4">
      <colorScale>
        <cfvo type="num" val="0"/>
        <cfvo type="num" val="5"/>
        <cfvo type="num" val="10"/>
        <color theme="5" tint="-0.249977111117893"/>
        <color rgb="FFFFC000"/>
        <color rgb="FF10A814"/>
      </colorScale>
    </cfRule>
  </conditionalFormatting>
  <conditionalFormatting sqref="M41">
    <cfRule type="colorScale" priority="3">
      <colorScale>
        <cfvo type="num" val="0"/>
        <cfvo type="num" val="5"/>
        <cfvo type="num" val="10"/>
        <color theme="5" tint="-0.249977111117893"/>
        <color rgb="FFFFC000"/>
        <color rgb="FF10A814"/>
      </colorScale>
    </cfRule>
  </conditionalFormatting>
  <conditionalFormatting sqref="M42">
    <cfRule type="colorScale" priority="2">
      <colorScale>
        <cfvo type="num" val="0"/>
        <cfvo type="num" val="5"/>
        <cfvo type="num" val="10"/>
        <color theme="5" tint="-0.249977111117893"/>
        <color rgb="FFFFC000"/>
        <color rgb="FF10A814"/>
      </colorScale>
    </cfRule>
  </conditionalFormatting>
  <conditionalFormatting sqref="M36">
    <cfRule type="colorScale" priority="1">
      <colorScale>
        <cfvo type="num" val="0"/>
        <cfvo type="num" val="5"/>
        <cfvo type="num" val="10"/>
        <color theme="5" tint="-0.249977111117893"/>
        <color rgb="FFFFC000"/>
        <color rgb="FF10A814"/>
      </colorScale>
    </cfRule>
  </conditionalFormatting>
  <dataValidations count="2">
    <dataValidation type="list" allowBlank="1" showInputMessage="1" showErrorMessage="1" sqref="H43 J43">
      <formula1>$S$6:$S$8</formula1>
    </dataValidation>
    <dataValidation type="list" allowBlank="1" showInputMessage="1" showErrorMessage="1" sqref="K14:K42 K7:K11 M7:M11 M14:M42">
      <formula1>$S$5:$S$15</formula1>
    </dataValidation>
  </dataValidations>
  <pageMargins left="0.7" right="0.7" top="0.75" bottom="0.75" header="0.3" footer="0.3"/>
  <pageSetup paperSize="9" orientation="portrait" r:id="rId1"/>
  <ignoredErrors>
    <ignoredError sqref="E16:F16 E26:F26 E31:F31"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3" tint="0.39997558519241921"/>
  </sheetPr>
  <dimension ref="A1:U69"/>
  <sheetViews>
    <sheetView topLeftCell="A31" zoomScale="60" zoomScaleNormal="60" workbookViewId="0">
      <selection activeCell="J20" sqref="J20"/>
    </sheetView>
  </sheetViews>
  <sheetFormatPr baseColWidth="10" defaultColWidth="0" defaultRowHeight="15" zeroHeight="1" x14ac:dyDescent="0.25"/>
  <cols>
    <col min="1" max="1" width="4.85546875" style="24" customWidth="1"/>
    <col min="2" max="2" width="31" style="25" customWidth="1"/>
    <col min="3" max="3" width="21.85546875" style="25" customWidth="1"/>
    <col min="4" max="4" width="21.85546875" style="24" customWidth="1"/>
    <col min="5" max="5" width="9.5703125" style="24" bestFit="1" customWidth="1"/>
    <col min="6" max="6" width="10.28515625" style="24" bestFit="1" customWidth="1"/>
    <col min="7" max="7" width="14.42578125" style="24" customWidth="1"/>
    <col min="8" max="8" width="24.85546875" style="29" bestFit="1" customWidth="1"/>
    <col min="9" max="12" width="24.85546875" style="24" bestFit="1" customWidth="1"/>
    <col min="13" max="13" width="24.140625" style="8" bestFit="1" customWidth="1"/>
    <col min="14" max="14" width="37.28515625" customWidth="1"/>
    <col min="15" max="15" width="43.140625" customWidth="1"/>
    <col min="16" max="16" width="14.5703125" customWidth="1"/>
    <col min="17" max="17" width="31.28515625" style="11" customWidth="1"/>
    <col min="18" max="19" width="11.42578125" hidden="1" customWidth="1"/>
    <col min="20" max="21" width="16.5703125" hidden="1" customWidth="1"/>
    <col min="22" max="16384" width="11.42578125" hidden="1"/>
  </cols>
  <sheetData>
    <row r="1" spans="1:21" ht="20.25" customHeight="1" x14ac:dyDescent="0.25">
      <c r="A1" s="8"/>
      <c r="B1" s="9" t="s">
        <v>108</v>
      </c>
      <c r="C1" s="11"/>
      <c r="D1" s="11"/>
      <c r="E1" s="11"/>
      <c r="F1" s="11"/>
      <c r="G1" s="11"/>
      <c r="H1" s="11"/>
      <c r="I1" s="11"/>
      <c r="J1" s="11"/>
      <c r="K1" s="11"/>
      <c r="L1" s="11"/>
      <c r="M1" s="11"/>
      <c r="N1" s="11"/>
      <c r="O1" s="13"/>
      <c r="P1" s="11"/>
      <c r="R1" s="11"/>
    </row>
    <row r="2" spans="1:21" ht="18.75" x14ac:dyDescent="0.3">
      <c r="A2" s="8"/>
      <c r="B2" s="933" t="s">
        <v>241</v>
      </c>
      <c r="C2" s="933"/>
      <c r="D2" s="933"/>
      <c r="E2" s="933"/>
      <c r="F2" s="933"/>
      <c r="G2" s="933"/>
      <c r="H2" s="933"/>
      <c r="I2" s="933"/>
      <c r="J2" s="933"/>
      <c r="K2" s="933"/>
      <c r="L2" s="933"/>
      <c r="M2" s="11"/>
      <c r="N2" s="11"/>
      <c r="O2" s="13"/>
      <c r="P2" s="11"/>
      <c r="R2" s="11"/>
    </row>
    <row r="3" spans="1:21" ht="18.75" x14ac:dyDescent="0.3">
      <c r="A3" s="8"/>
      <c r="B3" s="933"/>
      <c r="C3" s="933"/>
      <c r="D3" s="933"/>
      <c r="E3" s="933"/>
      <c r="F3" s="933"/>
      <c r="G3" s="933"/>
      <c r="H3" s="933"/>
      <c r="I3" s="933"/>
      <c r="J3" s="933"/>
      <c r="K3" s="933"/>
      <c r="L3" s="933"/>
      <c r="M3" s="11"/>
      <c r="N3" s="11"/>
      <c r="O3" s="13"/>
      <c r="P3" s="11"/>
      <c r="R3" s="11"/>
    </row>
    <row r="4" spans="1:21" ht="18.75" x14ac:dyDescent="0.3">
      <c r="A4" s="8"/>
      <c r="B4" s="933" t="s">
        <v>449</v>
      </c>
      <c r="C4" s="933"/>
      <c r="D4" s="933"/>
      <c r="E4" s="933"/>
      <c r="F4" s="933"/>
      <c r="G4" s="933"/>
      <c r="H4" s="933"/>
      <c r="I4" s="933"/>
      <c r="J4" s="933"/>
      <c r="K4" s="933"/>
      <c r="L4" s="933"/>
      <c r="N4" s="11"/>
      <c r="O4" s="13"/>
      <c r="P4" s="11"/>
      <c r="R4" s="11"/>
    </row>
    <row r="5" spans="1:21" ht="28.5" x14ac:dyDescent="0.25">
      <c r="A5" s="8"/>
      <c r="B5" s="12"/>
      <c r="C5" s="12"/>
      <c r="D5" s="2"/>
      <c r="E5" s="2"/>
      <c r="F5" s="2"/>
      <c r="G5" s="2"/>
      <c r="H5" s="2"/>
      <c r="I5" s="2"/>
      <c r="K5" s="2"/>
      <c r="L5" s="2"/>
      <c r="M5" s="2"/>
      <c r="N5" s="2"/>
      <c r="O5" s="2"/>
      <c r="Q5" s="713" t="s">
        <v>758</v>
      </c>
      <c r="R5" s="11"/>
      <c r="S5" s="446">
        <v>0</v>
      </c>
      <c r="T5" s="11"/>
      <c r="U5" s="13"/>
    </row>
    <row r="6" spans="1:21" ht="46.5" x14ac:dyDescent="0.25">
      <c r="A6" s="11"/>
      <c r="B6" s="410" t="s">
        <v>242</v>
      </c>
      <c r="C6" s="935" t="s">
        <v>243</v>
      </c>
      <c r="D6" s="935" t="s">
        <v>243</v>
      </c>
      <c r="E6" s="410" t="s">
        <v>244</v>
      </c>
      <c r="F6" s="410" t="s">
        <v>245</v>
      </c>
      <c r="G6" s="408" t="s">
        <v>246</v>
      </c>
      <c r="H6" s="535" t="s">
        <v>797</v>
      </c>
      <c r="I6" s="536" t="s">
        <v>777</v>
      </c>
      <c r="J6" s="712"/>
      <c r="K6" s="533" t="s">
        <v>756</v>
      </c>
      <c r="L6" s="384" t="s">
        <v>251</v>
      </c>
      <c r="M6" s="532" t="s">
        <v>252</v>
      </c>
      <c r="N6" s="532" t="s">
        <v>251</v>
      </c>
      <c r="O6" s="24"/>
      <c r="P6" s="8"/>
      <c r="Q6" s="713">
        <f>SUM(Q7)/10</f>
        <v>1</v>
      </c>
      <c r="R6" s="11"/>
      <c r="S6" s="446">
        <v>1</v>
      </c>
      <c r="T6" s="495" t="s">
        <v>459</v>
      </c>
      <c r="U6" s="495" t="s">
        <v>460</v>
      </c>
    </row>
    <row r="7" spans="1:21" s="5" customFormat="1" ht="115.5" customHeight="1" x14ac:dyDescent="0.25">
      <c r="A7" s="501" t="str">
        <f>VLOOKUP($B$1,avance!$A$2:$B$209,2,0)</f>
        <v xml:space="preserve">Vigencia 2015_x000D_
_x000D_
Diciembre de 2015 cierre: el avance acumulado es del 75,95% el cual corresponde a $1,050,512,895, de los recursos gestionados sobre los de inversión y están representados en los programas: Plan padrino - Cooperativa San Fernando,  Audifarma, Alcaldia de Pereira, Risarlada Porfesional, independientes, PAE,  banquete de apoyo bienestar_x000D_
_x000D_
Noviembre de 2015: el avance es del 42,20 el cual corresponde a $583,755,953 de los recursos gestionados sobre los de inversión y están representados en los programas Risaralda Profesional y banquete de apoyo bienestar_x000D_
_x000D_
Octubre de 2015: El avance es del 41,54%, el cual corresponde al $574,638,538 de los recursos gestionados sobre los de inversión y están representados en los programas Risaralda Profesional y banquete de apoyo bienestar_x000D_
_x000D_
Septiembre de 2015:  El avance es del 41,32%, el cual corresponde al $571,626,350 de los recursos gestionados sobre los de inversión y están representados en los programas Risaralda Profesional, banquete de apoyo bienestar_x000D_
_x000D_
Agosto de 2015: El avance es del 41,08%, el cual corresponde al $568,178,898 de los recursos gestionados sobre los de inversión y están representados en los programas Risaralda Profesional, banquete de apoyo bienestar e intereses cuentas de la nación Plan Padrino._x000D_
_x000D_
Julio de 2015:  El avance es del 39,33% el cual corresponde al $543,975,959 de los recursos gestionados sobre los de inversión y están representados en los programas Risaralda Profesional e intereses cuentas de la nación Plan Padrino._x000D_
_x000D_
Junio de 2015:  El avance es del 36,26% el cual corresponde al $501,497,102 de los recursos gestionados sobre los de inversión y están representados en los programas Risaralda Profesional, Becas Talento e intereses cuentas de la nación Plan Padrino._x000D_
_x000D_
Mayo de 2015: El avance es del 15,30% el cual corresponde al $211,666,698 de los recursos gestionados sobre los de inversión y están representados en los programas Risaralda Profesional, Becas Talento,  Plan Padrino._x000D_
_x000D_
Abril de 2015: El avance es del 9,86% el  cual corresponde al $136,345,480 de los recursos gestionados sobre los de inversión y están representados en los programas Risaralda Profesional, Plan Padrino._x000D_
_x000D_
Marzo de 2015: Se cuenta con un avance del 6,79% el cual corresponde al $93,959,096 de los recursos gestionados sobre los de inversión y están representados en los programas Risaralda Profesional, Becas Talento, Plan Padrino._x000D_
_x000D_
Enero - febrero de 2015: Se logra un avance del 5,93% el cual corresponde a $81,984,308 de recursos gestionados sobre $1,383,249,210 correspondiente a los 5 proyectos de inversión de la Vicerrectoria._x000D_
_x000D_
La gestión de recursos corresponde a:_x000D_
_x000D_
Municipios de Risaralda - Programa Risaralda Profesional: La Celia, Belen y la Virginia _x000D_
Becas talento: Fundación volar, coats cadena, linares construcciones y un donante como persona natural._x000D_
Plan padrino: Intereses cuentas de la nación._x000D_
_x000D_
_x000D_
Vigencia 2014_x000D_
_x000D_
Gestión Estratégica, desde el objetivo de BI, está concebida desde tres enfoques principales: el fortalecimiento de la responsabilidad social, la gestión de la comunicación e Información y la gestión logística, ejes que están construidos desde una visión de acercamiento, gestión y trabajo conjunto entre la Universidad, la empresa y el Estado, la atención, comunicación e información orientada hacia el usuario interno y externo, el fortalecimiento de las comunicaciones, la imagen y posicionamiento institucional en el medio, así como el uso adecuado, direccionado y planeado de los recursos desde una visión administrativa y financiera bajo los lineamientos institucionales y desde una cultura del acompañamiento y trabajo en equipo._x000D_
_x000D_
Tiene como objetivos principales:_x000D_
_x000D_
•	Generar y administrar estrategias de gestión de recursos para el fortalecimiento de la responsabilidad social, la Inclusión, la    permanencia y egreso exitoso._x000D_
_x000D_
•	Fortalecer y mantener una estructura organizacional  funcional, eficaz y efectiva._x000D_
_x000D_
•	Administrar el presupuesto de la Vicerrectoria y  los proyectos especiales que se derivan de la gestión de recursos por medio de las alianzas y/o convenios._x000D_
_x000D_
•	Dar respuesta a las necesidades  de las áreas de la Vicerrectoría y  a nivel institucional._x000D_
_x000D_
•	Trabajar de manera conjunta con la estrategia de integración y estímulos, desarrollo humano; en pro del bienestar y medición del talento humano del proceso._x000D_
_x000D_
Para el mes de diciembre se presentó un avance del 2,94% correspondiente a $39,429,474, provenientes de la alcaldía de Belén de Umbría, la alcaldía de Marsella, el programa Risaralda Profesional, pentagrama , fundación volar, Federación de cafeteros , entre otros._x000D_
_x000D_
Para la vigencia 2014, se logró  alcanzar  la meta proyectada y superarla, con un total acumulado del 75,94% equivalente a $ 1.019.853.998, este porcentaje comparado con la meta del 54% , muestra un cumplimiento del 140,63%.eso se dio gracias a las diferentes alianzas y/o convenios gestionados y mantenidos por la Vicerrectoría de Responsabilidad Social, lo que a su vez permitió el fortalecimiento de los programas de apoyo socio económico y de apoyo a un gran número de estudiantes como aquellos beneficiados por el Departamento para la Prosperidad Social, Ecopetrol,entre otras._x000D_
_x000D_
_x000D_
 </v>
      </c>
      <c r="B7" s="432" t="s">
        <v>25</v>
      </c>
      <c r="C7" s="978" t="s">
        <v>27</v>
      </c>
      <c r="D7" s="978"/>
      <c r="E7" s="334">
        <f>VLOOKUP(C7,Tabla__10.1.1.223_SQLEXPRESS_sigob_utp_Objetivos_indicadores[[desc_indicador]:[avance]],3,0)%</f>
        <v>0.76</v>
      </c>
      <c r="F7" s="334">
        <f>VLOOKUP(C7,Tabla__10.1.1.223_SQLEXPRESS_sigob_utp_Objetivos_indicadores[[desc_indicador]:[avance]],5,0)%</f>
        <v>0.97060000000000002</v>
      </c>
      <c r="G7" s="409">
        <f>F7/E7</f>
        <v>1.2771052631578947</v>
      </c>
      <c r="H7" s="537">
        <f>VLOOKUP(B7,obj_ava!$J$2:$K$12,2,FALSE)</f>
        <v>42405.504993206021</v>
      </c>
      <c r="I7" s="537">
        <f>VLOOKUP(C7,obj_ind!$P$2:$Q$93,2,FALSE)</f>
        <v>42405.504993206021</v>
      </c>
      <c r="J7" s="710"/>
      <c r="K7" s="534">
        <v>10</v>
      </c>
      <c r="L7" s="680" t="s">
        <v>960</v>
      </c>
      <c r="M7" s="534">
        <v>10</v>
      </c>
      <c r="N7" s="680" t="s">
        <v>960</v>
      </c>
      <c r="O7" s="13"/>
      <c r="P7" s="8"/>
      <c r="Q7" s="447">
        <f>AVERAGE(K7,M7)</f>
        <v>10</v>
      </c>
      <c r="R7" s="13"/>
      <c r="S7" s="446">
        <v>2</v>
      </c>
      <c r="T7" s="494">
        <f>'Calidad Información'!$H$4</f>
        <v>42367</v>
      </c>
      <c r="U7" s="494">
        <f>'Calidad Información'!$H$5</f>
        <v>42394</v>
      </c>
    </row>
    <row r="8" spans="1:21" s="5" customFormat="1" ht="36.75" customHeight="1" x14ac:dyDescent="0.25">
      <c r="A8" s="13"/>
      <c r="B8" s="15"/>
      <c r="C8" s="15"/>
      <c r="D8" s="11"/>
      <c r="E8" s="11"/>
      <c r="F8" s="11"/>
      <c r="G8" s="11"/>
      <c r="H8" s="11"/>
      <c r="I8" s="11"/>
      <c r="K8" s="28"/>
      <c r="L8" s="11"/>
      <c r="M8" s="11"/>
      <c r="N8" s="11"/>
      <c r="O8" s="11"/>
      <c r="P8" s="8"/>
      <c r="Q8" s="714" t="s">
        <v>470</v>
      </c>
      <c r="R8" s="13"/>
      <c r="S8" s="446">
        <v>3</v>
      </c>
      <c r="T8" s="13"/>
      <c r="U8" s="13"/>
    </row>
    <row r="9" spans="1:21" s="5" customFormat="1" ht="30" x14ac:dyDescent="0.25">
      <c r="A9" s="13"/>
      <c r="B9" s="410" t="s">
        <v>254</v>
      </c>
      <c r="C9" s="935" t="s">
        <v>243</v>
      </c>
      <c r="D9" s="935" t="s">
        <v>243</v>
      </c>
      <c r="E9" s="410" t="s">
        <v>244</v>
      </c>
      <c r="F9" s="410" t="s">
        <v>245</v>
      </c>
      <c r="G9" s="408" t="s">
        <v>246</v>
      </c>
      <c r="H9" s="535"/>
      <c r="I9" s="538" t="s">
        <v>777</v>
      </c>
      <c r="J9" s="710"/>
      <c r="K9" s="533" t="s">
        <v>756</v>
      </c>
      <c r="L9" s="384" t="s">
        <v>251</v>
      </c>
      <c r="M9" s="532" t="s">
        <v>252</v>
      </c>
      <c r="N9" s="532" t="s">
        <v>251</v>
      </c>
      <c r="O9" s="13"/>
      <c r="P9" s="8"/>
      <c r="Q9" s="714">
        <f>(SUM(Q10:Q17)/COUNT(Q10:Q17))/10</f>
        <v>0.1</v>
      </c>
      <c r="R9" s="13"/>
      <c r="S9" s="446">
        <v>4</v>
      </c>
      <c r="T9" s="13"/>
      <c r="U9" s="13"/>
    </row>
    <row r="10" spans="1:21" s="5" customFormat="1" ht="84.75" customHeight="1" x14ac:dyDescent="0.25">
      <c r="A10" s="45"/>
      <c r="B10" s="432" t="s">
        <v>801</v>
      </c>
      <c r="C10" s="977" t="s">
        <v>103</v>
      </c>
      <c r="D10" s="977"/>
      <c r="E10" s="334">
        <f>VLOOKUP(C10,Tabla__10.1.1.223_SQLEXPRESS_sigob_utp_Componentes_indicadores[[desc_indicador]:[avance]],3,0)%</f>
        <v>0.6</v>
      </c>
      <c r="F10" s="334">
        <f>VLOOKUP(C10,Tabla__10.1.1.223_SQLEXPRESS_sigob_utp_Componentes_indicadores[[desc_indicador]:[avance]],5,0)%</f>
        <v>0.61499999999999999</v>
      </c>
      <c r="G10" s="409">
        <f t="shared" ref="G10:G17" si="0">F10/E10</f>
        <v>1.0250000000000001</v>
      </c>
      <c r="H10" s="537">
        <f>VLOOKUP(B10,comp_ava!$L$2:$M$75,2,FALSE)</f>
        <v>42405.500914351855</v>
      </c>
      <c r="I10" s="537">
        <f>VLOOKUP(C10,comp_ind!$S$2:$T$489,2,FALSE)</f>
        <v>42405.500914351855</v>
      </c>
      <c r="J10" s="710"/>
      <c r="K10" s="534">
        <v>0</v>
      </c>
      <c r="L10" s="680" t="s">
        <v>964</v>
      </c>
      <c r="M10" s="525">
        <v>0</v>
      </c>
      <c r="N10" s="374" t="s">
        <v>16</v>
      </c>
      <c r="O10" s="13"/>
      <c r="P10" s="8"/>
      <c r="Q10" s="447">
        <f t="shared" ref="Q10:Q17" si="1">AVERAGE(K10,M10)</f>
        <v>0</v>
      </c>
      <c r="R10" s="13"/>
      <c r="S10" s="446">
        <v>5</v>
      </c>
      <c r="T10" s="13"/>
      <c r="U10" s="13"/>
    </row>
    <row r="11" spans="1:21" s="5" customFormat="1" ht="84.75" customHeight="1" x14ac:dyDescent="0.25">
      <c r="A11" s="45"/>
      <c r="B11" s="960" t="s">
        <v>267</v>
      </c>
      <c r="C11" s="977" t="s">
        <v>269</v>
      </c>
      <c r="D11" s="977"/>
      <c r="E11" s="334">
        <f>VLOOKUP(C11,Tabla__10.1.1.223_SQLEXPRESS_sigob_utp_Componentes_indicadores[[desc_indicador]:[avance]],3,0)%</f>
        <v>0.9</v>
      </c>
      <c r="F11" s="334">
        <f>VLOOKUP(C11,Tabla__10.1.1.223_SQLEXPRESS_sigob_utp_Componentes_indicadores[[desc_indicador]:[avance]],5,0)%</f>
        <v>0.9</v>
      </c>
      <c r="G11" s="409">
        <f t="shared" si="0"/>
        <v>1</v>
      </c>
      <c r="H11" s="963">
        <f>VLOOKUP(B11,comp_ava!$L$2:$M$75,2,FALSE)</f>
        <v>42395.697372187497</v>
      </c>
      <c r="I11" s="537">
        <f>VLOOKUP(C11,comp_ind!$S$2:$T$489,2,FALSE)</f>
        <v>42395.697372187497</v>
      </c>
      <c r="J11" s="710"/>
      <c r="K11" s="525">
        <v>0</v>
      </c>
      <c r="L11" s="680" t="s">
        <v>964</v>
      </c>
      <c r="M11" s="525">
        <v>0</v>
      </c>
      <c r="N11" s="374" t="s">
        <v>962</v>
      </c>
      <c r="O11" s="13"/>
      <c r="P11" s="8"/>
      <c r="Q11" s="447">
        <f t="shared" si="1"/>
        <v>0</v>
      </c>
      <c r="R11" s="13"/>
      <c r="S11" s="446">
        <v>6</v>
      </c>
      <c r="T11" s="13"/>
      <c r="U11" s="13"/>
    </row>
    <row r="12" spans="1:21" s="5" customFormat="1" ht="51" customHeight="1" x14ac:dyDescent="0.25">
      <c r="A12" s="45"/>
      <c r="B12" s="960"/>
      <c r="C12" s="977" t="s">
        <v>104</v>
      </c>
      <c r="D12" s="977"/>
      <c r="E12" s="334">
        <f>VLOOKUP(C12,Tabla__10.1.1.223_SQLEXPRESS_sigob_utp_Componentes_indicadores[[desc_indicador]:[avance]],3,0)%</f>
        <v>0.93</v>
      </c>
      <c r="F12" s="334">
        <f>VLOOKUP(C12,Tabla__10.1.1.223_SQLEXPRESS_sigob_utp_Componentes_indicadores[[desc_indicador]:[avance]],5,0)%</f>
        <v>0.93379999999999996</v>
      </c>
      <c r="G12" s="409">
        <f t="shared" si="0"/>
        <v>1.0040860215053762</v>
      </c>
      <c r="H12" s="964"/>
      <c r="I12" s="537">
        <f>VLOOKUP(C12,comp_ind!$S$2:$T$489,2,FALSE)</f>
        <v>42395.697372187497</v>
      </c>
      <c r="J12" s="710"/>
      <c r="K12" s="534">
        <v>0</v>
      </c>
      <c r="L12" s="680" t="s">
        <v>964</v>
      </c>
      <c r="M12" s="534">
        <v>0</v>
      </c>
      <c r="N12" s="374" t="s">
        <v>962</v>
      </c>
      <c r="O12" s="13"/>
      <c r="P12" s="8"/>
      <c r="Q12" s="447">
        <f t="shared" si="1"/>
        <v>0</v>
      </c>
      <c r="R12" s="13"/>
      <c r="S12" s="446">
        <v>7</v>
      </c>
      <c r="T12" s="13"/>
      <c r="U12" s="13"/>
    </row>
    <row r="13" spans="1:21" s="5" customFormat="1" ht="51" customHeight="1" x14ac:dyDescent="0.25">
      <c r="A13" s="13"/>
      <c r="B13" s="960"/>
      <c r="C13" s="977" t="s">
        <v>199</v>
      </c>
      <c r="D13" s="977"/>
      <c r="E13" s="412">
        <f>VLOOKUP(C13,Tabla__10.1.1.223_SQLEXPRESS_sigob_utp_Componentes_indicadores[[desc_indicador]:[avance]],3,0)</f>
        <v>2000</v>
      </c>
      <c r="F13" s="412">
        <f>VLOOKUP(C13,Tabla__10.1.1.223_SQLEXPRESS_sigob_utp_Componentes_indicadores[[desc_indicador]:[avance]],5,0)</f>
        <v>1952</v>
      </c>
      <c r="G13" s="409">
        <f t="shared" si="0"/>
        <v>0.97599999999999998</v>
      </c>
      <c r="H13" s="964"/>
      <c r="I13" s="537">
        <f>VLOOKUP(C13,comp_ind!$S$2:$T$489,2,FALSE)</f>
        <v>42395.697372187497</v>
      </c>
      <c r="J13" s="710"/>
      <c r="K13" s="534">
        <v>0</v>
      </c>
      <c r="L13" s="680" t="s">
        <v>964</v>
      </c>
      <c r="M13" s="534">
        <v>0</v>
      </c>
      <c r="N13" s="374" t="s">
        <v>962</v>
      </c>
      <c r="O13" s="13"/>
      <c r="P13" s="8"/>
      <c r="Q13" s="447">
        <f t="shared" si="1"/>
        <v>0</v>
      </c>
      <c r="R13" s="13"/>
      <c r="S13" s="446">
        <v>8</v>
      </c>
      <c r="T13" s="13"/>
      <c r="U13" s="13"/>
    </row>
    <row r="14" spans="1:21" s="5" customFormat="1" ht="51" customHeight="1" x14ac:dyDescent="0.25">
      <c r="A14" s="13"/>
      <c r="B14" s="960"/>
      <c r="C14" s="977" t="s">
        <v>268</v>
      </c>
      <c r="D14" s="977"/>
      <c r="E14" s="412">
        <f>VLOOKUP(C14,Tabla__10.1.1.223_SQLEXPRESS_sigob_utp_Componentes_indicadores[[desc_indicador]:[avance]],3,0)</f>
        <v>100</v>
      </c>
      <c r="F14" s="412">
        <f>VLOOKUP(C14,Tabla__10.1.1.223_SQLEXPRESS_sigob_utp_Componentes_indicadores[[desc_indicador]:[avance]],5,0)</f>
        <v>103</v>
      </c>
      <c r="G14" s="409">
        <f t="shared" si="0"/>
        <v>1.03</v>
      </c>
      <c r="H14" s="965"/>
      <c r="I14" s="537">
        <f>VLOOKUP(C14,comp_ind!$S$2:$T$489,2,FALSE)</f>
        <v>42395.697372187497</v>
      </c>
      <c r="J14" s="710"/>
      <c r="K14" s="534">
        <v>0</v>
      </c>
      <c r="L14" s="680" t="s">
        <v>964</v>
      </c>
      <c r="M14" s="534">
        <v>0</v>
      </c>
      <c r="N14" s="374" t="s">
        <v>962</v>
      </c>
      <c r="O14" s="13"/>
      <c r="P14" s="8"/>
      <c r="Q14" s="447">
        <f t="shared" si="1"/>
        <v>0</v>
      </c>
      <c r="R14" s="13"/>
      <c r="S14" s="446">
        <v>9</v>
      </c>
      <c r="T14" s="13"/>
      <c r="U14" s="13"/>
    </row>
    <row r="15" spans="1:21" s="5" customFormat="1" ht="72.75" customHeight="1" x14ac:dyDescent="0.25">
      <c r="A15" s="13"/>
      <c r="B15" s="432" t="s">
        <v>270</v>
      </c>
      <c r="C15" s="977" t="s">
        <v>271</v>
      </c>
      <c r="D15" s="977"/>
      <c r="E15" s="327">
        <f>VLOOKUP(C15,Tabla__10.1.1.223_SQLEXPRESS_sigob_utp_Componentes_indicadores[[desc_indicador]:[avance]],3,0)</f>
        <v>16000</v>
      </c>
      <c r="F15" s="327">
        <f>VLOOKUP(C15,Tabla__10.1.1.223_SQLEXPRESS_sigob_utp_Componentes_indicadores[[desc_indicador]:[avance]],5,0)</f>
        <v>13841</v>
      </c>
      <c r="G15" s="409">
        <f t="shared" si="0"/>
        <v>0.86506249999999996</v>
      </c>
      <c r="H15" s="537">
        <f>VLOOKUP(B15,comp_ava!$L$2:$M$75,2,FALSE)</f>
        <v>42395.762141782405</v>
      </c>
      <c r="I15" s="537">
        <f>VLOOKUP(C15,comp_ind!$S$2:$T$489,2,FALSE)</f>
        <v>42395.762141782405</v>
      </c>
      <c r="J15" s="710"/>
      <c r="K15" s="534">
        <v>0</v>
      </c>
      <c r="L15" s="680" t="s">
        <v>964</v>
      </c>
      <c r="M15" s="525">
        <v>0</v>
      </c>
      <c r="N15" s="374" t="s">
        <v>962</v>
      </c>
      <c r="O15" s="13"/>
      <c r="P15" s="8"/>
      <c r="Q15" s="447">
        <f t="shared" si="1"/>
        <v>0</v>
      </c>
      <c r="R15" s="13"/>
      <c r="S15" s="446">
        <v>10</v>
      </c>
      <c r="T15" s="13"/>
      <c r="U15" s="13"/>
    </row>
    <row r="16" spans="1:21" s="5" customFormat="1" ht="69.75" customHeight="1" x14ac:dyDescent="0.25">
      <c r="A16" s="45"/>
      <c r="B16" s="432" t="s">
        <v>802</v>
      </c>
      <c r="C16" s="977" t="s">
        <v>106</v>
      </c>
      <c r="D16" s="977"/>
      <c r="E16" s="334">
        <f>VLOOKUP(C16,Tabla__10.1.1.223_SQLEXPRESS_sigob_utp_Componentes_indicadores[[desc_indicador]:[avance]],3,0)%</f>
        <v>0.55000000000000004</v>
      </c>
      <c r="F16" s="334">
        <f>VLOOKUP(C16,Tabla__10.1.1.223_SQLEXPRESS_sigob_utp_Componentes_indicadores[[desc_indicador]:[avance]],5,0)%</f>
        <v>1</v>
      </c>
      <c r="G16" s="409">
        <f t="shared" si="0"/>
        <v>1.8181818181818181</v>
      </c>
      <c r="H16" s="537">
        <f>VLOOKUP(B16,comp_ava!$L$2:$M$75,2,FALSE)</f>
        <v>42395.667041932873</v>
      </c>
      <c r="I16" s="537">
        <f>VLOOKUP(C16,comp_ind!$S$2:$T$489,2,FALSE)</f>
        <v>42395.667041932873</v>
      </c>
      <c r="J16" s="710"/>
      <c r="K16" s="534">
        <v>0</v>
      </c>
      <c r="L16" s="680" t="s">
        <v>1078</v>
      </c>
      <c r="M16" s="534">
        <v>0</v>
      </c>
      <c r="N16" s="374" t="s">
        <v>964</v>
      </c>
      <c r="O16" s="13"/>
      <c r="P16" s="8"/>
      <c r="Q16" s="447">
        <f t="shared" si="1"/>
        <v>0</v>
      </c>
      <c r="R16" s="13"/>
    </row>
    <row r="17" spans="1:18" s="5" customFormat="1" ht="95.25" customHeight="1" x14ac:dyDescent="0.25">
      <c r="A17" s="45"/>
      <c r="B17" s="432" t="s">
        <v>803</v>
      </c>
      <c r="C17" s="977" t="s">
        <v>109</v>
      </c>
      <c r="D17" s="977"/>
      <c r="E17" s="334">
        <f>VLOOKUP(C17,Tabla__10.1.1.223_SQLEXPRESS_sigob_utp_Componentes_indicadores[[desc_indicador]:[avance]],3,0)%</f>
        <v>0.65</v>
      </c>
      <c r="F17" s="334">
        <f>VLOOKUP(C17,Tabla__10.1.1.223_SQLEXPRESS_sigob_utp_Componentes_indicadores[[desc_indicador]:[avance]],5,0)%</f>
        <v>0.75949999999999984</v>
      </c>
      <c r="G17" s="409">
        <f t="shared" si="0"/>
        <v>1.1684615384615382</v>
      </c>
      <c r="H17" s="537">
        <f>VLOOKUP(B17,comp_ava!$L$2:$M$75,2,FALSE)</f>
        <v>42383.791796377314</v>
      </c>
      <c r="I17" s="537">
        <f>VLOOKUP(C17,comp_ind!$S$2:$T$489,2,FALSE)</f>
        <v>42383.791796377314</v>
      </c>
      <c r="J17" s="710"/>
      <c r="K17" s="534">
        <v>10</v>
      </c>
      <c r="L17" s="680" t="s">
        <v>960</v>
      </c>
      <c r="M17" s="525">
        <v>6</v>
      </c>
      <c r="N17" s="374" t="s">
        <v>1079</v>
      </c>
      <c r="O17" s="13"/>
      <c r="P17" s="8"/>
      <c r="Q17" s="447">
        <f t="shared" si="1"/>
        <v>8</v>
      </c>
      <c r="R17" s="13"/>
    </row>
    <row r="18" spans="1:18" s="5" customFormat="1" ht="29.25" thickBot="1" x14ac:dyDescent="0.3">
      <c r="A18" s="45"/>
      <c r="B18" s="13"/>
      <c r="C18" s="13"/>
      <c r="D18" s="13"/>
      <c r="E18" s="13"/>
      <c r="F18" s="13"/>
      <c r="G18" s="13"/>
      <c r="H18" s="13"/>
      <c r="I18" s="13"/>
      <c r="J18" s="13"/>
      <c r="K18" s="13"/>
      <c r="L18" s="13"/>
      <c r="N18" s="13"/>
      <c r="O18" s="13"/>
      <c r="P18" s="11"/>
      <c r="Q18" s="715" t="s">
        <v>644</v>
      </c>
      <c r="R18" s="13"/>
    </row>
    <row r="19" spans="1:18" s="5" customFormat="1" ht="42" customHeight="1" thickBot="1" x14ac:dyDescent="0.3">
      <c r="A19" s="13"/>
      <c r="B19" s="474" t="s">
        <v>255</v>
      </c>
      <c r="C19" s="475" t="s">
        <v>258</v>
      </c>
      <c r="D19" s="475" t="s">
        <v>243</v>
      </c>
      <c r="E19" s="475" t="s">
        <v>244</v>
      </c>
      <c r="F19" s="475" t="s">
        <v>245</v>
      </c>
      <c r="G19" s="468" t="s">
        <v>246</v>
      </c>
      <c r="H19" s="476" t="s">
        <v>779</v>
      </c>
      <c r="I19" s="477" t="s">
        <v>776</v>
      </c>
      <c r="J19" s="668" t="s">
        <v>777</v>
      </c>
      <c r="K19" s="471" t="s">
        <v>782</v>
      </c>
      <c r="L19" s="471" t="s">
        <v>781</v>
      </c>
      <c r="M19" s="471" t="s">
        <v>780</v>
      </c>
      <c r="N19" s="471" t="s">
        <v>783</v>
      </c>
      <c r="O19" s="489" t="s">
        <v>251</v>
      </c>
      <c r="P19" s="11"/>
      <c r="Q19" s="715">
        <f>AVERAGE(Q20:Q36)</f>
        <v>0</v>
      </c>
      <c r="R19" s="13"/>
    </row>
    <row r="20" spans="1:18" s="5" customFormat="1" ht="94.5" customHeight="1" x14ac:dyDescent="0.25">
      <c r="A20" s="13"/>
      <c r="B20" s="815" t="s">
        <v>195</v>
      </c>
      <c r="C20" s="517" t="s">
        <v>309</v>
      </c>
      <c r="D20" s="424" t="s">
        <v>310</v>
      </c>
      <c r="E20" s="441">
        <f>VLOOKUP(D20,Tabla__10.1.1.223_SQLEXPRESS_sigob_utp_Proyectos_indicadores[[desc_indicador]:[avance]],3,0)</f>
        <v>10000</v>
      </c>
      <c r="F20" s="441">
        <f>VLOOKUP(D20,Tabla__10.1.1.223_SQLEXPRESS_sigob_utp_Proyectos_indicadores[[desc_indicador]:[avance]],5,0)</f>
        <v>9594</v>
      </c>
      <c r="G20" s="429">
        <f t="shared" ref="G20:G36" si="2">F20/E20</f>
        <v>0.95940000000000003</v>
      </c>
      <c r="H20" s="975">
        <f>VLOOKUP(B20,proy_ava!$L$1:$M$82,2,FALSE)</f>
        <v>42396.425963043985</v>
      </c>
      <c r="I20" s="469">
        <f>VLOOKUP(C20,plan_ope_ava!$H$2:$I$162,2,FALSE)</f>
        <v>42394.739607407406</v>
      </c>
      <c r="J20" s="669">
        <f>VLOOKUP(D20,proy_ind!$R$2:$S$172,2,FALSE)</f>
        <v>42396.425963043985</v>
      </c>
      <c r="K20" s="974" t="s">
        <v>1094</v>
      </c>
      <c r="L20" s="753" t="s">
        <v>1094</v>
      </c>
      <c r="M20" s="753" t="s">
        <v>1094</v>
      </c>
      <c r="N20" s="753" t="s">
        <v>1100</v>
      </c>
      <c r="O20" s="967" t="s">
        <v>1109</v>
      </c>
      <c r="P20" s="11"/>
      <c r="Q20" s="938">
        <f>COUNTIF(K20:N23,"*OK*")/COUNTIF(K20:N23,"*")</f>
        <v>0</v>
      </c>
      <c r="R20" s="13"/>
    </row>
    <row r="21" spans="1:18" s="5" customFormat="1" ht="60" x14ac:dyDescent="0.25">
      <c r="A21" s="13"/>
      <c r="B21" s="815"/>
      <c r="C21" s="517" t="s">
        <v>311</v>
      </c>
      <c r="D21" s="424" t="s">
        <v>312</v>
      </c>
      <c r="E21" s="441">
        <f>VLOOKUP(D21,Tabla__10.1.1.223_SQLEXPRESS_sigob_utp_Proyectos_indicadores[[desc_indicador]:[avance]],3,0)</f>
        <v>15000</v>
      </c>
      <c r="F21" s="441">
        <f>VLOOKUP(D21,Tabla__10.1.1.223_SQLEXPRESS_sigob_utp_Proyectos_indicadores[[desc_indicador]:[avance]],5,0)</f>
        <v>18637</v>
      </c>
      <c r="G21" s="429">
        <f t="shared" si="2"/>
        <v>1.2424666666666666</v>
      </c>
      <c r="H21" s="975"/>
      <c r="I21" s="469">
        <f>VLOOKUP(C21,plan_ope_ava!$H$2:$I$162,2,FALSE)</f>
        <v>42396.637738576392</v>
      </c>
      <c r="J21" s="653">
        <f>VLOOKUP(D21,proy_ind!$R$2:$S$172,2,FALSE)</f>
        <v>42396.425963043985</v>
      </c>
      <c r="K21" s="974"/>
      <c r="L21" s="753" t="s">
        <v>1094</v>
      </c>
      <c r="M21" s="753" t="s">
        <v>1094</v>
      </c>
      <c r="N21" s="753" t="s">
        <v>1100</v>
      </c>
      <c r="O21" s="968"/>
      <c r="P21" s="11"/>
      <c r="Q21" s="939"/>
      <c r="R21" s="13"/>
    </row>
    <row r="22" spans="1:18" s="5" customFormat="1" ht="87.75" customHeight="1" x14ac:dyDescent="0.25">
      <c r="A22" s="13"/>
      <c r="B22" s="815"/>
      <c r="C22" s="517" t="s">
        <v>307</v>
      </c>
      <c r="D22" s="424" t="s">
        <v>196</v>
      </c>
      <c r="E22" s="441">
        <f>VLOOKUP(D22,Tabla__10.1.1.223_SQLEXPRESS_sigob_utp_Proyectos_indicadores[[desc_indicador]:[avance]],3,0)</f>
        <v>45000</v>
      </c>
      <c r="F22" s="441">
        <f>VLOOKUP(D22,Tabla__10.1.1.223_SQLEXPRESS_sigob_utp_Proyectos_indicadores[[desc_indicador]:[avance]],5,0)</f>
        <v>44806</v>
      </c>
      <c r="G22" s="429">
        <f t="shared" si="2"/>
        <v>0.99568888888888885</v>
      </c>
      <c r="H22" s="975"/>
      <c r="I22" s="469">
        <f>VLOOKUP(C22,plan_ope_ava!$H$2:$I$162,2,FALSE)</f>
        <v>42395.46463707176</v>
      </c>
      <c r="J22" s="653">
        <f>VLOOKUP(D22,proy_ind!$R$2:$S$172,2,FALSE)</f>
        <v>42396.425963043985</v>
      </c>
      <c r="K22" s="974"/>
      <c r="L22" s="753" t="s">
        <v>1094</v>
      </c>
      <c r="M22" s="753" t="s">
        <v>1094</v>
      </c>
      <c r="N22" s="753" t="s">
        <v>1100</v>
      </c>
      <c r="O22" s="968"/>
      <c r="P22" s="11"/>
      <c r="Q22" s="939"/>
      <c r="R22" s="13"/>
    </row>
    <row r="23" spans="1:18" s="5" customFormat="1" ht="60" x14ac:dyDescent="0.25">
      <c r="A23" s="13"/>
      <c r="B23" s="815"/>
      <c r="C23" s="517" t="s">
        <v>308</v>
      </c>
      <c r="D23" s="424" t="s">
        <v>197</v>
      </c>
      <c r="E23" s="441">
        <f>VLOOKUP(D23,Tabla__10.1.1.223_SQLEXPRESS_sigob_utp_Proyectos_indicadores[[desc_indicador]:[avance]],3,0)</f>
        <v>3500</v>
      </c>
      <c r="F23" s="441">
        <f>VLOOKUP(D23,Tabla__10.1.1.223_SQLEXPRESS_sigob_utp_Proyectos_indicadores[[desc_indicador]:[avance]],5,0)</f>
        <v>4385</v>
      </c>
      <c r="G23" s="429">
        <f t="shared" si="2"/>
        <v>1.2528571428571429</v>
      </c>
      <c r="H23" s="975"/>
      <c r="I23" s="469">
        <f>VLOOKUP(C23,plan_ope_ava!$H$2:$I$162,2,FALSE)</f>
        <v>42353.647263113424</v>
      </c>
      <c r="J23" s="653">
        <f>VLOOKUP(D23,proy_ind!$R$2:$S$172,2,FALSE)</f>
        <v>42396.425963043985</v>
      </c>
      <c r="K23" s="974"/>
      <c r="L23" s="753" t="s">
        <v>1094</v>
      </c>
      <c r="M23" s="753" t="s">
        <v>1094</v>
      </c>
      <c r="N23" s="753" t="s">
        <v>1100</v>
      </c>
      <c r="O23" s="968"/>
      <c r="P23" s="11"/>
      <c r="Q23" s="940"/>
      <c r="R23" s="13"/>
    </row>
    <row r="24" spans="1:18" s="5" customFormat="1" ht="45" x14ac:dyDescent="0.25">
      <c r="A24" s="13"/>
      <c r="B24" s="815" t="s">
        <v>313</v>
      </c>
      <c r="C24" s="818" t="s">
        <v>314</v>
      </c>
      <c r="D24" s="424" t="s">
        <v>315</v>
      </c>
      <c r="E24" s="441">
        <f>VLOOKUP(D24,Tabla__10.1.1.223_SQLEXPRESS_sigob_utp_Proyectos_indicadores[[desc_indicador]:[avance]],3,0)</f>
        <v>4000</v>
      </c>
      <c r="F24" s="441">
        <f>VLOOKUP(D24,Tabla__10.1.1.223_SQLEXPRESS_sigob_utp_Proyectos_indicadores[[desc_indicador]:[avance]],5,0)</f>
        <v>5289</v>
      </c>
      <c r="G24" s="429">
        <f t="shared" si="2"/>
        <v>1.3222499999999999</v>
      </c>
      <c r="H24" s="943">
        <f>VLOOKUP(B24,proy_ava!$L$1:$M$82,2,FALSE)</f>
        <v>42394.855231516201</v>
      </c>
      <c r="I24" s="971">
        <f>VLOOKUP(C24,plan_ope_ava!$H$2:$I$162,2,FALSE)</f>
        <v>42395.761797256942</v>
      </c>
      <c r="J24" s="653">
        <f>VLOOKUP(D24,proy_ind!$R$2:$S$172,2,FALSE)</f>
        <v>42394.855231516201</v>
      </c>
      <c r="K24" s="974" t="s">
        <v>1094</v>
      </c>
      <c r="L24" s="966" t="s">
        <v>1094</v>
      </c>
      <c r="M24" s="753" t="s">
        <v>1094</v>
      </c>
      <c r="N24" s="966" t="s">
        <v>1100</v>
      </c>
      <c r="O24" s="968"/>
      <c r="P24" s="11"/>
      <c r="Q24" s="938">
        <f>COUNTIF(K24:N25,"*OK*")/COUNTIF(K24:N25,"*")</f>
        <v>0</v>
      </c>
      <c r="R24" s="13"/>
    </row>
    <row r="25" spans="1:18" s="5" customFormat="1" ht="31.5" x14ac:dyDescent="0.25">
      <c r="A25" s="13"/>
      <c r="B25" s="815"/>
      <c r="C25" s="818"/>
      <c r="D25" s="424" t="s">
        <v>316</v>
      </c>
      <c r="E25" s="441">
        <f>VLOOKUP(D25,Tabla__10.1.1.223_SQLEXPRESS_sigob_utp_Proyectos_indicadores[[desc_indicador]:[avance]],3,0)</f>
        <v>10000</v>
      </c>
      <c r="F25" s="441">
        <f>VLOOKUP(D25,Tabla__10.1.1.223_SQLEXPRESS_sigob_utp_Proyectos_indicadores[[desc_indicador]:[avance]],5,0)</f>
        <v>8552</v>
      </c>
      <c r="G25" s="429">
        <f t="shared" si="2"/>
        <v>0.85519999999999996</v>
      </c>
      <c r="H25" s="944"/>
      <c r="I25" s="972"/>
      <c r="J25" s="653">
        <f>VLOOKUP(D25,proy_ind!$R$2:$S$172,2,FALSE)</f>
        <v>42394.855231516201</v>
      </c>
      <c r="K25" s="974"/>
      <c r="L25" s="966"/>
      <c r="M25" s="753" t="s">
        <v>1094</v>
      </c>
      <c r="N25" s="966"/>
      <c r="O25" s="968"/>
      <c r="P25" s="11"/>
      <c r="Q25" s="940"/>
      <c r="R25" s="13"/>
    </row>
    <row r="26" spans="1:18" s="5" customFormat="1" ht="31.5" x14ac:dyDescent="0.25">
      <c r="A26" s="13"/>
      <c r="B26" s="815" t="s">
        <v>317</v>
      </c>
      <c r="C26" s="818" t="s">
        <v>318</v>
      </c>
      <c r="D26" s="424" t="s">
        <v>320</v>
      </c>
      <c r="E26" s="334">
        <f>VLOOKUP(D26,Tabla__10.1.1.223_SQLEXPRESS_sigob_utp_Proyectos_indicadores[[desc_indicador]:[avance]],3,0)%</f>
        <v>0.85</v>
      </c>
      <c r="F26" s="334">
        <f>VLOOKUP(D26,Tabla__10.1.1.223_SQLEXPRESS_sigob_utp_Proyectos_indicadores[[desc_indicador]:[avance]],5,0)%</f>
        <v>0.72900000000000009</v>
      </c>
      <c r="G26" s="429">
        <f t="shared" si="2"/>
        <v>0.85764705882352954</v>
      </c>
      <c r="H26" s="975">
        <f>VLOOKUP(B26,proy_ava!$L$1:$M$82,2,FALSE)</f>
        <v>42354.491211342596</v>
      </c>
      <c r="I26" s="971">
        <f>VLOOKUP(C26,plan_ope_ava!$H$2:$I$162,2,FALSE)</f>
        <v>42395.691211342593</v>
      </c>
      <c r="J26" s="653">
        <f>VLOOKUP(D26,proy_ind!$R$2:$S$172,2,FALSE)</f>
        <v>42354.491211342596</v>
      </c>
      <c r="K26" s="974" t="s">
        <v>1094</v>
      </c>
      <c r="L26" s="966" t="s">
        <v>1094</v>
      </c>
      <c r="M26" s="753" t="s">
        <v>1094</v>
      </c>
      <c r="N26" s="966" t="s">
        <v>1100</v>
      </c>
      <c r="O26" s="968"/>
      <c r="P26" s="11"/>
      <c r="Q26" s="938">
        <f>COUNTIF(K26:N30,"*OK*")/COUNTIF(K26:N30,"*")</f>
        <v>0</v>
      </c>
      <c r="R26" s="13"/>
    </row>
    <row r="27" spans="1:18" s="5" customFormat="1" ht="45" x14ac:dyDescent="0.25">
      <c r="A27" s="13"/>
      <c r="B27" s="815"/>
      <c r="C27" s="818"/>
      <c r="D27" s="424" t="s">
        <v>319</v>
      </c>
      <c r="E27" s="334">
        <f>VLOOKUP(D27,Tabla__10.1.1.223_SQLEXPRESS_sigob_utp_Proyectos_indicadores[[desc_indicador]:[avance]],3,0)%</f>
        <v>0.9</v>
      </c>
      <c r="F27" s="334">
        <f>VLOOKUP(D27,Tabla__10.1.1.223_SQLEXPRESS_sigob_utp_Proyectos_indicadores[[desc_indicador]:[avance]],5,0)%</f>
        <v>0.89999999999999991</v>
      </c>
      <c r="G27" s="429">
        <f t="shared" si="2"/>
        <v>0.99999999999999989</v>
      </c>
      <c r="H27" s="975"/>
      <c r="I27" s="972"/>
      <c r="J27" s="653">
        <f>VLOOKUP(D27,proy_ind!$R$2:$S$172,2,FALSE)</f>
        <v>42354.491211342596</v>
      </c>
      <c r="K27" s="974"/>
      <c r="L27" s="966"/>
      <c r="M27" s="753" t="s">
        <v>1094</v>
      </c>
      <c r="N27" s="966"/>
      <c r="O27" s="968"/>
      <c r="P27" s="11"/>
      <c r="Q27" s="939"/>
      <c r="R27" s="13"/>
    </row>
    <row r="28" spans="1:18" s="5" customFormat="1" ht="75" x14ac:dyDescent="0.25">
      <c r="A28" s="13"/>
      <c r="B28" s="815"/>
      <c r="C28" s="818" t="s">
        <v>198</v>
      </c>
      <c r="D28" s="424" t="s">
        <v>199</v>
      </c>
      <c r="E28" s="441">
        <f>VLOOKUP(D28,Tabla__10.1.1.223_SQLEXPRESS_sigob_utp_Proyectos_indicadores[[desc_indicador]:[avance]],3,0)</f>
        <v>2000</v>
      </c>
      <c r="F28" s="441">
        <f>VLOOKUP(D28,Tabla__10.1.1.223_SQLEXPRESS_sigob_utp_Proyectos_indicadores[[desc_indicador]:[avance]],5,0)</f>
        <v>1952</v>
      </c>
      <c r="G28" s="429">
        <f t="shared" si="2"/>
        <v>0.97599999999999998</v>
      </c>
      <c r="H28" s="975"/>
      <c r="I28" s="971">
        <f>VLOOKUP(C28,plan_ope_ava!$H$2:$I$162,2,FALSE)</f>
        <v>42395.690859756942</v>
      </c>
      <c r="J28" s="653">
        <f>VLOOKUP(D28,proy_ind!$R$2:$S$172,2,FALSE)</f>
        <v>42354.491211342596</v>
      </c>
      <c r="K28" s="974"/>
      <c r="L28" s="966" t="s">
        <v>1094</v>
      </c>
      <c r="M28" s="753" t="s">
        <v>1094</v>
      </c>
      <c r="N28" s="966" t="s">
        <v>1100</v>
      </c>
      <c r="O28" s="968"/>
      <c r="P28" s="11"/>
      <c r="Q28" s="939"/>
      <c r="R28" s="13"/>
    </row>
    <row r="29" spans="1:18" s="5" customFormat="1" ht="75" x14ac:dyDescent="0.25">
      <c r="A29" s="13"/>
      <c r="B29" s="815"/>
      <c r="C29" s="818"/>
      <c r="D29" s="424" t="s">
        <v>268</v>
      </c>
      <c r="E29" s="342">
        <f>VLOOKUP(D29,Tabla__10.1.1.223_SQLEXPRESS_sigob_utp_Proyectos_indicadores[[desc_indicador]:[avance]],3,0)</f>
        <v>100</v>
      </c>
      <c r="F29" s="342">
        <f>VLOOKUP(D29,Tabla__10.1.1.223_SQLEXPRESS_sigob_utp_Proyectos_indicadores[[desc_indicador]:[avance]],5,0)</f>
        <v>103</v>
      </c>
      <c r="G29" s="429">
        <f t="shared" si="2"/>
        <v>1.03</v>
      </c>
      <c r="H29" s="975"/>
      <c r="I29" s="972"/>
      <c r="J29" s="653">
        <f>VLOOKUP(D29,proy_ind!$R$2:$S$172,2,FALSE)</f>
        <v>42354.491211342596</v>
      </c>
      <c r="K29" s="974"/>
      <c r="L29" s="966"/>
      <c r="M29" s="753" t="s">
        <v>1094</v>
      </c>
      <c r="N29" s="966"/>
      <c r="O29" s="968"/>
      <c r="P29" s="11"/>
      <c r="Q29" s="939"/>
      <c r="R29" s="13"/>
    </row>
    <row r="30" spans="1:18" s="5" customFormat="1" ht="75" x14ac:dyDescent="0.25">
      <c r="A30" s="13"/>
      <c r="B30" s="815"/>
      <c r="C30" s="517" t="s">
        <v>200</v>
      </c>
      <c r="D30" s="424" t="s">
        <v>321</v>
      </c>
      <c r="E30" s="441">
        <f>VLOOKUP(D30,Tabla__10.1.1.223_SQLEXPRESS_sigob_utp_Proyectos_indicadores[[desc_indicador]:[avance]],3,0)</f>
        <v>700</v>
      </c>
      <c r="F30" s="441">
        <f>VLOOKUP(D30,Tabla__10.1.1.223_SQLEXPRESS_sigob_utp_Proyectos_indicadores[[desc_indicador]:[avance]],5,0)</f>
        <v>570</v>
      </c>
      <c r="G30" s="429">
        <f t="shared" si="2"/>
        <v>0.81428571428571428</v>
      </c>
      <c r="H30" s="975"/>
      <c r="I30" s="469">
        <f>VLOOKUP(C30,plan_ope_ava!$H$2:$I$162,2,FALSE)</f>
        <v>42395.694845752318</v>
      </c>
      <c r="J30" s="653">
        <f>VLOOKUP(D30,proy_ind!$R$2:$S$172,2,FALSE)</f>
        <v>42354.491211342596</v>
      </c>
      <c r="K30" s="974"/>
      <c r="L30" s="753" t="s">
        <v>1094</v>
      </c>
      <c r="M30" s="753" t="s">
        <v>1094</v>
      </c>
      <c r="N30" s="753" t="s">
        <v>1100</v>
      </c>
      <c r="O30" s="968"/>
      <c r="P30" s="11"/>
      <c r="Q30" s="940"/>
      <c r="R30" s="13"/>
    </row>
    <row r="31" spans="1:18" s="5" customFormat="1" ht="40.5" customHeight="1" x14ac:dyDescent="0.25">
      <c r="A31" s="13"/>
      <c r="B31" s="815" t="s">
        <v>201</v>
      </c>
      <c r="C31" s="517" t="s">
        <v>322</v>
      </c>
      <c r="D31" s="424" t="s">
        <v>203</v>
      </c>
      <c r="E31" s="334">
        <f>VLOOKUP(D31,Tabla__10.1.1.223_SQLEXPRESS_sigob_utp_Proyectos_indicadores[[desc_indicador]:[avance]],3,0)%</f>
        <v>1</v>
      </c>
      <c r="F31" s="334">
        <f>VLOOKUP(D31,Tabla__10.1.1.223_SQLEXPRESS_sigob_utp_Proyectos_indicadores[[desc_indicador]:[avance]],5,0)%</f>
        <v>1</v>
      </c>
      <c r="G31" s="429">
        <f t="shared" si="2"/>
        <v>1</v>
      </c>
      <c r="H31" s="975">
        <f>VLOOKUP(B31,proy_ava!$L$1:$M$82,2,FALSE)</f>
        <v>42303.783652395832</v>
      </c>
      <c r="I31" s="469">
        <f>VLOOKUP(C31,plan_ope_ava!$H$2:$I$162,2,FALSE)</f>
        <v>42395.675575312503</v>
      </c>
      <c r="J31" s="653">
        <f>VLOOKUP(D31,proy_ind!$R$2:$S$172,2,FALSE)</f>
        <v>42303.783652395832</v>
      </c>
      <c r="K31" s="974" t="s">
        <v>1094</v>
      </c>
      <c r="L31" s="753" t="s">
        <v>1094</v>
      </c>
      <c r="M31" s="753" t="s">
        <v>1094</v>
      </c>
      <c r="N31" s="966" t="s">
        <v>1100</v>
      </c>
      <c r="O31" s="968"/>
      <c r="P31" s="11"/>
      <c r="Q31" s="938">
        <f>COUNTIF(K31:N32,"*OK*")/COUNTIF(K31:N32,"*")</f>
        <v>0</v>
      </c>
      <c r="R31" s="13"/>
    </row>
    <row r="32" spans="1:18" s="5" customFormat="1" ht="31.5" customHeight="1" x14ac:dyDescent="0.25">
      <c r="A32" s="13"/>
      <c r="B32" s="815"/>
      <c r="C32" s="517" t="s">
        <v>202</v>
      </c>
      <c r="D32" s="424" t="s">
        <v>202</v>
      </c>
      <c r="E32" s="334">
        <f>VLOOKUP(D32,Tabla__10.1.1.223_SQLEXPRESS_sigob_utp_Proyectos_indicadores[[desc_indicador]:[avance]],3,0)%</f>
        <v>1</v>
      </c>
      <c r="F32" s="334">
        <f>VLOOKUP(D32,Tabla__10.1.1.223_SQLEXPRESS_sigob_utp_Proyectos_indicadores[[desc_indicador]:[avance]],5,0)%</f>
        <v>1</v>
      </c>
      <c r="G32" s="429">
        <f t="shared" si="2"/>
        <v>1</v>
      </c>
      <c r="H32" s="975"/>
      <c r="I32" s="469">
        <f>VLOOKUP(C32,plan_ope_ava!$H$2:$I$162,2,FALSE)</f>
        <v>42395.672444328702</v>
      </c>
      <c r="J32" s="653">
        <f>VLOOKUP(D32,proy_ind!$R$2:$S$172,2,FALSE)</f>
        <v>42303.783652395832</v>
      </c>
      <c r="K32" s="974"/>
      <c r="L32" s="753" t="s">
        <v>1094</v>
      </c>
      <c r="M32" s="753" t="s">
        <v>1094</v>
      </c>
      <c r="N32" s="966"/>
      <c r="O32" s="968"/>
      <c r="P32" s="11"/>
      <c r="Q32" s="940"/>
      <c r="R32" s="13"/>
    </row>
    <row r="33" spans="1:18" s="5" customFormat="1" ht="60" x14ac:dyDescent="0.25">
      <c r="A33" s="13"/>
      <c r="B33" s="815" t="s">
        <v>204</v>
      </c>
      <c r="C33" s="818" t="s">
        <v>323</v>
      </c>
      <c r="D33" s="424" t="s">
        <v>748</v>
      </c>
      <c r="E33" s="441">
        <f>VLOOKUP(D33,Tabla__10.1.1.223_SQLEXPRESS_sigob_utp_Proyectos_indicadores[[desc_indicador]:[avance]],3,0)</f>
        <v>60</v>
      </c>
      <c r="F33" s="441">
        <f>VLOOKUP(D33,Tabla__10.1.1.223_SQLEXPRESS_sigob_utp_Proyectos_indicadores[[desc_indicador]:[avance]],5,0)</f>
        <v>56</v>
      </c>
      <c r="G33" s="429">
        <f t="shared" si="2"/>
        <v>0.93333333333333335</v>
      </c>
      <c r="H33" s="975">
        <f>VLOOKUP(B33,proy_ava!$L$1:$M$82,2,FALSE)</f>
        <v>42354.664116585649</v>
      </c>
      <c r="I33" s="971">
        <f>VLOOKUP(C33,plan_ope_ava!$H$2:$I$162,2,FALSE)</f>
        <v>42395.793431944447</v>
      </c>
      <c r="J33" s="653">
        <f>VLOOKUP(D33,proy_ind!$R$2:$S$172,2,FALSE)</f>
        <v>42354.664116585649</v>
      </c>
      <c r="K33" s="974" t="s">
        <v>1094</v>
      </c>
      <c r="L33" s="966" t="s">
        <v>1094</v>
      </c>
      <c r="M33" s="753" t="s">
        <v>1094</v>
      </c>
      <c r="N33" s="969" t="s">
        <v>1100</v>
      </c>
      <c r="O33" s="968"/>
      <c r="P33" s="11"/>
      <c r="Q33" s="938">
        <f>COUNTIF(K33:N36,"*OK*")/COUNTIF(K33:N36,"*")</f>
        <v>0</v>
      </c>
      <c r="R33" s="13"/>
    </row>
    <row r="34" spans="1:18" s="5" customFormat="1" ht="45" x14ac:dyDescent="0.25">
      <c r="A34" s="13"/>
      <c r="B34" s="815"/>
      <c r="C34" s="818"/>
      <c r="D34" s="424" t="s">
        <v>324</v>
      </c>
      <c r="E34" s="441">
        <f>VLOOKUP(D34,Tabla__10.1.1.223_SQLEXPRESS_sigob_utp_Proyectos_indicadores[[desc_indicador]:[avance]],3,0)</f>
        <v>26</v>
      </c>
      <c r="F34" s="441">
        <f>VLOOKUP(D34,Tabla__10.1.1.223_SQLEXPRESS_sigob_utp_Proyectos_indicadores[[desc_indicador]:[avance]],5,0)</f>
        <v>24</v>
      </c>
      <c r="G34" s="429">
        <f t="shared" si="2"/>
        <v>0.92307692307692313</v>
      </c>
      <c r="H34" s="975"/>
      <c r="I34" s="972"/>
      <c r="J34" s="653">
        <f>VLOOKUP(D34,proy_ind!$R$2:$S$172,2,FALSE)</f>
        <v>42354.664116585649</v>
      </c>
      <c r="K34" s="974"/>
      <c r="L34" s="966"/>
      <c r="M34" s="753" t="s">
        <v>1094</v>
      </c>
      <c r="N34" s="970"/>
      <c r="O34" s="968"/>
      <c r="P34" s="11"/>
      <c r="Q34" s="939"/>
      <c r="R34" s="13"/>
    </row>
    <row r="35" spans="1:18" s="5" customFormat="1" ht="120" x14ac:dyDescent="0.25">
      <c r="A35" s="13"/>
      <c r="B35" s="815"/>
      <c r="C35" s="818" t="s">
        <v>325</v>
      </c>
      <c r="D35" s="424" t="s">
        <v>326</v>
      </c>
      <c r="E35" s="441">
        <f>VLOOKUP(D35,Tabla__10.1.1.223_SQLEXPRESS_sigob_utp_Proyectos_indicadores[[desc_indicador]:[avance]],3,0)</f>
        <v>2200</v>
      </c>
      <c r="F35" s="441">
        <f>VLOOKUP(D35,Tabla__10.1.1.223_SQLEXPRESS_sigob_utp_Proyectos_indicadores[[desc_indicador]:[avance]],5,0)</f>
        <v>1800</v>
      </c>
      <c r="G35" s="429">
        <f t="shared" si="2"/>
        <v>0.81818181818181823</v>
      </c>
      <c r="H35" s="975"/>
      <c r="I35" s="971">
        <f>VLOOKUP(C35,plan_ope_ava!$H$2:$I$162,2,FALSE)</f>
        <v>42394.907521377318</v>
      </c>
      <c r="J35" s="653">
        <f>VLOOKUP(D35,proy_ind!$R$2:$S$172,2,FALSE)</f>
        <v>42354.664116585649</v>
      </c>
      <c r="K35" s="974"/>
      <c r="L35" s="966" t="s">
        <v>1094</v>
      </c>
      <c r="M35" s="753" t="s">
        <v>1094</v>
      </c>
      <c r="N35" s="753" t="s">
        <v>1100</v>
      </c>
      <c r="O35" s="968"/>
      <c r="P35" s="11"/>
      <c r="Q35" s="939"/>
      <c r="R35" s="13"/>
    </row>
    <row r="36" spans="1:18" s="5" customFormat="1" ht="89.25" customHeight="1" thickBot="1" x14ac:dyDescent="0.3">
      <c r="A36" s="13"/>
      <c r="B36" s="816"/>
      <c r="C36" s="819"/>
      <c r="D36" s="425" t="s">
        <v>749</v>
      </c>
      <c r="E36" s="46">
        <f>VLOOKUP(D36,Tabla__10.1.1.223_SQLEXPRESS_sigob_utp_Proyectos_indicadores[[desc_indicador]:[avance]],3,0)</f>
        <v>350</v>
      </c>
      <c r="F36" s="46">
        <f>VLOOKUP(D36,Tabla__10.1.1.223_SQLEXPRESS_sigob_utp_Proyectos_indicadores[[desc_indicador]:[avance]],5,0)</f>
        <v>317</v>
      </c>
      <c r="G36" s="430">
        <f t="shared" si="2"/>
        <v>0.90571428571428569</v>
      </c>
      <c r="H36" s="976"/>
      <c r="I36" s="973"/>
      <c r="J36" s="473">
        <f>VLOOKUP(D36,proy_ind!$R$2:$S$172,2,FALSE)</f>
        <v>42354.664116585649</v>
      </c>
      <c r="K36" s="974"/>
      <c r="L36" s="966"/>
      <c r="M36" s="753" t="s">
        <v>1094</v>
      </c>
      <c r="N36" s="753" t="s">
        <v>1100</v>
      </c>
      <c r="O36" s="968"/>
      <c r="P36" s="11"/>
      <c r="Q36" s="940"/>
      <c r="R36" s="13"/>
    </row>
    <row r="37" spans="1:18" s="5" customFormat="1" x14ac:dyDescent="0.25">
      <c r="A37" s="13"/>
      <c r="B37" s="21"/>
      <c r="C37" s="21"/>
      <c r="D37" s="22"/>
      <c r="E37" s="23"/>
      <c r="F37" s="23"/>
      <c r="G37" s="20"/>
      <c r="H37" s="13"/>
      <c r="I37" s="13"/>
      <c r="J37" s="13"/>
      <c r="K37" s="13"/>
      <c r="L37" s="13"/>
      <c r="M37" s="13"/>
      <c r="N37" s="13"/>
      <c r="O37" s="13"/>
      <c r="P37" s="11"/>
      <c r="R37" s="13"/>
    </row>
    <row r="38" spans="1:18" s="5" customFormat="1" x14ac:dyDescent="0.25">
      <c r="A38" s="13"/>
      <c r="B38" s="21"/>
      <c r="C38" s="21"/>
      <c r="D38" s="22"/>
      <c r="E38" s="23"/>
      <c r="F38" s="23"/>
      <c r="G38" s="20"/>
      <c r="H38" s="19"/>
      <c r="I38" s="20"/>
      <c r="J38" s="20"/>
      <c r="K38" s="20"/>
      <c r="L38" s="20"/>
      <c r="M38" s="13"/>
      <c r="N38" s="13"/>
      <c r="O38" s="13"/>
      <c r="P38" s="13"/>
      <c r="Q38" s="13"/>
      <c r="R38" s="13"/>
    </row>
    <row r="39" spans="1:18" s="5" customFormat="1" ht="15" hidden="1" customHeight="1" x14ac:dyDescent="0.25">
      <c r="A39" s="13"/>
      <c r="C39" s="313"/>
      <c r="D39" s="313"/>
      <c r="E39" s="313"/>
      <c r="F39" s="313"/>
      <c r="G39" s="313"/>
      <c r="H39" s="313"/>
      <c r="I39" s="313"/>
      <c r="J39" s="27"/>
      <c r="K39" s="27"/>
      <c r="L39" s="27"/>
      <c r="M39" s="13"/>
      <c r="N39" s="13"/>
      <c r="O39" s="13"/>
      <c r="P39" s="13"/>
      <c r="Q39" s="13"/>
    </row>
    <row r="40" spans="1:18" s="5" customFormat="1" hidden="1" x14ac:dyDescent="0.25">
      <c r="A40" s="13"/>
      <c r="B40" s="313"/>
      <c r="C40" s="313"/>
      <c r="D40" s="313"/>
      <c r="E40" s="313"/>
      <c r="F40" s="313"/>
      <c r="G40" s="313"/>
      <c r="H40" s="313"/>
      <c r="I40" s="313"/>
      <c r="J40" s="27"/>
      <c r="K40" s="27"/>
      <c r="L40" s="27"/>
      <c r="M40" s="13"/>
      <c r="N40" s="13"/>
      <c r="O40" s="13"/>
      <c r="P40" s="13"/>
      <c r="Q40" s="13"/>
    </row>
    <row r="41" spans="1:18" s="5" customFormat="1" hidden="1" x14ac:dyDescent="0.25">
      <c r="A41" s="13"/>
      <c r="B41" s="313"/>
      <c r="C41" s="313"/>
      <c r="D41" s="313"/>
      <c r="E41" s="313"/>
      <c r="F41" s="313"/>
      <c r="G41" s="313"/>
      <c r="H41" s="313"/>
      <c r="I41" s="313"/>
      <c r="J41" s="27"/>
      <c r="K41" s="27"/>
      <c r="L41" s="27"/>
      <c r="M41" s="13"/>
      <c r="N41" s="13"/>
      <c r="O41" s="13"/>
      <c r="P41" s="13"/>
      <c r="Q41" s="13"/>
    </row>
    <row r="42" spans="1:18" s="5" customFormat="1" hidden="1" x14ac:dyDescent="0.25">
      <c r="A42" s="13"/>
      <c r="B42" s="313"/>
      <c r="C42" s="313"/>
      <c r="D42" s="313"/>
      <c r="E42" s="313"/>
      <c r="F42" s="313"/>
      <c r="G42" s="313"/>
      <c r="H42" s="313"/>
      <c r="I42" s="313"/>
      <c r="J42" s="27"/>
      <c r="K42" s="27"/>
      <c r="L42" s="27"/>
      <c r="M42" s="13"/>
      <c r="N42" s="13"/>
      <c r="O42" s="13"/>
      <c r="P42" s="13"/>
      <c r="Q42" s="13"/>
    </row>
    <row r="43" spans="1:18" s="5" customFormat="1" hidden="1" x14ac:dyDescent="0.25">
      <c r="A43" s="13"/>
      <c r="B43" s="313"/>
      <c r="C43" s="313"/>
      <c r="D43" s="313"/>
      <c r="E43" s="313"/>
      <c r="F43" s="313"/>
      <c r="G43" s="313"/>
      <c r="H43" s="313"/>
      <c r="I43" s="313"/>
      <c r="J43" s="27"/>
      <c r="K43" s="27"/>
      <c r="L43" s="27"/>
      <c r="M43" s="13"/>
      <c r="N43" s="13"/>
      <c r="O43" s="13"/>
      <c r="P43" s="13"/>
      <c r="Q43" s="13"/>
    </row>
    <row r="44" spans="1:18" s="5" customFormat="1" hidden="1" x14ac:dyDescent="0.25">
      <c r="A44" s="13"/>
      <c r="B44" s="313"/>
      <c r="C44" s="313"/>
      <c r="D44" s="313"/>
      <c r="E44" s="313"/>
      <c r="F44" s="313"/>
      <c r="G44" s="313"/>
      <c r="H44" s="313"/>
      <c r="I44" s="313"/>
      <c r="J44" s="27"/>
      <c r="K44" s="27"/>
      <c r="L44" s="27"/>
      <c r="M44" s="13"/>
      <c r="N44" s="13"/>
      <c r="O44" s="13"/>
      <c r="P44" s="13"/>
      <c r="Q44" s="13"/>
    </row>
    <row r="45" spans="1:18" s="5" customFormat="1" hidden="1" x14ac:dyDescent="0.25">
      <c r="A45" s="13"/>
      <c r="B45" s="313"/>
      <c r="C45" s="313"/>
      <c r="D45" s="313"/>
      <c r="E45" s="313"/>
      <c r="F45" s="313"/>
      <c r="G45" s="313"/>
      <c r="H45" s="313"/>
      <c r="I45" s="313"/>
      <c r="J45" s="27"/>
      <c r="K45" s="27"/>
      <c r="L45" s="27"/>
      <c r="M45" s="13"/>
      <c r="N45" s="13"/>
      <c r="O45" s="13"/>
      <c r="P45" s="13"/>
      <c r="Q45" s="13"/>
    </row>
    <row r="46" spans="1:18" s="5" customFormat="1" hidden="1" x14ac:dyDescent="0.25">
      <c r="A46" s="13"/>
      <c r="B46" s="313"/>
      <c r="C46" s="313"/>
      <c r="D46" s="313"/>
      <c r="E46" s="313"/>
      <c r="F46" s="313"/>
      <c r="G46" s="313"/>
      <c r="H46" s="313"/>
      <c r="I46" s="313"/>
      <c r="J46" s="27"/>
      <c r="K46" s="27"/>
      <c r="L46" s="27"/>
      <c r="M46" s="13"/>
      <c r="N46" s="13"/>
      <c r="O46" s="13"/>
      <c r="P46" s="13"/>
      <c r="Q46" s="13"/>
    </row>
    <row r="47" spans="1:18" s="5" customFormat="1" hidden="1" x14ac:dyDescent="0.25">
      <c r="A47" s="13"/>
      <c r="B47" s="313"/>
      <c r="C47" s="313"/>
      <c r="D47" s="313"/>
      <c r="E47" s="313"/>
      <c r="F47" s="313"/>
      <c r="G47" s="313"/>
      <c r="H47" s="313"/>
      <c r="I47" s="313"/>
      <c r="J47" s="27"/>
      <c r="K47" s="27"/>
      <c r="L47" s="27"/>
      <c r="M47" s="13"/>
      <c r="N47" s="13"/>
      <c r="O47" s="13"/>
      <c r="P47" s="13"/>
      <c r="Q47" s="13"/>
    </row>
    <row r="48" spans="1:18" s="5" customFormat="1" hidden="1" x14ac:dyDescent="0.25">
      <c r="A48" s="13"/>
      <c r="B48" s="313"/>
      <c r="C48" s="313"/>
      <c r="D48" s="313"/>
      <c r="E48" s="313"/>
      <c r="F48" s="313"/>
      <c r="G48" s="313"/>
      <c r="H48" s="313"/>
      <c r="I48" s="313"/>
      <c r="J48" s="27"/>
      <c r="K48" s="27"/>
      <c r="L48" s="27"/>
      <c r="M48" s="13"/>
      <c r="N48" s="13"/>
      <c r="O48" s="13"/>
      <c r="P48" s="13"/>
      <c r="Q48" s="13"/>
    </row>
    <row r="49" spans="1:17" s="5" customFormat="1" hidden="1" x14ac:dyDescent="0.25">
      <c r="A49" s="13"/>
      <c r="B49" s="313"/>
      <c r="C49" s="313"/>
      <c r="D49" s="313"/>
      <c r="E49" s="313"/>
      <c r="F49" s="313"/>
      <c r="G49" s="313"/>
      <c r="H49" s="313"/>
      <c r="I49" s="313"/>
      <c r="J49" s="27"/>
      <c r="K49" s="27"/>
      <c r="L49" s="27"/>
      <c r="M49" s="13"/>
      <c r="N49" s="13"/>
      <c r="O49" s="13"/>
      <c r="P49" s="13"/>
      <c r="Q49" s="13"/>
    </row>
    <row r="50" spans="1:17" s="5" customFormat="1" hidden="1" x14ac:dyDescent="0.25">
      <c r="A50" s="13"/>
      <c r="B50" s="313"/>
      <c r="C50" s="313"/>
      <c r="D50" s="313"/>
      <c r="E50" s="313"/>
      <c r="F50" s="313"/>
      <c r="G50" s="313"/>
      <c r="H50" s="313"/>
      <c r="I50" s="313"/>
      <c r="J50" s="27"/>
      <c r="K50" s="27"/>
      <c r="L50" s="27"/>
      <c r="M50" s="13"/>
      <c r="N50" s="13"/>
      <c r="O50" s="13"/>
      <c r="P50" s="13"/>
      <c r="Q50" s="13"/>
    </row>
    <row r="51" spans="1:17" s="5" customFormat="1" hidden="1" x14ac:dyDescent="0.25">
      <c r="A51" s="13"/>
      <c r="B51" s="313"/>
      <c r="C51" s="313"/>
      <c r="D51" s="313"/>
      <c r="E51" s="313"/>
      <c r="F51" s="313"/>
      <c r="G51" s="313"/>
      <c r="H51" s="313"/>
      <c r="I51" s="313"/>
      <c r="J51" s="27"/>
      <c r="K51" s="27"/>
      <c r="L51" s="27"/>
      <c r="M51" s="13"/>
      <c r="N51" s="13"/>
      <c r="O51" s="13"/>
      <c r="P51" s="13"/>
      <c r="Q51" s="13"/>
    </row>
    <row r="52" spans="1:17" s="5" customFormat="1" hidden="1" x14ac:dyDescent="0.25">
      <c r="A52" s="13"/>
      <c r="B52" s="313"/>
      <c r="C52" s="313"/>
      <c r="D52" s="313"/>
      <c r="E52" s="313"/>
      <c r="F52" s="313"/>
      <c r="G52" s="313"/>
      <c r="H52" s="313"/>
      <c r="I52" s="313"/>
      <c r="J52" s="27"/>
      <c r="K52" s="27"/>
      <c r="L52" s="27"/>
      <c r="M52" s="13"/>
      <c r="N52" s="13"/>
      <c r="O52" s="13"/>
      <c r="P52" s="13"/>
      <c r="Q52" s="13"/>
    </row>
    <row r="53" spans="1:17" s="5" customFormat="1" hidden="1" x14ac:dyDescent="0.25">
      <c r="A53" s="13"/>
      <c r="B53" s="313"/>
      <c r="C53" s="313"/>
      <c r="D53" s="313"/>
      <c r="E53" s="313"/>
      <c r="F53" s="313"/>
      <c r="G53" s="313"/>
      <c r="H53" s="313"/>
      <c r="I53" s="313"/>
      <c r="J53" s="27"/>
      <c r="K53" s="27"/>
      <c r="L53" s="27"/>
      <c r="M53" s="13"/>
      <c r="N53" s="13"/>
      <c r="O53" s="13"/>
      <c r="P53" s="13"/>
      <c r="Q53" s="13"/>
    </row>
    <row r="54" spans="1:17" s="5" customFormat="1" hidden="1" x14ac:dyDescent="0.25">
      <c r="A54" s="13"/>
      <c r="B54" s="313"/>
      <c r="C54" s="313"/>
      <c r="D54" s="313"/>
      <c r="E54" s="313"/>
      <c r="F54" s="313"/>
      <c r="G54" s="313"/>
      <c r="H54" s="313"/>
      <c r="I54" s="313"/>
      <c r="J54" s="27"/>
      <c r="K54" s="27"/>
      <c r="L54" s="27"/>
      <c r="M54" s="13"/>
      <c r="N54" s="13"/>
      <c r="O54" s="13"/>
      <c r="P54" s="13"/>
      <c r="Q54" s="13"/>
    </row>
    <row r="55" spans="1:17" s="5" customFormat="1" hidden="1" x14ac:dyDescent="0.25">
      <c r="A55" s="13"/>
      <c r="B55" s="313"/>
      <c r="C55" s="313"/>
      <c r="D55" s="313"/>
      <c r="E55" s="313"/>
      <c r="F55" s="313"/>
      <c r="G55" s="313"/>
      <c r="H55" s="313"/>
      <c r="I55" s="313"/>
      <c r="J55" s="27"/>
      <c r="K55" s="27"/>
      <c r="L55" s="27"/>
      <c r="M55" s="13"/>
      <c r="N55" s="13"/>
      <c r="O55" s="13"/>
      <c r="P55" s="13"/>
      <c r="Q55" s="13"/>
    </row>
    <row r="56" spans="1:17" s="5" customFormat="1" hidden="1" x14ac:dyDescent="0.25">
      <c r="A56" s="13"/>
      <c r="B56" s="313"/>
      <c r="C56" s="313"/>
      <c r="D56" s="313"/>
      <c r="E56" s="313"/>
      <c r="F56" s="313"/>
      <c r="G56" s="313"/>
      <c r="H56" s="313"/>
      <c r="I56" s="313"/>
      <c r="J56" s="27"/>
      <c r="K56" s="27"/>
      <c r="L56" s="27"/>
      <c r="M56" s="13"/>
      <c r="N56" s="13"/>
      <c r="O56" s="13"/>
      <c r="P56" s="13"/>
      <c r="Q56" s="13"/>
    </row>
    <row r="57" spans="1:17" s="5" customFormat="1" hidden="1" x14ac:dyDescent="0.25">
      <c r="A57" s="13"/>
      <c r="B57" s="313"/>
      <c r="C57" s="313"/>
      <c r="D57" s="313"/>
      <c r="E57" s="313"/>
      <c r="F57" s="313"/>
      <c r="G57" s="313"/>
      <c r="H57" s="313"/>
      <c r="I57" s="313"/>
      <c r="J57" s="27"/>
      <c r="K57" s="27"/>
      <c r="L57" s="27"/>
      <c r="M57" s="13"/>
      <c r="N57" s="13"/>
      <c r="O57" s="13"/>
      <c r="P57" s="13"/>
      <c r="Q57" s="13"/>
    </row>
    <row r="58" spans="1:17" s="5" customFormat="1" hidden="1" x14ac:dyDescent="0.25">
      <c r="A58" s="13"/>
      <c r="B58" s="313"/>
      <c r="C58" s="313"/>
      <c r="D58" s="313"/>
      <c r="E58" s="313"/>
      <c r="F58" s="313"/>
      <c r="G58" s="313"/>
      <c r="H58" s="313"/>
      <c r="I58" s="313"/>
      <c r="J58" s="27"/>
      <c r="K58" s="27"/>
      <c r="L58" s="27"/>
      <c r="M58" s="13"/>
      <c r="N58" s="13"/>
      <c r="O58" s="13"/>
      <c r="P58" s="13"/>
      <c r="Q58" s="13"/>
    </row>
    <row r="59" spans="1:17" s="5" customFormat="1" hidden="1" x14ac:dyDescent="0.25">
      <c r="A59" s="13"/>
      <c r="B59" s="313"/>
      <c r="C59" s="313"/>
      <c r="D59" s="313"/>
      <c r="E59" s="313"/>
      <c r="F59" s="313"/>
      <c r="G59" s="313"/>
      <c r="H59" s="313"/>
      <c r="I59" s="313"/>
      <c r="J59" s="27"/>
      <c r="K59" s="27"/>
      <c r="L59" s="27"/>
      <c r="M59" s="13"/>
      <c r="N59" s="13"/>
      <c r="O59" s="13"/>
      <c r="P59" s="13"/>
      <c r="Q59" s="13"/>
    </row>
    <row r="60" spans="1:17" s="5" customFormat="1" hidden="1" x14ac:dyDescent="0.25">
      <c r="A60" s="13"/>
      <c r="B60" s="313"/>
      <c r="C60" s="313"/>
      <c r="D60" s="313"/>
      <c r="E60" s="313"/>
      <c r="F60" s="313"/>
      <c r="G60" s="313"/>
      <c r="H60" s="313"/>
      <c r="I60" s="313"/>
      <c r="J60" s="27"/>
      <c r="K60" s="27"/>
      <c r="L60" s="27"/>
      <c r="M60" s="13"/>
      <c r="N60" s="13"/>
      <c r="O60" s="13"/>
      <c r="P60" s="13"/>
      <c r="Q60" s="13"/>
    </row>
    <row r="61" spans="1:17" hidden="1" x14ac:dyDescent="0.25">
      <c r="A61" s="8"/>
      <c r="B61" s="313"/>
      <c r="C61" s="313"/>
      <c r="D61" s="313"/>
      <c r="E61" s="313"/>
      <c r="F61" s="313"/>
      <c r="G61" s="313"/>
      <c r="H61" s="313"/>
      <c r="I61" s="313"/>
      <c r="J61" s="27"/>
      <c r="K61" s="27"/>
      <c r="L61" s="27"/>
      <c r="N61" s="11"/>
      <c r="O61" s="11"/>
      <c r="P61" s="11"/>
    </row>
    <row r="62" spans="1:17" hidden="1" x14ac:dyDescent="0.25">
      <c r="A62" s="8"/>
      <c r="B62" s="313"/>
      <c r="C62" s="313"/>
      <c r="D62" s="313"/>
      <c r="E62" s="313"/>
      <c r="F62" s="313"/>
      <c r="G62" s="313"/>
      <c r="H62" s="313"/>
      <c r="I62" s="313"/>
      <c r="J62" s="27"/>
      <c r="K62" s="27"/>
      <c r="L62" s="27"/>
      <c r="N62" s="11"/>
      <c r="O62" s="11"/>
      <c r="P62" s="11"/>
    </row>
    <row r="63" spans="1:17" hidden="1" x14ac:dyDescent="0.25">
      <c r="A63" s="8"/>
      <c r="B63" s="313"/>
      <c r="C63" s="313"/>
      <c r="D63" s="313"/>
      <c r="E63" s="313"/>
      <c r="F63" s="313"/>
      <c r="G63" s="313"/>
      <c r="H63" s="313"/>
      <c r="I63" s="313"/>
      <c r="J63" s="27"/>
      <c r="K63" s="27"/>
      <c r="L63" s="27"/>
      <c r="N63" s="11"/>
      <c r="O63" s="11"/>
      <c r="P63" s="11"/>
    </row>
    <row r="64" spans="1:17" hidden="1" x14ac:dyDescent="0.25">
      <c r="A64" s="8"/>
      <c r="B64" s="313"/>
      <c r="C64" s="313"/>
      <c r="D64" s="313"/>
      <c r="E64" s="313"/>
      <c r="F64" s="313"/>
      <c r="G64" s="313"/>
      <c r="H64" s="313"/>
      <c r="I64" s="313"/>
      <c r="J64" s="27"/>
      <c r="K64" s="27"/>
      <c r="L64" s="27"/>
      <c r="N64" s="11"/>
      <c r="O64" s="11"/>
      <c r="P64" s="11"/>
    </row>
    <row r="65" spans="1:16" hidden="1" x14ac:dyDescent="0.25">
      <c r="A65" s="8"/>
      <c r="B65" s="313"/>
      <c r="C65" s="313"/>
      <c r="D65" s="313"/>
      <c r="E65" s="313"/>
      <c r="F65" s="313"/>
      <c r="G65" s="313"/>
      <c r="H65" s="313"/>
      <c r="I65" s="313"/>
      <c r="J65" s="27"/>
      <c r="K65" s="27"/>
      <c r="L65" s="27"/>
      <c r="N65" s="11"/>
      <c r="O65" s="11"/>
      <c r="P65" s="11"/>
    </row>
    <row r="66" spans="1:16" hidden="1" x14ac:dyDescent="0.25">
      <c r="A66" s="8"/>
      <c r="B66" s="313"/>
      <c r="C66" s="313"/>
      <c r="D66" s="313"/>
      <c r="E66" s="313"/>
      <c r="F66" s="313"/>
      <c r="G66" s="313"/>
      <c r="H66" s="313"/>
      <c r="I66" s="313"/>
      <c r="J66" s="27"/>
      <c r="K66" s="27"/>
      <c r="L66" s="27"/>
      <c r="N66" s="11"/>
      <c r="O66" s="11"/>
      <c r="P66" s="11"/>
    </row>
    <row r="67" spans="1:16" hidden="1" x14ac:dyDescent="0.25">
      <c r="A67" s="8"/>
      <c r="B67" s="313"/>
      <c r="C67" s="313"/>
      <c r="D67" s="313"/>
      <c r="E67" s="313"/>
      <c r="F67" s="313"/>
      <c r="G67" s="313"/>
      <c r="H67" s="313"/>
      <c r="I67" s="313"/>
      <c r="J67" s="27"/>
      <c r="K67" s="27"/>
      <c r="L67" s="27"/>
      <c r="N67" s="11"/>
      <c r="O67" s="11"/>
      <c r="P67" s="11"/>
    </row>
    <row r="68" spans="1:16" hidden="1" x14ac:dyDescent="0.25">
      <c r="A68" s="8"/>
      <c r="B68" s="12"/>
      <c r="C68" s="12"/>
      <c r="D68" s="2"/>
      <c r="E68" s="2"/>
      <c r="F68" s="2"/>
      <c r="G68" s="2"/>
      <c r="H68" s="2"/>
      <c r="I68" s="2"/>
      <c r="J68" s="2"/>
      <c r="K68" s="2"/>
      <c r="L68" s="2"/>
      <c r="N68" s="11"/>
      <c r="O68" s="11"/>
      <c r="P68" s="11"/>
    </row>
    <row r="69" spans="1:16" hidden="1" x14ac:dyDescent="0.25"/>
  </sheetData>
  <mergeCells count="57">
    <mergeCell ref="Q20:Q23"/>
    <mergeCell ref="Q24:Q25"/>
    <mergeCell ref="Q26:Q30"/>
    <mergeCell ref="Q31:Q32"/>
    <mergeCell ref="Q33:Q36"/>
    <mergeCell ref="B33:B36"/>
    <mergeCell ref="C35:C36"/>
    <mergeCell ref="C11:D11"/>
    <mergeCell ref="C12:D12"/>
    <mergeCell ref="C13:D13"/>
    <mergeCell ref="C14:D14"/>
    <mergeCell ref="B31:B32"/>
    <mergeCell ref="B20:B23"/>
    <mergeCell ref="B24:B25"/>
    <mergeCell ref="C24:C25"/>
    <mergeCell ref="C28:C29"/>
    <mergeCell ref="C26:C27"/>
    <mergeCell ref="C15:D15"/>
    <mergeCell ref="C16:D16"/>
    <mergeCell ref="C17:D17"/>
    <mergeCell ref="B26:B30"/>
    <mergeCell ref="B11:B14"/>
    <mergeCell ref="B2:L2"/>
    <mergeCell ref="B3:L3"/>
    <mergeCell ref="B4:L4"/>
    <mergeCell ref="C10:D10"/>
    <mergeCell ref="C7:D7"/>
    <mergeCell ref="C6:D6"/>
    <mergeCell ref="C9:D9"/>
    <mergeCell ref="H11:H14"/>
    <mergeCell ref="C33:C34"/>
    <mergeCell ref="H20:H23"/>
    <mergeCell ref="H24:H25"/>
    <mergeCell ref="H26:H30"/>
    <mergeCell ref="H31:H32"/>
    <mergeCell ref="H33:H36"/>
    <mergeCell ref="K20:K23"/>
    <mergeCell ref="K24:K25"/>
    <mergeCell ref="K26:K30"/>
    <mergeCell ref="K31:K32"/>
    <mergeCell ref="K33:K36"/>
    <mergeCell ref="L24:L25"/>
    <mergeCell ref="L26:L27"/>
    <mergeCell ref="L28:L29"/>
    <mergeCell ref="L33:L34"/>
    <mergeCell ref="L35:L36"/>
    <mergeCell ref="I24:I25"/>
    <mergeCell ref="I26:I27"/>
    <mergeCell ref="I28:I29"/>
    <mergeCell ref="I33:I34"/>
    <mergeCell ref="I35:I36"/>
    <mergeCell ref="N24:N25"/>
    <mergeCell ref="N31:N32"/>
    <mergeCell ref="N26:N27"/>
    <mergeCell ref="N28:N29"/>
    <mergeCell ref="O20:O36"/>
    <mergeCell ref="N33:N34"/>
  </mergeCells>
  <conditionalFormatting sqref="G10:G17 G7 G37:G38 H38:L38">
    <cfRule type="iconSet" priority="4094">
      <iconSet iconSet="3Symbols">
        <cfvo type="percent" val="0"/>
        <cfvo type="num" val="0.5"/>
        <cfvo type="num" val="0.8"/>
      </iconSet>
    </cfRule>
  </conditionalFormatting>
  <conditionalFormatting sqref="G7">
    <cfRule type="iconSet" priority="4093">
      <iconSet iconSet="3Symbols">
        <cfvo type="percent" val="0"/>
        <cfvo type="num" val="0.5"/>
        <cfvo type="num" val="0.8"/>
      </iconSet>
    </cfRule>
  </conditionalFormatting>
  <conditionalFormatting sqref="G10:G17">
    <cfRule type="iconSet" priority="4091">
      <iconSet iconSet="3Symbols">
        <cfvo type="percent" val="0"/>
        <cfvo type="num" val="0.5"/>
        <cfvo type="num" val="0.8"/>
      </iconSet>
    </cfRule>
  </conditionalFormatting>
  <conditionalFormatting sqref="S5:S15">
    <cfRule type="colorScale" priority="870">
      <colorScale>
        <cfvo type="min"/>
        <cfvo type="percentile" val="50"/>
        <cfvo type="max"/>
        <color rgb="FFF8696B"/>
        <color rgb="FFFFEB84"/>
        <color rgb="FF63BE7B"/>
      </colorScale>
    </cfRule>
  </conditionalFormatting>
  <conditionalFormatting sqref="G20:G36">
    <cfRule type="iconSet" priority="849">
      <iconSet iconSet="3Symbols">
        <cfvo type="percent" val="0"/>
        <cfvo type="num" val="0.5"/>
        <cfvo type="num" val="0.8"/>
      </iconSet>
    </cfRule>
  </conditionalFormatting>
  <conditionalFormatting sqref="H20:J36">
    <cfRule type="cellIs" dxfId="67" priority="4106" operator="notBetween">
      <formula>$T$7</formula>
      <formula>$U$7</formula>
    </cfRule>
    <cfRule type="cellIs" dxfId="66" priority="4107" operator="between">
      <formula>$T$7</formula>
      <formula>$U$7</formula>
    </cfRule>
  </conditionalFormatting>
  <conditionalFormatting sqref="H7">
    <cfRule type="cellIs" dxfId="65" priority="40" operator="notBetween">
      <formula>$T$7</formula>
      <formula>$U$7</formula>
    </cfRule>
    <cfRule type="cellIs" dxfId="64" priority="41" operator="between">
      <formula>$T$7</formula>
      <formula>$U$7</formula>
    </cfRule>
  </conditionalFormatting>
  <conditionalFormatting sqref="H10">
    <cfRule type="cellIs" dxfId="63" priority="36" operator="notBetween">
      <formula>$T$7</formula>
      <formula>$U$7</formula>
    </cfRule>
    <cfRule type="cellIs" dxfId="62" priority="37" operator="between">
      <formula>$T$7</formula>
      <formula>$U$7</formula>
    </cfRule>
  </conditionalFormatting>
  <conditionalFormatting sqref="H11">
    <cfRule type="cellIs" dxfId="61" priority="34" operator="notBetween">
      <formula>$T$7</formula>
      <formula>$U$7</formula>
    </cfRule>
    <cfRule type="cellIs" dxfId="60" priority="35" operator="between">
      <formula>$T$7</formula>
      <formula>$U$7</formula>
    </cfRule>
  </conditionalFormatting>
  <conditionalFormatting sqref="H15">
    <cfRule type="cellIs" dxfId="59" priority="32" operator="notBetween">
      <formula>$T$7</formula>
      <formula>$U$7</formula>
    </cfRule>
    <cfRule type="cellIs" dxfId="58" priority="33" operator="between">
      <formula>$T$7</formula>
      <formula>$U$7</formula>
    </cfRule>
  </conditionalFormatting>
  <conditionalFormatting sqref="H16:H17">
    <cfRule type="cellIs" dxfId="57" priority="28" operator="notBetween">
      <formula>$T$7</formula>
      <formula>$U$7</formula>
    </cfRule>
    <cfRule type="cellIs" dxfId="56" priority="29" operator="between">
      <formula>$T$7</formula>
      <formula>$U$7</formula>
    </cfRule>
  </conditionalFormatting>
  <conditionalFormatting sqref="I7">
    <cfRule type="cellIs" dxfId="55" priority="26" operator="notBetween">
      <formula>$T$7</formula>
      <formula>$U$7</formula>
    </cfRule>
    <cfRule type="cellIs" dxfId="54" priority="27" operator="between">
      <formula>$T$7</formula>
      <formula>$U$7</formula>
    </cfRule>
  </conditionalFormatting>
  <conditionalFormatting sqref="I10:I17">
    <cfRule type="cellIs" dxfId="53" priority="24" operator="notBetween">
      <formula>$T$7</formula>
      <formula>$U$7</formula>
    </cfRule>
    <cfRule type="cellIs" dxfId="52" priority="25" operator="between">
      <formula>$T$7</formula>
      <formula>$U$7</formula>
    </cfRule>
  </conditionalFormatting>
  <conditionalFormatting sqref="K12:K17">
    <cfRule type="colorScale" priority="11">
      <colorScale>
        <cfvo type="num" val="0"/>
        <cfvo type="num" val="5"/>
        <cfvo type="num" val="10"/>
        <color theme="5" tint="-0.249977111117893"/>
        <color rgb="FFFFC000"/>
        <color rgb="FF10A814"/>
      </colorScale>
    </cfRule>
  </conditionalFormatting>
  <conditionalFormatting sqref="K12:K17 K10">
    <cfRule type="colorScale" priority="12">
      <colorScale>
        <cfvo type="num" val="0"/>
        <cfvo type="num" val="5"/>
        <cfvo type="num" val="10"/>
        <color theme="5" tint="-0.249977111117893"/>
        <color rgb="FFFFC000"/>
        <color rgb="FF10A814"/>
      </colorScale>
    </cfRule>
  </conditionalFormatting>
  <conditionalFormatting sqref="K7">
    <cfRule type="colorScale" priority="10">
      <colorScale>
        <cfvo type="num" val="0"/>
        <cfvo type="num" val="5"/>
        <cfvo type="num" val="10"/>
        <color theme="5" tint="-0.249977111117893"/>
        <color rgb="FFFFC000"/>
        <color rgb="FF10A814"/>
      </colorScale>
    </cfRule>
  </conditionalFormatting>
  <conditionalFormatting sqref="M7">
    <cfRule type="colorScale" priority="9">
      <colorScale>
        <cfvo type="num" val="0"/>
        <cfvo type="num" val="5"/>
        <cfvo type="num" val="10"/>
        <color theme="5" tint="-0.249977111117893"/>
        <color rgb="FFFFC000"/>
        <color rgb="FF10A814"/>
      </colorScale>
    </cfRule>
  </conditionalFormatting>
  <conditionalFormatting sqref="M13:M14 M16">
    <cfRule type="colorScale" priority="8">
      <colorScale>
        <cfvo type="num" val="0"/>
        <cfvo type="num" val="5"/>
        <cfvo type="num" val="10"/>
        <color theme="5" tint="-0.249977111117893"/>
        <color rgb="FFFFC000"/>
        <color rgb="FF10A814"/>
      </colorScale>
    </cfRule>
  </conditionalFormatting>
  <conditionalFormatting sqref="M10">
    <cfRule type="colorScale" priority="7">
      <colorScale>
        <cfvo type="num" val="0"/>
        <cfvo type="num" val="5"/>
        <cfvo type="num" val="10"/>
        <color theme="5" tint="-0.249977111117893"/>
        <color rgb="FFFFC000"/>
        <color rgb="FF10A814"/>
      </colorScale>
    </cfRule>
  </conditionalFormatting>
  <conditionalFormatting sqref="K11">
    <cfRule type="colorScale" priority="6">
      <colorScale>
        <cfvo type="num" val="0"/>
        <cfvo type="num" val="5"/>
        <cfvo type="num" val="10"/>
        <color theme="5" tint="-0.249977111117893"/>
        <color rgb="FFFFC000"/>
        <color rgb="FF10A814"/>
      </colorScale>
    </cfRule>
  </conditionalFormatting>
  <conditionalFormatting sqref="M11">
    <cfRule type="colorScale" priority="5">
      <colorScale>
        <cfvo type="num" val="0"/>
        <cfvo type="num" val="5"/>
        <cfvo type="num" val="10"/>
        <color theme="5" tint="-0.249977111117893"/>
        <color rgb="FFFFC000"/>
        <color rgb="FF10A814"/>
      </colorScale>
    </cfRule>
  </conditionalFormatting>
  <conditionalFormatting sqref="M12">
    <cfRule type="colorScale" priority="3">
      <colorScale>
        <cfvo type="num" val="0"/>
        <cfvo type="num" val="5"/>
        <cfvo type="num" val="10"/>
        <color theme="5" tint="-0.249977111117893"/>
        <color rgb="FFFFC000"/>
        <color rgb="FF10A814"/>
      </colorScale>
    </cfRule>
  </conditionalFormatting>
  <conditionalFormatting sqref="M15">
    <cfRule type="colorScale" priority="2">
      <colorScale>
        <cfvo type="num" val="0"/>
        <cfvo type="num" val="5"/>
        <cfvo type="num" val="10"/>
        <color theme="5" tint="-0.249977111117893"/>
        <color rgb="FFFFC000"/>
        <color rgb="FF10A814"/>
      </colorScale>
    </cfRule>
  </conditionalFormatting>
  <conditionalFormatting sqref="M17">
    <cfRule type="colorScale" priority="1">
      <colorScale>
        <cfvo type="num" val="0"/>
        <cfvo type="num" val="5"/>
        <cfvo type="num" val="10"/>
        <color theme="5" tint="-0.249977111117893"/>
        <color rgb="FFFFC000"/>
        <color rgb="FF10A814"/>
      </colorScale>
    </cfRule>
  </conditionalFormatting>
  <dataValidations count="2">
    <dataValidation type="list" allowBlank="1" showInputMessage="1" showErrorMessage="1" sqref="H18 J18">
      <formula1>$S$6:$S$8</formula1>
    </dataValidation>
    <dataValidation type="list" allowBlank="1" showInputMessage="1" showErrorMessage="1" sqref="K10:K17 K7 M7 M10:M17">
      <formula1>$S$5:$S$15</formula1>
    </dataValidation>
  </dataValidation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3" tint="0.39997558519241921"/>
  </sheetPr>
  <dimension ref="A1:U85"/>
  <sheetViews>
    <sheetView topLeftCell="D31" zoomScale="60" zoomScaleNormal="60" workbookViewId="0">
      <selection activeCell="I14" sqref="I14"/>
    </sheetView>
  </sheetViews>
  <sheetFormatPr baseColWidth="10" defaultColWidth="0" defaultRowHeight="15" zeroHeight="1" x14ac:dyDescent="0.25"/>
  <cols>
    <col min="1" max="1" width="4.28515625" style="24" customWidth="1"/>
    <col min="2" max="2" width="21.42578125" style="25" customWidth="1"/>
    <col min="3" max="3" width="30.42578125" style="25" bestFit="1" customWidth="1"/>
    <col min="4" max="4" width="25.28515625" style="24" customWidth="1"/>
    <col min="5" max="6" width="11.42578125" style="24" customWidth="1"/>
    <col min="7" max="7" width="12" style="24" customWidth="1"/>
    <col min="8" max="8" width="30" style="24" bestFit="1" customWidth="1"/>
    <col min="9" max="9" width="31.42578125" style="24" bestFit="1" customWidth="1"/>
    <col min="10" max="10" width="25" style="24" bestFit="1" customWidth="1"/>
    <col min="11" max="11" width="20.28515625" style="24" bestFit="1" customWidth="1"/>
    <col min="12" max="12" width="19.28515625" style="8" customWidth="1"/>
    <col min="13" max="13" width="24.140625" style="8" bestFit="1" customWidth="1"/>
    <col min="14" max="14" width="25" style="11" customWidth="1"/>
    <col min="15" max="15" width="40.7109375" style="11" customWidth="1"/>
    <col min="16" max="16" width="15" style="11" customWidth="1"/>
    <col min="17" max="17" width="29.85546875" style="11" customWidth="1"/>
    <col min="18" max="18" width="11.42578125" hidden="1" customWidth="1"/>
    <col min="19" max="19" width="11.42578125" style="11" hidden="1" customWidth="1"/>
    <col min="20" max="20" width="17.85546875" style="11" hidden="1" customWidth="1"/>
    <col min="21" max="21" width="16.7109375" style="11" hidden="1" customWidth="1"/>
    <col min="22" max="16384" width="11.42578125" hidden="1"/>
  </cols>
  <sheetData>
    <row r="1" spans="1:21" ht="15" customHeight="1" x14ac:dyDescent="0.25">
      <c r="A1" s="8"/>
      <c r="B1" s="9" t="s">
        <v>123</v>
      </c>
      <c r="C1" s="9"/>
      <c r="D1" s="2"/>
      <c r="E1" s="2"/>
      <c r="F1" s="2"/>
      <c r="G1" s="2"/>
      <c r="H1" s="2"/>
      <c r="I1" s="2"/>
      <c r="J1" s="11"/>
      <c r="K1" s="11"/>
      <c r="L1" s="11"/>
      <c r="M1" s="11"/>
      <c r="R1" s="11"/>
    </row>
    <row r="2" spans="1:21" ht="15" customHeight="1" x14ac:dyDescent="0.3">
      <c r="A2" s="8"/>
      <c r="B2" s="933" t="s">
        <v>241</v>
      </c>
      <c r="C2" s="933"/>
      <c r="D2" s="933"/>
      <c r="E2" s="933"/>
      <c r="F2" s="933"/>
      <c r="G2" s="933"/>
      <c r="H2" s="933"/>
      <c r="I2" s="933"/>
      <c r="J2" s="933"/>
      <c r="K2" s="933"/>
      <c r="L2" s="933"/>
      <c r="M2" s="11"/>
      <c r="R2" s="11"/>
    </row>
    <row r="3" spans="1:21" ht="15" customHeight="1" x14ac:dyDescent="0.3">
      <c r="A3" s="8"/>
      <c r="B3" s="933"/>
      <c r="C3" s="933"/>
      <c r="D3" s="933"/>
      <c r="E3" s="933"/>
      <c r="F3" s="933"/>
      <c r="G3" s="933"/>
      <c r="H3" s="933"/>
      <c r="I3" s="933"/>
      <c r="J3" s="933"/>
      <c r="K3" s="933"/>
      <c r="L3" s="933"/>
      <c r="M3" s="11"/>
      <c r="R3" s="11"/>
    </row>
    <row r="4" spans="1:21" ht="15" customHeight="1" x14ac:dyDescent="0.3">
      <c r="A4" s="8"/>
      <c r="B4" s="933" t="s">
        <v>448</v>
      </c>
      <c r="C4" s="933"/>
      <c r="D4" s="933"/>
      <c r="E4" s="933"/>
      <c r="F4" s="933"/>
      <c r="G4" s="933"/>
      <c r="H4" s="933"/>
      <c r="I4" s="933"/>
      <c r="J4" s="933"/>
      <c r="K4" s="933"/>
      <c r="L4" s="933"/>
      <c r="M4" s="11"/>
      <c r="R4" s="11"/>
    </row>
    <row r="5" spans="1:21" ht="30" customHeight="1" x14ac:dyDescent="0.25">
      <c r="A5" s="8"/>
      <c r="B5" s="12"/>
      <c r="C5" s="12"/>
      <c r="D5" s="2"/>
      <c r="E5" s="2"/>
      <c r="F5" s="2"/>
      <c r="G5" s="2"/>
      <c r="I5" s="570"/>
      <c r="J5" s="570"/>
      <c r="K5" s="2"/>
      <c r="L5" s="2"/>
      <c r="M5" s="2"/>
      <c r="N5" s="2"/>
      <c r="O5" s="2"/>
      <c r="Q5" s="713" t="s">
        <v>758</v>
      </c>
      <c r="R5" s="11"/>
      <c r="S5" s="446">
        <v>0</v>
      </c>
    </row>
    <row r="6" spans="1:21" ht="46.5" x14ac:dyDescent="0.25">
      <c r="A6" s="11"/>
      <c r="B6" s="410" t="s">
        <v>242</v>
      </c>
      <c r="C6" s="935" t="s">
        <v>243</v>
      </c>
      <c r="D6" s="935"/>
      <c r="E6" s="410" t="s">
        <v>244</v>
      </c>
      <c r="F6" s="410" t="s">
        <v>245</v>
      </c>
      <c r="G6" s="408" t="s">
        <v>246</v>
      </c>
      <c r="H6" s="535" t="s">
        <v>797</v>
      </c>
      <c r="I6" s="536" t="s">
        <v>777</v>
      </c>
      <c r="J6" s="712"/>
      <c r="K6" s="421" t="s">
        <v>756</v>
      </c>
      <c r="L6" s="408" t="s">
        <v>251</v>
      </c>
      <c r="M6" s="532" t="s">
        <v>252</v>
      </c>
      <c r="N6" s="532" t="s">
        <v>251</v>
      </c>
      <c r="O6" s="8"/>
      <c r="Q6" s="713">
        <f>(SUM(Q7:Q10)/COUNT(Q7:Q10))/10</f>
        <v>0</v>
      </c>
      <c r="R6" s="11"/>
      <c r="S6" s="446">
        <v>1</v>
      </c>
      <c r="T6" s="495" t="s">
        <v>459</v>
      </c>
      <c r="U6" s="495" t="s">
        <v>460</v>
      </c>
    </row>
    <row r="7" spans="1:21" s="5" customFormat="1" ht="124.5" customHeight="1" x14ac:dyDescent="0.25">
      <c r="A7" s="502" t="str">
        <f>VLOOKUP($B$1,avance!$A$2:$B$209,2,0)</f>
        <v xml:space="preserve">31 de Diciembre de 2015 _x000D_
_x000D_
DESARROLLO INSTITUCIONAL_x000D_
_x000D_
1. Número de  grupos de investigación reconocidos por Colciencias: En este indicador se hace seguimiento al número de grupos de investigación reconocidos por Colciencias. La meta estimada para el año 2015 es de 72 grupos de investigación y actualmente se ha cumplido en un 100%. _x000D_
_x000D_
2. Número de grupos de investigación reconocidos por Colciencias participando en redes: La meta para el 2015 es de 25 grupos y actualmente se cuenta con 17 vinculados a redes ya sea de carácter nacional o internacional, es decir, se cumplió la meta en un 68%. El cumplimiento de este indicador se vio afectado teniendo en cuenta el cambio en la medición del mismo, ya que solo se contempla las redes de investigación en las cuales participan los grupos reconocidos por Colciencias._x000D_
_x000D_
3. Porcentaje de grupos de investigación reconocidos por Colciencias  vinculados en los programas de maestría y doctorado: La meta para el año 2015 es que el 60% de los grupos reconocidos por Colciencias se encuentren vinculados a estos programas, la cual se ha cumplido en un  120.33%,  ya que actualmente se cuenta con 52 grupos reconocidos vinculados en los programas de maestría y doctorado  de los 72  reconocidos por Colciencias (72.2%)._x000D_
_x000D_
</v>
      </c>
      <c r="B7" s="991" t="s">
        <v>15</v>
      </c>
      <c r="C7" s="990" t="s">
        <v>53</v>
      </c>
      <c r="D7" s="990"/>
      <c r="E7" s="415">
        <f>VLOOKUP(C7,Tabla__10.1.1.223_SQLEXPRESS_sigob_utp_Objetivos_indicadores[[desc_indicador]:[avance]],3,0)</f>
        <v>100</v>
      </c>
      <c r="F7" s="415">
        <f>VLOOKUP(C7,Tabla__10.1.1.223_SQLEXPRESS_sigob_utp_Objetivos_indicadores[[desc_indicador]:[avance]],5,0)</f>
        <v>160</v>
      </c>
      <c r="G7" s="409">
        <f>F7/E7</f>
        <v>1.6</v>
      </c>
      <c r="H7" s="963">
        <f>VLOOKUP(B7,obj_ava!$J$2:$K$12,2,FALSE)</f>
        <v>42422.773958715276</v>
      </c>
      <c r="I7" s="537">
        <f>VLOOKUP(C7,obj_ind!$P$2:$Q$93,2,FALSE)</f>
        <v>42422.773958715276</v>
      </c>
      <c r="J7" s="710"/>
      <c r="K7" s="525">
        <v>0</v>
      </c>
      <c r="L7" s="680" t="s">
        <v>964</v>
      </c>
      <c r="M7" s="525">
        <v>0</v>
      </c>
      <c r="N7" s="374" t="s">
        <v>962</v>
      </c>
      <c r="O7" s="13"/>
      <c r="P7" s="13"/>
      <c r="Q7" s="447">
        <f>AVERAGE(K7,M7)</f>
        <v>0</v>
      </c>
      <c r="R7" s="13"/>
      <c r="S7" s="446">
        <v>2</v>
      </c>
      <c r="T7" s="494">
        <f>'Calidad Información'!$H$4</f>
        <v>42367</v>
      </c>
      <c r="U7" s="494">
        <f>'Calidad Información'!$H$5</f>
        <v>42394</v>
      </c>
    </row>
    <row r="8" spans="1:21" s="5" customFormat="1" ht="84.75" customHeight="1" x14ac:dyDescent="0.25">
      <c r="A8" s="13"/>
      <c r="B8" s="991"/>
      <c r="C8" s="990" t="s">
        <v>947</v>
      </c>
      <c r="D8" s="990"/>
      <c r="E8" s="415">
        <f>VLOOKUP(C8,Tabla__10.1.1.223_SQLEXPRESS_sigob_utp_Objetivos_indicadores[[desc_indicador]:[avance]],3,0)</f>
        <v>2</v>
      </c>
      <c r="F8" s="415">
        <f>VLOOKUP(C8,Tabla__10.1.1.223_SQLEXPRESS_sigob_utp_Objetivos_indicadores[[desc_indicador]:[avance]],5,0)</f>
        <v>2</v>
      </c>
      <c r="G8" s="409">
        <f>F8/E8</f>
        <v>1</v>
      </c>
      <c r="H8" s="964"/>
      <c r="I8" s="537">
        <f>VLOOKUP(C8,obj_ind!$P$2:$Q$93,2,FALSE)</f>
        <v>42422.773958715276</v>
      </c>
      <c r="J8" s="710"/>
      <c r="K8" s="525">
        <v>0</v>
      </c>
      <c r="L8" s="680" t="s">
        <v>964</v>
      </c>
      <c r="M8" s="525">
        <v>0</v>
      </c>
      <c r="N8" s="374" t="s">
        <v>962</v>
      </c>
      <c r="O8" s="13"/>
      <c r="P8" s="13"/>
      <c r="Q8" s="447">
        <f>AVERAGE(K8,M8)</f>
        <v>0</v>
      </c>
      <c r="R8" s="13"/>
      <c r="S8" s="446">
        <v>3</v>
      </c>
      <c r="T8" s="13"/>
      <c r="U8" s="11"/>
    </row>
    <row r="9" spans="1:21" s="5" customFormat="1" ht="114" customHeight="1" x14ac:dyDescent="0.25">
      <c r="A9" s="13"/>
      <c r="B9" s="991"/>
      <c r="C9" s="990" t="s">
        <v>944</v>
      </c>
      <c r="D9" s="990"/>
      <c r="E9" s="334">
        <f>VLOOKUP(C9,Tabla__10.1.1.223_SQLEXPRESS_sigob_utp_Objetivos_indicadores[[desc_indicador]:[avance]],3,0)%</f>
        <v>0.1</v>
      </c>
      <c r="F9" s="334">
        <f>VLOOKUP(C9,Tabla__10.1.1.223_SQLEXPRESS_sigob_utp_Objetivos_indicadores[[desc_indicador]:[avance]],5,0)%</f>
        <v>0.23899999999999999</v>
      </c>
      <c r="G9" s="409">
        <f>F9/E9</f>
        <v>2.3899999999999997</v>
      </c>
      <c r="H9" s="964"/>
      <c r="I9" s="537">
        <f>VLOOKUP(C9,obj_ind!$P$2:$Q$93,2,FALSE)</f>
        <v>42422.773958715276</v>
      </c>
      <c r="J9" s="710"/>
      <c r="K9" s="525">
        <v>0</v>
      </c>
      <c r="L9" s="680" t="s">
        <v>964</v>
      </c>
      <c r="M9" s="525">
        <v>0</v>
      </c>
      <c r="N9" s="374" t="s">
        <v>962</v>
      </c>
      <c r="O9" s="13"/>
      <c r="P9" s="13"/>
      <c r="Q9" s="447">
        <f>AVERAGE(K9,M9)</f>
        <v>0</v>
      </c>
      <c r="R9" s="13"/>
      <c r="S9" s="446">
        <v>4</v>
      </c>
      <c r="T9" s="13"/>
      <c r="U9" s="11"/>
    </row>
    <row r="10" spans="1:21" s="5" customFormat="1" ht="114.75" customHeight="1" x14ac:dyDescent="0.25">
      <c r="A10" s="13"/>
      <c r="B10" s="991"/>
      <c r="C10" s="990" t="s">
        <v>47</v>
      </c>
      <c r="D10" s="990"/>
      <c r="E10" s="334">
        <f>VLOOKUP(C10,Tabla__10.1.1.223_SQLEXPRESS_sigob_utp_Objetivos_indicadores[[desc_indicador]:[avance]],3,0)%</f>
        <v>0.3</v>
      </c>
      <c r="F10" s="334">
        <f>VLOOKUP(C10,Tabla__10.1.1.223_SQLEXPRESS_sigob_utp_Objetivos_indicadores[[desc_indicador]:[avance]],5,0)%</f>
        <v>0.17710000000000001</v>
      </c>
      <c r="G10" s="409">
        <f>F10/E10</f>
        <v>0.59033333333333338</v>
      </c>
      <c r="H10" s="965"/>
      <c r="I10" s="537">
        <f>VLOOKUP(C10,obj_ind!$P$2:$Q$93,2,FALSE)</f>
        <v>42422.773958715276</v>
      </c>
      <c r="J10" s="710"/>
      <c r="K10" s="525">
        <v>0</v>
      </c>
      <c r="L10" s="680" t="s">
        <v>964</v>
      </c>
      <c r="M10" s="525">
        <v>0</v>
      </c>
      <c r="N10" s="374" t="s">
        <v>962</v>
      </c>
      <c r="O10" s="13"/>
      <c r="P10" s="13"/>
      <c r="Q10" s="447">
        <f>AVERAGE(K10,M10)</f>
        <v>0</v>
      </c>
      <c r="R10" s="13"/>
      <c r="S10" s="446">
        <v>5</v>
      </c>
      <c r="T10" s="13"/>
      <c r="U10" s="11"/>
    </row>
    <row r="11" spans="1:21" s="5" customFormat="1" ht="30" customHeight="1" x14ac:dyDescent="0.25">
      <c r="A11" s="13"/>
      <c r="B11" s="15"/>
      <c r="C11" s="15"/>
      <c r="D11" s="11"/>
      <c r="E11" s="11"/>
      <c r="F11" s="11"/>
      <c r="G11" s="11"/>
      <c r="H11" s="8"/>
      <c r="I11" s="8"/>
      <c r="K11" s="8"/>
      <c r="L11" s="8"/>
      <c r="M11" s="8"/>
      <c r="N11" s="8"/>
      <c r="O11" s="8"/>
      <c r="P11" s="13"/>
      <c r="Q11" s="714" t="s">
        <v>470</v>
      </c>
      <c r="R11" s="13"/>
      <c r="S11" s="446">
        <v>6</v>
      </c>
      <c r="T11" s="13"/>
      <c r="U11" s="11"/>
    </row>
    <row r="12" spans="1:21" s="5" customFormat="1" ht="45" x14ac:dyDescent="0.25">
      <c r="A12" s="13"/>
      <c r="B12" s="410" t="s">
        <v>254</v>
      </c>
      <c r="C12" s="935" t="s">
        <v>243</v>
      </c>
      <c r="D12" s="935"/>
      <c r="E12" s="410" t="s">
        <v>244</v>
      </c>
      <c r="F12" s="410" t="s">
        <v>245</v>
      </c>
      <c r="G12" s="408" t="s">
        <v>246</v>
      </c>
      <c r="H12" s="535" t="s">
        <v>797</v>
      </c>
      <c r="I12" s="536" t="s">
        <v>777</v>
      </c>
      <c r="J12" s="710"/>
      <c r="K12" s="421" t="s">
        <v>756</v>
      </c>
      <c r="L12" s="384" t="s">
        <v>251</v>
      </c>
      <c r="M12" s="532" t="s">
        <v>252</v>
      </c>
      <c r="N12" s="532" t="s">
        <v>251</v>
      </c>
      <c r="O12" s="13"/>
      <c r="P12" s="13"/>
      <c r="Q12" s="714">
        <f>(SUM(Q13:Q21)/COUNT(Q13:Q21))/10</f>
        <v>0</v>
      </c>
      <c r="R12" s="13"/>
      <c r="S12" s="446">
        <v>7</v>
      </c>
      <c r="T12" s="13"/>
      <c r="U12" s="11"/>
    </row>
    <row r="13" spans="1:21" s="5" customFormat="1" ht="131.25" customHeight="1" x14ac:dyDescent="0.25">
      <c r="A13" s="13"/>
      <c r="B13" s="985" t="s">
        <v>111</v>
      </c>
      <c r="C13" s="989" t="s">
        <v>114</v>
      </c>
      <c r="D13" s="989"/>
      <c r="E13" s="412">
        <f>VLOOKUP(C13,Tabla__10.1.1.223_SQLEXPRESS_sigob_utp_Componentes_indicadores[[desc_indicador]:[avance]],3,0)</f>
        <v>230</v>
      </c>
      <c r="F13" s="412">
        <f>VLOOKUP(C13,Tabla__10.1.1.223_SQLEXPRESS_sigob_utp_Componentes_indicadores[[desc_indicador]:[avance]],5,0)</f>
        <v>166</v>
      </c>
      <c r="G13" s="409">
        <f t="shared" ref="G13:G21" si="0">F13/E13</f>
        <v>0.72173913043478266</v>
      </c>
      <c r="H13" s="963">
        <f>VLOOKUP(B13,comp_ava!$L$2:$M$75,2,FALSE)</f>
        <v>42422.758308599536</v>
      </c>
      <c r="I13" s="537">
        <f>VLOOKUP(C13,comp_ind!$S$2:$T$489,2,FALSE)</f>
        <v>42422.758308599536</v>
      </c>
      <c r="J13" s="710"/>
      <c r="K13" s="525">
        <v>0</v>
      </c>
      <c r="L13" s="680" t="s">
        <v>964</v>
      </c>
      <c r="M13" s="525">
        <v>0</v>
      </c>
      <c r="N13" s="374" t="s">
        <v>962</v>
      </c>
      <c r="O13" s="13"/>
      <c r="P13" s="13"/>
      <c r="Q13" s="447">
        <f t="shared" ref="Q13:Q21" si="1">AVERAGE(K13,M13)</f>
        <v>0</v>
      </c>
      <c r="R13" s="13"/>
      <c r="S13" s="446">
        <v>8</v>
      </c>
      <c r="T13" s="13"/>
      <c r="U13" s="11"/>
    </row>
    <row r="14" spans="1:21" s="5" customFormat="1" ht="122.25" customHeight="1" x14ac:dyDescent="0.25">
      <c r="A14" s="13"/>
      <c r="B14" s="985"/>
      <c r="C14" s="989" t="s">
        <v>948</v>
      </c>
      <c r="D14" s="989"/>
      <c r="E14" s="568">
        <f>VLOOKUP(C14,Tabla__10.1.1.223_SQLEXPRESS_sigob_utp_Componentes_indicadores[[desc_indicador]:[avance]],3,0)</f>
        <v>20</v>
      </c>
      <c r="F14" s="568">
        <f>VLOOKUP(C14,Tabla__10.1.1.223_SQLEXPRESS_sigob_utp_Componentes_indicadores[[desc_indicador]:[avance]],5,0)</f>
        <v>9</v>
      </c>
      <c r="G14" s="608">
        <f t="shared" ref="G14" si="2">F14/E14</f>
        <v>0.45</v>
      </c>
      <c r="H14" s="964"/>
      <c r="I14" s="690"/>
      <c r="J14" s="710"/>
      <c r="K14" s="525">
        <v>0</v>
      </c>
      <c r="L14" s="680" t="s">
        <v>964</v>
      </c>
      <c r="M14" s="525">
        <v>0</v>
      </c>
      <c r="N14" s="374" t="s">
        <v>962</v>
      </c>
      <c r="O14" s="13"/>
      <c r="P14" s="13"/>
      <c r="Q14" s="447">
        <f t="shared" si="1"/>
        <v>0</v>
      </c>
      <c r="R14" s="13"/>
      <c r="S14" s="446"/>
      <c r="T14" s="13"/>
      <c r="U14" s="570"/>
    </row>
    <row r="15" spans="1:21" s="5" customFormat="1" ht="78" customHeight="1" x14ac:dyDescent="0.25">
      <c r="A15" s="13"/>
      <c r="B15" s="985"/>
      <c r="C15" s="989" t="s">
        <v>949</v>
      </c>
      <c r="D15" s="989"/>
      <c r="E15" s="412">
        <f>VLOOKUP(C15,Tabla__10.1.1.223_SQLEXPRESS_sigob_utp_Componentes_indicadores[[desc_indicador]:[avance]],3,0)</f>
        <v>5</v>
      </c>
      <c r="F15" s="412">
        <f>VLOOKUP(C15,Tabla__10.1.1.223_SQLEXPRESS_sigob_utp_Componentes_indicadores[[desc_indicador]:[avance]],5,0)</f>
        <v>6</v>
      </c>
      <c r="G15" s="409">
        <f t="shared" si="0"/>
        <v>1.2</v>
      </c>
      <c r="H15" s="965"/>
      <c r="I15" s="537">
        <f>VLOOKUP(C15,comp_ind!$S$2:$T$489,2,FALSE)</f>
        <v>42422.758308599536</v>
      </c>
      <c r="J15" s="710"/>
      <c r="K15" s="525">
        <v>0</v>
      </c>
      <c r="L15" s="680" t="s">
        <v>964</v>
      </c>
      <c r="M15" s="525">
        <v>0</v>
      </c>
      <c r="N15" s="374" t="s">
        <v>962</v>
      </c>
      <c r="O15" s="13"/>
      <c r="P15" s="13"/>
      <c r="Q15" s="447">
        <f t="shared" si="1"/>
        <v>0</v>
      </c>
      <c r="R15" s="13"/>
      <c r="S15" s="446">
        <v>9</v>
      </c>
      <c r="T15" s="13"/>
      <c r="U15" s="11"/>
    </row>
    <row r="16" spans="1:21" s="5" customFormat="1" ht="131.25" customHeight="1" x14ac:dyDescent="0.25">
      <c r="A16" s="13"/>
      <c r="B16" s="985" t="s">
        <v>115</v>
      </c>
      <c r="C16" s="989" t="s">
        <v>950</v>
      </c>
      <c r="D16" s="989"/>
      <c r="E16" s="568">
        <f>VLOOKUP(C16,Tabla__10.1.1.223_SQLEXPRESS_sigob_utp_Componentes_indicadores[[desc_indicador]:[avance]],3,0)</f>
        <v>38</v>
      </c>
      <c r="F16" s="568">
        <f>VLOOKUP(C16,Tabla__10.1.1.223_SQLEXPRESS_sigob_utp_Componentes_indicadores[[desc_indicador]:[avance]],5,0)</f>
        <v>53</v>
      </c>
      <c r="G16" s="608">
        <f t="shared" ref="G16" si="3">F16/E16</f>
        <v>1.3947368421052631</v>
      </c>
      <c r="H16" s="963">
        <f>VLOOKUP(B16,comp_ava!$L$2:$M$75,2,FALSE)</f>
        <v>42422.782656631942</v>
      </c>
      <c r="I16" s="537">
        <f>VLOOKUP(C16,comp_ind!$S$2:$T$489,2,FALSE)</f>
        <v>42422.782656631942</v>
      </c>
      <c r="J16" s="710"/>
      <c r="K16" s="525">
        <v>0</v>
      </c>
      <c r="L16" s="680" t="s">
        <v>964</v>
      </c>
      <c r="M16" s="525">
        <v>0</v>
      </c>
      <c r="N16" s="374" t="s">
        <v>962</v>
      </c>
      <c r="O16" s="13"/>
      <c r="P16" s="13"/>
      <c r="Q16" s="447">
        <f t="shared" si="1"/>
        <v>0</v>
      </c>
      <c r="R16" s="13"/>
      <c r="S16" s="446">
        <v>10</v>
      </c>
      <c r="T16" s="13"/>
      <c r="U16" s="11"/>
    </row>
    <row r="17" spans="1:21" s="5" customFormat="1" ht="120.75" customHeight="1" x14ac:dyDescent="0.25">
      <c r="A17" s="13"/>
      <c r="B17" s="985"/>
      <c r="C17" s="989" t="s">
        <v>116</v>
      </c>
      <c r="D17" s="989"/>
      <c r="E17" s="412">
        <f>VLOOKUP(C17,Tabla__10.1.1.223_SQLEXPRESS_sigob_utp_Componentes_indicadores[[desc_indicador]:[avance]],3,0)</f>
        <v>200</v>
      </c>
      <c r="F17" s="412">
        <f>VLOOKUP(C17,Tabla__10.1.1.223_SQLEXPRESS_sigob_utp_Componentes_indicadores[[desc_indicador]:[avance]],5,0)</f>
        <v>523</v>
      </c>
      <c r="G17" s="409">
        <f t="shared" si="0"/>
        <v>2.6150000000000002</v>
      </c>
      <c r="H17" s="965"/>
      <c r="I17" s="537">
        <f>VLOOKUP(C17,comp_ind!$S$2:$T$489,2,FALSE)</f>
        <v>42422.782656631942</v>
      </c>
      <c r="J17" s="710"/>
      <c r="K17" s="525">
        <v>0</v>
      </c>
      <c r="L17" s="680" t="s">
        <v>964</v>
      </c>
      <c r="M17" s="525">
        <v>0</v>
      </c>
      <c r="N17" s="374" t="s">
        <v>962</v>
      </c>
      <c r="O17" s="13"/>
      <c r="P17" s="13"/>
      <c r="Q17" s="447">
        <f t="shared" si="1"/>
        <v>0</v>
      </c>
      <c r="R17" s="13"/>
      <c r="S17" s="13"/>
      <c r="T17" s="13"/>
      <c r="U17" s="13"/>
    </row>
    <row r="18" spans="1:21" s="5" customFormat="1" ht="72.75" customHeight="1" x14ac:dyDescent="0.25">
      <c r="A18" s="13"/>
      <c r="B18" s="692" t="s">
        <v>272</v>
      </c>
      <c r="C18" s="989" t="s">
        <v>951</v>
      </c>
      <c r="D18" s="989"/>
      <c r="E18" s="412">
        <f>VLOOKUP(C18,Tabla__10.1.1.223_SQLEXPRESS_sigob_utp_Componentes_indicadores[[desc_indicador]:[avance]],3,0)</f>
        <v>56</v>
      </c>
      <c r="F18" s="412">
        <f>VLOOKUP(C18,Tabla__10.1.1.223_SQLEXPRESS_sigob_utp_Componentes_indicadores[[desc_indicador]:[avance]],5,0)</f>
        <v>71</v>
      </c>
      <c r="G18" s="409">
        <f t="shared" si="0"/>
        <v>1.2678571428571428</v>
      </c>
      <c r="H18" s="691">
        <f>VLOOKUP(B18,comp_ava!$L$2:$M$75,2,FALSE)</f>
        <v>42422.784355868054</v>
      </c>
      <c r="I18" s="537">
        <f>VLOOKUP(C18,comp_ind!$S$2:$T$489,2,FALSE)</f>
        <v>42422.784355868054</v>
      </c>
      <c r="J18" s="710"/>
      <c r="K18" s="525">
        <v>0</v>
      </c>
      <c r="L18" s="680" t="s">
        <v>964</v>
      </c>
      <c r="M18" s="525">
        <v>0</v>
      </c>
      <c r="N18" s="374" t="s">
        <v>962</v>
      </c>
      <c r="O18" s="13"/>
      <c r="P18" s="13"/>
      <c r="Q18" s="447">
        <f t="shared" si="1"/>
        <v>0</v>
      </c>
      <c r="R18" s="13"/>
      <c r="S18" s="13"/>
      <c r="T18" s="13"/>
      <c r="U18" s="13"/>
    </row>
    <row r="19" spans="1:21" s="5" customFormat="1" ht="68.25" customHeight="1" x14ac:dyDescent="0.25">
      <c r="A19" s="13"/>
      <c r="B19" s="985" t="s">
        <v>123</v>
      </c>
      <c r="C19" s="989" t="s">
        <v>952</v>
      </c>
      <c r="D19" s="989"/>
      <c r="E19" s="568">
        <f>VLOOKUP(C19,Tabla__10.1.1.223_SQLEXPRESS_sigob_utp_Componentes_indicadores[[desc_indicador]:[avance]],3,0)</f>
        <v>72</v>
      </c>
      <c r="F19" s="568">
        <f>VLOOKUP(C19,Tabla__10.1.1.223_SQLEXPRESS_sigob_utp_Componentes_indicadores[[desc_indicador]:[avance]],5,0)</f>
        <v>72</v>
      </c>
      <c r="G19" s="409">
        <f t="shared" si="0"/>
        <v>1</v>
      </c>
      <c r="H19" s="963">
        <f>VLOOKUP(B19,comp_ava!$L$2:$M$75,2,FALSE)</f>
        <v>42422.760029710647</v>
      </c>
      <c r="I19" s="537">
        <f>VLOOKUP(C19,comp_ind!$S$2:$T$489,2,FALSE)</f>
        <v>42422.760029710647</v>
      </c>
      <c r="J19" s="710"/>
      <c r="K19" s="525">
        <v>0</v>
      </c>
      <c r="L19" s="680" t="s">
        <v>964</v>
      </c>
      <c r="M19" s="525">
        <v>0</v>
      </c>
      <c r="N19" s="374" t="s">
        <v>962</v>
      </c>
      <c r="O19" s="13"/>
      <c r="P19" s="13"/>
      <c r="Q19" s="447">
        <f t="shared" si="1"/>
        <v>0</v>
      </c>
      <c r="R19" s="13"/>
      <c r="S19" s="13"/>
      <c r="T19" s="13"/>
      <c r="U19" s="13"/>
    </row>
    <row r="20" spans="1:21" s="5" customFormat="1" ht="100.5" customHeight="1" x14ac:dyDescent="0.25">
      <c r="A20" s="13"/>
      <c r="B20" s="985"/>
      <c r="C20" s="989" t="s">
        <v>126</v>
      </c>
      <c r="D20" s="989"/>
      <c r="E20" s="568">
        <f>VLOOKUP(C20,Tabla__10.1.1.223_SQLEXPRESS_sigob_utp_Componentes_indicadores[[desc_indicador]:[avance]],3,0)</f>
        <v>28</v>
      </c>
      <c r="F20" s="568">
        <f>VLOOKUP(C20,Tabla__10.1.1.223_SQLEXPRESS_sigob_utp_Componentes_indicadores[[desc_indicador]:[avance]],5,0)</f>
        <v>17</v>
      </c>
      <c r="G20" s="409">
        <f t="shared" si="0"/>
        <v>0.6071428571428571</v>
      </c>
      <c r="H20" s="964"/>
      <c r="I20" s="537">
        <f>VLOOKUP(C20,comp_ind!$S$2:$T$489,2,FALSE)</f>
        <v>42422.760029710647</v>
      </c>
      <c r="J20" s="710"/>
      <c r="K20" s="525">
        <v>0</v>
      </c>
      <c r="L20" s="654" t="s">
        <v>964</v>
      </c>
      <c r="M20" s="525">
        <v>0</v>
      </c>
      <c r="N20" s="374" t="s">
        <v>962</v>
      </c>
      <c r="O20" s="13"/>
      <c r="P20" s="13"/>
      <c r="Q20" s="447">
        <f t="shared" si="1"/>
        <v>0</v>
      </c>
      <c r="R20" s="13"/>
      <c r="S20" s="13"/>
      <c r="T20" s="13"/>
      <c r="U20" s="13"/>
    </row>
    <row r="21" spans="1:21" s="5" customFormat="1" ht="84" customHeight="1" x14ac:dyDescent="0.25">
      <c r="A21" s="13"/>
      <c r="B21" s="985"/>
      <c r="C21" s="989" t="s">
        <v>125</v>
      </c>
      <c r="D21" s="989"/>
      <c r="E21" s="588">
        <f>VLOOKUP(C21,Tabla__10.1.1.223_SQLEXPRESS_sigob_utp_Componentes_indicadores[[desc_indicador]:[avance]],3,0)%</f>
        <v>0.6</v>
      </c>
      <c r="F21" s="317">
        <f>VLOOKUP(C21,Tabla__10.1.1.223_SQLEXPRESS_sigob_utp_Componentes_indicadores[[desc_indicador]:[avance]],5,0)%</f>
        <v>0.72199999999999998</v>
      </c>
      <c r="G21" s="409">
        <f t="shared" si="0"/>
        <v>1.2033333333333334</v>
      </c>
      <c r="H21" s="965"/>
      <c r="I21" s="537">
        <f>VLOOKUP(C21,comp_ind!$S$2:$T$489,2,FALSE)</f>
        <v>42422.760029710647</v>
      </c>
      <c r="J21" s="710"/>
      <c r="K21" s="525">
        <v>0</v>
      </c>
      <c r="L21" s="680" t="s">
        <v>964</v>
      </c>
      <c r="M21" s="525">
        <v>0</v>
      </c>
      <c r="N21" s="374" t="s">
        <v>962</v>
      </c>
      <c r="O21" s="13"/>
      <c r="P21" s="13"/>
      <c r="Q21" s="447">
        <f t="shared" si="1"/>
        <v>0</v>
      </c>
      <c r="R21" s="13"/>
      <c r="S21" s="13"/>
      <c r="T21" s="13"/>
      <c r="U21" s="13"/>
    </row>
    <row r="22" spans="1:21" s="5" customFormat="1" ht="38.25" customHeight="1" thickBot="1" x14ac:dyDescent="0.3">
      <c r="A22" s="13"/>
      <c r="B22" s="13"/>
      <c r="C22" s="13"/>
      <c r="D22" s="13"/>
      <c r="E22" s="13"/>
      <c r="F22" s="13"/>
      <c r="G22" s="13"/>
      <c r="H22" s="13"/>
      <c r="I22" s="13"/>
      <c r="J22" s="13"/>
      <c r="K22" s="13"/>
      <c r="N22" s="13"/>
      <c r="O22" s="11"/>
      <c r="P22" s="11"/>
      <c r="Q22" s="715" t="s">
        <v>644</v>
      </c>
      <c r="R22" s="13"/>
      <c r="S22" s="13"/>
      <c r="T22" s="13"/>
      <c r="U22" s="13"/>
    </row>
    <row r="23" spans="1:21" s="5" customFormat="1" ht="63" customHeight="1" thickBot="1" x14ac:dyDescent="0.3">
      <c r="A23" s="13"/>
      <c r="B23" s="474" t="s">
        <v>255</v>
      </c>
      <c r="C23" s="475" t="s">
        <v>258</v>
      </c>
      <c r="D23" s="475" t="s">
        <v>243</v>
      </c>
      <c r="E23" s="475" t="s">
        <v>244</v>
      </c>
      <c r="F23" s="475" t="s">
        <v>245</v>
      </c>
      <c r="G23" s="486" t="s">
        <v>246</v>
      </c>
      <c r="H23" s="487" t="s">
        <v>779</v>
      </c>
      <c r="I23" s="670" t="s">
        <v>776</v>
      </c>
      <c r="J23" s="478" t="s">
        <v>777</v>
      </c>
      <c r="K23" s="488" t="s">
        <v>782</v>
      </c>
      <c r="L23" s="486" t="s">
        <v>781</v>
      </c>
      <c r="M23" s="467" t="s">
        <v>780</v>
      </c>
      <c r="N23" s="468" t="s">
        <v>783</v>
      </c>
      <c r="O23" s="471" t="s">
        <v>251</v>
      </c>
      <c r="P23" s="11"/>
      <c r="Q23" s="715">
        <f>AVERAGE(Q24:Q41)</f>
        <v>0</v>
      </c>
      <c r="R23" s="13"/>
      <c r="S23" s="13"/>
      <c r="T23" s="13"/>
      <c r="U23" s="13"/>
    </row>
    <row r="24" spans="1:21" s="5" customFormat="1" ht="60" customHeight="1" x14ac:dyDescent="0.25">
      <c r="A24" s="13"/>
      <c r="B24" s="986" t="s">
        <v>205</v>
      </c>
      <c r="C24" s="686" t="s">
        <v>831</v>
      </c>
      <c r="D24" s="681" t="s">
        <v>832</v>
      </c>
      <c r="E24" s="571">
        <f>VLOOKUP(D24,Tabla__10.1.1.223_SQLEXPRESS_sigob_utp_Proyectos_indicadores[[desc_indicador]:[avance]],3,0)%</f>
        <v>1</v>
      </c>
      <c r="F24" s="571">
        <f>VLOOKUP(D24,Tabla__10.1.1.223_SQLEXPRESS_sigob_utp_Proyectos_indicadores[[desc_indicador]:[avance]],5,0)%</f>
        <v>0.89639999999999997</v>
      </c>
      <c r="G24" s="32">
        <f t="shared" ref="G24:G41" si="4">F24/E24</f>
        <v>0.89639999999999997</v>
      </c>
      <c r="H24" s="954">
        <f>VLOOKUP(B24,proy_ava!$L$1:$M$82,2,FALSE)</f>
        <v>42395.386278969905</v>
      </c>
      <c r="I24" s="671">
        <f>VLOOKUP(C24,plan_ope_ava!$H$2:$I$162,2,FALSE)</f>
        <v>42395.383883877315</v>
      </c>
      <c r="J24" s="653">
        <f>VLOOKUP(D24,proy_ind!$R$2:$S$172,2,FALSE)</f>
        <v>42395.386278969905</v>
      </c>
      <c r="K24" s="974" t="s">
        <v>1094</v>
      </c>
      <c r="L24" s="753" t="s">
        <v>1094</v>
      </c>
      <c r="M24" s="753" t="s">
        <v>1094</v>
      </c>
      <c r="N24" s="753" t="s">
        <v>1101</v>
      </c>
      <c r="O24" s="979" t="s">
        <v>1110</v>
      </c>
      <c r="P24" s="11"/>
      <c r="Q24" s="938">
        <f>COUNTIF(K24:N26,"*OK*")/COUNTIF(K24:N26,"*")</f>
        <v>0</v>
      </c>
      <c r="R24" s="13"/>
      <c r="S24" s="13"/>
      <c r="T24" s="13"/>
      <c r="U24" s="13"/>
    </row>
    <row r="25" spans="1:21" s="5" customFormat="1" ht="90" customHeight="1" x14ac:dyDescent="0.25">
      <c r="A25" s="13"/>
      <c r="B25" s="986"/>
      <c r="C25" s="684" t="s">
        <v>833</v>
      </c>
      <c r="D25" s="682" t="s">
        <v>834</v>
      </c>
      <c r="E25" s="571">
        <f>VLOOKUP(D25,Tabla__10.1.1.223_SQLEXPRESS_sigob_utp_Proyectos_indicadores[[desc_indicador]:[avance]],3,0)%</f>
        <v>1</v>
      </c>
      <c r="F25" s="571">
        <f>VLOOKUP(D25,Tabla__10.1.1.223_SQLEXPRESS_sigob_utp_Proyectos_indicadores[[desc_indicador]:[avance]],5,0)%</f>
        <v>0.97</v>
      </c>
      <c r="G25" s="32">
        <f t="shared" si="4"/>
        <v>0.97</v>
      </c>
      <c r="H25" s="954"/>
      <c r="I25" s="672">
        <f>VLOOKUP(C25,plan_ope_ava!$H$2:$I$162,2,FALSE)</f>
        <v>42395.382832986113</v>
      </c>
      <c r="J25" s="653">
        <f>VLOOKUP(D25,proy_ind!$R$2:$S$172,2,FALSE)</f>
        <v>42395.386278969905</v>
      </c>
      <c r="K25" s="974"/>
      <c r="L25" s="753" t="s">
        <v>1094</v>
      </c>
      <c r="M25" s="753" t="s">
        <v>1094</v>
      </c>
      <c r="N25" s="753" t="s">
        <v>1101</v>
      </c>
      <c r="O25" s="979"/>
      <c r="P25" s="11"/>
      <c r="Q25" s="939"/>
      <c r="R25" s="13"/>
      <c r="S25" s="13"/>
      <c r="T25" s="13"/>
      <c r="U25" s="13"/>
    </row>
    <row r="26" spans="1:21" s="5" customFormat="1" ht="90.75" thickBot="1" x14ac:dyDescent="0.3">
      <c r="A26" s="13"/>
      <c r="B26" s="986"/>
      <c r="C26" s="683" t="s">
        <v>927</v>
      </c>
      <c r="D26" s="683" t="s">
        <v>928</v>
      </c>
      <c r="E26" s="571">
        <f>VLOOKUP(D26,Tabla__10.1.1.223_SQLEXPRESS_sigob_utp_Proyectos_indicadores[[desc_indicador]:[avance]],3,0)%</f>
        <v>1</v>
      </c>
      <c r="F26" s="571">
        <f>VLOOKUP(D26,Tabla__10.1.1.223_SQLEXPRESS_sigob_utp_Proyectos_indicadores[[desc_indicador]:[avance]],5,0)%</f>
        <v>1</v>
      </c>
      <c r="G26" s="32">
        <f t="shared" si="4"/>
        <v>1</v>
      </c>
      <c r="H26" s="954"/>
      <c r="I26" s="671">
        <f>VLOOKUP(C26,plan_ope_ava!$H$2:$I$162,2,FALSE)</f>
        <v>42395.382363854165</v>
      </c>
      <c r="J26" s="653">
        <f>VLOOKUP(D26,proy_ind!$R$2:$S$172,2,FALSE)</f>
        <v>42395.386278969905</v>
      </c>
      <c r="K26" s="974"/>
      <c r="L26" s="753" t="s">
        <v>1094</v>
      </c>
      <c r="M26" s="753" t="s">
        <v>1094</v>
      </c>
      <c r="N26" s="753" t="s">
        <v>1101</v>
      </c>
      <c r="O26" s="979"/>
      <c r="P26" s="11"/>
      <c r="Q26" s="940"/>
      <c r="R26" s="13"/>
      <c r="S26" s="13"/>
      <c r="T26" s="13"/>
      <c r="U26" s="13"/>
    </row>
    <row r="27" spans="1:21" s="5" customFormat="1" ht="47.25" x14ac:dyDescent="0.25">
      <c r="A27" s="13"/>
      <c r="B27" s="986" t="s">
        <v>327</v>
      </c>
      <c r="C27" s="681" t="s">
        <v>329</v>
      </c>
      <c r="D27" s="681" t="s">
        <v>751</v>
      </c>
      <c r="E27" s="571">
        <f>VLOOKUP(D27,Tabla__10.1.1.223_SQLEXPRESS_sigob_utp_Proyectos_indicadores[[desc_indicador]:[avance]],3,0)%</f>
        <v>1</v>
      </c>
      <c r="F27" s="571">
        <f>VLOOKUP(D27,Tabla__10.1.1.223_SQLEXPRESS_sigob_utp_Proyectos_indicadores[[desc_indicador]:[avance]],5,0)%</f>
        <v>0.9</v>
      </c>
      <c r="G27" s="32">
        <f t="shared" si="4"/>
        <v>0.9</v>
      </c>
      <c r="H27" s="954">
        <f>VLOOKUP(B27,proy_ava!$L$1:$M$82,2,FALSE)</f>
        <v>42395.397498229169</v>
      </c>
      <c r="I27" s="671">
        <f>VLOOKUP(C27,plan_ope_ava!$H$2:$I$162,2,FALSE)</f>
        <v>42395.395075810186</v>
      </c>
      <c r="J27" s="653">
        <f>VLOOKUP(D27,proy_ind!$R$2:$S$172,2,FALSE)</f>
        <v>42395.397498229169</v>
      </c>
      <c r="K27" s="974" t="s">
        <v>1094</v>
      </c>
      <c r="L27" s="753" t="s">
        <v>1094</v>
      </c>
      <c r="M27" s="753" t="s">
        <v>1094</v>
      </c>
      <c r="N27" s="753" t="s">
        <v>1101</v>
      </c>
      <c r="O27" s="979"/>
      <c r="P27" s="11"/>
      <c r="Q27" s="938">
        <f>COUNTIF(K27:N34,"*OK*")/COUNTIF(K27:N34,"*")</f>
        <v>0</v>
      </c>
      <c r="R27" s="13"/>
      <c r="S27" s="13"/>
      <c r="T27" s="13"/>
      <c r="U27" s="13"/>
    </row>
    <row r="28" spans="1:21" s="5" customFormat="1" ht="47.25" x14ac:dyDescent="0.25">
      <c r="A28" s="13"/>
      <c r="B28" s="986"/>
      <c r="C28" s="682" t="s">
        <v>835</v>
      </c>
      <c r="D28" s="682" t="s">
        <v>836</v>
      </c>
      <c r="E28" s="334">
        <f>VLOOKUP(D28,Tabla__10.1.1.223_SQLEXPRESS_sigob_utp_Proyectos_indicadores[[desc_indicador]:[avance]],3,0)%</f>
        <v>1</v>
      </c>
      <c r="F28" s="334">
        <f>VLOOKUP(D28,Tabla__10.1.1.223_SQLEXPRESS_sigob_utp_Proyectos_indicadores[[desc_indicador]:[avance]],5,0)%</f>
        <v>0.8</v>
      </c>
      <c r="G28" s="32">
        <f t="shared" si="4"/>
        <v>0.8</v>
      </c>
      <c r="H28" s="954"/>
      <c r="I28" s="671">
        <f>VLOOKUP(C28,plan_ope_ava!$H$2:$I$162,2,FALSE)</f>
        <v>42395.396451504632</v>
      </c>
      <c r="J28" s="653">
        <f>VLOOKUP(D28,proy_ind!$R$2:$S$172,2,FALSE)</f>
        <v>42395.397498229169</v>
      </c>
      <c r="K28" s="974"/>
      <c r="L28" s="753" t="s">
        <v>1094</v>
      </c>
      <c r="M28" s="753" t="s">
        <v>1094</v>
      </c>
      <c r="N28" s="753" t="s">
        <v>1101</v>
      </c>
      <c r="O28" s="979"/>
      <c r="P28" s="11"/>
      <c r="Q28" s="939"/>
      <c r="R28" s="13"/>
      <c r="S28" s="13"/>
      <c r="T28" s="13"/>
      <c r="U28" s="13"/>
    </row>
    <row r="29" spans="1:21" s="5" customFormat="1" ht="47.25" x14ac:dyDescent="0.25">
      <c r="A29" s="13"/>
      <c r="B29" s="986"/>
      <c r="C29" s="682" t="s">
        <v>837</v>
      </c>
      <c r="D29" s="682" t="s">
        <v>838</v>
      </c>
      <c r="E29" s="334">
        <f>VLOOKUP(D29,Tabla__10.1.1.223_SQLEXPRESS_sigob_utp_Proyectos_indicadores[[desc_indicador]:[avance]],3,0)%</f>
        <v>1</v>
      </c>
      <c r="F29" s="334">
        <f>VLOOKUP(D29,Tabla__10.1.1.223_SQLEXPRESS_sigob_utp_Proyectos_indicadores[[desc_indicador]:[avance]],5,0)%</f>
        <v>1</v>
      </c>
      <c r="G29" s="32">
        <f t="shared" si="4"/>
        <v>1</v>
      </c>
      <c r="H29" s="954"/>
      <c r="I29" s="672">
        <f>VLOOKUP(C29,plan_ope_ava!$H$2:$I$162,2,FALSE)</f>
        <v>42395.397023495367</v>
      </c>
      <c r="J29" s="653">
        <f>VLOOKUP(D29,proy_ind!$R$2:$S$172,2,FALSE)</f>
        <v>42395.397498229169</v>
      </c>
      <c r="K29" s="974"/>
      <c r="L29" s="753" t="s">
        <v>1094</v>
      </c>
      <c r="M29" s="753" t="s">
        <v>1094</v>
      </c>
      <c r="N29" s="753" t="s">
        <v>1101</v>
      </c>
      <c r="O29" s="979"/>
      <c r="P29" s="11"/>
      <c r="Q29" s="939"/>
      <c r="R29" s="13"/>
      <c r="S29" s="13"/>
      <c r="T29" s="13"/>
      <c r="U29" s="13"/>
    </row>
    <row r="30" spans="1:21" s="5" customFormat="1" ht="66.75" customHeight="1" x14ac:dyDescent="0.25">
      <c r="A30" s="13"/>
      <c r="B30" s="986"/>
      <c r="C30" s="682" t="s">
        <v>929</v>
      </c>
      <c r="D30" s="682" t="s">
        <v>930</v>
      </c>
      <c r="E30" s="334">
        <f>VLOOKUP(D30,Tabla__10.1.1.223_SQLEXPRESS_sigob_utp_Proyectos_indicadores[[desc_indicador]:[avance]],3,0)%</f>
        <v>1</v>
      </c>
      <c r="F30" s="334">
        <f>VLOOKUP(D30,Tabla__10.1.1.223_SQLEXPRESS_sigob_utp_Proyectos_indicadores[[desc_indicador]:[avance]],5,0)%</f>
        <v>0.82</v>
      </c>
      <c r="G30" s="32">
        <f t="shared" si="4"/>
        <v>0.82</v>
      </c>
      <c r="H30" s="954"/>
      <c r="I30" s="672">
        <f>VLOOKUP(C30,plan_ope_ava!$H$2:$I$162,2,FALSE)</f>
        <v>42395.397227858797</v>
      </c>
      <c r="J30" s="653">
        <f>VLOOKUP(D30,proy_ind!$R$2:$S$172,2,FALSE)</f>
        <v>42395.397498229169</v>
      </c>
      <c r="K30" s="974"/>
      <c r="L30" s="753" t="s">
        <v>1094</v>
      </c>
      <c r="M30" s="753" t="s">
        <v>1094</v>
      </c>
      <c r="N30" s="753" t="s">
        <v>1101</v>
      </c>
      <c r="O30" s="979"/>
      <c r="P30" s="11"/>
      <c r="Q30" s="939"/>
      <c r="R30" s="13"/>
      <c r="S30" s="13"/>
      <c r="T30" s="13"/>
      <c r="U30" s="13"/>
    </row>
    <row r="31" spans="1:21" s="5" customFormat="1" ht="60" x14ac:dyDescent="0.25">
      <c r="A31" s="13"/>
      <c r="B31" s="986"/>
      <c r="C31" s="682" t="s">
        <v>839</v>
      </c>
      <c r="D31" s="682" t="s">
        <v>750</v>
      </c>
      <c r="E31" s="334">
        <f>VLOOKUP(D31,Tabla__10.1.1.223_SQLEXPRESS_sigob_utp_Proyectos_indicadores[[desc_indicador]:[avance]],3,0)%</f>
        <v>1</v>
      </c>
      <c r="F31" s="334">
        <f>VLOOKUP(D31,Tabla__10.1.1.223_SQLEXPRESS_sigob_utp_Proyectos_indicadores[[desc_indicador]:[avance]],5,0)%</f>
        <v>0.97099999999999997</v>
      </c>
      <c r="G31" s="32">
        <f t="shared" si="4"/>
        <v>0.97099999999999997</v>
      </c>
      <c r="H31" s="954"/>
      <c r="I31" s="671">
        <f>VLOOKUP(C31,plan_ope_ava!$H$2:$I$162,2,FALSE)</f>
        <v>42347.594230902774</v>
      </c>
      <c r="J31" s="653">
        <f>VLOOKUP(D31,proy_ind!$R$2:$S$172,2,FALSE)</f>
        <v>42395.397498229169</v>
      </c>
      <c r="K31" s="974"/>
      <c r="L31" s="753" t="s">
        <v>1094</v>
      </c>
      <c r="M31" s="753" t="s">
        <v>1094</v>
      </c>
      <c r="N31" s="753" t="s">
        <v>1101</v>
      </c>
      <c r="O31" s="979"/>
      <c r="P31" s="11"/>
      <c r="Q31" s="939"/>
      <c r="R31" s="13"/>
      <c r="S31" s="13"/>
      <c r="T31" s="13"/>
      <c r="U31" s="13"/>
    </row>
    <row r="32" spans="1:21" s="5" customFormat="1" ht="47.25" x14ac:dyDescent="0.25">
      <c r="A32" s="13"/>
      <c r="B32" s="986"/>
      <c r="C32" s="682" t="s">
        <v>840</v>
      </c>
      <c r="D32" s="682" t="s">
        <v>841</v>
      </c>
      <c r="E32" s="334">
        <f>VLOOKUP(D32,Tabla__10.1.1.223_SQLEXPRESS_sigob_utp_Proyectos_indicadores[[desc_indicador]:[avance]],3,0)%</f>
        <v>1</v>
      </c>
      <c r="F32" s="334">
        <f>VLOOKUP(D32,Tabla__10.1.1.223_SQLEXPRESS_sigob_utp_Proyectos_indicadores[[desc_indicador]:[avance]],5,0)%</f>
        <v>1</v>
      </c>
      <c r="G32" s="32">
        <f t="shared" si="4"/>
        <v>1</v>
      </c>
      <c r="H32" s="954"/>
      <c r="I32" s="671">
        <f>VLOOKUP(C32,plan_ope_ava!$H$2:$I$162,2,FALSE)</f>
        <v>42395.395293171299</v>
      </c>
      <c r="J32" s="653">
        <f>VLOOKUP(D32,proy_ind!$R$2:$S$172,2,FALSE)</f>
        <v>42395.397498229169</v>
      </c>
      <c r="K32" s="974"/>
      <c r="L32" s="753" t="s">
        <v>1094</v>
      </c>
      <c r="M32" s="753" t="s">
        <v>1094</v>
      </c>
      <c r="N32" s="753" t="s">
        <v>1101</v>
      </c>
      <c r="O32" s="979"/>
      <c r="P32" s="11"/>
      <c r="Q32" s="939"/>
      <c r="R32" s="13"/>
      <c r="S32" s="13"/>
      <c r="T32" s="13"/>
      <c r="U32" s="13"/>
    </row>
    <row r="33" spans="1:21" s="5" customFormat="1" ht="47.25" x14ac:dyDescent="0.25">
      <c r="A33" s="13"/>
      <c r="B33" s="986"/>
      <c r="C33" s="684" t="s">
        <v>842</v>
      </c>
      <c r="D33" s="684" t="s">
        <v>843</v>
      </c>
      <c r="E33" s="415">
        <f>VLOOKUP(D33,Tabla__10.1.1.223_SQLEXPRESS_sigob_utp_Proyectos_indicadores[[desc_indicador]:[avance]],3,0)</f>
        <v>3600</v>
      </c>
      <c r="F33" s="415">
        <f>VLOOKUP(D33,Tabla__10.1.1.223_SQLEXPRESS_sigob_utp_Proyectos_indicadores[[desc_indicador]:[avance]],5,0)</f>
        <v>3947</v>
      </c>
      <c r="G33" s="32">
        <f t="shared" ref="G33" si="5">F33/E33</f>
        <v>1.0963888888888889</v>
      </c>
      <c r="H33" s="954"/>
      <c r="I33" s="671">
        <f>VLOOKUP(C33,plan_ope_ava!$H$2:$I$162,2,FALSE)</f>
        <v>42395.396360729166</v>
      </c>
      <c r="J33" s="687">
        <f>VLOOKUP(D33,proy_ind!$R$2:$S$172,2,FALSE)</f>
        <v>42395.397498229169</v>
      </c>
      <c r="K33" s="974"/>
      <c r="L33" s="753" t="s">
        <v>1094</v>
      </c>
      <c r="M33" s="753" t="s">
        <v>1094</v>
      </c>
      <c r="N33" s="753" t="s">
        <v>1101</v>
      </c>
      <c r="O33" s="979"/>
      <c r="P33" s="570"/>
      <c r="Q33" s="939"/>
      <c r="R33" s="13"/>
      <c r="S33" s="13"/>
      <c r="T33" s="13"/>
      <c r="U33" s="13"/>
    </row>
    <row r="34" spans="1:21" s="5" customFormat="1" ht="90.75" thickBot="1" x14ac:dyDescent="0.3">
      <c r="A34" s="13"/>
      <c r="B34" s="986"/>
      <c r="C34" s="683" t="s">
        <v>844</v>
      </c>
      <c r="D34" s="683" t="s">
        <v>845</v>
      </c>
      <c r="E34" s="415">
        <f>VLOOKUP(D34,Tabla__10.1.1.223_SQLEXPRESS_sigob_utp_Proyectos_indicadores[[desc_indicador]:[avance]],3,0)</f>
        <v>18</v>
      </c>
      <c r="F34" s="415">
        <f>VLOOKUP(D34,Tabla__10.1.1.223_SQLEXPRESS_sigob_utp_Proyectos_indicadores[[desc_indicador]:[avance]],5,0)</f>
        <v>33</v>
      </c>
      <c r="G34" s="32">
        <f t="shared" si="4"/>
        <v>1.8333333333333333</v>
      </c>
      <c r="H34" s="954"/>
      <c r="I34" s="671">
        <f>VLOOKUP(C34,plan_ope_ava!$H$2:$I$162,2,FALSE)</f>
        <v>42395.396597604165</v>
      </c>
      <c r="J34" s="653">
        <f>VLOOKUP(D34,proy_ind!$R$2:$S$172,2,FALSE)</f>
        <v>42395.397498229169</v>
      </c>
      <c r="K34" s="974"/>
      <c r="L34" s="753" t="s">
        <v>1094</v>
      </c>
      <c r="M34" s="753" t="s">
        <v>1094</v>
      </c>
      <c r="N34" s="753" t="s">
        <v>1101</v>
      </c>
      <c r="O34" s="979"/>
      <c r="P34" s="11"/>
      <c r="Q34" s="939"/>
      <c r="R34" s="13"/>
      <c r="S34" s="13"/>
      <c r="T34" s="13"/>
      <c r="U34" s="13"/>
    </row>
    <row r="35" spans="1:21" s="5" customFormat="1" ht="47.25" x14ac:dyDescent="0.25">
      <c r="A35" s="13"/>
      <c r="B35" s="986" t="s">
        <v>334</v>
      </c>
      <c r="C35" s="681" t="s">
        <v>335</v>
      </c>
      <c r="D35" s="681" t="s">
        <v>336</v>
      </c>
      <c r="E35" s="571">
        <f>VLOOKUP(D35,Tabla__10.1.1.223_SQLEXPRESS_sigob_utp_Proyectos_indicadores[[desc_indicador]:[avance]],3,0)%</f>
        <v>1</v>
      </c>
      <c r="F35" s="571">
        <f>VLOOKUP(D35,Tabla__10.1.1.223_SQLEXPRESS_sigob_utp_Proyectos_indicadores[[desc_indicador]:[avance]],5,0)%</f>
        <v>0.93</v>
      </c>
      <c r="G35" s="32">
        <f t="shared" si="4"/>
        <v>0.93</v>
      </c>
      <c r="H35" s="954">
        <f>VLOOKUP(B35,proy_ava!$L$1:$M$82,2,FALSE)</f>
        <v>42395.390163159725</v>
      </c>
      <c r="I35" s="671">
        <f>VLOOKUP(C35,plan_ope_ava!$H$2:$I$162,2,FALSE)</f>
        <v>42395.389814120368</v>
      </c>
      <c r="J35" s="653">
        <f>VLOOKUP(D35,proy_ind!$R$2:$S$172,2,FALSE)</f>
        <v>42395.390163159725</v>
      </c>
      <c r="K35" s="974" t="s">
        <v>1094</v>
      </c>
      <c r="L35" s="753" t="s">
        <v>1094</v>
      </c>
      <c r="M35" s="753" t="s">
        <v>1094</v>
      </c>
      <c r="N35" s="753" t="s">
        <v>1101</v>
      </c>
      <c r="O35" s="979"/>
      <c r="P35" s="11"/>
      <c r="Q35" s="938">
        <f>COUNTIF(K35:N41,"*OK*")/COUNTIF(K35:N41,"*")</f>
        <v>0</v>
      </c>
      <c r="R35" s="13"/>
      <c r="S35" s="13"/>
      <c r="T35" s="13"/>
      <c r="U35" s="13"/>
    </row>
    <row r="36" spans="1:21" s="5" customFormat="1" ht="60" x14ac:dyDescent="0.25">
      <c r="A36" s="13"/>
      <c r="B36" s="986"/>
      <c r="C36" s="682" t="s">
        <v>931</v>
      </c>
      <c r="D36" s="682" t="s">
        <v>932</v>
      </c>
      <c r="E36" s="441">
        <f>VLOOKUP(D36,Tabla__10.1.1.223_SQLEXPRESS_sigob_utp_Proyectos_indicadores[[desc_indicador]:[avance]],3,0)</f>
        <v>150</v>
      </c>
      <c r="F36" s="441">
        <f>VLOOKUP(D36,Tabla__10.1.1.223_SQLEXPRESS_sigob_utp_Proyectos_indicadores[[desc_indicador]:[avance]],5,0)</f>
        <v>320</v>
      </c>
      <c r="G36" s="32">
        <f t="shared" si="4"/>
        <v>2.1333333333333333</v>
      </c>
      <c r="H36" s="954"/>
      <c r="I36" s="671">
        <f>VLOOKUP(C36,plan_ope_ava!$H$2:$I$162,2,FALSE)</f>
        <v>42395.390026273148</v>
      </c>
      <c r="J36" s="653">
        <f>VLOOKUP(D36,proy_ind!$R$2:$S$172,2,FALSE)</f>
        <v>42395.390163159725</v>
      </c>
      <c r="K36" s="974"/>
      <c r="L36" s="753" t="s">
        <v>1094</v>
      </c>
      <c r="M36" s="753" t="s">
        <v>1094</v>
      </c>
      <c r="N36" s="753" t="s">
        <v>1101</v>
      </c>
      <c r="O36" s="979"/>
      <c r="P36" s="11"/>
      <c r="Q36" s="939"/>
      <c r="R36" s="13"/>
      <c r="S36" s="13"/>
      <c r="T36" s="13"/>
      <c r="U36" s="13"/>
    </row>
    <row r="37" spans="1:21" s="5" customFormat="1" ht="31.5" x14ac:dyDescent="0.25">
      <c r="A37" s="13"/>
      <c r="B37" s="986"/>
      <c r="C37" s="866" t="s">
        <v>337</v>
      </c>
      <c r="D37" s="682" t="s">
        <v>933</v>
      </c>
      <c r="E37" s="441">
        <f>VLOOKUP(D37,Tabla__10.1.1.223_SQLEXPRESS_sigob_utp_Proyectos_indicadores[[desc_indicador]:[avance]],3,0)</f>
        <v>40</v>
      </c>
      <c r="F37" s="441">
        <f>VLOOKUP(D37,Tabla__10.1.1.223_SQLEXPRESS_sigob_utp_Proyectos_indicadores[[desc_indicador]:[avance]],5,0)</f>
        <v>54</v>
      </c>
      <c r="G37" s="32">
        <f t="shared" si="4"/>
        <v>1.35</v>
      </c>
      <c r="H37" s="954"/>
      <c r="I37" s="981">
        <f>VLOOKUP(C37,plan_ope_ava!$H$2:$I$162,2,FALSE)</f>
        <v>42395.389258368057</v>
      </c>
      <c r="J37" s="653">
        <f>VLOOKUP(D37,proy_ind!$R$2:$S$172,2,FALSE)</f>
        <v>42395.390163159725</v>
      </c>
      <c r="K37" s="974"/>
      <c r="L37" s="969" t="s">
        <v>1094</v>
      </c>
      <c r="M37" s="753" t="s">
        <v>1094</v>
      </c>
      <c r="N37" s="753" t="s">
        <v>1101</v>
      </c>
      <c r="O37" s="979"/>
      <c r="P37" s="11"/>
      <c r="Q37" s="939"/>
      <c r="R37" s="13"/>
      <c r="S37" s="13"/>
      <c r="T37" s="13"/>
      <c r="U37" s="13"/>
    </row>
    <row r="38" spans="1:21" s="5" customFormat="1" ht="31.5" x14ac:dyDescent="0.25">
      <c r="A38" s="13"/>
      <c r="B38" s="986"/>
      <c r="C38" s="905"/>
      <c r="D38" s="682" t="s">
        <v>934</v>
      </c>
      <c r="E38" s="441">
        <f>VLOOKUP(D38,Tabla__10.1.1.223_SQLEXPRESS_sigob_utp_Proyectos_indicadores[[desc_indicador]:[avance]],3,0)</f>
        <v>93</v>
      </c>
      <c r="F38" s="441">
        <f>VLOOKUP(D38,Tabla__10.1.1.223_SQLEXPRESS_sigob_utp_Proyectos_indicadores[[desc_indicador]:[avance]],5,0)</f>
        <v>230</v>
      </c>
      <c r="G38" s="32">
        <f t="shared" si="4"/>
        <v>2.4731182795698925</v>
      </c>
      <c r="H38" s="954"/>
      <c r="I38" s="982"/>
      <c r="J38" s="653">
        <f>VLOOKUP(D38,proy_ind!$R$2:$S$172,2,FALSE)</f>
        <v>42395.390163159725</v>
      </c>
      <c r="K38" s="974"/>
      <c r="L38" s="984"/>
      <c r="M38" s="753" t="s">
        <v>1094</v>
      </c>
      <c r="N38" s="753" t="s">
        <v>1101</v>
      </c>
      <c r="O38" s="979"/>
      <c r="P38" s="11"/>
      <c r="Q38" s="939"/>
      <c r="R38" s="13"/>
      <c r="S38" s="13"/>
      <c r="T38" s="13"/>
      <c r="U38" s="13"/>
    </row>
    <row r="39" spans="1:21" s="5" customFormat="1" ht="31.5" x14ac:dyDescent="0.25">
      <c r="A39" s="13"/>
      <c r="B39" s="986"/>
      <c r="C39" s="898"/>
      <c r="D39" s="682" t="s">
        <v>935</v>
      </c>
      <c r="E39" s="441">
        <f>VLOOKUP(D39,Tabla__10.1.1.223_SQLEXPRESS_sigob_utp_Proyectos_indicadores[[desc_indicador]:[avance]],3,0)</f>
        <v>215</v>
      </c>
      <c r="F39" s="441">
        <f>VLOOKUP(D39,Tabla__10.1.1.223_SQLEXPRESS_sigob_utp_Proyectos_indicadores[[desc_indicador]:[avance]],5,0)</f>
        <v>273</v>
      </c>
      <c r="G39" s="32">
        <f t="shared" si="4"/>
        <v>1.2697674418604652</v>
      </c>
      <c r="H39" s="954"/>
      <c r="I39" s="983"/>
      <c r="J39" s="653">
        <f>VLOOKUP(D39,proy_ind!$R$2:$S$172,2,FALSE)</f>
        <v>42395.390163159725</v>
      </c>
      <c r="K39" s="974"/>
      <c r="L39" s="970"/>
      <c r="M39" s="753" t="s">
        <v>1094</v>
      </c>
      <c r="N39" s="753" t="s">
        <v>1101</v>
      </c>
      <c r="O39" s="979"/>
      <c r="P39" s="11"/>
      <c r="Q39" s="939"/>
      <c r="R39" s="13"/>
      <c r="S39" s="13"/>
      <c r="T39" s="13"/>
      <c r="U39" s="13"/>
    </row>
    <row r="40" spans="1:21" s="5" customFormat="1" ht="47.25" x14ac:dyDescent="0.25">
      <c r="A40" s="13"/>
      <c r="B40" s="987"/>
      <c r="C40" s="438" t="s">
        <v>339</v>
      </c>
      <c r="D40" s="684" t="s">
        <v>211</v>
      </c>
      <c r="E40" s="568">
        <f>VLOOKUP(D40,Tabla__10.1.1.223_SQLEXPRESS_sigob_utp_Proyectos_indicadores[[desc_indicador]:[avance]],3,0)</f>
        <v>1300</v>
      </c>
      <c r="F40" s="568">
        <f>VLOOKUP(D40,Tabla__10.1.1.223_SQLEXPRESS_sigob_utp_Proyectos_indicadores[[desc_indicador]:[avance]],5,0)</f>
        <v>1886</v>
      </c>
      <c r="G40" s="32">
        <f t="shared" ref="G40" si="6">F40/E40</f>
        <v>1.4507692307692308</v>
      </c>
      <c r="H40" s="980"/>
      <c r="I40" s="671">
        <f>VLOOKUP(C40,plan_ope_ava!$H$2:$I$162,2,FALSE)</f>
        <v>42395.389613923609</v>
      </c>
      <c r="J40" s="687">
        <f>VLOOKUP(D40,proy_ind!$R$2:$S$172,2,FALSE)</f>
        <v>42395.390163159725</v>
      </c>
      <c r="K40" s="974"/>
      <c r="L40" s="753" t="s">
        <v>1094</v>
      </c>
      <c r="M40" s="753" t="s">
        <v>1094</v>
      </c>
      <c r="N40" s="753" t="s">
        <v>1101</v>
      </c>
      <c r="O40" s="979"/>
      <c r="P40" s="570"/>
      <c r="Q40" s="939"/>
      <c r="R40" s="13"/>
      <c r="S40" s="13"/>
      <c r="T40" s="13"/>
      <c r="U40" s="13"/>
    </row>
    <row r="41" spans="1:21" s="5" customFormat="1" ht="90.75" thickBot="1" x14ac:dyDescent="0.3">
      <c r="A41" s="13"/>
      <c r="B41" s="988"/>
      <c r="C41" s="683" t="s">
        <v>212</v>
      </c>
      <c r="D41" s="683" t="s">
        <v>936</v>
      </c>
      <c r="E41" s="629">
        <f>VLOOKUP(D41,Tabla__10.1.1.223_SQLEXPRESS_sigob_utp_Proyectos_indicadores[[desc_indicador]:[avance]],3,0)%</f>
        <v>1</v>
      </c>
      <c r="F41" s="629">
        <f>VLOOKUP(D41,Tabla__10.1.1.223_SQLEXPRESS_sigob_utp_Proyectos_indicadores[[desc_indicador]:[avance]],5,0)%</f>
        <v>0.93</v>
      </c>
      <c r="G41" s="485">
        <f t="shared" si="4"/>
        <v>0.93</v>
      </c>
      <c r="H41" s="955"/>
      <c r="I41" s="673">
        <f>VLOOKUP(C41,plan_ope_ava!$H$2:$I$162,2,FALSE)</f>
        <v>42395.38944791667</v>
      </c>
      <c r="J41" s="473">
        <f>VLOOKUP(D41,proy_ind!$R$2:$S$172,2,FALSE)</f>
        <v>42395.390163159725</v>
      </c>
      <c r="K41" s="974"/>
      <c r="L41" s="753" t="s">
        <v>1094</v>
      </c>
      <c r="M41" s="753" t="s">
        <v>1094</v>
      </c>
      <c r="N41" s="753" t="s">
        <v>1101</v>
      </c>
      <c r="O41" s="979"/>
      <c r="P41" s="11"/>
      <c r="Q41" s="940"/>
      <c r="R41" s="13"/>
      <c r="S41" s="13"/>
      <c r="T41" s="13"/>
      <c r="U41" s="13"/>
    </row>
    <row r="42" spans="1:21" s="5" customFormat="1" x14ac:dyDescent="0.25">
      <c r="A42" s="13"/>
      <c r="B42" s="21"/>
      <c r="C42" s="21"/>
      <c r="D42" s="22"/>
      <c r="E42" s="23"/>
      <c r="F42" s="23"/>
      <c r="G42" s="20"/>
      <c r="H42" s="13"/>
      <c r="I42" s="13"/>
      <c r="J42" s="13"/>
      <c r="K42" s="13"/>
      <c r="L42" s="13"/>
      <c r="M42" s="13"/>
      <c r="N42" s="13"/>
      <c r="O42" s="13"/>
      <c r="P42" s="11"/>
      <c r="R42" s="13"/>
      <c r="S42" s="13"/>
      <c r="T42" s="13"/>
      <c r="U42" s="13"/>
    </row>
    <row r="43" spans="1:21" s="5" customFormat="1" hidden="1" x14ac:dyDescent="0.25">
      <c r="A43" s="13"/>
      <c r="B43" s="21"/>
      <c r="C43" s="21"/>
      <c r="D43" s="22"/>
      <c r="E43" s="23"/>
      <c r="F43" s="23"/>
      <c r="G43" s="20"/>
      <c r="H43" s="20"/>
      <c r="I43" s="20"/>
      <c r="J43" s="20"/>
      <c r="K43" s="20"/>
      <c r="L43" s="20"/>
      <c r="M43" s="13"/>
      <c r="N43" s="13"/>
      <c r="O43" s="13"/>
      <c r="P43" s="11"/>
      <c r="Q43" s="13"/>
      <c r="R43" s="13"/>
      <c r="S43" s="13"/>
      <c r="T43" s="13"/>
      <c r="U43" s="13"/>
    </row>
    <row r="44" spans="1:21" s="5" customFormat="1" ht="15" hidden="1" customHeight="1" x14ac:dyDescent="0.25">
      <c r="A44" s="13"/>
      <c r="C44" s="313"/>
      <c r="D44" s="313"/>
      <c r="E44" s="313"/>
      <c r="F44" s="313"/>
      <c r="G44" s="313"/>
      <c r="H44" s="313"/>
      <c r="I44" s="313"/>
      <c r="J44" s="27"/>
      <c r="K44" s="27"/>
      <c r="L44" s="312"/>
      <c r="M44" s="13"/>
      <c r="N44" s="13"/>
      <c r="O44" s="13"/>
      <c r="P44" s="13"/>
      <c r="Q44" s="13"/>
      <c r="S44" s="13"/>
      <c r="T44" s="13"/>
      <c r="U44" s="13"/>
    </row>
    <row r="45" spans="1:21" s="5" customFormat="1" hidden="1" x14ac:dyDescent="0.25">
      <c r="A45" s="13"/>
      <c r="B45" s="313"/>
      <c r="C45" s="313"/>
      <c r="D45" s="313"/>
      <c r="E45" s="313"/>
      <c r="F45" s="313"/>
      <c r="G45" s="313"/>
      <c r="H45" s="313"/>
      <c r="I45" s="313"/>
      <c r="J45" s="27"/>
      <c r="K45" s="27"/>
      <c r="L45" s="312"/>
      <c r="M45" s="13"/>
      <c r="N45" s="13"/>
      <c r="O45" s="13"/>
      <c r="P45" s="13"/>
      <c r="Q45" s="13"/>
      <c r="S45" s="13"/>
      <c r="T45" s="13"/>
      <c r="U45" s="13"/>
    </row>
    <row r="46" spans="1:21" s="5" customFormat="1" hidden="1" x14ac:dyDescent="0.25">
      <c r="A46" s="13"/>
      <c r="B46" s="313"/>
      <c r="C46" s="313"/>
      <c r="D46" s="313"/>
      <c r="E46" s="313"/>
      <c r="F46" s="313"/>
      <c r="G46" s="313"/>
      <c r="H46" s="313"/>
      <c r="I46" s="313"/>
      <c r="J46" s="27"/>
      <c r="K46" s="27"/>
      <c r="L46" s="312"/>
      <c r="M46" s="13"/>
      <c r="N46" s="13"/>
      <c r="O46" s="13"/>
      <c r="P46" s="13"/>
      <c r="Q46" s="13"/>
      <c r="S46" s="13"/>
      <c r="T46" s="13"/>
      <c r="U46" s="13"/>
    </row>
    <row r="47" spans="1:21" s="5" customFormat="1" hidden="1" x14ac:dyDescent="0.25">
      <c r="A47" s="13"/>
      <c r="B47" s="313"/>
      <c r="C47" s="313"/>
      <c r="D47" s="313"/>
      <c r="E47" s="313"/>
      <c r="F47" s="313"/>
      <c r="G47" s="313"/>
      <c r="H47" s="313"/>
      <c r="I47" s="313"/>
      <c r="J47" s="27"/>
      <c r="K47" s="27"/>
      <c r="L47" s="312"/>
      <c r="M47" s="13"/>
      <c r="N47" s="13"/>
      <c r="O47" s="13"/>
      <c r="P47" s="13"/>
      <c r="Q47" s="13"/>
      <c r="S47" s="13"/>
      <c r="T47" s="13"/>
      <c r="U47" s="13"/>
    </row>
    <row r="48" spans="1:21" s="5" customFormat="1" hidden="1" x14ac:dyDescent="0.25">
      <c r="A48" s="13"/>
      <c r="B48" s="313"/>
      <c r="C48" s="313"/>
      <c r="D48" s="313"/>
      <c r="E48" s="313"/>
      <c r="F48" s="313"/>
      <c r="G48" s="313"/>
      <c r="H48" s="313"/>
      <c r="I48" s="313"/>
      <c r="J48" s="27"/>
      <c r="K48" s="27"/>
      <c r="L48" s="312"/>
      <c r="M48" s="13"/>
      <c r="N48" s="13"/>
      <c r="O48" s="13"/>
      <c r="P48" s="13"/>
      <c r="Q48" s="13"/>
      <c r="S48" s="13"/>
      <c r="T48" s="13"/>
      <c r="U48" s="13"/>
    </row>
    <row r="49" spans="1:21" s="5" customFormat="1" hidden="1" x14ac:dyDescent="0.25">
      <c r="A49" s="13"/>
      <c r="B49" s="313"/>
      <c r="C49" s="313"/>
      <c r="D49" s="313"/>
      <c r="E49" s="313"/>
      <c r="F49" s="313"/>
      <c r="G49" s="313"/>
      <c r="H49" s="313"/>
      <c r="I49" s="313"/>
      <c r="J49" s="27"/>
      <c r="K49" s="27"/>
      <c r="L49" s="312"/>
      <c r="M49" s="13"/>
      <c r="N49" s="13"/>
      <c r="O49" s="13"/>
      <c r="P49" s="13"/>
      <c r="Q49" s="13"/>
      <c r="S49" s="13"/>
      <c r="T49" s="13"/>
      <c r="U49" s="13"/>
    </row>
    <row r="50" spans="1:21" s="5" customFormat="1" hidden="1" x14ac:dyDescent="0.25">
      <c r="A50" s="13"/>
      <c r="B50" s="313"/>
      <c r="C50" s="313"/>
      <c r="D50" s="313"/>
      <c r="E50" s="313"/>
      <c r="F50" s="313"/>
      <c r="G50" s="313"/>
      <c r="H50" s="313"/>
      <c r="I50" s="313"/>
      <c r="J50" s="27"/>
      <c r="K50" s="27"/>
      <c r="L50" s="312"/>
      <c r="M50" s="13"/>
      <c r="N50" s="13"/>
      <c r="O50" s="13"/>
      <c r="P50" s="13"/>
      <c r="Q50" s="13"/>
      <c r="S50" s="13"/>
      <c r="T50" s="13"/>
      <c r="U50" s="13"/>
    </row>
    <row r="51" spans="1:21" s="5" customFormat="1" hidden="1" x14ac:dyDescent="0.25">
      <c r="A51" s="13"/>
      <c r="B51" s="313"/>
      <c r="C51" s="313"/>
      <c r="D51" s="313"/>
      <c r="E51" s="313"/>
      <c r="F51" s="313"/>
      <c r="G51" s="313"/>
      <c r="H51" s="313"/>
      <c r="I51" s="313"/>
      <c r="J51" s="27"/>
      <c r="K51" s="27"/>
      <c r="L51" s="312"/>
      <c r="M51" s="13"/>
      <c r="N51" s="13"/>
      <c r="O51" s="13"/>
      <c r="P51" s="13"/>
      <c r="Q51" s="13"/>
      <c r="S51" s="13"/>
      <c r="T51" s="13"/>
      <c r="U51" s="13"/>
    </row>
    <row r="52" spans="1:21" s="5" customFormat="1" hidden="1" x14ac:dyDescent="0.25">
      <c r="A52" s="13"/>
      <c r="B52" s="313"/>
      <c r="C52" s="313"/>
      <c r="D52" s="313"/>
      <c r="E52" s="313"/>
      <c r="F52" s="313"/>
      <c r="G52" s="313"/>
      <c r="H52" s="313"/>
      <c r="I52" s="313"/>
      <c r="J52" s="27"/>
      <c r="K52" s="27"/>
      <c r="L52" s="312"/>
      <c r="M52" s="13"/>
      <c r="N52" s="13"/>
      <c r="O52" s="13"/>
      <c r="P52" s="13"/>
      <c r="Q52" s="13"/>
      <c r="S52" s="13"/>
      <c r="T52" s="13"/>
      <c r="U52" s="13"/>
    </row>
    <row r="53" spans="1:21" s="5" customFormat="1" hidden="1" x14ac:dyDescent="0.25">
      <c r="A53" s="13"/>
      <c r="B53" s="313"/>
      <c r="C53" s="313"/>
      <c r="D53" s="313"/>
      <c r="E53" s="313"/>
      <c r="F53" s="313"/>
      <c r="G53" s="313"/>
      <c r="H53" s="313"/>
      <c r="I53" s="313"/>
      <c r="J53" s="27"/>
      <c r="K53" s="27"/>
      <c r="L53" s="312"/>
      <c r="M53" s="13"/>
      <c r="N53" s="13"/>
      <c r="O53" s="13"/>
      <c r="P53" s="13"/>
      <c r="Q53" s="13"/>
      <c r="S53" s="13"/>
      <c r="T53" s="13"/>
      <c r="U53" s="13"/>
    </row>
    <row r="54" spans="1:21" s="5" customFormat="1" hidden="1" x14ac:dyDescent="0.25">
      <c r="A54" s="13"/>
      <c r="B54" s="313"/>
      <c r="C54" s="313"/>
      <c r="D54" s="313"/>
      <c r="E54" s="313"/>
      <c r="F54" s="313"/>
      <c r="G54" s="313"/>
      <c r="H54" s="313"/>
      <c r="I54" s="313"/>
      <c r="J54" s="27"/>
      <c r="K54" s="27"/>
      <c r="L54" s="312"/>
      <c r="M54" s="13"/>
      <c r="N54" s="13"/>
      <c r="O54" s="13"/>
      <c r="P54" s="13"/>
      <c r="Q54" s="13"/>
      <c r="S54" s="13"/>
      <c r="T54" s="13"/>
      <c r="U54" s="13"/>
    </row>
    <row r="55" spans="1:21" s="5" customFormat="1" hidden="1" x14ac:dyDescent="0.25">
      <c r="A55" s="13"/>
      <c r="B55" s="313"/>
      <c r="C55" s="313"/>
      <c r="D55" s="313"/>
      <c r="E55" s="313"/>
      <c r="F55" s="313"/>
      <c r="G55" s="313"/>
      <c r="H55" s="313"/>
      <c r="I55" s="313"/>
      <c r="J55" s="27"/>
      <c r="K55" s="27"/>
      <c r="L55" s="312"/>
      <c r="M55" s="13"/>
      <c r="N55" s="13"/>
      <c r="O55" s="13"/>
      <c r="P55" s="13"/>
      <c r="Q55" s="13"/>
      <c r="S55" s="13"/>
      <c r="T55" s="13"/>
      <c r="U55" s="13"/>
    </row>
    <row r="56" spans="1:21" s="5" customFormat="1" hidden="1" x14ac:dyDescent="0.25">
      <c r="A56" s="13"/>
      <c r="B56" s="313"/>
      <c r="C56" s="313"/>
      <c r="D56" s="313"/>
      <c r="E56" s="313"/>
      <c r="F56" s="313"/>
      <c r="G56" s="313"/>
      <c r="H56" s="313"/>
      <c r="I56" s="313"/>
      <c r="J56" s="27"/>
      <c r="K56" s="27"/>
      <c r="L56" s="312"/>
      <c r="M56" s="13"/>
      <c r="N56" s="13"/>
      <c r="O56" s="13"/>
      <c r="P56" s="13"/>
      <c r="Q56" s="13"/>
      <c r="S56" s="13"/>
      <c r="T56" s="13"/>
      <c r="U56" s="13"/>
    </row>
    <row r="57" spans="1:21" s="5" customFormat="1" hidden="1" x14ac:dyDescent="0.25">
      <c r="A57" s="13"/>
      <c r="B57" s="313"/>
      <c r="C57" s="313"/>
      <c r="D57" s="313"/>
      <c r="E57" s="313"/>
      <c r="F57" s="313"/>
      <c r="G57" s="313"/>
      <c r="H57" s="313"/>
      <c r="I57" s="313"/>
      <c r="J57" s="27"/>
      <c r="K57" s="27"/>
      <c r="L57" s="312"/>
      <c r="M57" s="13"/>
      <c r="N57" s="13"/>
      <c r="O57" s="13"/>
      <c r="P57" s="13"/>
      <c r="Q57" s="13"/>
      <c r="S57" s="13"/>
      <c r="T57" s="13"/>
      <c r="U57" s="13"/>
    </row>
    <row r="58" spans="1:21" s="5" customFormat="1" hidden="1" x14ac:dyDescent="0.25">
      <c r="A58" s="13"/>
      <c r="B58" s="313"/>
      <c r="C58" s="313"/>
      <c r="D58" s="313"/>
      <c r="E58" s="313"/>
      <c r="F58" s="313"/>
      <c r="G58" s="313"/>
      <c r="H58" s="313"/>
      <c r="I58" s="313"/>
      <c r="J58" s="27"/>
      <c r="K58" s="27"/>
      <c r="L58" s="312"/>
      <c r="M58" s="13"/>
      <c r="N58" s="13"/>
      <c r="O58" s="13"/>
      <c r="P58" s="13"/>
      <c r="Q58" s="13"/>
      <c r="S58" s="13"/>
      <c r="T58" s="13"/>
      <c r="U58" s="13"/>
    </row>
    <row r="59" spans="1:21" s="5" customFormat="1" hidden="1" x14ac:dyDescent="0.25">
      <c r="A59" s="13"/>
      <c r="B59" s="313"/>
      <c r="C59" s="313"/>
      <c r="D59" s="313"/>
      <c r="E59" s="313"/>
      <c r="F59" s="313"/>
      <c r="G59" s="313"/>
      <c r="H59" s="313"/>
      <c r="I59" s="313"/>
      <c r="J59" s="27"/>
      <c r="K59" s="27"/>
      <c r="L59" s="312"/>
      <c r="M59" s="13"/>
      <c r="N59" s="13"/>
      <c r="O59" s="13"/>
      <c r="P59" s="13"/>
      <c r="Q59" s="13"/>
      <c r="S59" s="13"/>
      <c r="T59" s="13"/>
      <c r="U59" s="13"/>
    </row>
    <row r="60" spans="1:21" s="5" customFormat="1" hidden="1" x14ac:dyDescent="0.25">
      <c r="A60" s="13"/>
      <c r="B60" s="313"/>
      <c r="C60" s="313"/>
      <c r="D60" s="313"/>
      <c r="E60" s="313"/>
      <c r="F60" s="313"/>
      <c r="G60" s="313"/>
      <c r="H60" s="313"/>
      <c r="I60" s="313"/>
      <c r="J60" s="27"/>
      <c r="K60" s="27"/>
      <c r="L60" s="312"/>
      <c r="M60" s="13"/>
      <c r="N60" s="13"/>
      <c r="O60" s="13"/>
      <c r="P60" s="13"/>
      <c r="Q60" s="13"/>
      <c r="S60" s="13"/>
      <c r="T60" s="13"/>
      <c r="U60" s="13"/>
    </row>
    <row r="61" spans="1:21" s="5" customFormat="1" hidden="1" x14ac:dyDescent="0.25">
      <c r="A61" s="13"/>
      <c r="B61" s="313"/>
      <c r="C61" s="313"/>
      <c r="D61" s="313"/>
      <c r="E61" s="313"/>
      <c r="F61" s="313"/>
      <c r="G61" s="313"/>
      <c r="H61" s="313"/>
      <c r="I61" s="313"/>
      <c r="J61" s="27"/>
      <c r="K61" s="27"/>
      <c r="L61" s="312"/>
      <c r="M61" s="13"/>
      <c r="N61" s="13"/>
      <c r="O61" s="13"/>
      <c r="P61" s="13"/>
      <c r="Q61" s="13"/>
      <c r="S61" s="13"/>
      <c r="T61" s="13"/>
      <c r="U61" s="13"/>
    </row>
    <row r="62" spans="1:21" s="5" customFormat="1" hidden="1" x14ac:dyDescent="0.25">
      <c r="A62" s="13"/>
      <c r="B62" s="313"/>
      <c r="C62" s="313"/>
      <c r="D62" s="313"/>
      <c r="E62" s="313"/>
      <c r="F62" s="313"/>
      <c r="G62" s="313"/>
      <c r="H62" s="313"/>
      <c r="I62" s="313"/>
      <c r="J62" s="27"/>
      <c r="K62" s="27"/>
      <c r="L62" s="312"/>
      <c r="M62" s="13"/>
      <c r="N62" s="13"/>
      <c r="O62" s="13"/>
      <c r="P62" s="13"/>
      <c r="Q62" s="13"/>
      <c r="S62" s="13"/>
      <c r="T62" s="13"/>
      <c r="U62" s="13"/>
    </row>
    <row r="63" spans="1:21" s="5" customFormat="1" hidden="1" x14ac:dyDescent="0.25">
      <c r="A63" s="13"/>
      <c r="B63" s="313"/>
      <c r="C63" s="313"/>
      <c r="D63" s="313"/>
      <c r="E63" s="313"/>
      <c r="F63" s="313"/>
      <c r="G63" s="313"/>
      <c r="H63" s="313"/>
      <c r="I63" s="313"/>
      <c r="J63" s="27"/>
      <c r="K63" s="27"/>
      <c r="L63" s="312"/>
      <c r="M63" s="13"/>
      <c r="N63" s="13"/>
      <c r="O63" s="13"/>
      <c r="P63" s="13"/>
      <c r="Q63" s="13"/>
      <c r="S63" s="13"/>
      <c r="T63" s="13"/>
      <c r="U63" s="13"/>
    </row>
    <row r="64" spans="1:21" s="5" customFormat="1" hidden="1" x14ac:dyDescent="0.25">
      <c r="A64" s="13"/>
      <c r="B64" s="313"/>
      <c r="C64" s="313"/>
      <c r="D64" s="313"/>
      <c r="E64" s="313"/>
      <c r="F64" s="313"/>
      <c r="G64" s="313"/>
      <c r="H64" s="313"/>
      <c r="I64" s="313"/>
      <c r="J64" s="27"/>
      <c r="K64" s="27"/>
      <c r="L64" s="312"/>
      <c r="M64" s="13"/>
      <c r="N64" s="13"/>
      <c r="O64" s="13"/>
      <c r="P64" s="13"/>
      <c r="Q64" s="13"/>
      <c r="S64" s="13"/>
      <c r="T64" s="13"/>
      <c r="U64" s="13"/>
    </row>
    <row r="65" spans="1:21" s="5" customFormat="1" hidden="1" x14ac:dyDescent="0.25">
      <c r="A65" s="13"/>
      <c r="B65" s="313"/>
      <c r="C65" s="313"/>
      <c r="D65" s="313"/>
      <c r="E65" s="313"/>
      <c r="F65" s="313"/>
      <c r="G65" s="313"/>
      <c r="H65" s="313"/>
      <c r="I65" s="313"/>
      <c r="J65" s="27"/>
      <c r="K65" s="27"/>
      <c r="L65" s="312"/>
      <c r="M65" s="13"/>
      <c r="N65" s="13"/>
      <c r="O65" s="13"/>
      <c r="P65" s="13"/>
      <c r="Q65" s="13"/>
      <c r="S65" s="13"/>
      <c r="T65" s="13"/>
      <c r="U65" s="13"/>
    </row>
    <row r="66" spans="1:21" ht="15" hidden="1" customHeight="1" x14ac:dyDescent="0.25">
      <c r="A66" s="8"/>
      <c r="B66" s="313"/>
      <c r="C66" s="313"/>
      <c r="D66" s="313"/>
      <c r="E66" s="313"/>
      <c r="F66" s="313"/>
      <c r="G66" s="313"/>
      <c r="H66" s="313"/>
      <c r="I66" s="313"/>
      <c r="J66" s="27"/>
      <c r="K66" s="27"/>
      <c r="L66" s="312"/>
    </row>
    <row r="67" spans="1:21" ht="15" hidden="1" customHeight="1" x14ac:dyDescent="0.25">
      <c r="A67" s="8"/>
      <c r="B67" s="313"/>
      <c r="C67" s="313"/>
      <c r="D67" s="313"/>
      <c r="E67" s="313"/>
      <c r="F67" s="313"/>
      <c r="G67" s="313"/>
      <c r="H67" s="313"/>
      <c r="I67" s="313"/>
      <c r="J67" s="27"/>
      <c r="K67" s="27"/>
      <c r="L67" s="312"/>
    </row>
    <row r="68" spans="1:21" hidden="1" x14ac:dyDescent="0.25">
      <c r="A68" s="8"/>
      <c r="B68" s="313"/>
      <c r="C68" s="313"/>
      <c r="D68" s="313"/>
      <c r="E68" s="313"/>
      <c r="F68" s="313"/>
      <c r="G68" s="313"/>
      <c r="H68" s="313"/>
      <c r="I68" s="313"/>
      <c r="J68" s="27"/>
      <c r="K68" s="27"/>
      <c r="L68" s="312"/>
    </row>
    <row r="69" spans="1:21" hidden="1" x14ac:dyDescent="0.25">
      <c r="A69" s="8"/>
      <c r="B69" s="313"/>
      <c r="C69" s="313"/>
      <c r="D69" s="313"/>
      <c r="E69" s="313"/>
      <c r="F69" s="313"/>
      <c r="G69" s="313"/>
      <c r="H69" s="313"/>
      <c r="I69" s="313"/>
      <c r="J69" s="27"/>
      <c r="K69" s="27"/>
      <c r="L69" s="312"/>
    </row>
    <row r="70" spans="1:21" hidden="1" x14ac:dyDescent="0.25">
      <c r="A70" s="8"/>
      <c r="B70" s="313"/>
      <c r="C70" s="313"/>
      <c r="D70" s="313"/>
      <c r="E70" s="313"/>
      <c r="F70" s="313"/>
      <c r="G70" s="313"/>
      <c r="H70" s="313"/>
      <c r="I70" s="313"/>
      <c r="J70" s="27"/>
      <c r="K70" s="27"/>
      <c r="L70" s="312"/>
    </row>
    <row r="71" spans="1:21" hidden="1" x14ac:dyDescent="0.25">
      <c r="A71" s="8"/>
      <c r="B71" s="313"/>
      <c r="C71" s="313"/>
      <c r="D71" s="313"/>
      <c r="E71" s="313"/>
      <c r="F71" s="313"/>
      <c r="G71" s="313"/>
      <c r="H71" s="313"/>
      <c r="I71" s="313"/>
      <c r="J71" s="27"/>
      <c r="K71" s="27"/>
      <c r="L71" s="312"/>
    </row>
    <row r="72" spans="1:21" hidden="1" x14ac:dyDescent="0.25">
      <c r="A72" s="8"/>
      <c r="B72" s="313"/>
      <c r="C72" s="313"/>
      <c r="D72" s="313"/>
      <c r="E72" s="313"/>
      <c r="F72" s="313"/>
      <c r="G72" s="313"/>
      <c r="H72" s="313"/>
      <c r="I72" s="313"/>
      <c r="J72" s="27"/>
      <c r="K72" s="27"/>
      <c r="L72" s="312"/>
    </row>
    <row r="73" spans="1:21" hidden="1" x14ac:dyDescent="0.25">
      <c r="A73" s="8"/>
      <c r="B73" s="12"/>
      <c r="C73" s="12"/>
      <c r="D73" s="2"/>
      <c r="E73" s="2"/>
      <c r="F73" s="2"/>
      <c r="G73" s="2"/>
      <c r="H73" s="2"/>
      <c r="I73" s="2"/>
      <c r="J73" s="2"/>
      <c r="K73" s="2"/>
      <c r="L73" s="2"/>
    </row>
    <row r="74" spans="1:21" s="11" customFormat="1" hidden="1" x14ac:dyDescent="0.25">
      <c r="A74" s="8"/>
      <c r="B74" s="12"/>
      <c r="C74" s="12"/>
      <c r="D74" s="8"/>
      <c r="E74" s="8"/>
      <c r="F74" s="8"/>
      <c r="G74" s="8"/>
      <c r="H74" s="8"/>
      <c r="I74" s="8"/>
      <c r="J74" s="8"/>
      <c r="K74" s="8"/>
      <c r="L74" s="8"/>
      <c r="M74" s="8"/>
    </row>
    <row r="75" spans="1:21" s="11" customFormat="1" hidden="1" x14ac:dyDescent="0.25">
      <c r="A75" s="8"/>
      <c r="B75" s="12"/>
      <c r="C75" s="12"/>
      <c r="D75" s="8"/>
      <c r="E75" s="8"/>
      <c r="F75" s="8"/>
      <c r="G75" s="8"/>
      <c r="H75" s="8"/>
      <c r="I75" s="8"/>
      <c r="J75" s="8"/>
      <c r="K75" s="8"/>
      <c r="L75" s="8"/>
      <c r="M75" s="8"/>
    </row>
    <row r="76" spans="1:21" s="11" customFormat="1" hidden="1" x14ac:dyDescent="0.25">
      <c r="A76" s="8"/>
      <c r="B76" s="12"/>
      <c r="C76" s="12"/>
      <c r="D76" s="8"/>
      <c r="E76" s="8"/>
      <c r="F76" s="8"/>
      <c r="G76" s="8"/>
      <c r="H76" s="8"/>
      <c r="I76" s="8"/>
      <c r="J76" s="8"/>
      <c r="K76" s="8"/>
      <c r="L76" s="8"/>
      <c r="M76" s="8"/>
    </row>
    <row r="77" spans="1:21" s="11" customFormat="1" hidden="1" x14ac:dyDescent="0.25">
      <c r="A77" s="8"/>
      <c r="B77" s="12"/>
      <c r="C77" s="12"/>
      <c r="D77" s="8"/>
      <c r="E77" s="8"/>
      <c r="F77" s="8"/>
      <c r="G77" s="8"/>
      <c r="H77" s="8"/>
      <c r="I77" s="8"/>
      <c r="J77" s="8"/>
      <c r="K77" s="8"/>
      <c r="L77" s="8"/>
      <c r="M77" s="8"/>
    </row>
    <row r="78" spans="1:21" s="11" customFormat="1" hidden="1" x14ac:dyDescent="0.25">
      <c r="A78" s="8"/>
      <c r="B78" s="12"/>
      <c r="C78" s="12"/>
      <c r="D78" s="8"/>
      <c r="E78" s="8"/>
      <c r="F78" s="8"/>
      <c r="G78" s="8"/>
      <c r="H78" s="8"/>
      <c r="I78" s="8"/>
      <c r="J78" s="8"/>
      <c r="K78" s="8"/>
      <c r="L78" s="8"/>
      <c r="M78" s="8"/>
    </row>
    <row r="79" spans="1:21" hidden="1" x14ac:dyDescent="0.25"/>
    <row r="80" spans="1:21" hidden="1" x14ac:dyDescent="0.25"/>
    <row r="81" hidden="1" x14ac:dyDescent="0.25"/>
    <row r="82" hidden="1" x14ac:dyDescent="0.25"/>
    <row r="83" x14ac:dyDescent="0.25"/>
    <row r="84" x14ac:dyDescent="0.25"/>
    <row r="85" x14ac:dyDescent="0.25"/>
  </sheetData>
  <mergeCells count="42">
    <mergeCell ref="Q24:Q26"/>
    <mergeCell ref="Q27:Q34"/>
    <mergeCell ref="Q35:Q41"/>
    <mergeCell ref="B2:L2"/>
    <mergeCell ref="B3:L3"/>
    <mergeCell ref="B4:L4"/>
    <mergeCell ref="C8:D8"/>
    <mergeCell ref="C9:D9"/>
    <mergeCell ref="C6:D6"/>
    <mergeCell ref="C7:D7"/>
    <mergeCell ref="B7:B10"/>
    <mergeCell ref="B13:B15"/>
    <mergeCell ref="B16:B17"/>
    <mergeCell ref="H7:H10"/>
    <mergeCell ref="H19:H21"/>
    <mergeCell ref="H16:H17"/>
    <mergeCell ref="C10:D10"/>
    <mergeCell ref="C12:D12"/>
    <mergeCell ref="C17:D17"/>
    <mergeCell ref="C18:D18"/>
    <mergeCell ref="C13:D13"/>
    <mergeCell ref="C15:D15"/>
    <mergeCell ref="C16:D16"/>
    <mergeCell ref="C14:D14"/>
    <mergeCell ref="H13:H15"/>
    <mergeCell ref="B19:B21"/>
    <mergeCell ref="B27:B34"/>
    <mergeCell ref="B35:B41"/>
    <mergeCell ref="C20:D20"/>
    <mergeCell ref="B24:B26"/>
    <mergeCell ref="C21:D21"/>
    <mergeCell ref="C19:D19"/>
    <mergeCell ref="C37:C39"/>
    <mergeCell ref="O24:O41"/>
    <mergeCell ref="K35:K41"/>
    <mergeCell ref="K24:K26"/>
    <mergeCell ref="K27:K34"/>
    <mergeCell ref="H35:H41"/>
    <mergeCell ref="H24:H26"/>
    <mergeCell ref="H27:H34"/>
    <mergeCell ref="I37:I39"/>
    <mergeCell ref="L37:L39"/>
  </mergeCells>
  <conditionalFormatting sqref="G7:G10">
    <cfRule type="iconSet" priority="2465">
      <iconSet iconSet="3Symbols">
        <cfvo type="percent" val="0"/>
        <cfvo type="num" val="0.5"/>
        <cfvo type="num" val="0.8"/>
      </iconSet>
    </cfRule>
  </conditionalFormatting>
  <conditionalFormatting sqref="G42:G43 G10 H43:L43 G13:G21">
    <cfRule type="iconSet" priority="2537">
      <iconSet iconSet="3Symbols">
        <cfvo type="percent" val="0"/>
        <cfvo type="num" val="0.5"/>
        <cfvo type="num" val="0.8"/>
      </iconSet>
    </cfRule>
  </conditionalFormatting>
  <conditionalFormatting sqref="S6:S16">
    <cfRule type="colorScale" priority="543">
      <colorScale>
        <cfvo type="min"/>
        <cfvo type="percentile" val="50"/>
        <cfvo type="max"/>
        <color rgb="FFF8696B"/>
        <color rgb="FFFFEB84"/>
        <color rgb="FF63BE7B"/>
      </colorScale>
    </cfRule>
  </conditionalFormatting>
  <conditionalFormatting sqref="S5">
    <cfRule type="colorScale" priority="113">
      <colorScale>
        <cfvo type="min"/>
        <cfvo type="percentile" val="50"/>
        <cfvo type="max"/>
        <color rgb="FFF8696B"/>
        <color rgb="FFFFEB84"/>
        <color rgb="FF63BE7B"/>
      </colorScale>
    </cfRule>
  </conditionalFormatting>
  <conditionalFormatting sqref="S5:S16">
    <cfRule type="colorScale" priority="112">
      <colorScale>
        <cfvo type="min"/>
        <cfvo type="percentile" val="50"/>
        <cfvo type="max"/>
        <color rgb="FFF8696B"/>
        <color rgb="FFFFEB84"/>
        <color rgb="FF63BE7B"/>
      </colorScale>
    </cfRule>
  </conditionalFormatting>
  <conditionalFormatting sqref="H24:J37 H40:J41 H38:H39 J38:J39 I13:I21">
    <cfRule type="cellIs" dxfId="51" priority="4124" operator="notBetween">
      <formula>$T$7</formula>
      <formula>$U$7</formula>
    </cfRule>
    <cfRule type="cellIs" dxfId="50" priority="4125" operator="between">
      <formula>$T$7</formula>
      <formula>$U$7</formula>
    </cfRule>
  </conditionalFormatting>
  <conditionalFormatting sqref="H7">
    <cfRule type="cellIs" dxfId="49" priority="41" operator="notBetween">
      <formula>$T$7</formula>
      <formula>$U$7</formula>
    </cfRule>
    <cfRule type="cellIs" dxfId="48" priority="42" operator="between">
      <formula>$T$7</formula>
      <formula>$U$7</formula>
    </cfRule>
  </conditionalFormatting>
  <conditionalFormatting sqref="I7:I10">
    <cfRule type="cellIs" dxfId="47" priority="39" operator="notBetween">
      <formula>$T$7</formula>
      <formula>$U$7</formula>
    </cfRule>
    <cfRule type="cellIs" dxfId="46" priority="40" operator="between">
      <formula>$T$7</formula>
      <formula>$U$7</formula>
    </cfRule>
  </conditionalFormatting>
  <conditionalFormatting sqref="H13:H14">
    <cfRule type="cellIs" dxfId="45" priority="37" operator="notBetween">
      <formula>$T$7</formula>
      <formula>$U$7</formula>
    </cfRule>
    <cfRule type="cellIs" dxfId="44" priority="38" operator="between">
      <formula>$T$7</formula>
      <formula>$U$7</formula>
    </cfRule>
  </conditionalFormatting>
  <conditionalFormatting sqref="H16">
    <cfRule type="cellIs" dxfId="43" priority="35" operator="notBetween">
      <formula>$T$7</formula>
      <formula>$U$7</formula>
    </cfRule>
    <cfRule type="cellIs" dxfId="42" priority="36" operator="between">
      <formula>$T$7</formula>
      <formula>$U$7</formula>
    </cfRule>
  </conditionalFormatting>
  <conditionalFormatting sqref="H18">
    <cfRule type="cellIs" dxfId="41" priority="33" operator="notBetween">
      <formula>$T$7</formula>
      <formula>$U$7</formula>
    </cfRule>
    <cfRule type="cellIs" dxfId="40" priority="34" operator="between">
      <formula>$T$7</formula>
      <formula>$U$7</formula>
    </cfRule>
  </conditionalFormatting>
  <conditionalFormatting sqref="H19">
    <cfRule type="cellIs" dxfId="39" priority="31" operator="notBetween">
      <formula>$T$7</formula>
      <formula>$U$7</formula>
    </cfRule>
    <cfRule type="cellIs" dxfId="38" priority="32" operator="between">
      <formula>$T$7</formula>
      <formula>$U$7</formula>
    </cfRule>
  </conditionalFormatting>
  <conditionalFormatting sqref="K7:K10 K13:K21">
    <cfRule type="colorScale" priority="26">
      <colorScale>
        <cfvo type="num" val="0"/>
        <cfvo type="num" val="5"/>
        <cfvo type="num" val="10"/>
        <color theme="5" tint="-0.249977111117893"/>
        <color rgb="FFFFC000"/>
        <color rgb="FF10A814"/>
      </colorScale>
    </cfRule>
  </conditionalFormatting>
  <conditionalFormatting sqref="G24:G32 G34:G41">
    <cfRule type="iconSet" priority="4171">
      <iconSet iconSet="3Symbols">
        <cfvo type="percent" val="0"/>
        <cfvo type="num" val="0.5"/>
        <cfvo type="num" val="0.8"/>
      </iconSet>
    </cfRule>
  </conditionalFormatting>
  <conditionalFormatting sqref="G33">
    <cfRule type="iconSet" priority="18">
      <iconSet iconSet="3Symbols">
        <cfvo type="percent" val="0"/>
        <cfvo type="num" val="0.5"/>
        <cfvo type="num" val="0.8"/>
      </iconSet>
    </cfRule>
  </conditionalFormatting>
  <conditionalFormatting sqref="M8">
    <cfRule type="colorScale" priority="17">
      <colorScale>
        <cfvo type="num" val="0"/>
        <cfvo type="num" val="5"/>
        <cfvo type="num" val="10"/>
        <color theme="5" tint="-0.249977111117893"/>
        <color rgb="FFFFC000"/>
        <color rgb="FF10A814"/>
      </colorScale>
    </cfRule>
  </conditionalFormatting>
  <conditionalFormatting sqref="G13:G21">
    <cfRule type="iconSet" priority="4331">
      <iconSet iconSet="3Symbols">
        <cfvo type="percent" val="0"/>
        <cfvo type="num" val="0.5"/>
        <cfvo type="num" val="0.8"/>
      </iconSet>
    </cfRule>
  </conditionalFormatting>
  <conditionalFormatting sqref="M10">
    <cfRule type="colorScale" priority="13">
      <colorScale>
        <cfvo type="num" val="0"/>
        <cfvo type="num" val="5"/>
        <cfvo type="num" val="10"/>
        <color theme="5" tint="-0.249977111117893"/>
        <color rgb="FFFFC000"/>
        <color rgb="FF10A814"/>
      </colorScale>
    </cfRule>
  </conditionalFormatting>
  <conditionalFormatting sqref="M9">
    <cfRule type="colorScale" priority="12">
      <colorScale>
        <cfvo type="num" val="0"/>
        <cfvo type="num" val="5"/>
        <cfvo type="num" val="10"/>
        <color theme="5" tint="-0.249977111117893"/>
        <color rgb="FFFFC000"/>
        <color rgb="FF10A814"/>
      </colorScale>
    </cfRule>
  </conditionalFormatting>
  <conditionalFormatting sqref="M7">
    <cfRule type="colorScale" priority="11">
      <colorScale>
        <cfvo type="num" val="0"/>
        <cfvo type="num" val="5"/>
        <cfvo type="num" val="10"/>
        <color theme="5" tint="-0.249977111117893"/>
        <color rgb="FFFFC000"/>
        <color rgb="FF10A814"/>
      </colorScale>
    </cfRule>
  </conditionalFormatting>
  <conditionalFormatting sqref="M13">
    <cfRule type="colorScale" priority="10">
      <colorScale>
        <cfvo type="num" val="0"/>
        <cfvo type="num" val="5"/>
        <cfvo type="num" val="10"/>
        <color theme="5" tint="-0.249977111117893"/>
        <color rgb="FFFFC000"/>
        <color rgb="FF10A814"/>
      </colorScale>
    </cfRule>
  </conditionalFormatting>
  <conditionalFormatting sqref="M14">
    <cfRule type="colorScale" priority="9">
      <colorScale>
        <cfvo type="num" val="0"/>
        <cfvo type="num" val="5"/>
        <cfvo type="num" val="10"/>
        <color theme="5" tint="-0.249977111117893"/>
        <color rgb="FFFFC000"/>
        <color rgb="FF10A814"/>
      </colorScale>
    </cfRule>
  </conditionalFormatting>
  <conditionalFormatting sqref="M15">
    <cfRule type="colorScale" priority="8">
      <colorScale>
        <cfvo type="num" val="0"/>
        <cfvo type="num" val="5"/>
        <cfvo type="num" val="10"/>
        <color theme="5" tint="-0.249977111117893"/>
        <color rgb="FFFFC000"/>
        <color rgb="FF10A814"/>
      </colorScale>
    </cfRule>
  </conditionalFormatting>
  <conditionalFormatting sqref="M16">
    <cfRule type="colorScale" priority="7">
      <colorScale>
        <cfvo type="num" val="0"/>
        <cfvo type="num" val="5"/>
        <cfvo type="num" val="10"/>
        <color theme="5" tint="-0.249977111117893"/>
        <color rgb="FFFFC000"/>
        <color rgb="FF10A814"/>
      </colorScale>
    </cfRule>
  </conditionalFormatting>
  <conditionalFormatting sqref="M17">
    <cfRule type="colorScale" priority="6">
      <colorScale>
        <cfvo type="num" val="0"/>
        <cfvo type="num" val="5"/>
        <cfvo type="num" val="10"/>
        <color theme="5" tint="-0.249977111117893"/>
        <color rgb="FFFFC000"/>
        <color rgb="FF10A814"/>
      </colorScale>
    </cfRule>
  </conditionalFormatting>
  <conditionalFormatting sqref="M18">
    <cfRule type="colorScale" priority="4">
      <colorScale>
        <cfvo type="num" val="0"/>
        <cfvo type="num" val="5"/>
        <cfvo type="num" val="10"/>
        <color theme="5" tint="-0.249977111117893"/>
        <color rgb="FFFFC000"/>
        <color rgb="FF10A814"/>
      </colorScale>
    </cfRule>
  </conditionalFormatting>
  <conditionalFormatting sqref="M19">
    <cfRule type="colorScale" priority="3">
      <colorScale>
        <cfvo type="num" val="0"/>
        <cfvo type="num" val="5"/>
        <cfvo type="num" val="10"/>
        <color theme="5" tint="-0.249977111117893"/>
        <color rgb="FFFFC000"/>
        <color rgb="FF10A814"/>
      </colorScale>
    </cfRule>
  </conditionalFormatting>
  <conditionalFormatting sqref="M20">
    <cfRule type="colorScale" priority="2">
      <colorScale>
        <cfvo type="num" val="0"/>
        <cfvo type="num" val="5"/>
        <cfvo type="num" val="10"/>
        <color theme="5" tint="-0.249977111117893"/>
        <color rgb="FFFFC000"/>
        <color rgb="FF10A814"/>
      </colorScale>
    </cfRule>
  </conditionalFormatting>
  <conditionalFormatting sqref="M21">
    <cfRule type="colorScale" priority="1">
      <colorScale>
        <cfvo type="num" val="0"/>
        <cfvo type="num" val="5"/>
        <cfvo type="num" val="10"/>
        <color theme="5" tint="-0.249977111117893"/>
        <color rgb="FFFFC000"/>
        <color rgb="FF10A814"/>
      </colorScale>
    </cfRule>
  </conditionalFormatting>
  <dataValidations count="3">
    <dataValidation type="list" allowBlank="1" showInputMessage="1" showErrorMessage="1" sqref="H22">
      <formula1>$S$6:$S$8</formula1>
    </dataValidation>
    <dataValidation type="list" allowBlank="1" showInputMessage="1" showErrorMessage="1" sqref="M8 K7:K10 M15 K13:K21 M18:M21">
      <formula1>$S$5:$S$16</formula1>
    </dataValidation>
    <dataValidation type="list" allowBlank="1" showInputMessage="1" showErrorMessage="1" sqref="M16:M17 M9:M10 M7 M13:M14">
      <formula1>$S$5:$S$15</formula1>
    </dataValidation>
  </dataValidation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3" tint="0.39997558519241921"/>
  </sheetPr>
  <dimension ref="A1:U77"/>
  <sheetViews>
    <sheetView topLeftCell="C25" zoomScale="60" zoomScaleNormal="60" workbookViewId="0">
      <selection activeCell="G28" sqref="F28:G28"/>
    </sheetView>
  </sheetViews>
  <sheetFormatPr baseColWidth="10" defaultColWidth="0" defaultRowHeight="15" zeroHeight="1" x14ac:dyDescent="0.25"/>
  <cols>
    <col min="1" max="1" width="5.5703125" style="24" customWidth="1"/>
    <col min="2" max="2" width="27.42578125" style="25" customWidth="1"/>
    <col min="3" max="3" width="20.5703125" style="25" customWidth="1"/>
    <col min="4" max="4" width="23.42578125" style="24" customWidth="1"/>
    <col min="5" max="6" width="11.42578125" style="24" customWidth="1"/>
    <col min="7" max="7" width="12" style="24" customWidth="1"/>
    <col min="8" max="8" width="23.85546875" style="24" bestFit="1" customWidth="1"/>
    <col min="9" max="9" width="24.85546875" style="24" bestFit="1" customWidth="1"/>
    <col min="10" max="11" width="23.85546875" style="24" bestFit="1" customWidth="1"/>
    <col min="12" max="12" width="32.140625" style="24" customWidth="1"/>
    <col min="13" max="13" width="24.140625" style="8" bestFit="1" customWidth="1"/>
    <col min="14" max="14" width="41.42578125" customWidth="1"/>
    <col min="15" max="15" width="30.5703125" customWidth="1"/>
    <col min="16" max="16" width="15.42578125" customWidth="1"/>
    <col min="17" max="17" width="31" style="11" customWidth="1"/>
    <col min="18" max="18" width="11.42578125" hidden="1" customWidth="1"/>
    <col min="19" max="19" width="11.42578125" style="11" hidden="1" customWidth="1"/>
    <col min="20" max="20" width="18.7109375" style="11" hidden="1" customWidth="1"/>
    <col min="21" max="21" width="16.5703125" style="11" hidden="1" customWidth="1"/>
    <col min="22" max="16384" width="11.42578125" hidden="1"/>
  </cols>
  <sheetData>
    <row r="1" spans="1:21" ht="15" customHeight="1" x14ac:dyDescent="0.25">
      <c r="A1" s="8"/>
      <c r="B1" s="9" t="s">
        <v>273</v>
      </c>
      <c r="C1" s="9"/>
      <c r="D1" s="2"/>
      <c r="E1" s="2"/>
      <c r="F1" s="2"/>
      <c r="G1" s="2"/>
      <c r="H1" s="2"/>
      <c r="I1" s="2"/>
      <c r="J1" s="2"/>
      <c r="K1" s="11"/>
      <c r="L1" s="11"/>
      <c r="M1" s="11"/>
      <c r="N1" s="11"/>
      <c r="O1" s="11"/>
      <c r="P1" s="11"/>
      <c r="R1" s="11"/>
    </row>
    <row r="2" spans="1:21" ht="23.25" x14ac:dyDescent="0.35">
      <c r="A2" s="8"/>
      <c r="B2" s="992" t="s">
        <v>241</v>
      </c>
      <c r="C2" s="992"/>
      <c r="D2" s="992"/>
      <c r="E2" s="992"/>
      <c r="F2" s="992"/>
      <c r="G2" s="992"/>
      <c r="H2" s="992"/>
      <c r="I2" s="992"/>
      <c r="J2" s="992"/>
      <c r="K2" s="992"/>
      <c r="L2" s="992"/>
      <c r="M2" s="992"/>
      <c r="N2" s="992"/>
      <c r="O2" s="13"/>
      <c r="P2" s="11"/>
      <c r="R2" s="11"/>
    </row>
    <row r="3" spans="1:21" ht="15" customHeight="1" x14ac:dyDescent="0.25">
      <c r="A3" s="8"/>
      <c r="B3" s="995"/>
      <c r="C3" s="995"/>
      <c r="D3" s="995"/>
      <c r="E3" s="995"/>
      <c r="F3" s="995"/>
      <c r="G3" s="995"/>
      <c r="H3" s="995"/>
      <c r="I3" s="995"/>
      <c r="J3" s="995"/>
      <c r="K3" s="995"/>
      <c r="L3" s="995"/>
      <c r="M3" s="11"/>
      <c r="N3" s="11"/>
      <c r="O3" s="13"/>
      <c r="P3" s="11"/>
      <c r="R3" s="11"/>
    </row>
    <row r="4" spans="1:21" ht="15" customHeight="1" x14ac:dyDescent="0.25">
      <c r="A4" s="8"/>
      <c r="B4" s="993" t="s">
        <v>410</v>
      </c>
      <c r="C4" s="993"/>
      <c r="D4" s="993"/>
      <c r="E4" s="993"/>
      <c r="F4" s="993"/>
      <c r="G4" s="993"/>
      <c r="H4" s="993"/>
      <c r="I4" s="993"/>
      <c r="J4" s="993"/>
      <c r="K4" s="993"/>
      <c r="L4" s="993"/>
      <c r="M4" s="993"/>
      <c r="N4" s="993"/>
      <c r="O4" s="13"/>
      <c r="P4" s="11"/>
      <c r="R4" s="11"/>
    </row>
    <row r="5" spans="1:21" ht="27" customHeight="1" x14ac:dyDescent="0.25">
      <c r="A5" s="8"/>
      <c r="B5" s="12"/>
      <c r="C5" s="12"/>
      <c r="D5" s="2"/>
      <c r="E5" s="2"/>
      <c r="F5" s="2"/>
      <c r="G5" s="2"/>
      <c r="H5" s="2"/>
      <c r="I5" s="2"/>
      <c r="K5" s="2"/>
      <c r="L5" s="2"/>
      <c r="M5" s="2"/>
      <c r="N5" s="2"/>
      <c r="O5" s="2"/>
      <c r="P5" s="2"/>
      <c r="Q5" s="713" t="s">
        <v>758</v>
      </c>
      <c r="R5" s="11"/>
      <c r="S5" s="446">
        <v>0</v>
      </c>
      <c r="U5" s="13"/>
    </row>
    <row r="6" spans="1:21" ht="30" x14ac:dyDescent="0.25">
      <c r="A6" s="11"/>
      <c r="B6" s="394" t="s">
        <v>242</v>
      </c>
      <c r="C6" s="935" t="s">
        <v>243</v>
      </c>
      <c r="D6" s="935"/>
      <c r="E6" s="394" t="s">
        <v>244</v>
      </c>
      <c r="F6" s="394" t="s">
        <v>245</v>
      </c>
      <c r="G6" s="391" t="s">
        <v>246</v>
      </c>
      <c r="H6" s="535" t="s">
        <v>797</v>
      </c>
      <c r="I6" s="536" t="s">
        <v>777</v>
      </c>
      <c r="J6" s="712"/>
      <c r="K6" s="421" t="s">
        <v>756</v>
      </c>
      <c r="L6" s="391" t="s">
        <v>251</v>
      </c>
      <c r="M6" s="391" t="s">
        <v>252</v>
      </c>
      <c r="N6" s="391" t="s">
        <v>251</v>
      </c>
      <c r="O6" s="8"/>
      <c r="P6" s="2"/>
      <c r="Q6" s="713">
        <f>SUM(Q7)/10</f>
        <v>1</v>
      </c>
      <c r="R6" s="11"/>
      <c r="S6" s="446">
        <v>1</v>
      </c>
      <c r="T6" s="495" t="s">
        <v>459</v>
      </c>
      <c r="U6" s="495" t="s">
        <v>460</v>
      </c>
    </row>
    <row r="7" spans="1:21" s="5" customFormat="1" ht="63" customHeight="1" x14ac:dyDescent="0.25">
      <c r="A7" s="501" t="str">
        <f>VLOOKUP($B$1,avance!$A$2:$B$209,2,0)</f>
        <v xml:space="preserve">31 de diciembre de 2015._x000D_
_x000D_
El indicador de gestión de la información está conformado en un 50% por el avance del sistema de información en cuanto a la recolección de los datos relacionados con la internacionalización de la UTP desde las fuentes, más un 50% de generación de reportes desde las mismas fuentes de la información institucional. Al cierre del año 2015, no hubo avances, conservándose la misma ejecución del 27% alcanzado durante la vigencia del 2014._x000D_
_x000D_
A inicios del año, se llevó a cabo una reunión entre la Oficina de Relaciones Internacionales y la División de Sistemas, donde se fijaron unos compromisos por parte de la División de Sistemas, sin embargo no se cumplieron, ni en cuanto al listado de convenios ni a los otros plasmados en el acta correspondiente. Esto sin embargo no impidió que la Oficina de Relaciones Internacionales cumpliera con los compromisos de reporte de información en los sistemas de la universidad, aunque haciéndose más dispendioso el trabajo. Se puede revisar el acta correspondiente y sus anexos._x000D_
_x000D_
Con el presente informe, se adjunta el soporte donde se indica forma de cálculo del indicador. _x000D_
</v>
      </c>
      <c r="B7" s="434" t="s">
        <v>21</v>
      </c>
      <c r="C7" s="996" t="s">
        <v>423</v>
      </c>
      <c r="D7" s="996"/>
      <c r="E7" s="334">
        <f>VLOOKUP(C7,Tabla__10.1.1.223_SQLEXPRESS_sigob_utp_Objetivos_indicadores[[desc_indicador]:[avance]],3,0)%</f>
        <v>0.83</v>
      </c>
      <c r="F7" s="334">
        <f>VLOOKUP(C7,Tabla__10.1.1.223_SQLEXPRESS_sigob_utp_Objetivos_indicadores[[desc_indicador]:[avance]],5,0)%</f>
        <v>0.94</v>
      </c>
      <c r="G7" s="393">
        <f>F7/E7</f>
        <v>1.1325301204819278</v>
      </c>
      <c r="H7" s="537">
        <f>VLOOKUP(B7,obj_ava!$J$2:$K$12,2,FALSE)</f>
        <v>42389.652968402777</v>
      </c>
      <c r="I7" s="537">
        <f>VLOOKUP(C7,obj_ind!$P$2:$Q$93,2,FALSE)</f>
        <v>42389.652968402777</v>
      </c>
      <c r="J7" s="710"/>
      <c r="K7" s="525">
        <v>10</v>
      </c>
      <c r="L7" s="680" t="s">
        <v>960</v>
      </c>
      <c r="M7" s="525">
        <v>10</v>
      </c>
      <c r="N7" s="680" t="s">
        <v>960</v>
      </c>
      <c r="O7" s="13"/>
      <c r="P7" s="2"/>
      <c r="Q7" s="448">
        <f>AVERAGE(K7,M7)</f>
        <v>10</v>
      </c>
      <c r="R7" s="13"/>
      <c r="S7" s="446">
        <v>2</v>
      </c>
      <c r="T7" s="494">
        <f>'Calidad Información'!$H$4</f>
        <v>42367</v>
      </c>
      <c r="U7" s="494">
        <f>'Calidad Información'!$H$5</f>
        <v>42394</v>
      </c>
    </row>
    <row r="8" spans="1:21" s="5" customFormat="1" ht="23.25" customHeight="1" x14ac:dyDescent="0.25">
      <c r="A8" s="13"/>
      <c r="B8" s="15"/>
      <c r="C8" s="15"/>
      <c r="D8" s="11"/>
      <c r="E8" s="11"/>
      <c r="F8" s="11"/>
      <c r="G8" s="11"/>
      <c r="I8" s="570"/>
      <c r="J8" s="570"/>
      <c r="K8" s="11"/>
      <c r="L8" s="11"/>
      <c r="M8" s="11"/>
      <c r="N8" s="11"/>
      <c r="O8" s="11"/>
      <c r="P8" s="2"/>
      <c r="Q8" s="714" t="s">
        <v>470</v>
      </c>
      <c r="R8" s="13"/>
      <c r="S8" s="446">
        <v>3</v>
      </c>
      <c r="T8" s="13"/>
      <c r="U8" s="13"/>
    </row>
    <row r="9" spans="1:21" s="5" customFormat="1" ht="30" x14ac:dyDescent="0.25">
      <c r="A9" s="13"/>
      <c r="B9" s="394" t="s">
        <v>254</v>
      </c>
      <c r="C9" s="935" t="s">
        <v>243</v>
      </c>
      <c r="D9" s="935"/>
      <c r="E9" s="394" t="s">
        <v>244</v>
      </c>
      <c r="F9" s="394" t="s">
        <v>245</v>
      </c>
      <c r="G9" s="391" t="s">
        <v>246</v>
      </c>
      <c r="H9" s="535" t="s">
        <v>797</v>
      </c>
      <c r="I9" s="536" t="s">
        <v>777</v>
      </c>
      <c r="J9" s="710"/>
      <c r="K9" s="421" t="s">
        <v>756</v>
      </c>
      <c r="L9" s="391" t="s">
        <v>251</v>
      </c>
      <c r="M9" s="391" t="s">
        <v>252</v>
      </c>
      <c r="N9" s="391" t="s">
        <v>251</v>
      </c>
      <c r="O9" s="13"/>
      <c r="P9" s="2"/>
      <c r="Q9" s="714">
        <f>(SUM(Q10:Q23)/COUNT(Q10:Q23))/10</f>
        <v>0.83928571428571419</v>
      </c>
      <c r="R9" s="13"/>
      <c r="S9" s="446">
        <v>4</v>
      </c>
      <c r="U9" s="13"/>
    </row>
    <row r="10" spans="1:21" s="5" customFormat="1" ht="84" customHeight="1" x14ac:dyDescent="0.25">
      <c r="A10" s="13"/>
      <c r="B10" s="934" t="s">
        <v>127</v>
      </c>
      <c r="C10" s="994" t="s">
        <v>721</v>
      </c>
      <c r="D10" s="994"/>
      <c r="E10" s="334">
        <f>VLOOKUP(C10,Tabla__10.1.1.223_SQLEXPRESS_sigob_utp_Componentes_indicadores[[desc_indicador]:[avance]],3,0)%</f>
        <v>0.12</v>
      </c>
      <c r="F10" s="334">
        <f>VLOOKUP(C10,Tabla__10.1.1.223_SQLEXPRESS_sigob_utp_Componentes_indicadores[[desc_indicador]:[avance]],5,0)%</f>
        <v>9.8000000000000004E-2</v>
      </c>
      <c r="G10" s="393">
        <f t="shared" ref="G10:G23" si="0">F10/E10</f>
        <v>0.81666666666666676</v>
      </c>
      <c r="H10" s="963">
        <f>VLOOKUP(B10,comp_ava!$L$2:$M$75,2,FALSE)</f>
        <v>42389.63716096065</v>
      </c>
      <c r="I10" s="537">
        <f>VLOOKUP(C10,comp_ind!$S$2:$T$489,2,FALSE)</f>
        <v>42389.63716096065</v>
      </c>
      <c r="J10" s="710"/>
      <c r="K10" s="525">
        <v>10</v>
      </c>
      <c r="L10" s="654" t="s">
        <v>960</v>
      </c>
      <c r="M10" s="525">
        <v>0</v>
      </c>
      <c r="N10" s="676" t="s">
        <v>1074</v>
      </c>
      <c r="O10" s="13"/>
      <c r="P10" s="2"/>
      <c r="Q10" s="448">
        <f t="shared" ref="Q10:Q23" si="1">AVERAGE(K10,M10)</f>
        <v>5</v>
      </c>
      <c r="R10" s="13"/>
      <c r="S10" s="446">
        <v>5</v>
      </c>
      <c r="T10" s="13"/>
      <c r="U10" s="13"/>
    </row>
    <row r="11" spans="1:21" s="5" customFormat="1" ht="66.75" customHeight="1" x14ac:dyDescent="0.25">
      <c r="A11" s="13"/>
      <c r="B11" s="934"/>
      <c r="C11" s="994" t="s">
        <v>714</v>
      </c>
      <c r="D11" s="994"/>
      <c r="E11" s="334">
        <f>VLOOKUP(C11,Tabla__10.1.1.223_SQLEXPRESS_sigob_utp_Componentes_indicadores[[desc_indicador]:[avance]],3,0)%</f>
        <v>0.2</v>
      </c>
      <c r="F11" s="334">
        <f>VLOOKUP(C11,Tabla__10.1.1.223_SQLEXPRESS_sigob_utp_Componentes_indicadores[[desc_indicador]:[avance]],5,0)%</f>
        <v>0.16</v>
      </c>
      <c r="G11" s="393">
        <f t="shared" si="0"/>
        <v>0.79999999999999993</v>
      </c>
      <c r="H11" s="964"/>
      <c r="I11" s="537">
        <f>VLOOKUP(C11,comp_ind!$S$2:$T$489,2,FALSE)</f>
        <v>42389.63716096065</v>
      </c>
      <c r="J11" s="710"/>
      <c r="K11" s="525">
        <v>10</v>
      </c>
      <c r="L11" s="677" t="s">
        <v>960</v>
      </c>
      <c r="M11" s="525">
        <v>0</v>
      </c>
      <c r="N11" s="680" t="s">
        <v>1075</v>
      </c>
      <c r="O11" s="13"/>
      <c r="P11" s="2"/>
      <c r="Q11" s="448">
        <f t="shared" si="1"/>
        <v>5</v>
      </c>
      <c r="R11" s="13"/>
      <c r="S11" s="446">
        <v>6</v>
      </c>
      <c r="T11" s="13"/>
      <c r="U11" s="13"/>
    </row>
    <row r="12" spans="1:21" s="5" customFormat="1" ht="40.5" customHeight="1" x14ac:dyDescent="0.25">
      <c r="A12" s="13"/>
      <c r="B12" s="934"/>
      <c r="C12" s="994" t="s">
        <v>681</v>
      </c>
      <c r="D12" s="994"/>
      <c r="E12" s="334">
        <f>VLOOKUP(C12,Tabla__10.1.1.223_SQLEXPRESS_sigob_utp_Componentes_indicadores[[desc_indicador]:[avance]],3,0)%</f>
        <v>0.33</v>
      </c>
      <c r="F12" s="334">
        <f>VLOOKUP(C12,Tabla__10.1.1.223_SQLEXPRESS_sigob_utp_Componentes_indicadores[[desc_indicador]:[avance]],5,0)%</f>
        <v>0.29790000000000005</v>
      </c>
      <c r="G12" s="393">
        <f t="shared" si="0"/>
        <v>0.90272727272727282</v>
      </c>
      <c r="H12" s="964"/>
      <c r="I12" s="537">
        <f>VLOOKUP(C12,comp_ind!$S$2:$T$489,2,FALSE)</f>
        <v>42389.63716096065</v>
      </c>
      <c r="J12" s="710"/>
      <c r="K12" s="525">
        <v>10</v>
      </c>
      <c r="L12" s="677" t="s">
        <v>960</v>
      </c>
      <c r="M12" s="525">
        <v>5</v>
      </c>
      <c r="N12" s="680" t="s">
        <v>1076</v>
      </c>
      <c r="O12" s="13"/>
      <c r="P12" s="2"/>
      <c r="Q12" s="448">
        <f t="shared" si="1"/>
        <v>7.5</v>
      </c>
      <c r="R12" s="13"/>
      <c r="S12" s="446">
        <v>7</v>
      </c>
      <c r="T12" s="13"/>
      <c r="U12" s="13"/>
    </row>
    <row r="13" spans="1:21" s="5" customFormat="1" ht="40.5" customHeight="1" x14ac:dyDescent="0.25">
      <c r="A13" s="13"/>
      <c r="B13" s="934"/>
      <c r="C13" s="994" t="s">
        <v>677</v>
      </c>
      <c r="D13" s="994"/>
      <c r="E13" s="334">
        <f>VLOOKUP(C13,Tabla__10.1.1.223_SQLEXPRESS_sigob_utp_Componentes_indicadores[[desc_indicador]:[avance]],3,0)%</f>
        <v>0.88</v>
      </c>
      <c r="F13" s="334">
        <f>VLOOKUP(C13,Tabla__10.1.1.223_SQLEXPRESS_sigob_utp_Componentes_indicadores[[desc_indicador]:[avance]],5,0)%</f>
        <v>0.88</v>
      </c>
      <c r="G13" s="393">
        <f t="shared" si="0"/>
        <v>1</v>
      </c>
      <c r="H13" s="964"/>
      <c r="I13" s="537">
        <f>VLOOKUP(C13,comp_ind!$S$2:$T$489,2,FALSE)</f>
        <v>42389.63716096065</v>
      </c>
      <c r="J13" s="710"/>
      <c r="K13" s="525">
        <v>10</v>
      </c>
      <c r="L13" s="680" t="s">
        <v>960</v>
      </c>
      <c r="M13" s="525">
        <v>10</v>
      </c>
      <c r="N13" s="680" t="s">
        <v>960</v>
      </c>
      <c r="O13" s="13"/>
      <c r="P13" s="2"/>
      <c r="Q13" s="448">
        <f t="shared" si="1"/>
        <v>10</v>
      </c>
      <c r="R13" s="13"/>
      <c r="S13" s="446">
        <v>8</v>
      </c>
      <c r="T13" s="13"/>
      <c r="U13" s="13"/>
    </row>
    <row r="14" spans="1:21" s="5" customFormat="1" ht="51.75" customHeight="1" x14ac:dyDescent="0.25">
      <c r="A14" s="13"/>
      <c r="B14" s="934"/>
      <c r="C14" s="994" t="s">
        <v>132</v>
      </c>
      <c r="D14" s="994"/>
      <c r="E14" s="399">
        <f>VLOOKUP(C14,Tabla__10.1.1.223_SQLEXPRESS_sigob_utp_Componentes_indicadores[[desc_indicador]:[avance]],3,0)</f>
        <v>16</v>
      </c>
      <c r="F14" s="31">
        <f>VLOOKUP(C14,Tabla__10.1.1.223_SQLEXPRESS_sigob_utp_Componentes_indicadores[[desc_indicador]:[avance]],5,0)</f>
        <v>11</v>
      </c>
      <c r="G14" s="393">
        <f t="shared" si="0"/>
        <v>0.6875</v>
      </c>
      <c r="H14" s="964"/>
      <c r="I14" s="537">
        <f>VLOOKUP(C14,comp_ind!$S$2:$T$489,2,FALSE)</f>
        <v>42389.63716096065</v>
      </c>
      <c r="J14" s="710"/>
      <c r="K14" s="525">
        <v>0</v>
      </c>
      <c r="L14" s="680" t="s">
        <v>1077</v>
      </c>
      <c r="M14" s="525">
        <v>0</v>
      </c>
      <c r="N14" s="680" t="s">
        <v>979</v>
      </c>
      <c r="O14" s="13"/>
      <c r="P14" s="2"/>
      <c r="Q14" s="448">
        <f t="shared" si="1"/>
        <v>0</v>
      </c>
      <c r="R14" s="13"/>
      <c r="S14" s="446">
        <v>9</v>
      </c>
      <c r="T14" s="13"/>
      <c r="U14" s="13"/>
    </row>
    <row r="15" spans="1:21" s="5" customFormat="1" ht="40.5" customHeight="1" x14ac:dyDescent="0.25">
      <c r="A15" s="13"/>
      <c r="B15" s="934"/>
      <c r="C15" s="994" t="s">
        <v>680</v>
      </c>
      <c r="D15" s="994"/>
      <c r="E15" s="399">
        <f>VLOOKUP(C15,Tabla__10.1.1.223_SQLEXPRESS_sigob_utp_Componentes_indicadores[[desc_indicador]:[avance]],3,0)</f>
        <v>150</v>
      </c>
      <c r="F15" s="31">
        <f>VLOOKUP(C15,Tabla__10.1.1.223_SQLEXPRESS_sigob_utp_Componentes_indicadores[[desc_indicador]:[avance]],5,0)</f>
        <v>135</v>
      </c>
      <c r="G15" s="393">
        <f t="shared" si="0"/>
        <v>0.9</v>
      </c>
      <c r="H15" s="964"/>
      <c r="I15" s="537">
        <f>VLOOKUP(C15,comp_ind!$S$2:$T$489,2,FALSE)</f>
        <v>42389.63716096065</v>
      </c>
      <c r="J15" s="710"/>
      <c r="K15" s="525">
        <v>10</v>
      </c>
      <c r="L15" s="680" t="s">
        <v>960</v>
      </c>
      <c r="M15" s="525">
        <v>10</v>
      </c>
      <c r="N15" s="680" t="s">
        <v>960</v>
      </c>
      <c r="O15" s="13"/>
      <c r="P15" s="2"/>
      <c r="Q15" s="448">
        <f t="shared" si="1"/>
        <v>10</v>
      </c>
      <c r="R15" s="13"/>
      <c r="S15" s="446">
        <v>10</v>
      </c>
      <c r="T15" s="13"/>
      <c r="U15" s="13"/>
    </row>
    <row r="16" spans="1:21" s="5" customFormat="1" ht="40.5" customHeight="1" x14ac:dyDescent="0.25">
      <c r="A16" s="13"/>
      <c r="B16" s="934"/>
      <c r="C16" s="994" t="s">
        <v>682</v>
      </c>
      <c r="D16" s="994"/>
      <c r="E16" s="399">
        <f>VLOOKUP(C16,Tabla__10.1.1.223_SQLEXPRESS_sigob_utp_Componentes_indicadores[[desc_indicador]:[avance]],3,0)</f>
        <v>18</v>
      </c>
      <c r="F16" s="31">
        <f>VLOOKUP(C16,Tabla__10.1.1.223_SQLEXPRESS_sigob_utp_Componentes_indicadores[[desc_indicador]:[avance]],5,0)</f>
        <v>18</v>
      </c>
      <c r="G16" s="393">
        <f t="shared" si="0"/>
        <v>1</v>
      </c>
      <c r="H16" s="964"/>
      <c r="I16" s="537">
        <f>VLOOKUP(C16,comp_ind!$S$2:$T$489,2,FALSE)</f>
        <v>42389.63716096065</v>
      </c>
      <c r="J16" s="710"/>
      <c r="K16" s="525">
        <v>10</v>
      </c>
      <c r="L16" s="680" t="s">
        <v>960</v>
      </c>
      <c r="M16" s="525">
        <v>10</v>
      </c>
      <c r="N16" s="680" t="s">
        <v>960</v>
      </c>
      <c r="O16" s="13"/>
      <c r="P16" s="2"/>
      <c r="Q16" s="448">
        <f t="shared" si="1"/>
        <v>10</v>
      </c>
      <c r="R16" s="13"/>
      <c r="S16" s="13"/>
      <c r="T16" s="13"/>
      <c r="U16" s="13"/>
    </row>
    <row r="17" spans="1:21" s="5" customFormat="1" ht="40.5" customHeight="1" x14ac:dyDescent="0.25">
      <c r="A17" s="13"/>
      <c r="B17" s="934"/>
      <c r="C17" s="994" t="s">
        <v>678</v>
      </c>
      <c r="D17" s="994"/>
      <c r="E17" s="399">
        <f>VLOOKUP(C17,Tabla__10.1.1.223_SQLEXPRESS_sigob_utp_Componentes_indicadores[[desc_indicador]:[avance]],3,0)</f>
        <v>6</v>
      </c>
      <c r="F17" s="31">
        <f>VLOOKUP(C17,Tabla__10.1.1.223_SQLEXPRESS_sigob_utp_Componentes_indicadores[[desc_indicador]:[avance]],5,0)</f>
        <v>14</v>
      </c>
      <c r="G17" s="393">
        <f t="shared" si="0"/>
        <v>2.3333333333333335</v>
      </c>
      <c r="H17" s="964"/>
      <c r="I17" s="537">
        <f>VLOOKUP(C17,comp_ind!$S$2:$T$489,2,FALSE)</f>
        <v>42389.63716096065</v>
      </c>
      <c r="J17" s="710"/>
      <c r="K17" s="525">
        <v>10</v>
      </c>
      <c r="L17" s="680" t="s">
        <v>960</v>
      </c>
      <c r="M17" s="525">
        <v>10</v>
      </c>
      <c r="N17" s="680" t="s">
        <v>960</v>
      </c>
      <c r="O17" s="13"/>
      <c r="P17" s="2"/>
      <c r="Q17" s="448">
        <f t="shared" si="1"/>
        <v>10</v>
      </c>
      <c r="R17" s="13"/>
      <c r="S17" s="13"/>
      <c r="T17" s="13"/>
      <c r="U17" s="13"/>
    </row>
    <row r="18" spans="1:21" s="5" customFormat="1" ht="40.5" customHeight="1" x14ac:dyDescent="0.25">
      <c r="A18" s="13"/>
      <c r="B18" s="934"/>
      <c r="C18" s="994" t="s">
        <v>128</v>
      </c>
      <c r="D18" s="994"/>
      <c r="E18" s="399">
        <f>VLOOKUP(C18,Tabla__10.1.1.223_SQLEXPRESS_sigob_utp_Componentes_indicadores[[desc_indicador]:[avance]],3,0)</f>
        <v>2</v>
      </c>
      <c r="F18" s="31">
        <f>VLOOKUP(C18,Tabla__10.1.1.223_SQLEXPRESS_sigob_utp_Componentes_indicadores[[desc_indicador]:[avance]],5,0)</f>
        <v>2</v>
      </c>
      <c r="G18" s="393">
        <f t="shared" si="0"/>
        <v>1</v>
      </c>
      <c r="H18" s="964"/>
      <c r="I18" s="537">
        <f>VLOOKUP(C18,comp_ind!$S$2:$T$489,2,FALSE)</f>
        <v>42389.63716096065</v>
      </c>
      <c r="J18" s="710"/>
      <c r="K18" s="525">
        <v>10</v>
      </c>
      <c r="L18" s="680" t="s">
        <v>960</v>
      </c>
      <c r="M18" s="525">
        <v>10</v>
      </c>
      <c r="N18" s="680" t="s">
        <v>960</v>
      </c>
      <c r="O18" s="13"/>
      <c r="P18" s="2"/>
      <c r="Q18" s="448">
        <f t="shared" si="1"/>
        <v>10</v>
      </c>
      <c r="R18" s="13"/>
      <c r="S18" s="13"/>
      <c r="T18" s="13"/>
      <c r="U18" s="13"/>
    </row>
    <row r="19" spans="1:21" s="5" customFormat="1" ht="40.5" customHeight="1" x14ac:dyDescent="0.25">
      <c r="A19" s="13"/>
      <c r="B19" s="934"/>
      <c r="C19" s="994" t="s">
        <v>679</v>
      </c>
      <c r="D19" s="994"/>
      <c r="E19" s="399">
        <f>VLOOKUP(C19,Tabla__10.1.1.223_SQLEXPRESS_sigob_utp_Componentes_indicadores[[desc_indicador]:[avance]],3,0)</f>
        <v>30</v>
      </c>
      <c r="F19" s="31">
        <f>VLOOKUP(C19,Tabla__10.1.1.223_SQLEXPRESS_sigob_utp_Componentes_indicadores[[desc_indicador]:[avance]],5,0)</f>
        <v>42</v>
      </c>
      <c r="G19" s="393">
        <f t="shared" si="0"/>
        <v>1.4</v>
      </c>
      <c r="H19" s="964"/>
      <c r="I19" s="537">
        <f>VLOOKUP(C19,comp_ind!$S$2:$T$489,2,FALSE)</f>
        <v>42389.63716096065</v>
      </c>
      <c r="J19" s="710"/>
      <c r="K19" s="525">
        <v>10</v>
      </c>
      <c r="L19" s="680" t="s">
        <v>960</v>
      </c>
      <c r="M19" s="525">
        <v>10</v>
      </c>
      <c r="N19" s="680" t="s">
        <v>960</v>
      </c>
      <c r="O19" s="13"/>
      <c r="P19" s="2"/>
      <c r="Q19" s="448">
        <f t="shared" si="1"/>
        <v>10</v>
      </c>
      <c r="R19" s="13"/>
      <c r="S19" s="13"/>
      <c r="T19" s="13"/>
      <c r="U19" s="13"/>
    </row>
    <row r="20" spans="1:21" s="5" customFormat="1" ht="40.5" customHeight="1" x14ac:dyDescent="0.25">
      <c r="A20" s="13"/>
      <c r="B20" s="934"/>
      <c r="C20" s="994" t="s">
        <v>676</v>
      </c>
      <c r="D20" s="994"/>
      <c r="E20" s="399">
        <f>VLOOKUP(C20,Tabla__10.1.1.223_SQLEXPRESS_sigob_utp_Componentes_indicadores[[desc_indicador]:[avance]],3,0)</f>
        <v>6</v>
      </c>
      <c r="F20" s="31">
        <f>VLOOKUP(C20,Tabla__10.1.1.223_SQLEXPRESS_sigob_utp_Componentes_indicadores[[desc_indicador]:[avance]],5,0)</f>
        <v>3</v>
      </c>
      <c r="G20" s="393">
        <f t="shared" si="0"/>
        <v>0.5</v>
      </c>
      <c r="H20" s="964"/>
      <c r="I20" s="537">
        <f>VLOOKUP(C20,comp_ind!$S$2:$T$489,2,FALSE)</f>
        <v>42389.63716096065</v>
      </c>
      <c r="J20" s="710"/>
      <c r="K20" s="525">
        <v>10</v>
      </c>
      <c r="L20" s="680" t="s">
        <v>960</v>
      </c>
      <c r="M20" s="525">
        <v>10</v>
      </c>
      <c r="N20" s="680" t="s">
        <v>960</v>
      </c>
      <c r="O20" s="13"/>
      <c r="P20" s="2"/>
      <c r="Q20" s="448">
        <f t="shared" si="1"/>
        <v>10</v>
      </c>
      <c r="R20" s="13"/>
      <c r="S20" s="13"/>
      <c r="T20" s="13"/>
      <c r="U20" s="13"/>
    </row>
    <row r="21" spans="1:21" s="5" customFormat="1" ht="40.5" customHeight="1" x14ac:dyDescent="0.25">
      <c r="A21" s="13"/>
      <c r="B21" s="934"/>
      <c r="C21" s="994" t="s">
        <v>674</v>
      </c>
      <c r="D21" s="994"/>
      <c r="E21" s="399">
        <f>VLOOKUP(C21,Tabla__10.1.1.223_SQLEXPRESS_sigob_utp_Componentes_indicadores[[desc_indicador]:[avance]],3,0)</f>
        <v>22</v>
      </c>
      <c r="F21" s="31">
        <f>VLOOKUP(C21,Tabla__10.1.1.223_SQLEXPRESS_sigob_utp_Componentes_indicadores[[desc_indicador]:[avance]],5,0)</f>
        <v>55</v>
      </c>
      <c r="G21" s="393">
        <f t="shared" si="0"/>
        <v>2.5</v>
      </c>
      <c r="H21" s="964"/>
      <c r="I21" s="537">
        <f>VLOOKUP(C21,comp_ind!$S$2:$T$489,2,FALSE)</f>
        <v>42389.63716096065</v>
      </c>
      <c r="J21" s="710"/>
      <c r="K21" s="525">
        <v>10</v>
      </c>
      <c r="L21" s="680" t="s">
        <v>960</v>
      </c>
      <c r="M21" s="525">
        <v>10</v>
      </c>
      <c r="N21" s="680" t="s">
        <v>960</v>
      </c>
      <c r="O21" s="13"/>
      <c r="P21" s="2"/>
      <c r="Q21" s="448">
        <f t="shared" si="1"/>
        <v>10</v>
      </c>
      <c r="R21" s="13"/>
      <c r="S21" s="13"/>
      <c r="T21" s="13"/>
      <c r="U21" s="13"/>
    </row>
    <row r="22" spans="1:21" s="5" customFormat="1" ht="23.25" x14ac:dyDescent="0.25">
      <c r="A22" s="13"/>
      <c r="B22" s="934"/>
      <c r="C22" s="994" t="s">
        <v>675</v>
      </c>
      <c r="D22" s="994"/>
      <c r="E22" s="399">
        <f>VLOOKUP(C22,Tabla__10.1.1.223_SQLEXPRESS_sigob_utp_Componentes_indicadores[[desc_indicador]:[avance]],3,0)</f>
        <v>40</v>
      </c>
      <c r="F22" s="31">
        <f>VLOOKUP(C22,Tabla__10.1.1.223_SQLEXPRESS_sigob_utp_Componentes_indicadores[[desc_indicador]:[avance]],5,0)</f>
        <v>58</v>
      </c>
      <c r="G22" s="393">
        <f t="shared" si="0"/>
        <v>1.45</v>
      </c>
      <c r="H22" s="965"/>
      <c r="I22" s="537">
        <f>VLOOKUP(C22,comp_ind!$S$2:$T$489,2,FALSE)</f>
        <v>42389.63716096065</v>
      </c>
      <c r="J22" s="710"/>
      <c r="K22" s="525">
        <v>10</v>
      </c>
      <c r="L22" s="680" t="s">
        <v>960</v>
      </c>
      <c r="M22" s="525">
        <v>10</v>
      </c>
      <c r="N22" s="680" t="s">
        <v>960</v>
      </c>
      <c r="O22" s="13"/>
      <c r="P22" s="2"/>
      <c r="Q22" s="448">
        <f t="shared" si="1"/>
        <v>10</v>
      </c>
      <c r="R22" s="13"/>
      <c r="S22" s="13"/>
      <c r="T22" s="13"/>
      <c r="U22" s="13"/>
    </row>
    <row r="23" spans="1:21" s="5" customFormat="1" ht="89.25" customHeight="1" x14ac:dyDescent="0.25">
      <c r="A23" s="13"/>
      <c r="B23" s="434" t="s">
        <v>273</v>
      </c>
      <c r="C23" s="994" t="s">
        <v>412</v>
      </c>
      <c r="D23" s="994"/>
      <c r="E23" s="334">
        <f>VLOOKUP(C23,Tabla__10.1.1.223_SQLEXPRESS_sigob_utp_Componentes_indicadores[[desc_indicador]:[avance]],3,0)%</f>
        <v>0.27</v>
      </c>
      <c r="F23" s="334">
        <f>VLOOKUP(C23,Tabla__10.1.1.223_SQLEXPRESS_sigob_utp_Componentes_indicadores[[desc_indicador]:[avance]],5,0)%</f>
        <v>0.27</v>
      </c>
      <c r="G23" s="393">
        <f t="shared" si="0"/>
        <v>1</v>
      </c>
      <c r="H23" s="537">
        <f>VLOOKUP(B23,comp_ava!$L$2:$M$75,2,FALSE)</f>
        <v>42384.457205243052</v>
      </c>
      <c r="I23" s="537">
        <f>VLOOKUP(C23,comp_ind!$S$2:$T$489,2,FALSE)</f>
        <v>42384.457205243052</v>
      </c>
      <c r="J23" s="710"/>
      <c r="K23" s="525">
        <v>10</v>
      </c>
      <c r="L23" s="677" t="s">
        <v>960</v>
      </c>
      <c r="M23" s="525">
        <v>10</v>
      </c>
      <c r="N23" s="676" t="s">
        <v>960</v>
      </c>
      <c r="O23" s="13"/>
      <c r="P23" s="2"/>
      <c r="Q23" s="448">
        <f t="shared" si="1"/>
        <v>10</v>
      </c>
      <c r="R23" s="13"/>
      <c r="S23" s="13"/>
      <c r="T23" s="13"/>
      <c r="U23" s="13"/>
    </row>
    <row r="24" spans="1:21" s="5" customFormat="1" ht="29.25" thickBot="1" x14ac:dyDescent="0.3">
      <c r="A24" s="13"/>
      <c r="B24" s="13"/>
      <c r="C24" s="13"/>
      <c r="D24" s="13"/>
      <c r="E24" s="13"/>
      <c r="F24" s="13"/>
      <c r="G24" s="13"/>
      <c r="H24" s="2"/>
      <c r="I24" s="2"/>
      <c r="J24" s="13"/>
      <c r="K24" s="13"/>
      <c r="L24" s="13"/>
      <c r="N24" s="13"/>
      <c r="O24" s="13"/>
      <c r="P24" s="11"/>
      <c r="Q24" s="715" t="s">
        <v>644</v>
      </c>
      <c r="R24" s="13"/>
      <c r="S24" s="13"/>
      <c r="T24" s="13"/>
      <c r="U24" s="13"/>
    </row>
    <row r="25" spans="1:21" s="5" customFormat="1" ht="63.75" customHeight="1" x14ac:dyDescent="0.25">
      <c r="A25" s="13"/>
      <c r="B25" s="474" t="s">
        <v>255</v>
      </c>
      <c r="C25" s="475" t="s">
        <v>258</v>
      </c>
      <c r="D25" s="475" t="s">
        <v>243</v>
      </c>
      <c r="E25" s="475" t="s">
        <v>244</v>
      </c>
      <c r="F25" s="475" t="s">
        <v>245</v>
      </c>
      <c r="G25" s="486" t="s">
        <v>246</v>
      </c>
      <c r="H25" s="487" t="s">
        <v>779</v>
      </c>
      <c r="I25" s="477" t="s">
        <v>776</v>
      </c>
      <c r="J25" s="478" t="s">
        <v>777</v>
      </c>
      <c r="K25" s="674" t="s">
        <v>782</v>
      </c>
      <c r="L25" s="574" t="s">
        <v>781</v>
      </c>
      <c r="M25" s="574" t="s">
        <v>780</v>
      </c>
      <c r="N25" s="574" t="s">
        <v>783</v>
      </c>
      <c r="O25" s="479" t="s">
        <v>786</v>
      </c>
      <c r="P25" s="11"/>
      <c r="Q25" s="715">
        <f>AVERAGE(Q26:Q38)</f>
        <v>0.86274509803921573</v>
      </c>
      <c r="R25" s="13"/>
      <c r="S25" s="13"/>
      <c r="T25" s="13"/>
      <c r="U25" s="13"/>
    </row>
    <row r="26" spans="1:21" s="5" customFormat="1" ht="90.75" customHeight="1" x14ac:dyDescent="0.25">
      <c r="A26" s="13"/>
      <c r="B26" s="868" t="s">
        <v>846</v>
      </c>
      <c r="C26" s="818" t="s">
        <v>853</v>
      </c>
      <c r="D26" s="424" t="s">
        <v>855</v>
      </c>
      <c r="E26" s="415">
        <f>VLOOKUP(D26,Tabla__10.1.1.223_SQLEXPRESS_sigob_utp_Proyectos_indicadores[[desc_indicador]:[avance]],3,0)</f>
        <v>2</v>
      </c>
      <c r="F26" s="415">
        <f>VLOOKUP(D26,Tabla__10.1.1.223_SQLEXPRESS_sigob_utp_Proyectos_indicadores[[desc_indicador]:[avance]],5,0)</f>
        <v>2</v>
      </c>
      <c r="G26" s="32">
        <f t="shared" ref="G26:G38" si="2">F26/E26</f>
        <v>1</v>
      </c>
      <c r="H26" s="980">
        <f>VLOOKUP(B26,proy_ava!$L$1:$M$82,2,FALSE)</f>
        <v>42383.673139699073</v>
      </c>
      <c r="I26" s="971">
        <f>VLOOKUP(C26,plan_ope_ava!$H$2:$I$162,2,FALSE)</f>
        <v>42395.686355821759</v>
      </c>
      <c r="J26" s="653">
        <f>VLOOKUP(D26,proy_ind!$R$2:$S$172,2,FALSE)</f>
        <v>42383.673139699073</v>
      </c>
      <c r="K26" s="974" t="s">
        <v>942</v>
      </c>
      <c r="L26" s="966" t="s">
        <v>1104</v>
      </c>
      <c r="M26" s="753" t="s">
        <v>942</v>
      </c>
      <c r="N26" s="966" t="s">
        <v>1105</v>
      </c>
      <c r="O26" s="1000"/>
      <c r="P26" s="11"/>
      <c r="Q26" s="938">
        <f>COUNTIF(K26:N31,"*OK*")/COUNTIF(K26:N31,"*")</f>
        <v>0.58823529411764708</v>
      </c>
      <c r="R26" s="13"/>
      <c r="S26" s="13"/>
      <c r="T26" s="13"/>
      <c r="U26" s="13"/>
    </row>
    <row r="27" spans="1:21" s="5" customFormat="1" ht="45" x14ac:dyDescent="0.25">
      <c r="A27" s="13"/>
      <c r="B27" s="843"/>
      <c r="C27" s="818"/>
      <c r="D27" s="424" t="s">
        <v>854</v>
      </c>
      <c r="E27" s="415">
        <f>VLOOKUP(D27,Tabla__10.1.1.223_SQLEXPRESS_sigob_utp_Proyectos_indicadores[[desc_indicador]:[avance]],3,0)</f>
        <v>2</v>
      </c>
      <c r="F27" s="415">
        <f>VLOOKUP(D27,Tabla__10.1.1.223_SQLEXPRESS_sigob_utp_Proyectos_indicadores[[desc_indicador]:[avance]],5,0)</f>
        <v>2</v>
      </c>
      <c r="G27" s="32">
        <f t="shared" si="2"/>
        <v>1</v>
      </c>
      <c r="H27" s="998"/>
      <c r="I27" s="997"/>
      <c r="J27" s="653">
        <f>VLOOKUP(D27,proy_ind!$R$2:$S$172,2,FALSE)</f>
        <v>42383.673139699073</v>
      </c>
      <c r="K27" s="974"/>
      <c r="L27" s="966"/>
      <c r="M27" s="753" t="s">
        <v>942</v>
      </c>
      <c r="N27" s="966"/>
      <c r="O27" s="1000"/>
      <c r="P27" s="11"/>
      <c r="Q27" s="939"/>
      <c r="R27" s="13"/>
      <c r="S27" s="13"/>
      <c r="T27" s="13"/>
      <c r="U27" s="13"/>
    </row>
    <row r="28" spans="1:21" s="5" customFormat="1" ht="89.25" customHeight="1" x14ac:dyDescent="0.25">
      <c r="A28" s="13"/>
      <c r="B28" s="843"/>
      <c r="C28" s="517" t="s">
        <v>852</v>
      </c>
      <c r="D28" s="424" t="s">
        <v>136</v>
      </c>
      <c r="E28" s="441">
        <f>VLOOKUP(D28,Tabla__10.1.1.223_SQLEXPRESS_sigob_utp_Proyectos_indicadores[[desc_indicador]:[avance]],3,0)</f>
        <v>105</v>
      </c>
      <c r="F28" s="441">
        <f>VLOOKUP(D28,Tabla__10.1.1.223_SQLEXPRESS_sigob_utp_Proyectos_indicadores[[desc_indicador]:[avance]],5,0)</f>
        <v>123</v>
      </c>
      <c r="G28" s="32">
        <f t="shared" si="2"/>
        <v>1.1714285714285715</v>
      </c>
      <c r="H28" s="998"/>
      <c r="I28" s="469">
        <f>VLOOKUP(C28,plan_ope_ava!$H$2:$I$162,2,FALSE)</f>
        <v>42381.412845254628</v>
      </c>
      <c r="J28" s="653">
        <f>VLOOKUP(D28,proy_ind!$R$2:$S$172,2,FALSE)</f>
        <v>42383.673139699073</v>
      </c>
      <c r="K28" s="974"/>
      <c r="L28" s="753" t="s">
        <v>942</v>
      </c>
      <c r="M28" s="753" t="s">
        <v>942</v>
      </c>
      <c r="N28" s="753" t="s">
        <v>1103</v>
      </c>
      <c r="O28" s="1000"/>
      <c r="P28" s="11"/>
      <c r="Q28" s="939"/>
      <c r="R28" s="13"/>
      <c r="S28" s="13"/>
      <c r="T28" s="13"/>
      <c r="U28" s="13"/>
    </row>
    <row r="29" spans="1:21" s="5" customFormat="1" ht="45" x14ac:dyDescent="0.25">
      <c r="A29" s="13"/>
      <c r="B29" s="843"/>
      <c r="C29" s="557" t="s">
        <v>851</v>
      </c>
      <c r="D29" s="424" t="s">
        <v>129</v>
      </c>
      <c r="E29" s="441">
        <f>VLOOKUP(D29,Tabla__10.1.1.223_SQLEXPRESS_sigob_utp_Proyectos_indicadores[[desc_indicador]:[avance]],3,0)</f>
        <v>120</v>
      </c>
      <c r="F29" s="441">
        <f>VLOOKUP(D29,Tabla__10.1.1.223_SQLEXPRESS_sigob_utp_Proyectos_indicadores[[desc_indicador]:[avance]],5,0)</f>
        <v>110</v>
      </c>
      <c r="G29" s="32">
        <f t="shared" si="2"/>
        <v>0.91666666666666663</v>
      </c>
      <c r="H29" s="998"/>
      <c r="I29" s="469">
        <f>VLOOKUP(C29,plan_ope_ava!$H$2:$I$162,2,FALSE)</f>
        <v>42390.421819675925</v>
      </c>
      <c r="J29" s="653">
        <f>VLOOKUP(D29,proy_ind!$R$2:$S$172,2,FALSE)</f>
        <v>42383.673139699073</v>
      </c>
      <c r="K29" s="974"/>
      <c r="L29" s="753" t="s">
        <v>942</v>
      </c>
      <c r="M29" s="753" t="s">
        <v>942</v>
      </c>
      <c r="N29" s="753" t="s">
        <v>1102</v>
      </c>
      <c r="O29" s="1000"/>
      <c r="P29" s="11"/>
      <c r="Q29" s="939"/>
      <c r="R29" s="13"/>
      <c r="S29" s="13"/>
      <c r="T29" s="13"/>
      <c r="U29" s="13"/>
    </row>
    <row r="30" spans="1:21" s="5" customFormat="1" ht="45" x14ac:dyDescent="0.25">
      <c r="A30" s="13"/>
      <c r="B30" s="843"/>
      <c r="C30" s="517" t="s">
        <v>847</v>
      </c>
      <c r="D30" s="424" t="s">
        <v>848</v>
      </c>
      <c r="E30" s="334">
        <f>VLOOKUP(D30,Tabla__10.1.1.223_SQLEXPRESS_sigob_utp_Proyectos_indicadores[[desc_indicador]:[avance]],3,0)%</f>
        <v>1</v>
      </c>
      <c r="F30" s="334">
        <f>VLOOKUP(D30,Tabla__10.1.1.223_SQLEXPRESS_sigob_utp_Proyectos_indicadores[[desc_indicador]:[avance]],5,0)%</f>
        <v>1</v>
      </c>
      <c r="G30" s="32">
        <f t="shared" si="2"/>
        <v>1</v>
      </c>
      <c r="H30" s="998"/>
      <c r="I30" s="469">
        <f>VLOOKUP(C30,plan_ope_ava!$H$2:$I$162,2,FALSE)</f>
        <v>42395.687715046297</v>
      </c>
      <c r="J30" s="653">
        <f>VLOOKUP(D30,proy_ind!$R$2:$S$172,2,FALSE)</f>
        <v>42383.673139699073</v>
      </c>
      <c r="K30" s="974"/>
      <c r="L30" s="753" t="s">
        <v>942</v>
      </c>
      <c r="M30" s="753" t="s">
        <v>942</v>
      </c>
      <c r="N30" s="753" t="s">
        <v>1105</v>
      </c>
      <c r="O30" s="1000"/>
      <c r="P30" s="11"/>
      <c r="Q30" s="939"/>
      <c r="R30" s="13"/>
      <c r="S30" s="13"/>
      <c r="T30" s="13"/>
      <c r="U30" s="13"/>
    </row>
    <row r="31" spans="1:21" s="5" customFormat="1" ht="110.25" x14ac:dyDescent="0.25">
      <c r="A31" s="13"/>
      <c r="B31" s="867"/>
      <c r="C31" s="557" t="s">
        <v>849</v>
      </c>
      <c r="D31" s="557" t="s">
        <v>850</v>
      </c>
      <c r="E31" s="415">
        <f>VLOOKUP(D31,Tabla__10.1.1.223_SQLEXPRESS_sigob_utp_Proyectos_indicadores[[desc_indicador]:[avance]],3,0)</f>
        <v>9</v>
      </c>
      <c r="F31" s="415">
        <f>VLOOKUP(D31,Tabla__10.1.1.223_SQLEXPRESS_sigob_utp_Proyectos_indicadores[[desc_indicador]:[avance]],5,0)</f>
        <v>9</v>
      </c>
      <c r="G31" s="32">
        <f t="shared" ref="G31" si="3">F31/E31</f>
        <v>1</v>
      </c>
      <c r="H31" s="999"/>
      <c r="I31" s="469">
        <f>VLOOKUP(C31,plan_ope_ava!$H$2:$I$162,2,FALSE)</f>
        <v>42394.718141319441</v>
      </c>
      <c r="J31" s="653">
        <f>VLOOKUP(D31,proy_ind!$R$2:$S$172,2,FALSE)</f>
        <v>42383.673139699073</v>
      </c>
      <c r="K31" s="974"/>
      <c r="L31" s="753" t="s">
        <v>1104</v>
      </c>
      <c r="M31" s="753" t="s">
        <v>942</v>
      </c>
      <c r="N31" s="753" t="s">
        <v>1105</v>
      </c>
      <c r="O31" s="1000"/>
      <c r="P31" s="11"/>
      <c r="Q31" s="940"/>
      <c r="R31" s="13"/>
      <c r="S31" s="13"/>
      <c r="T31" s="13"/>
      <c r="U31" s="13"/>
    </row>
    <row r="32" spans="1:21" s="5" customFormat="1" ht="60" customHeight="1" x14ac:dyDescent="0.25">
      <c r="A32" s="13"/>
      <c r="B32" s="868" t="s">
        <v>858</v>
      </c>
      <c r="C32" s="866" t="s">
        <v>862</v>
      </c>
      <c r="D32" s="424" t="s">
        <v>457</v>
      </c>
      <c r="E32" s="441">
        <f>VLOOKUP(D32,Tabla__10.1.1.223_SQLEXPRESS_sigob_utp_Proyectos_indicadores[[desc_indicador]:[avance]],3,0)</f>
        <v>4</v>
      </c>
      <c r="F32" s="441">
        <f>VLOOKUP(D32,Tabla__10.1.1.223_SQLEXPRESS_sigob_utp_Proyectos_indicadores[[desc_indicador]:[avance]],5,0)</f>
        <v>4</v>
      </c>
      <c r="G32" s="32">
        <f t="shared" si="2"/>
        <v>1</v>
      </c>
      <c r="H32" s="980">
        <f>VLOOKUP(B32,proy_ava!$L$1:$M$82,2,FALSE)</f>
        <v>42383.708769363424</v>
      </c>
      <c r="I32" s="981">
        <f>VLOOKUP(C32,plan_ope_ava!$H$2:$I$162,2,FALSE)</f>
        <v>42384.419893715276</v>
      </c>
      <c r="J32" s="653">
        <f>VLOOKUP(D32,proy_ind!$R$2:$S$172,2,FALSE)</f>
        <v>42383.708769363424</v>
      </c>
      <c r="K32" s="974" t="s">
        <v>942</v>
      </c>
      <c r="L32" s="966" t="s">
        <v>942</v>
      </c>
      <c r="M32" s="753" t="s">
        <v>942</v>
      </c>
      <c r="N32" s="966" t="s">
        <v>942</v>
      </c>
      <c r="O32" s="1000"/>
      <c r="P32" s="11"/>
      <c r="Q32" s="938">
        <f>COUNTIF(K32:N35,"*OK*")/COUNTIF(K32:N35,"*")</f>
        <v>1</v>
      </c>
      <c r="R32" s="13"/>
      <c r="S32" s="13"/>
      <c r="T32" s="13"/>
      <c r="U32" s="13"/>
    </row>
    <row r="33" spans="1:21" s="5" customFormat="1" ht="60" x14ac:dyDescent="0.25">
      <c r="A33" s="13"/>
      <c r="B33" s="843"/>
      <c r="C33" s="898"/>
      <c r="D33" s="424" t="s">
        <v>458</v>
      </c>
      <c r="E33" s="441">
        <f>VLOOKUP(D33,Tabla__10.1.1.223_SQLEXPRESS_sigob_utp_Proyectos_indicadores[[desc_indicador]:[avance]],3,0)</f>
        <v>12</v>
      </c>
      <c r="F33" s="441">
        <f>VLOOKUP(D33,Tabla__10.1.1.223_SQLEXPRESS_sigob_utp_Proyectos_indicadores[[desc_indicador]:[avance]],5,0)</f>
        <v>12</v>
      </c>
      <c r="G33" s="32">
        <f t="shared" si="2"/>
        <v>1</v>
      </c>
      <c r="H33" s="998"/>
      <c r="I33" s="983"/>
      <c r="J33" s="653">
        <f>VLOOKUP(D33,proy_ind!$R$2:$S$172,2,FALSE)</f>
        <v>42383.708769363424</v>
      </c>
      <c r="K33" s="974"/>
      <c r="L33" s="966"/>
      <c r="M33" s="753" t="s">
        <v>942</v>
      </c>
      <c r="N33" s="966"/>
      <c r="O33" s="1000"/>
      <c r="P33" s="11"/>
      <c r="Q33" s="939"/>
      <c r="R33" s="13"/>
      <c r="S33" s="13"/>
      <c r="T33" s="13"/>
      <c r="U33" s="13"/>
    </row>
    <row r="34" spans="1:21" s="5" customFormat="1" ht="45" customHeight="1" x14ac:dyDescent="0.25">
      <c r="A34" s="13"/>
      <c r="B34" s="843"/>
      <c r="C34" s="866" t="s">
        <v>859</v>
      </c>
      <c r="D34" s="424" t="s">
        <v>861</v>
      </c>
      <c r="E34" s="444">
        <f>VLOOKUP(D34,Tabla__10.1.1.223_SQLEXPRESS_sigob_utp_Proyectos_indicadores[[desc_indicador]:[avance]],3,0)</f>
        <v>2</v>
      </c>
      <c r="F34" s="444">
        <f>VLOOKUP(D34,Tabla__10.1.1.223_SQLEXPRESS_sigob_utp_Proyectos_indicadores[[desc_indicador]:[avance]],5,0)</f>
        <v>2</v>
      </c>
      <c r="G34" s="32">
        <f t="shared" ref="G34:G35" si="4">F34/E34</f>
        <v>1</v>
      </c>
      <c r="H34" s="998"/>
      <c r="I34" s="981">
        <f>VLOOKUP(C34,plan_ope_ava!$H$2:$I$162,2,FALSE)</f>
        <v>42384.417958298611</v>
      </c>
      <c r="J34" s="653">
        <f>VLOOKUP(D34,proy_ind!$R$2:$S$172,2,FALSE)</f>
        <v>42383.708769363424</v>
      </c>
      <c r="K34" s="974"/>
      <c r="L34" s="966" t="s">
        <v>942</v>
      </c>
      <c r="M34" s="753" t="s">
        <v>942</v>
      </c>
      <c r="N34" s="966" t="s">
        <v>942</v>
      </c>
      <c r="O34" s="1000"/>
      <c r="P34" s="11"/>
      <c r="Q34" s="939"/>
      <c r="R34" s="13"/>
      <c r="S34" s="13"/>
      <c r="T34" s="13"/>
      <c r="U34" s="13"/>
    </row>
    <row r="35" spans="1:21" s="5" customFormat="1" ht="45" customHeight="1" x14ac:dyDescent="0.25">
      <c r="A35" s="13"/>
      <c r="B35" s="867"/>
      <c r="C35" s="898"/>
      <c r="D35" s="557" t="s">
        <v>860</v>
      </c>
      <c r="E35" s="444">
        <f>VLOOKUP(D35,Tabla__10.1.1.223_SQLEXPRESS_sigob_utp_Proyectos_indicadores[[desc_indicador]:[avance]],3,0)</f>
        <v>4</v>
      </c>
      <c r="F35" s="444">
        <f>VLOOKUP(D35,Tabla__10.1.1.223_SQLEXPRESS_sigob_utp_Proyectos_indicadores[[desc_indicador]:[avance]],5,0)</f>
        <v>4</v>
      </c>
      <c r="G35" s="32">
        <f t="shared" si="4"/>
        <v>1</v>
      </c>
      <c r="H35" s="999"/>
      <c r="I35" s="983"/>
      <c r="J35" s="653">
        <f>VLOOKUP(D35,proy_ind!$R$2:$S$172,2,FALSE)</f>
        <v>42383.708769363424</v>
      </c>
      <c r="K35" s="974"/>
      <c r="L35" s="966"/>
      <c r="M35" s="753" t="s">
        <v>942</v>
      </c>
      <c r="N35" s="966"/>
      <c r="O35" s="1000"/>
      <c r="P35" s="11"/>
      <c r="Q35" s="940"/>
      <c r="R35" s="13"/>
      <c r="S35" s="13"/>
      <c r="T35" s="13"/>
      <c r="U35" s="13"/>
    </row>
    <row r="36" spans="1:21" s="5" customFormat="1" ht="60" x14ac:dyDescent="0.25">
      <c r="A36" s="13"/>
      <c r="B36" s="815" t="s">
        <v>863</v>
      </c>
      <c r="C36" s="517" t="s">
        <v>909</v>
      </c>
      <c r="D36" s="424" t="s">
        <v>864</v>
      </c>
      <c r="E36" s="441">
        <f>VLOOKUP(D36,Tabla__10.1.1.223_SQLEXPRESS_sigob_utp_Proyectos_indicadores[[desc_indicador]:[avance]],3,0)</f>
        <v>4</v>
      </c>
      <c r="F36" s="441">
        <f>VLOOKUP(D36,Tabla__10.1.1.223_SQLEXPRESS_sigob_utp_Proyectos_indicadores[[desc_indicador]:[avance]],5,0)</f>
        <v>5</v>
      </c>
      <c r="G36" s="32">
        <f t="shared" si="2"/>
        <v>1.25</v>
      </c>
      <c r="H36" s="954">
        <f>VLOOKUP(B36,proy_ava!$L$1:$M$82,2,FALSE)</f>
        <v>42383.683174039354</v>
      </c>
      <c r="I36" s="469">
        <f>VLOOKUP(C36,plan_ope_ava!$H$2:$I$162,2,FALSE)</f>
        <v>42384.420672766202</v>
      </c>
      <c r="J36" s="653">
        <f>VLOOKUP(D36,proy_ind!$R$2:$S$172,2,FALSE)</f>
        <v>42383.683174039354</v>
      </c>
      <c r="K36" s="974" t="s">
        <v>942</v>
      </c>
      <c r="L36" s="753" t="s">
        <v>942</v>
      </c>
      <c r="M36" s="753" t="s">
        <v>942</v>
      </c>
      <c r="N36" s="753" t="s">
        <v>942</v>
      </c>
      <c r="O36" s="1000"/>
      <c r="P36" s="11"/>
      <c r="Q36" s="1001">
        <f>COUNTIF(K36:N38,"*OK*")/COUNTIF(K36:N38,"*")</f>
        <v>1</v>
      </c>
      <c r="R36" s="13"/>
      <c r="S36" s="13"/>
      <c r="T36" s="13"/>
      <c r="U36" s="13"/>
    </row>
    <row r="37" spans="1:21" s="5" customFormat="1" ht="45" customHeight="1" x14ac:dyDescent="0.25">
      <c r="A37" s="13"/>
      <c r="B37" s="815"/>
      <c r="C37" s="517" t="s">
        <v>348</v>
      </c>
      <c r="D37" s="424" t="s">
        <v>865</v>
      </c>
      <c r="E37" s="441">
        <f>VLOOKUP(D37,Tabla__10.1.1.223_SQLEXPRESS_sigob_utp_Proyectos_indicadores[[desc_indicador]:[avance]],3,0)</f>
        <v>4</v>
      </c>
      <c r="F37" s="441">
        <f>VLOOKUP(D37,Tabla__10.1.1.223_SQLEXPRESS_sigob_utp_Proyectos_indicadores[[desc_indicador]:[avance]],5,0)</f>
        <v>5</v>
      </c>
      <c r="G37" s="32">
        <f t="shared" si="2"/>
        <v>1.25</v>
      </c>
      <c r="H37" s="954"/>
      <c r="I37" s="469">
        <f>VLOOKUP(C37,plan_ope_ava!$H$2:$I$162,2,FALSE)</f>
        <v>42384.421006793978</v>
      </c>
      <c r="J37" s="653">
        <f>VLOOKUP(D37,proy_ind!$R$2:$S$172,2,FALSE)</f>
        <v>42383.683174039354</v>
      </c>
      <c r="K37" s="974"/>
      <c r="L37" s="753" t="s">
        <v>942</v>
      </c>
      <c r="M37" s="753" t="s">
        <v>942</v>
      </c>
      <c r="N37" s="753" t="s">
        <v>942</v>
      </c>
      <c r="O37" s="1000"/>
      <c r="P37" s="11"/>
      <c r="Q37" s="1001"/>
      <c r="R37" s="13"/>
      <c r="S37" s="13"/>
      <c r="T37" s="13"/>
      <c r="U37" s="13"/>
    </row>
    <row r="38" spans="1:21" s="5" customFormat="1" ht="90.75" thickBot="1" x14ac:dyDescent="0.3">
      <c r="A38" s="13"/>
      <c r="B38" s="816"/>
      <c r="C38" s="518" t="s">
        <v>349</v>
      </c>
      <c r="D38" s="425" t="s">
        <v>866</v>
      </c>
      <c r="E38" s="46">
        <f>VLOOKUP(D38,Tabla__10.1.1.223_SQLEXPRESS_sigob_utp_Proyectos_indicadores[[desc_indicador]:[avance]],3,0)</f>
        <v>9</v>
      </c>
      <c r="F38" s="46">
        <f>VLOOKUP(D38,Tabla__10.1.1.223_SQLEXPRESS_sigob_utp_Proyectos_indicadores[[desc_indicador]:[avance]],5,0)</f>
        <v>9</v>
      </c>
      <c r="G38" s="485">
        <f t="shared" si="2"/>
        <v>1</v>
      </c>
      <c r="H38" s="955"/>
      <c r="I38" s="470">
        <f>VLOOKUP(C38,plan_ope_ava!$H$2:$I$162,2,FALSE)</f>
        <v>42384.420395520836</v>
      </c>
      <c r="J38" s="473">
        <f>VLOOKUP(D38,proy_ind!$R$2:$S$172,2,FALSE)</f>
        <v>42383.683174039354</v>
      </c>
      <c r="K38" s="974"/>
      <c r="L38" s="753" t="s">
        <v>942</v>
      </c>
      <c r="M38" s="753" t="s">
        <v>942</v>
      </c>
      <c r="N38" s="753" t="s">
        <v>942</v>
      </c>
      <c r="O38" s="1000"/>
      <c r="P38" s="11"/>
      <c r="Q38" s="1001"/>
      <c r="R38" s="13"/>
      <c r="S38" s="13"/>
      <c r="T38" s="13"/>
      <c r="U38" s="13"/>
    </row>
    <row r="39" spans="1:21" s="5" customFormat="1" x14ac:dyDescent="0.25">
      <c r="A39" s="13"/>
      <c r="B39" s="21"/>
      <c r="C39" s="21"/>
      <c r="D39" s="22"/>
      <c r="E39" s="23"/>
      <c r="F39" s="23"/>
      <c r="G39" s="20"/>
      <c r="H39" s="13"/>
      <c r="I39" s="13"/>
      <c r="J39" s="13"/>
      <c r="K39" s="13"/>
      <c r="L39" s="13"/>
      <c r="M39" s="13"/>
      <c r="N39" s="13"/>
      <c r="O39" s="13"/>
      <c r="P39" s="11"/>
      <c r="R39" s="13"/>
      <c r="S39" s="13"/>
      <c r="T39" s="13"/>
      <c r="U39" s="13"/>
    </row>
    <row r="40" spans="1:21" s="5" customFormat="1" hidden="1" x14ac:dyDescent="0.25">
      <c r="A40" s="13"/>
      <c r="B40" s="21"/>
      <c r="C40" s="21"/>
      <c r="D40" s="22"/>
      <c r="E40" s="23"/>
      <c r="F40" s="23"/>
      <c r="G40" s="20"/>
      <c r="H40" s="20"/>
      <c r="I40" s="20"/>
      <c r="J40" s="20"/>
      <c r="K40" s="20"/>
      <c r="L40" s="20"/>
      <c r="M40" s="13"/>
      <c r="N40" s="13"/>
      <c r="O40" s="13"/>
      <c r="P40" s="13"/>
      <c r="Q40" s="13"/>
      <c r="S40" s="13"/>
      <c r="T40" s="13"/>
      <c r="U40" s="13"/>
    </row>
    <row r="41" spans="1:21" s="5" customFormat="1" ht="15" hidden="1" customHeight="1" x14ac:dyDescent="0.25">
      <c r="A41" s="13"/>
      <c r="C41" s="313"/>
      <c r="D41" s="313"/>
      <c r="E41" s="313"/>
      <c r="F41" s="313"/>
      <c r="G41" s="313"/>
      <c r="H41" s="313"/>
      <c r="I41" s="313"/>
      <c r="J41" s="27"/>
      <c r="K41" s="27"/>
      <c r="L41" s="312"/>
      <c r="M41" s="13"/>
      <c r="N41" s="13"/>
      <c r="O41" s="13"/>
      <c r="P41" s="13"/>
      <c r="Q41" s="13"/>
      <c r="S41" s="13"/>
      <c r="T41" s="13"/>
      <c r="U41" s="13"/>
    </row>
    <row r="42" spans="1:21" s="5" customFormat="1" hidden="1" x14ac:dyDescent="0.25">
      <c r="A42" s="13"/>
      <c r="B42" s="313"/>
      <c r="C42" s="313"/>
      <c r="D42" s="313"/>
      <c r="E42" s="313"/>
      <c r="F42" s="313"/>
      <c r="G42" s="313"/>
      <c r="H42" s="313"/>
      <c r="I42" s="313"/>
      <c r="J42" s="27"/>
      <c r="K42" s="27"/>
      <c r="L42" s="312"/>
      <c r="M42" s="13"/>
      <c r="N42" s="13"/>
      <c r="O42" s="13"/>
      <c r="P42" s="13"/>
      <c r="Q42" s="13"/>
      <c r="S42" s="13"/>
      <c r="T42" s="13"/>
      <c r="U42" s="13"/>
    </row>
    <row r="43" spans="1:21" s="5" customFormat="1" hidden="1" x14ac:dyDescent="0.25">
      <c r="A43" s="13"/>
      <c r="B43" s="313"/>
      <c r="C43" s="313"/>
      <c r="D43" s="313"/>
      <c r="E43" s="313"/>
      <c r="F43" s="313"/>
      <c r="G43" s="313"/>
      <c r="H43" s="313"/>
      <c r="I43" s="313"/>
      <c r="J43" s="27"/>
      <c r="K43" s="27"/>
      <c r="L43" s="312"/>
      <c r="M43" s="13"/>
      <c r="N43" s="13"/>
      <c r="O43" s="13"/>
      <c r="P43" s="13"/>
      <c r="Q43" s="13"/>
      <c r="S43" s="13"/>
      <c r="T43" s="13"/>
      <c r="U43" s="13"/>
    </row>
    <row r="44" spans="1:21" s="5" customFormat="1" hidden="1" x14ac:dyDescent="0.25">
      <c r="A44" s="13"/>
      <c r="B44" s="313"/>
      <c r="C44" s="313"/>
      <c r="D44" s="313"/>
      <c r="E44" s="313"/>
      <c r="F44" s="313"/>
      <c r="G44" s="313"/>
      <c r="H44" s="313"/>
      <c r="I44" s="313"/>
      <c r="J44" s="27"/>
      <c r="K44" s="27"/>
      <c r="L44" s="312"/>
      <c r="M44" s="13"/>
      <c r="N44" s="13"/>
      <c r="O44" s="13"/>
      <c r="P44" s="13"/>
      <c r="Q44" s="13"/>
      <c r="S44" s="13"/>
      <c r="T44" s="13"/>
      <c r="U44" s="13"/>
    </row>
    <row r="45" spans="1:21" s="5" customFormat="1" hidden="1" x14ac:dyDescent="0.25">
      <c r="A45" s="13"/>
      <c r="B45" s="313"/>
      <c r="C45" s="313"/>
      <c r="D45" s="313"/>
      <c r="E45" s="313"/>
      <c r="F45" s="313"/>
      <c r="G45" s="313"/>
      <c r="H45" s="313"/>
      <c r="I45" s="313"/>
      <c r="J45" s="27"/>
      <c r="K45" s="27"/>
      <c r="L45" s="312"/>
      <c r="M45" s="13"/>
      <c r="N45" s="13"/>
      <c r="O45" s="13"/>
      <c r="P45" s="13"/>
      <c r="Q45" s="13"/>
      <c r="S45" s="13"/>
      <c r="T45" s="13"/>
      <c r="U45" s="13"/>
    </row>
    <row r="46" spans="1:21" s="5" customFormat="1" hidden="1" x14ac:dyDescent="0.25">
      <c r="A46" s="13"/>
      <c r="B46" s="313"/>
      <c r="C46" s="313"/>
      <c r="D46" s="313"/>
      <c r="E46" s="313"/>
      <c r="F46" s="313"/>
      <c r="G46" s="313"/>
      <c r="H46" s="313"/>
      <c r="I46" s="313"/>
      <c r="J46" s="27"/>
      <c r="K46" s="27"/>
      <c r="L46" s="312"/>
      <c r="M46" s="13"/>
      <c r="N46" s="13"/>
      <c r="O46" s="13"/>
      <c r="P46" s="13"/>
      <c r="Q46" s="13"/>
      <c r="S46" s="13"/>
      <c r="T46" s="13"/>
      <c r="U46" s="13"/>
    </row>
    <row r="47" spans="1:21" s="5" customFormat="1" hidden="1" x14ac:dyDescent="0.25">
      <c r="A47" s="13"/>
      <c r="B47" s="313"/>
      <c r="C47" s="313"/>
      <c r="D47" s="313"/>
      <c r="E47" s="313"/>
      <c r="F47" s="313"/>
      <c r="G47" s="313"/>
      <c r="H47" s="313"/>
      <c r="I47" s="313"/>
      <c r="J47" s="27"/>
      <c r="K47" s="27"/>
      <c r="L47" s="312"/>
      <c r="M47" s="13"/>
      <c r="N47" s="13"/>
      <c r="O47" s="13"/>
      <c r="P47" s="13"/>
      <c r="Q47" s="13"/>
      <c r="S47" s="13"/>
      <c r="T47" s="13"/>
      <c r="U47" s="13"/>
    </row>
    <row r="48" spans="1:21" s="5" customFormat="1" hidden="1" x14ac:dyDescent="0.25">
      <c r="A48" s="13"/>
      <c r="B48" s="313"/>
      <c r="C48" s="313"/>
      <c r="D48" s="313"/>
      <c r="E48" s="313"/>
      <c r="F48" s="313"/>
      <c r="G48" s="313"/>
      <c r="H48" s="313"/>
      <c r="I48" s="313"/>
      <c r="J48" s="27"/>
      <c r="K48" s="27"/>
      <c r="L48" s="312"/>
      <c r="M48" s="13"/>
      <c r="N48" s="13"/>
      <c r="O48" s="13"/>
      <c r="P48" s="13"/>
      <c r="Q48" s="13"/>
      <c r="S48" s="13"/>
      <c r="T48" s="13"/>
      <c r="U48" s="13"/>
    </row>
    <row r="49" spans="1:21" s="5" customFormat="1" hidden="1" x14ac:dyDescent="0.25">
      <c r="A49" s="13"/>
      <c r="B49" s="313"/>
      <c r="C49" s="313"/>
      <c r="D49" s="313"/>
      <c r="E49" s="313"/>
      <c r="F49" s="313"/>
      <c r="G49" s="313"/>
      <c r="H49" s="313"/>
      <c r="I49" s="313"/>
      <c r="J49" s="27"/>
      <c r="K49" s="27"/>
      <c r="L49" s="312"/>
      <c r="M49" s="13"/>
      <c r="N49" s="13"/>
      <c r="O49" s="13"/>
      <c r="P49" s="13"/>
      <c r="Q49" s="13"/>
      <c r="S49" s="13"/>
      <c r="T49" s="13"/>
      <c r="U49" s="13"/>
    </row>
    <row r="50" spans="1:21" s="5" customFormat="1" hidden="1" x14ac:dyDescent="0.25">
      <c r="A50" s="13"/>
      <c r="B50" s="313"/>
      <c r="C50" s="313"/>
      <c r="D50" s="313"/>
      <c r="E50" s="313"/>
      <c r="F50" s="313"/>
      <c r="G50" s="313"/>
      <c r="H50" s="313"/>
      <c r="I50" s="313"/>
      <c r="J50" s="27"/>
      <c r="K50" s="27"/>
      <c r="L50" s="312"/>
      <c r="M50" s="13"/>
      <c r="N50" s="13"/>
      <c r="O50" s="13"/>
      <c r="P50" s="13"/>
      <c r="Q50" s="13"/>
      <c r="S50" s="13"/>
      <c r="T50" s="13"/>
      <c r="U50" s="13"/>
    </row>
    <row r="51" spans="1:21" s="5" customFormat="1" hidden="1" x14ac:dyDescent="0.25">
      <c r="A51" s="13"/>
      <c r="B51" s="313"/>
      <c r="C51" s="313"/>
      <c r="D51" s="313"/>
      <c r="E51" s="313"/>
      <c r="F51" s="313"/>
      <c r="G51" s="313"/>
      <c r="H51" s="313"/>
      <c r="I51" s="313"/>
      <c r="J51" s="27"/>
      <c r="K51" s="27"/>
      <c r="L51" s="312"/>
      <c r="M51" s="13"/>
      <c r="N51" s="13"/>
      <c r="O51" s="13"/>
      <c r="P51" s="13"/>
      <c r="Q51" s="13"/>
      <c r="S51" s="13"/>
      <c r="T51" s="13"/>
      <c r="U51" s="13"/>
    </row>
    <row r="52" spans="1:21" s="5" customFormat="1" hidden="1" x14ac:dyDescent="0.25">
      <c r="A52" s="13"/>
      <c r="B52" s="313"/>
      <c r="C52" s="313"/>
      <c r="D52" s="313"/>
      <c r="E52" s="313"/>
      <c r="F52" s="313"/>
      <c r="G52" s="313"/>
      <c r="H52" s="313"/>
      <c r="I52" s="313"/>
      <c r="J52" s="27"/>
      <c r="K52" s="27"/>
      <c r="L52" s="312"/>
      <c r="M52" s="13"/>
      <c r="N52" s="13"/>
      <c r="O52" s="13"/>
      <c r="P52" s="13"/>
      <c r="Q52" s="13"/>
      <c r="S52" s="13"/>
      <c r="T52" s="13"/>
      <c r="U52" s="13"/>
    </row>
    <row r="53" spans="1:21" s="5" customFormat="1" hidden="1" x14ac:dyDescent="0.25">
      <c r="A53" s="13"/>
      <c r="B53" s="313"/>
      <c r="C53" s="313"/>
      <c r="D53" s="313"/>
      <c r="E53" s="313"/>
      <c r="F53" s="313"/>
      <c r="G53" s="313"/>
      <c r="H53" s="313"/>
      <c r="I53" s="313"/>
      <c r="J53" s="27"/>
      <c r="K53" s="27"/>
      <c r="L53" s="312"/>
      <c r="M53" s="13"/>
      <c r="N53" s="13"/>
      <c r="O53" s="13"/>
      <c r="P53" s="13"/>
      <c r="Q53" s="13"/>
      <c r="S53" s="13"/>
      <c r="T53" s="13"/>
      <c r="U53" s="13"/>
    </row>
    <row r="54" spans="1:21" s="5" customFormat="1" hidden="1" x14ac:dyDescent="0.25">
      <c r="A54" s="13"/>
      <c r="B54" s="313"/>
      <c r="C54" s="313"/>
      <c r="D54" s="313"/>
      <c r="E54" s="313"/>
      <c r="F54" s="313"/>
      <c r="G54" s="313"/>
      <c r="H54" s="313"/>
      <c r="I54" s="313"/>
      <c r="J54" s="27"/>
      <c r="K54" s="27"/>
      <c r="L54" s="312"/>
      <c r="M54" s="13"/>
      <c r="N54" s="13"/>
      <c r="O54" s="13"/>
      <c r="P54" s="13"/>
      <c r="Q54" s="13"/>
      <c r="S54" s="13"/>
      <c r="T54" s="13"/>
      <c r="U54" s="13"/>
    </row>
    <row r="55" spans="1:21" s="5" customFormat="1" hidden="1" x14ac:dyDescent="0.25">
      <c r="A55" s="13"/>
      <c r="B55" s="313"/>
      <c r="C55" s="313"/>
      <c r="D55" s="313"/>
      <c r="E55" s="313"/>
      <c r="F55" s="313"/>
      <c r="G55" s="313"/>
      <c r="H55" s="313"/>
      <c r="I55" s="313"/>
      <c r="J55" s="27"/>
      <c r="K55" s="27"/>
      <c r="L55" s="312"/>
      <c r="M55" s="13"/>
      <c r="N55" s="13"/>
      <c r="O55" s="13"/>
      <c r="P55" s="13"/>
      <c r="Q55" s="13"/>
      <c r="S55" s="13"/>
      <c r="T55" s="13"/>
      <c r="U55" s="13"/>
    </row>
    <row r="56" spans="1:21" s="5" customFormat="1" hidden="1" x14ac:dyDescent="0.25">
      <c r="A56" s="13"/>
      <c r="B56" s="313"/>
      <c r="C56" s="313"/>
      <c r="D56" s="313"/>
      <c r="E56" s="313"/>
      <c r="F56" s="313"/>
      <c r="G56" s="313"/>
      <c r="H56" s="313"/>
      <c r="I56" s="313"/>
      <c r="J56" s="27"/>
      <c r="K56" s="27"/>
      <c r="L56" s="312"/>
      <c r="M56" s="13"/>
      <c r="N56" s="13"/>
      <c r="O56" s="13"/>
      <c r="P56" s="13"/>
      <c r="Q56" s="13"/>
      <c r="S56" s="13"/>
      <c r="T56" s="13"/>
      <c r="U56" s="13"/>
    </row>
    <row r="57" spans="1:21" s="5" customFormat="1" hidden="1" x14ac:dyDescent="0.25">
      <c r="A57" s="13"/>
      <c r="B57" s="313"/>
      <c r="C57" s="313"/>
      <c r="D57" s="313"/>
      <c r="E57" s="313"/>
      <c r="F57" s="313"/>
      <c r="G57" s="313"/>
      <c r="H57" s="313"/>
      <c r="I57" s="313"/>
      <c r="J57" s="27"/>
      <c r="K57" s="27"/>
      <c r="L57" s="312"/>
      <c r="M57" s="13"/>
      <c r="N57" s="13"/>
      <c r="O57" s="13"/>
      <c r="P57" s="13"/>
      <c r="Q57" s="13"/>
      <c r="S57" s="13"/>
      <c r="T57" s="13"/>
      <c r="U57" s="13"/>
    </row>
    <row r="58" spans="1:21" s="5" customFormat="1" hidden="1" x14ac:dyDescent="0.25">
      <c r="A58" s="13"/>
      <c r="B58" s="313"/>
      <c r="C58" s="313"/>
      <c r="D58" s="313"/>
      <c r="E58" s="313"/>
      <c r="F58" s="313"/>
      <c r="G58" s="313"/>
      <c r="H58" s="313"/>
      <c r="I58" s="313"/>
      <c r="J58" s="27"/>
      <c r="K58" s="27"/>
      <c r="L58" s="312"/>
      <c r="M58" s="13"/>
      <c r="N58" s="13"/>
      <c r="O58" s="13"/>
      <c r="P58" s="13"/>
      <c r="Q58" s="13"/>
      <c r="S58" s="13"/>
      <c r="T58" s="13"/>
      <c r="U58" s="13"/>
    </row>
    <row r="59" spans="1:21" s="5" customFormat="1" hidden="1" x14ac:dyDescent="0.25">
      <c r="A59" s="13"/>
      <c r="B59" s="313"/>
      <c r="C59" s="313"/>
      <c r="D59" s="313"/>
      <c r="E59" s="313"/>
      <c r="F59" s="313"/>
      <c r="G59" s="313"/>
      <c r="H59" s="313"/>
      <c r="I59" s="313"/>
      <c r="J59" s="27"/>
      <c r="K59" s="27"/>
      <c r="L59" s="312"/>
      <c r="M59" s="13"/>
      <c r="N59" s="13"/>
      <c r="O59" s="13"/>
      <c r="P59" s="13"/>
      <c r="Q59" s="13"/>
      <c r="S59" s="13"/>
      <c r="T59" s="13"/>
      <c r="U59" s="13"/>
    </row>
    <row r="60" spans="1:21" s="5" customFormat="1" hidden="1" x14ac:dyDescent="0.25">
      <c r="A60" s="13"/>
      <c r="B60" s="313"/>
      <c r="C60" s="313"/>
      <c r="D60" s="313"/>
      <c r="E60" s="313"/>
      <c r="F60" s="313"/>
      <c r="G60" s="313"/>
      <c r="H60" s="313"/>
      <c r="I60" s="313"/>
      <c r="J60" s="27"/>
      <c r="K60" s="27"/>
      <c r="L60" s="312"/>
      <c r="M60" s="13"/>
      <c r="N60" s="13"/>
      <c r="O60" s="13"/>
      <c r="P60" s="13"/>
      <c r="Q60" s="13"/>
      <c r="S60" s="13"/>
      <c r="T60" s="13"/>
      <c r="U60" s="13"/>
    </row>
    <row r="61" spans="1:21" s="5" customFormat="1" hidden="1" x14ac:dyDescent="0.25">
      <c r="A61" s="13"/>
      <c r="B61" s="313"/>
      <c r="C61" s="313"/>
      <c r="D61" s="313"/>
      <c r="E61" s="313"/>
      <c r="F61" s="313"/>
      <c r="G61" s="313"/>
      <c r="H61" s="313"/>
      <c r="I61" s="313"/>
      <c r="J61" s="27"/>
      <c r="K61" s="27"/>
      <c r="L61" s="312"/>
      <c r="M61" s="13"/>
      <c r="N61" s="13"/>
      <c r="O61" s="13"/>
      <c r="P61" s="13"/>
      <c r="Q61" s="13"/>
      <c r="S61" s="13"/>
      <c r="T61" s="13"/>
      <c r="U61" s="13"/>
    </row>
    <row r="62" spans="1:21" s="5" customFormat="1" hidden="1" x14ac:dyDescent="0.25">
      <c r="A62" s="13"/>
      <c r="B62" s="313"/>
      <c r="C62" s="313"/>
      <c r="D62" s="313"/>
      <c r="E62" s="313"/>
      <c r="F62" s="313"/>
      <c r="G62" s="313"/>
      <c r="H62" s="313"/>
      <c r="I62" s="313"/>
      <c r="J62" s="27"/>
      <c r="K62" s="27"/>
      <c r="L62" s="312"/>
      <c r="M62" s="13"/>
      <c r="N62" s="13"/>
      <c r="O62" s="13"/>
      <c r="P62" s="13"/>
      <c r="Q62" s="13"/>
      <c r="S62" s="13"/>
      <c r="T62" s="13"/>
      <c r="U62" s="13"/>
    </row>
    <row r="63" spans="1:21" hidden="1" x14ac:dyDescent="0.25">
      <c r="A63" s="8"/>
      <c r="B63" s="313"/>
      <c r="C63" s="313"/>
      <c r="D63" s="313"/>
      <c r="E63" s="313"/>
      <c r="F63" s="313"/>
      <c r="G63" s="313"/>
      <c r="H63" s="313"/>
      <c r="I63" s="313"/>
      <c r="J63" s="27"/>
      <c r="K63" s="27"/>
      <c r="L63" s="312"/>
      <c r="N63" s="11"/>
      <c r="O63" s="11"/>
      <c r="P63" s="11"/>
    </row>
    <row r="64" spans="1:21" hidden="1" x14ac:dyDescent="0.25">
      <c r="A64" s="8"/>
      <c r="B64" s="313"/>
      <c r="C64" s="313"/>
      <c r="D64" s="313"/>
      <c r="E64" s="313"/>
      <c r="F64" s="313"/>
      <c r="G64" s="313"/>
      <c r="H64" s="313"/>
      <c r="I64" s="313"/>
      <c r="J64" s="27"/>
      <c r="K64" s="27"/>
      <c r="L64" s="312"/>
      <c r="N64" s="11"/>
      <c r="O64" s="11"/>
      <c r="P64" s="11"/>
    </row>
    <row r="65" spans="1:16" hidden="1" x14ac:dyDescent="0.25">
      <c r="A65" s="8"/>
      <c r="B65" s="313"/>
      <c r="C65" s="313"/>
      <c r="D65" s="313"/>
      <c r="E65" s="313"/>
      <c r="F65" s="313"/>
      <c r="G65" s="313"/>
      <c r="H65" s="313"/>
      <c r="I65" s="313"/>
      <c r="J65" s="27"/>
      <c r="K65" s="27"/>
      <c r="L65" s="312"/>
      <c r="N65" s="11"/>
      <c r="O65" s="11"/>
      <c r="P65" s="11"/>
    </row>
    <row r="66" spans="1:16" hidden="1" x14ac:dyDescent="0.25">
      <c r="A66" s="8"/>
      <c r="B66" s="313"/>
      <c r="C66" s="313"/>
      <c r="D66" s="313"/>
      <c r="E66" s="313"/>
      <c r="F66" s="313"/>
      <c r="G66" s="313"/>
      <c r="H66" s="313"/>
      <c r="I66" s="313"/>
      <c r="J66" s="27"/>
      <c r="K66" s="27"/>
      <c r="L66" s="312"/>
      <c r="N66" s="11"/>
      <c r="O66" s="11"/>
      <c r="P66" s="11"/>
    </row>
    <row r="67" spans="1:16" hidden="1" x14ac:dyDescent="0.25">
      <c r="A67" s="8"/>
      <c r="B67" s="313"/>
      <c r="C67" s="313"/>
      <c r="D67" s="313"/>
      <c r="E67" s="313"/>
      <c r="F67" s="313"/>
      <c r="G67" s="313"/>
      <c r="H67" s="313"/>
      <c r="I67" s="313"/>
      <c r="J67" s="27"/>
      <c r="K67" s="27"/>
      <c r="L67" s="312"/>
      <c r="N67" s="11"/>
      <c r="O67" s="11"/>
      <c r="P67" s="11"/>
    </row>
    <row r="68" spans="1:16" s="8" customFormat="1" hidden="1" x14ac:dyDescent="0.25">
      <c r="B68" s="313"/>
      <c r="C68" s="313"/>
      <c r="D68" s="313"/>
      <c r="E68" s="313"/>
      <c r="F68" s="313"/>
      <c r="G68" s="313"/>
      <c r="H68" s="313"/>
      <c r="I68" s="313"/>
      <c r="J68" s="27"/>
      <c r="K68" s="27"/>
      <c r="L68" s="312"/>
    </row>
    <row r="69" spans="1:16" s="8" customFormat="1" hidden="1" x14ac:dyDescent="0.25">
      <c r="B69" s="313"/>
      <c r="C69" s="313"/>
      <c r="D69" s="313"/>
      <c r="E69" s="313"/>
      <c r="F69" s="313"/>
      <c r="G69" s="313"/>
      <c r="H69" s="313"/>
      <c r="I69" s="313"/>
      <c r="J69" s="27"/>
      <c r="K69" s="27"/>
      <c r="L69" s="312"/>
    </row>
    <row r="70" spans="1:16" s="8" customFormat="1" hidden="1" x14ac:dyDescent="0.25">
      <c r="B70" s="12"/>
      <c r="C70" s="12"/>
      <c r="D70" s="2"/>
      <c r="E70" s="2"/>
      <c r="F70" s="2"/>
      <c r="G70" s="2"/>
      <c r="H70" s="2"/>
      <c r="I70" s="2"/>
      <c r="J70" s="2"/>
      <c r="K70" s="2"/>
      <c r="L70" s="2"/>
    </row>
    <row r="71" spans="1:16" hidden="1" x14ac:dyDescent="0.25"/>
    <row r="72" spans="1:16" hidden="1" x14ac:dyDescent="0.25"/>
    <row r="73" spans="1:16" hidden="1" x14ac:dyDescent="0.25"/>
    <row r="74" spans="1:16" hidden="1" x14ac:dyDescent="0.25"/>
    <row r="75" spans="1:16" hidden="1" x14ac:dyDescent="0.25"/>
    <row r="76" spans="1:16" hidden="1" x14ac:dyDescent="0.25"/>
    <row r="77" spans="1:16" hidden="1" x14ac:dyDescent="0.25"/>
  </sheetData>
  <mergeCells count="47">
    <mergeCell ref="Q26:Q31"/>
    <mergeCell ref="Q32:Q35"/>
    <mergeCell ref="K32:K35"/>
    <mergeCell ref="L32:L33"/>
    <mergeCell ref="N32:N33"/>
    <mergeCell ref="L34:L35"/>
    <mergeCell ref="N34:N35"/>
    <mergeCell ref="O26:O38"/>
    <mergeCell ref="Q36:Q38"/>
    <mergeCell ref="N26:N27"/>
    <mergeCell ref="C22:D22"/>
    <mergeCell ref="H26:H31"/>
    <mergeCell ref="C32:C33"/>
    <mergeCell ref="C34:C35"/>
    <mergeCell ref="H32:H35"/>
    <mergeCell ref="C7:D7"/>
    <mergeCell ref="I26:I27"/>
    <mergeCell ref="K36:K38"/>
    <mergeCell ref="L26:L27"/>
    <mergeCell ref="I32:I33"/>
    <mergeCell ref="I34:I35"/>
    <mergeCell ref="K26:K31"/>
    <mergeCell ref="H36:H38"/>
    <mergeCell ref="H10:H22"/>
    <mergeCell ref="C26:C27"/>
    <mergeCell ref="C16:D16"/>
    <mergeCell ref="C23:D23"/>
    <mergeCell ref="C18:D18"/>
    <mergeCell ref="C19:D19"/>
    <mergeCell ref="C20:D20"/>
    <mergeCell ref="C21:D21"/>
    <mergeCell ref="B2:N2"/>
    <mergeCell ref="B4:N4"/>
    <mergeCell ref="B36:B38"/>
    <mergeCell ref="B10:B22"/>
    <mergeCell ref="C17:D17"/>
    <mergeCell ref="C14:D14"/>
    <mergeCell ref="C15:D15"/>
    <mergeCell ref="B26:B31"/>
    <mergeCell ref="B32:B35"/>
    <mergeCell ref="B3:L3"/>
    <mergeCell ref="C13:D13"/>
    <mergeCell ref="C9:D9"/>
    <mergeCell ref="C10:D10"/>
    <mergeCell ref="C11:D11"/>
    <mergeCell ref="C12:D12"/>
    <mergeCell ref="C6:D6"/>
  </mergeCells>
  <conditionalFormatting sqref="G10:G23">
    <cfRule type="iconSet" priority="1696">
      <iconSet iconSet="3Symbols">
        <cfvo type="percent" val="0"/>
        <cfvo type="num" val="0.5"/>
        <cfvo type="num" val="0.8"/>
      </iconSet>
    </cfRule>
  </conditionalFormatting>
  <conditionalFormatting sqref="G7">
    <cfRule type="iconSet" priority="1695">
      <iconSet iconSet="3Symbols">
        <cfvo type="percent" val="0"/>
        <cfvo type="num" val="0.5"/>
        <cfvo type="num" val="0.8"/>
      </iconSet>
    </cfRule>
  </conditionalFormatting>
  <conditionalFormatting sqref="S6:S15">
    <cfRule type="colorScale" priority="258">
      <colorScale>
        <cfvo type="min"/>
        <cfvo type="percentile" val="50"/>
        <cfvo type="max"/>
        <color rgb="FFF8696B"/>
        <color rgb="FFFFEB84"/>
        <color rgb="FF63BE7B"/>
      </colorScale>
    </cfRule>
  </conditionalFormatting>
  <conditionalFormatting sqref="S5">
    <cfRule type="colorScale" priority="58">
      <colorScale>
        <cfvo type="min"/>
        <cfvo type="percentile" val="50"/>
        <cfvo type="max"/>
        <color rgb="FFF8696B"/>
        <color rgb="FFFFEB84"/>
        <color rgb="FF63BE7B"/>
      </colorScale>
    </cfRule>
  </conditionalFormatting>
  <conditionalFormatting sqref="S5:S15">
    <cfRule type="colorScale" priority="57">
      <colorScale>
        <cfvo type="min"/>
        <cfvo type="percentile" val="50"/>
        <cfvo type="max"/>
        <color rgb="FFF8696B"/>
        <color rgb="FFFFEB84"/>
        <color rgb="FF63BE7B"/>
      </colorScale>
    </cfRule>
  </conditionalFormatting>
  <conditionalFormatting sqref="H26:J26 H32:J32 I27:J31 J33 I34:J34 J35 H36:J38">
    <cfRule type="cellIs" dxfId="37" priority="4103" operator="notBetween">
      <formula>$T$7</formula>
      <formula>$U$7</formula>
    </cfRule>
    <cfRule type="cellIs" dxfId="36" priority="4104" operator="between">
      <formula>$T$7</formula>
      <formula>$U$7</formula>
    </cfRule>
  </conditionalFormatting>
  <conditionalFormatting sqref="K7">
    <cfRule type="colorScale" priority="38">
      <colorScale>
        <cfvo type="num" val="0"/>
        <cfvo type="num" val="5"/>
        <cfvo type="num" val="10"/>
        <color theme="5" tint="-0.249977111117893"/>
        <color rgb="FFFFC000"/>
        <color rgb="FF10A814"/>
      </colorScale>
    </cfRule>
  </conditionalFormatting>
  <conditionalFormatting sqref="H7">
    <cfRule type="cellIs" dxfId="35" priority="17" operator="notBetween">
      <formula>$T$7</formula>
      <formula>$U$7</formula>
    </cfRule>
    <cfRule type="cellIs" dxfId="34" priority="18" operator="between">
      <formula>$T$7</formula>
      <formula>$U$7</formula>
    </cfRule>
  </conditionalFormatting>
  <conditionalFormatting sqref="I7">
    <cfRule type="cellIs" dxfId="33" priority="15" operator="notBetween">
      <formula>$T$7</formula>
      <formula>$U$7</formula>
    </cfRule>
    <cfRule type="cellIs" dxfId="32" priority="16" operator="between">
      <formula>$T$7</formula>
      <formula>$U$7</formula>
    </cfRule>
  </conditionalFormatting>
  <conditionalFormatting sqref="H10">
    <cfRule type="cellIs" dxfId="31" priority="13" operator="notBetween">
      <formula>$T$7</formula>
      <formula>$U$7</formula>
    </cfRule>
    <cfRule type="cellIs" dxfId="30" priority="14" operator="between">
      <formula>$T$7</formula>
      <formula>$U$7</formula>
    </cfRule>
  </conditionalFormatting>
  <conditionalFormatting sqref="H23">
    <cfRule type="cellIs" dxfId="29" priority="11" operator="notBetween">
      <formula>$T$7</formula>
      <formula>$U$7</formula>
    </cfRule>
    <cfRule type="cellIs" dxfId="28" priority="12" operator="between">
      <formula>$T$7</formula>
      <formula>$U$7</formula>
    </cfRule>
  </conditionalFormatting>
  <conditionalFormatting sqref="I10:I23">
    <cfRule type="cellIs" dxfId="27" priority="9" operator="notBetween">
      <formula>$T$7</formula>
      <formula>$U$7</formula>
    </cfRule>
    <cfRule type="cellIs" dxfId="26" priority="10" operator="between">
      <formula>$T$7</formula>
      <formula>$U$7</formula>
    </cfRule>
  </conditionalFormatting>
  <conditionalFormatting sqref="M7">
    <cfRule type="colorScale" priority="6">
      <colorScale>
        <cfvo type="num" val="0"/>
        <cfvo type="num" val="5"/>
        <cfvo type="num" val="10"/>
        <color theme="5" tint="-0.249977111117893"/>
        <color rgb="FFFFC000"/>
        <color rgb="FF10A814"/>
      </colorScale>
    </cfRule>
  </conditionalFormatting>
  <conditionalFormatting sqref="K11:K23">
    <cfRule type="colorScale" priority="3">
      <colorScale>
        <cfvo type="num" val="0"/>
        <cfvo type="num" val="5"/>
        <cfvo type="num" val="10"/>
        <color theme="5" tint="-0.249977111117893"/>
        <color rgb="FFFFC000"/>
        <color rgb="FF10A814"/>
      </colorScale>
    </cfRule>
  </conditionalFormatting>
  <conditionalFormatting sqref="G26:G38">
    <cfRule type="iconSet" priority="4158">
      <iconSet iconSet="3Symbols">
        <cfvo type="percent" val="0"/>
        <cfvo type="num" val="0.5"/>
        <cfvo type="num" val="0.8"/>
      </iconSet>
    </cfRule>
  </conditionalFormatting>
  <conditionalFormatting sqref="M10:M23">
    <cfRule type="colorScale" priority="2">
      <colorScale>
        <cfvo type="num" val="0"/>
        <cfvo type="num" val="5"/>
        <cfvo type="num" val="10"/>
        <color theme="5" tint="-0.249977111117893"/>
        <color rgb="FFFFC000"/>
        <color rgb="FF10A814"/>
      </colorScale>
    </cfRule>
  </conditionalFormatting>
  <conditionalFormatting sqref="K10">
    <cfRule type="colorScale" priority="1">
      <colorScale>
        <cfvo type="num" val="0"/>
        <cfvo type="num" val="5"/>
        <cfvo type="num" val="10"/>
        <color theme="5" tint="-0.249977111117893"/>
        <color rgb="FFFFC000"/>
        <color rgb="FF10A814"/>
      </colorScale>
    </cfRule>
  </conditionalFormatting>
  <dataValidations count="2">
    <dataValidation type="list" allowBlank="1" showInputMessage="1" showErrorMessage="1" sqref="J24">
      <formula1>$S$6:$S$8</formula1>
    </dataValidation>
    <dataValidation type="list" allowBlank="1" showInputMessage="1" showErrorMessage="1" sqref="K7 M10:M23 M7 K10:K23">
      <formula1>$S$5:$S$15</formula1>
    </dataValidation>
  </dataValidation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3" tint="0.39997558519241921"/>
  </sheetPr>
  <dimension ref="A1:U60"/>
  <sheetViews>
    <sheetView topLeftCell="A21" zoomScale="70" zoomScaleNormal="70" workbookViewId="0">
      <selection activeCell="N26" sqref="N26"/>
    </sheetView>
  </sheetViews>
  <sheetFormatPr baseColWidth="10" defaultColWidth="0" defaultRowHeight="15.75" zeroHeight="1" x14ac:dyDescent="0.25"/>
  <cols>
    <col min="1" max="1" width="6" style="24" customWidth="1"/>
    <col min="2" max="2" width="32.28515625" style="25" customWidth="1"/>
    <col min="3" max="3" width="18.140625" style="25" customWidth="1"/>
    <col min="4" max="4" width="19.7109375" style="24" customWidth="1"/>
    <col min="5" max="6" width="11.42578125" style="24" customWidth="1"/>
    <col min="7" max="7" width="16.28515625" style="24" bestFit="1" customWidth="1"/>
    <col min="8" max="8" width="25.5703125" style="24" bestFit="1" customWidth="1"/>
    <col min="9" max="9" width="24.85546875" style="24" bestFit="1" customWidth="1"/>
    <col min="10" max="10" width="32" style="24" customWidth="1"/>
    <col min="11" max="11" width="20" style="24" customWidth="1"/>
    <col min="12" max="12" width="19.28515625" style="774" customWidth="1"/>
    <col min="13" max="13" width="24.140625" style="764" bestFit="1" customWidth="1"/>
    <col min="14" max="14" width="29.28515625" style="763" customWidth="1"/>
    <col min="15" max="15" width="28.7109375" style="11" customWidth="1"/>
    <col min="16" max="16" width="15" style="11" customWidth="1"/>
    <col min="17" max="17" width="33.28515625" style="11" customWidth="1"/>
    <col min="18" max="18" width="11.42578125" style="11" hidden="1" customWidth="1"/>
    <col min="19" max="19" width="11.42578125" hidden="1" customWidth="1"/>
    <col min="20" max="20" width="18.7109375" hidden="1" customWidth="1"/>
    <col min="21" max="21" width="16.5703125" hidden="1" customWidth="1"/>
    <col min="22" max="16384" width="11.42578125" hidden="1"/>
  </cols>
  <sheetData>
    <row r="1" spans="1:21" ht="15" customHeight="1" x14ac:dyDescent="0.25">
      <c r="A1" s="8"/>
      <c r="B1" s="9" t="s">
        <v>42</v>
      </c>
      <c r="C1" s="9"/>
      <c r="D1" s="2"/>
      <c r="E1" s="2"/>
      <c r="F1" s="2"/>
      <c r="G1" s="2"/>
      <c r="H1" s="2"/>
      <c r="I1" s="2"/>
      <c r="J1" s="2"/>
      <c r="K1" s="11"/>
      <c r="L1" s="763"/>
      <c r="M1" s="763"/>
    </row>
    <row r="2" spans="1:21" ht="15" customHeight="1" x14ac:dyDescent="0.3">
      <c r="A2" s="8"/>
      <c r="B2" s="933" t="s">
        <v>241</v>
      </c>
      <c r="C2" s="933"/>
      <c r="D2" s="933"/>
      <c r="E2" s="933"/>
      <c r="F2" s="933"/>
      <c r="G2" s="933"/>
      <c r="H2" s="933"/>
      <c r="I2" s="933"/>
      <c r="J2" s="933"/>
      <c r="K2" s="933"/>
      <c r="L2" s="933"/>
      <c r="M2" s="763"/>
    </row>
    <row r="3" spans="1:21" ht="15" customHeight="1" x14ac:dyDescent="0.3">
      <c r="A3" s="8"/>
      <c r="B3" s="933"/>
      <c r="C3" s="933"/>
      <c r="D3" s="933"/>
      <c r="E3" s="933"/>
      <c r="F3" s="933"/>
      <c r="G3" s="933"/>
      <c r="H3" s="933"/>
      <c r="I3" s="933"/>
      <c r="J3" s="933"/>
      <c r="K3" s="933"/>
      <c r="L3" s="933"/>
      <c r="S3" s="446">
        <v>0</v>
      </c>
      <c r="T3" s="11"/>
      <c r="U3" s="11"/>
    </row>
    <row r="4" spans="1:21" ht="23.25" x14ac:dyDescent="0.3">
      <c r="A4" s="8"/>
      <c r="B4" s="933" t="s">
        <v>413</v>
      </c>
      <c r="C4" s="933"/>
      <c r="D4" s="933"/>
      <c r="E4" s="933"/>
      <c r="F4" s="933"/>
      <c r="G4" s="933"/>
      <c r="H4" s="933"/>
      <c r="I4" s="933"/>
      <c r="J4" s="933"/>
      <c r="K4" s="933"/>
      <c r="L4" s="933"/>
      <c r="S4" s="446">
        <v>1</v>
      </c>
      <c r="T4" s="495" t="s">
        <v>459</v>
      </c>
      <c r="U4" s="495" t="s">
        <v>460</v>
      </c>
    </row>
    <row r="5" spans="1:21" ht="28.5" x14ac:dyDescent="0.25">
      <c r="A5" s="8"/>
      <c r="B5" s="12"/>
      <c r="C5" s="12"/>
      <c r="D5" s="2"/>
      <c r="E5" s="2"/>
      <c r="F5" s="2"/>
      <c r="G5" s="2"/>
      <c r="H5" s="2"/>
      <c r="I5" s="2"/>
      <c r="K5" s="2"/>
      <c r="L5" s="765"/>
      <c r="M5" s="765"/>
      <c r="N5" s="765"/>
      <c r="O5" s="2"/>
      <c r="Q5" s="713" t="s">
        <v>758</v>
      </c>
      <c r="S5" s="446">
        <v>2</v>
      </c>
      <c r="T5" s="494">
        <f>'Calidad Información'!$H$4</f>
        <v>42367</v>
      </c>
      <c r="U5" s="494">
        <f>'Calidad Información'!$H$5</f>
        <v>42394</v>
      </c>
    </row>
    <row r="6" spans="1:21" ht="45" x14ac:dyDescent="0.25">
      <c r="A6" s="11"/>
      <c r="B6" s="394" t="s">
        <v>242</v>
      </c>
      <c r="C6" s="935" t="s">
        <v>243</v>
      </c>
      <c r="D6" s="935" t="s">
        <v>243</v>
      </c>
      <c r="E6" s="394" t="s">
        <v>244</v>
      </c>
      <c r="F6" s="394" t="s">
        <v>245</v>
      </c>
      <c r="G6" s="391" t="s">
        <v>246</v>
      </c>
      <c r="H6" s="535" t="s">
        <v>797</v>
      </c>
      <c r="I6" s="536" t="s">
        <v>777</v>
      </c>
      <c r="J6" s="712"/>
      <c r="K6" s="421" t="s">
        <v>756</v>
      </c>
      <c r="L6" s="766" t="s">
        <v>251</v>
      </c>
      <c r="M6" s="766" t="s">
        <v>252</v>
      </c>
      <c r="N6" s="766" t="s">
        <v>251</v>
      </c>
      <c r="O6" s="24"/>
      <c r="P6" s="8"/>
      <c r="Q6" s="713">
        <f>SUM(Q7)/10</f>
        <v>0.85</v>
      </c>
      <c r="S6" s="446">
        <v>3</v>
      </c>
      <c r="T6" s="11"/>
      <c r="U6" s="11"/>
    </row>
    <row r="7" spans="1:21" s="5" customFormat="1" ht="81.75" customHeight="1" x14ac:dyDescent="0.25">
      <c r="A7" s="503" t="str">
        <f>VLOOKUP($B$1,avance!$A$2:$B$209,2,0)</f>
        <v>REPORTE A NIVEL DE OBJETIVO _x000D_
_x000D_
OBJETIVO INSTITUCIONAL: _x000D_
_x000D_
FECHA REPORTE:  18 de enero al 31 de diciembre del 2015_x000D_
_x000D_
Para el reporte de cumplimiento del 2015,  el indicador asociado a este objetivo presenta un cumplimiento del 92%. Siendo un metadato calculado con el avance de los tres componentes del objetivo Impacto Regional, de tal forma que se ha avanzado satisfactoriamente._x000D_
_x000D_
COMPONENTE 1. DIRECCIONAMIENTO ESTRATÉGICOS DE LOS ÁMBITOS DE LA TECNOLOGÍA Y LA PRODUCCIÓN _x000D_
_x000D_
Este indicador tuvo un cumplimiento del 80% equivalente a 8 alianzas de una meta de 10 para este año, correspondiente a un nivel de cumplimiento del 32% en el indicador ponderado. _x000D_
_x000D_
Estas son las alianzas en los ámbitos de la tecnología y la producción en las que se participa desde la UTP:_x000D_
_x000D_
1. Comité Universidad Empresa Estado del Eje Cafetero _x000D_
2. Alianza interinstitucional con productores, comercializadores y transformadores en la cadena de valor del cafés especiales para un Acuerdo de Competitividad  _x000D_
3. Alianza con mujeres productoras de cafés especiales para la visibilización de procesos regionales._x000D_
4. PNUD/ MINISTERIO DE TRABAJO. Convenio 345 análisis trabajo decente área metropolitana centro-occidente_x000D_
5. ACOPI - Facultades de la UTP para la articulación a las necesidades del sector productivo con la Academia_x000D_
6. Con el Aeropuerto Matecaña. Producción de material vegetal, y siembra en el área de 1000 individuos forestales, con el fin de mejorar la estructura del bosque presentes en el área occidental del Aeropuerto Matecaña_x000D_
7. Con FEDEGAN. Producción de material vegetal. producción de material vegetal de (70000 árboles) para el programa de Ganadería Colombiana Sostenible, para los próximos 4 años, que propende por el cambio del sistema productivo ganadero actual._x000D_
8. Con la Empresa Energía De Bogotá. Producción de material vegetal (2000 chusquines y 1000 árboles) para la compensación ecológica solicitada por la ANLA a la empresa de Energía de Bogotá, para compensar las actividades de instalación de Torres eléctricas en la región_x000D_
_x000D_
COMPONENTE 2. DIRECCIONAMIENTO ESTRATÉGICOS EN EL ÁMBITO DEL CONOCIMIENTO_x000D_
_x000D_
Este indicador tuvo  un cumplimiento del 20% y está compuesto por la sumatoria y ponderación entre dos indicadores:_x000D_
_x000D_
Indicador 1: Sumatoria de políticas públicas formuladas o intervenidas con la participación de la UTP con un avance  del 100% equivalente a 4 políticas públicas acompañadas o intervenidas a nivel regional,  con un indicador ponderado de 10% y con una meta para la presente vigencia de 4 políticas públicas._x000D_
_x000D_
Se hizo acompañamiento a las siguientes políticas:_x000D_
_x000D_
1.  Difusión LEY 1448, Ley de víctimas y restitución de tierras_x000D_
2.  Participación en la formulación de la Política Pública de Género Departamento del Quindío_x000D_
3.  Socializacion Ley 1474 contra el maltrato animal, sancionada en el mes de diciembre_x000D_
4. Socialización documento presentado y aprobado en el Congreso de la República, Ley contra el maltrato animal_x000D_
_x000D_
_x000D_
Indicador 2: Sumatoria de planes, programas y/o proyectos ofrecidos a la región de conocimiento científico y académico con un avance  de 17 programas de una meta de 17, equivalente al 100%  y con un indicador ponderado de 10%_x000D_
_x000D_
Se incluyen los siguientes resultados de los proyectos: OBSERVATORIOS REGIONALES en los cuales participa la UTP:_x000D_
_x000D_
1. Observatorio de Drogas del Eje Cafetero (articulado)_x000D_
2. Turismo Sostenible (articulado)_x000D_
3. Observatorio ambiental Urbano-Regional_x000D_
4. Mercado Laboral (ORMET)_x000D_
5. OPIJ (Observatorio de Primera Infancia, Infancia y Juventud)_x000D_
6. Salud Pública_x000D_
7. Observatorio para la Sostenibilidad del Patrimonio en Paisajes _x000D_
8. Observatorio Mujer y Género UTP_x000D_
9. Observatorio de Políticas Públicas ESAP_x000D_
_x000D_
PROGRAMAS DE POSTGRADOS EN RED:_x000D_
1.    Doctorado en Administración de la UNAM_x000D_
2.	Doctorado en Ciencias Ambientales_x000D_
3.    Maestría en Biología Vegetal (en convenio entre las Universidades de Caldas - Quindío - UTP)_x000D_
4.   Doctorado en Ciencias Biomédicas_x000D_
5.   Doctorado en Ciencias Básicas_x000D_
_x000D_
"Programas de investigación en Red:_x000D_
"_x000D_
Proceso de investigación en Red por parte de la Red de Investigadores en Paz, Conflicto y Derechos Humanos que integran diferentes universidades de Caldas, Quindío, Risaralda y Norte del VAlle _x000D_
Financiación de 2 jóvenes investigadores de la UTP en los siguientes temas:_x000D_
_x000D_
Implementación de la termografía infraroja activa pulsada para analizar mediante procesamiento de imágenes termográficas los defectos superficiales y en profundidad en materiales metálicos y a partir de allí diseñar un protocolo experimental que pueda ser incluido dentro de los procesos de control de calidad en piezas aeronáuticas producidas por el Nodo de Metalmecánica de la Cámara de Comercio de Dosquebradas._x000D_
_x000D_
Desarrollar un software aplicativo para evaluación económica y análisis estadístico de la congestión para la valoración de soluciones de movilidad._x000D_
_x000D_
COMPONENTE 3. DIRECCIONAMIENTO ESTRATÉGICO DEL ÁMBITO DE LA SOCIEDAD Y EL AMBIENTE_x000D_
_x000D_
Indicador: Sumatoria de proyectos y/o actividades a nivel regional en concordancia con la agenda de la Ecorregión. _x000D_
_x000D_
Este indicador tuvo un cumplimiento del 100% equivalente a 30 actividades de una meta de 30 para el 2015, correspondiente a un nivel de cumplimiento del 40% en el indicador ponderado. _x000D_
_x000D_
A continuación se relacionan las actividades adelantadas, que hacen parte de dos grandes proyectos: Paisaje Cultural Cafetero y Herramientas que aportan al desarrollo socio ambiental de la Ecorregión Eje Cafetero_x000D_
_x000D_
En torno al Aporte de la UTP al PCC se adelantaron las siguientes actividades:_x000D_
_x000D_
1. Investigación sobre Escenarios y dinámicas recientes de la Comercialización internacional de cafés especiales del Paisaje Cultural Cafetero_x000D_
2. Investigación, sistematización, actualización e índices compilados en la línea de base de la Ecorregión Eje Cafetero 2011 - Paisaje Cultural Cafetero _x000D_
3. Levantamiento de la línea base procesos educativos en el Paisaje Cultural Cafetero_x000D_
4. Reunión Comité Técnico Departamental del PCC_x000D_
5. IV Foro Estudios del Paisaje_x000D_
6. Participación Conmemoración Declaratoria del PCC en Calarcá (Quindío)_x000D_
7. Programa Sostenibilidad Ambiental_x000D_
8. Reunión Observatorio en Paisajes Culturales_x000D_
9. Acuerdos CEIR Evento Regional Megaproyectos - Paisaje cultural Cafetero_x000D_
10. Vigias patrimonio PCC_x000D_
11. Propuesta presentada al Ministerio de Cultura: Expedición al País de las Achiras_x000D_
12. Convenio con Comfamiliar en temas asociados al PCC_x000D_
13. Evento experiencias pedagógicas en el PCC_x000D_
14. Encuentro de formación sobre Valores patrimoniales del PCC con los maestros del CEBBR para conocer, valorar y saber usar el patrimonio cultural y  articularlo al desarrollo regional._x000D_
_x000D_
En torno al proyecto Herramientas que aportan al desarrollo sostenible de la Ecorregión Eje Cafetero estas son las actividades que se han adelantado:_x000D_
_x000D_
1. Acciones de acuerdo y seguimiento Agenda de Paz interinstitucional y académica 2015.  _x000D_
2. Cohorte II del Diplomado Escuela de Liderazgo para la Paz_x000D_
3. Reunión Red de Investigadores en Paz, Conflictos y Derechos Humanos_x000D_
4.Realización Comité Ecorregión_x000D_
5. Cátedra 1: marzo 21 "Mitos y realidades del proceso de paz" Pedro Santana._x000D_
6. Cátedra 2: abril 25 "informe comisión para el esclarecimiento de la verdad del conflicto y sus víctimas" Marco Romero e "Historicidad del conflicto armado, una lectura regional" Carlos Alfonso Victoria._x000D_
7. Cátedra 3: mayo 09 "la tierra y los orígenes del conflicto armado", "Informe comisión para el esclarecimiento de la verdad histórica del conflicto" y "tierra: una lectura regional" Dario Fajardo y Eisenhowerd Zapata;_x000D_
8. Cátedra 4: "Foro Justicia Transicional" Alfonso Gómez Méndez y Germán Toro;_x000D_
9. Cátedra 5: "Experiencias de Paz-Paces en Colombia" Javier Giraldo y Autoridades indígenas pueblo Mi</v>
      </c>
      <c r="B7" s="498" t="s">
        <v>804</v>
      </c>
      <c r="C7" s="996" t="s">
        <v>425</v>
      </c>
      <c r="D7" s="996"/>
      <c r="E7" s="334">
        <f>VLOOKUP(C7,Tabla__10.1.1.223_SQLEXPRESS_sigob_utp_Objetivos_indicadores[[desc_indicador]:[avance]],3,0)%</f>
        <v>1</v>
      </c>
      <c r="F7" s="334">
        <f>VLOOKUP(C7,Tabla__10.1.1.223_SQLEXPRESS_sigob_utp_Objetivos_indicadores[[desc_indicador]:[avance]],5,0)%</f>
        <v>0.92</v>
      </c>
      <c r="G7" s="393">
        <f>F7/E7</f>
        <v>0.92</v>
      </c>
      <c r="H7" s="537">
        <f>VLOOKUP(B7,obj_ava!$J$2:$K$12,2,FALSE)</f>
        <v>42391.737866979165</v>
      </c>
      <c r="I7" s="537">
        <f>VLOOKUP(C7,obj_ind!$P$2:$Q$93,2,FALSE)</f>
        <v>42391.737866979165</v>
      </c>
      <c r="J7" s="710"/>
      <c r="K7" s="675">
        <v>7</v>
      </c>
      <c r="L7" s="767" t="s">
        <v>1073</v>
      </c>
      <c r="M7" s="768">
        <v>10</v>
      </c>
      <c r="N7" s="767" t="s">
        <v>960</v>
      </c>
      <c r="O7" s="13"/>
      <c r="P7" s="8"/>
      <c r="Q7" s="447">
        <f>AVERAGE(K7,M7)</f>
        <v>8.5</v>
      </c>
      <c r="R7" s="13"/>
      <c r="S7" s="446">
        <v>4</v>
      </c>
      <c r="T7" s="13"/>
      <c r="U7" s="11"/>
    </row>
    <row r="8" spans="1:21" s="5" customFormat="1" ht="26.25" customHeight="1" x14ac:dyDescent="0.25">
      <c r="A8" s="13"/>
      <c r="B8" s="15"/>
      <c r="C8" s="15"/>
      <c r="D8" s="11"/>
      <c r="E8" s="11"/>
      <c r="F8" s="11"/>
      <c r="G8" s="11"/>
      <c r="H8" s="2"/>
      <c r="I8" s="2"/>
      <c r="K8" s="11"/>
      <c r="L8" s="763"/>
      <c r="M8" s="763"/>
      <c r="N8" s="763"/>
      <c r="O8" s="11"/>
      <c r="P8" s="8"/>
      <c r="Q8" s="714" t="s">
        <v>470</v>
      </c>
      <c r="R8" s="13"/>
      <c r="S8" s="446">
        <v>5</v>
      </c>
      <c r="T8" s="13"/>
      <c r="U8" s="11"/>
    </row>
    <row r="9" spans="1:21" s="5" customFormat="1" ht="45" x14ac:dyDescent="0.25">
      <c r="A9" s="13"/>
      <c r="B9" s="394" t="s">
        <v>254</v>
      </c>
      <c r="C9" s="935" t="s">
        <v>243</v>
      </c>
      <c r="D9" s="935" t="s">
        <v>243</v>
      </c>
      <c r="E9" s="394" t="s">
        <v>244</v>
      </c>
      <c r="F9" s="394" t="s">
        <v>245</v>
      </c>
      <c r="G9" s="391" t="s">
        <v>246</v>
      </c>
      <c r="H9" s="535" t="s">
        <v>797</v>
      </c>
      <c r="I9" s="536" t="s">
        <v>777</v>
      </c>
      <c r="J9" s="710"/>
      <c r="K9" s="421" t="s">
        <v>756</v>
      </c>
      <c r="L9" s="766" t="s">
        <v>251</v>
      </c>
      <c r="M9" s="766" t="s">
        <v>252</v>
      </c>
      <c r="N9" s="766" t="s">
        <v>251</v>
      </c>
      <c r="O9" s="13"/>
      <c r="P9" s="8"/>
      <c r="Q9" s="714">
        <f>(SUM(Q10:Q13)/COUNT(Q10:Q13))/10</f>
        <v>1</v>
      </c>
      <c r="R9" s="13"/>
      <c r="S9" s="446">
        <v>6</v>
      </c>
      <c r="T9" s="13"/>
      <c r="U9" s="11"/>
    </row>
    <row r="10" spans="1:21" s="5" customFormat="1" ht="129.75" customHeight="1" x14ac:dyDescent="0.25">
      <c r="A10" s="13"/>
      <c r="B10" s="498" t="s">
        <v>683</v>
      </c>
      <c r="C10" s="1002" t="s">
        <v>141</v>
      </c>
      <c r="D10" s="1002"/>
      <c r="E10" s="399">
        <f>VLOOKUP(C10,Tabla__10.1.1.223_SQLEXPRESS_sigob_utp_Componentes_indicadores[[desc_indicador]:[avance]],3,0)</f>
        <v>10</v>
      </c>
      <c r="F10" s="399">
        <f>VLOOKUP(C10,Tabla__10.1.1.223_SQLEXPRESS_sigob_utp_Componentes_indicadores[[desc_indicador]:[avance]],5,0)</f>
        <v>8</v>
      </c>
      <c r="G10" s="393">
        <f>F10/E10</f>
        <v>0.8</v>
      </c>
      <c r="H10" s="537">
        <f>VLOOKUP(B10,comp_ava!$L$2:$M$75,2,FALSE)</f>
        <v>42390.491696724537</v>
      </c>
      <c r="I10" s="537">
        <f>VLOOKUP(C10,comp_ind!$S$2:$T$489,2,FALSE)</f>
        <v>42390.491696724537</v>
      </c>
      <c r="J10" s="710"/>
      <c r="K10" s="675">
        <v>10</v>
      </c>
      <c r="L10" s="767" t="s">
        <v>960</v>
      </c>
      <c r="M10" s="768">
        <v>10</v>
      </c>
      <c r="N10" s="767" t="s">
        <v>960</v>
      </c>
      <c r="O10" s="13"/>
      <c r="P10" s="8"/>
      <c r="Q10" s="447">
        <f>AVERAGE(K10,M10)</f>
        <v>10</v>
      </c>
      <c r="R10" s="13"/>
      <c r="S10" s="446">
        <v>7</v>
      </c>
      <c r="T10" s="13"/>
      <c r="U10" s="11"/>
    </row>
    <row r="11" spans="1:21" s="5" customFormat="1" ht="72.75" customHeight="1" x14ac:dyDescent="0.25">
      <c r="A11" s="13"/>
      <c r="B11" s="934" t="s">
        <v>787</v>
      </c>
      <c r="C11" s="1002" t="s">
        <v>142</v>
      </c>
      <c r="D11" s="1002"/>
      <c r="E11" s="399">
        <f>VLOOKUP(C11,Tabla__10.1.1.223_SQLEXPRESS_sigob_utp_Componentes_indicadores[[desc_indicador]:[avance]],3,0)</f>
        <v>4</v>
      </c>
      <c r="F11" s="399">
        <f>VLOOKUP(C11,Tabla__10.1.1.223_SQLEXPRESS_sigob_utp_Componentes_indicadores[[desc_indicador]:[avance]],5,0)</f>
        <v>4</v>
      </c>
      <c r="G11" s="393">
        <f>F11/E11</f>
        <v>1</v>
      </c>
      <c r="H11" s="963">
        <f>VLOOKUP(B11,comp_ava!$L$2:$M$75,2,FALSE)</f>
        <v>42391.486218206017</v>
      </c>
      <c r="I11" s="537">
        <f>VLOOKUP(C11,comp_ind!$S$2:$T$489,2,FALSE)</f>
        <v>42391.486218206017</v>
      </c>
      <c r="J11" s="710"/>
      <c r="K11" s="675">
        <v>10</v>
      </c>
      <c r="L11" s="767" t="s">
        <v>960</v>
      </c>
      <c r="M11" s="768">
        <v>10</v>
      </c>
      <c r="N11" s="767" t="s">
        <v>960</v>
      </c>
      <c r="O11" s="13"/>
      <c r="P11" s="8"/>
      <c r="Q11" s="447">
        <f>AVERAGE(K11,M11)</f>
        <v>10</v>
      </c>
      <c r="R11" s="13"/>
      <c r="S11" s="446">
        <v>8</v>
      </c>
      <c r="T11" s="13"/>
      <c r="U11" s="11"/>
    </row>
    <row r="12" spans="1:21" s="5" customFormat="1" ht="74.25" customHeight="1" x14ac:dyDescent="0.25">
      <c r="A12" s="13"/>
      <c r="B12" s="934"/>
      <c r="C12" s="1002" t="s">
        <v>143</v>
      </c>
      <c r="D12" s="1002"/>
      <c r="E12" s="399">
        <f>VLOOKUP(C12,Tabla__10.1.1.223_SQLEXPRESS_sigob_utp_Componentes_indicadores[[desc_indicador]:[avance]],3,0)</f>
        <v>17</v>
      </c>
      <c r="F12" s="399">
        <f>VLOOKUP(C12,Tabla__10.1.1.223_SQLEXPRESS_sigob_utp_Componentes_indicadores[[desc_indicador]:[avance]],5,0)</f>
        <v>17</v>
      </c>
      <c r="G12" s="393">
        <f>F12/E12</f>
        <v>1</v>
      </c>
      <c r="H12" s="965"/>
      <c r="I12" s="537">
        <f>VLOOKUP(C12,comp_ind!$S$2:$T$489,2,FALSE)</f>
        <v>42391.486218206017</v>
      </c>
      <c r="J12" s="710"/>
      <c r="K12" s="675">
        <v>10</v>
      </c>
      <c r="L12" s="767" t="s">
        <v>960</v>
      </c>
      <c r="M12" s="768">
        <v>10</v>
      </c>
      <c r="N12" s="767" t="s">
        <v>960</v>
      </c>
      <c r="O12" s="13"/>
      <c r="P12" s="8"/>
      <c r="Q12" s="447">
        <f>AVERAGE(K12,M12)</f>
        <v>10</v>
      </c>
      <c r="R12" s="13"/>
      <c r="S12" s="446">
        <v>9</v>
      </c>
      <c r="T12" s="13"/>
      <c r="U12" s="11"/>
    </row>
    <row r="13" spans="1:21" s="5" customFormat="1" ht="117" customHeight="1" x14ac:dyDescent="0.25">
      <c r="A13" s="13"/>
      <c r="B13" s="498" t="s">
        <v>144</v>
      </c>
      <c r="C13" s="1002" t="s">
        <v>814</v>
      </c>
      <c r="D13" s="1002"/>
      <c r="E13" s="399">
        <f>VLOOKUP(C13,Tabla__10.1.1.223_SQLEXPRESS_sigob_utp_Componentes_indicadores[[desc_indicador]:[avance]],3,0)</f>
        <v>30</v>
      </c>
      <c r="F13" s="399">
        <f>VLOOKUP(C13,Tabla__10.1.1.223_SQLEXPRESS_sigob_utp_Componentes_indicadores[[desc_indicador]:[avance]],5,0)</f>
        <v>30</v>
      </c>
      <c r="G13" s="393">
        <f>F13/E13</f>
        <v>1</v>
      </c>
      <c r="H13" s="537">
        <f>VLOOKUP(B13,comp_ava!$L$2:$M$75,2,FALSE)</f>
        <v>42391.715571678244</v>
      </c>
      <c r="I13" s="537">
        <f>VLOOKUP(C13,comp_ind!$S$2:$T$489,2,FALSE)</f>
        <v>42391.715571678244</v>
      </c>
      <c r="J13" s="710"/>
      <c r="K13" s="675">
        <v>10</v>
      </c>
      <c r="L13" s="767" t="s">
        <v>960</v>
      </c>
      <c r="M13" s="768">
        <v>10</v>
      </c>
      <c r="N13" s="767" t="s">
        <v>960</v>
      </c>
      <c r="O13" s="13"/>
      <c r="P13" s="8"/>
      <c r="Q13" s="447">
        <f>AVERAGE(K13,M13)</f>
        <v>10</v>
      </c>
      <c r="R13" s="13"/>
      <c r="S13" s="446">
        <v>10</v>
      </c>
      <c r="T13" s="13"/>
      <c r="U13" s="11"/>
    </row>
    <row r="14" spans="1:21" s="5" customFormat="1" ht="30.75" customHeight="1" thickBot="1" x14ac:dyDescent="0.3">
      <c r="A14" s="13"/>
      <c r="B14" s="13"/>
      <c r="C14" s="13"/>
      <c r="D14" s="13"/>
      <c r="E14" s="13"/>
      <c r="F14" s="13"/>
      <c r="G14" s="13"/>
      <c r="H14" s="13"/>
      <c r="I14" s="13"/>
      <c r="J14" s="13"/>
      <c r="K14" s="13"/>
      <c r="L14" s="769"/>
      <c r="M14" s="770"/>
      <c r="N14" s="769"/>
      <c r="P14" s="13"/>
      <c r="Q14" s="715" t="s">
        <v>644</v>
      </c>
      <c r="R14" s="13"/>
    </row>
    <row r="15" spans="1:21" s="5" customFormat="1" ht="66" customHeight="1" x14ac:dyDescent="0.25">
      <c r="A15" s="13"/>
      <c r="B15" s="474" t="s">
        <v>255</v>
      </c>
      <c r="C15" s="475" t="s">
        <v>258</v>
      </c>
      <c r="D15" s="475" t="s">
        <v>243</v>
      </c>
      <c r="E15" s="475" t="s">
        <v>244</v>
      </c>
      <c r="F15" s="475" t="s">
        <v>245</v>
      </c>
      <c r="G15" s="468" t="s">
        <v>246</v>
      </c>
      <c r="H15" s="487" t="s">
        <v>779</v>
      </c>
      <c r="I15" s="491" t="s">
        <v>776</v>
      </c>
      <c r="J15" s="478" t="s">
        <v>777</v>
      </c>
      <c r="K15" s="488" t="s">
        <v>782</v>
      </c>
      <c r="L15" s="771" t="s">
        <v>781</v>
      </c>
      <c r="M15" s="771" t="s">
        <v>780</v>
      </c>
      <c r="N15" s="771" t="s">
        <v>783</v>
      </c>
      <c r="O15" s="471" t="s">
        <v>786</v>
      </c>
      <c r="P15" s="13"/>
      <c r="Q15" s="715">
        <f>AVERAGE(Q16:Q26)</f>
        <v>0.82341269841269848</v>
      </c>
      <c r="R15" s="13"/>
    </row>
    <row r="16" spans="1:21" s="5" customFormat="1" ht="108.75" customHeight="1" x14ac:dyDescent="0.25">
      <c r="A16" s="13"/>
      <c r="B16" s="556" t="s">
        <v>217</v>
      </c>
      <c r="C16" s="557" t="s">
        <v>353</v>
      </c>
      <c r="D16" s="557" t="s">
        <v>354</v>
      </c>
      <c r="E16" s="444">
        <f>VLOOKUP(D16,Tabla__10.1.1.223_SQLEXPRESS_sigob_utp_Proyectos_indicadores[[desc_indicador]:[avance]],3,0)</f>
        <v>20</v>
      </c>
      <c r="F16" s="444">
        <f>VLOOKUP(D16,Tabla__10.1.1.223_SQLEXPRESS_sigob_utp_Proyectos_indicadores[[desc_indicador]:[avance]],5,0)</f>
        <v>20</v>
      </c>
      <c r="G16" s="554">
        <f t="shared" ref="G16:G26" si="0">F16/E16</f>
        <v>1</v>
      </c>
      <c r="H16" s="560">
        <f>VLOOKUP(B16,proy_ava!$L$1:$M$82,2,FALSE)</f>
        <v>42390.366477002317</v>
      </c>
      <c r="I16" s="561">
        <f>VLOOKUP(C16,plan_ope_ava!$H$2:$I$162,2,FALSE)</f>
        <v>42390.365965196761</v>
      </c>
      <c r="J16" s="653">
        <f>VLOOKUP(D16,proy_ind!$R$2:$S$172,2,FALSE)</f>
        <v>42390.366477002317</v>
      </c>
      <c r="K16" s="755" t="s">
        <v>942</v>
      </c>
      <c r="L16" s="762" t="s">
        <v>942</v>
      </c>
      <c r="M16" s="762" t="s">
        <v>942</v>
      </c>
      <c r="N16" s="761" t="s">
        <v>942</v>
      </c>
      <c r="O16" s="1004"/>
      <c r="P16" s="13"/>
      <c r="Q16" s="689">
        <f>COUNTIF(K16:N16,"*OK*")/COUNTIF(K16:N16,"*")</f>
        <v>1</v>
      </c>
      <c r="R16" s="13"/>
    </row>
    <row r="17" spans="1:18" s="5" customFormat="1" ht="75" customHeight="1" x14ac:dyDescent="0.25">
      <c r="A17" s="13"/>
      <c r="B17" s="815" t="s">
        <v>219</v>
      </c>
      <c r="C17" s="818" t="s">
        <v>220</v>
      </c>
      <c r="D17" s="557" t="s">
        <v>221</v>
      </c>
      <c r="E17" s="444">
        <f>VLOOKUP(D17,Tabla__10.1.1.223_SQLEXPRESS_sigob_utp_Proyectos_indicadores[[desc_indicador]:[avance]],3,0)</f>
        <v>10</v>
      </c>
      <c r="F17" s="444">
        <f>VLOOKUP(D17,Tabla__10.1.1.223_SQLEXPRESS_sigob_utp_Proyectos_indicadores[[desc_indicador]:[avance]],5,0)</f>
        <v>9</v>
      </c>
      <c r="G17" s="554">
        <f t="shared" si="0"/>
        <v>0.9</v>
      </c>
      <c r="H17" s="980">
        <f>VLOOKUP(B17,proy_ava!$L$1:$M$82,2,FALSE)</f>
        <v>42390.463679513887</v>
      </c>
      <c r="I17" s="981">
        <f>VLOOKUP(C17,plan_ope_ava!$H$2:$I$162,2,FALSE)</f>
        <v>42390.463289039355</v>
      </c>
      <c r="J17" s="653">
        <f>VLOOKUP(D17,proy_ind!$R$2:$S$172,2,FALSE)</f>
        <v>42390.463679513887</v>
      </c>
      <c r="K17" s="974" t="s">
        <v>942</v>
      </c>
      <c r="L17" s="966" t="s">
        <v>942</v>
      </c>
      <c r="M17" s="761" t="s">
        <v>942</v>
      </c>
      <c r="N17" s="966" t="s">
        <v>942</v>
      </c>
      <c r="O17" s="1004"/>
      <c r="P17" s="13"/>
      <c r="Q17" s="1001">
        <f>COUNTIF(K17:N18,"*OK*")/COUNTIF(K17:N18,"*")</f>
        <v>1</v>
      </c>
      <c r="R17" s="13"/>
    </row>
    <row r="18" spans="1:18" s="5" customFormat="1" ht="45" customHeight="1" x14ac:dyDescent="0.25">
      <c r="A18" s="13"/>
      <c r="B18" s="815"/>
      <c r="C18" s="818"/>
      <c r="D18" s="557" t="s">
        <v>355</v>
      </c>
      <c r="E18" s="444">
        <f>VLOOKUP(D18,Tabla__10.1.1.223_SQLEXPRESS_sigob_utp_Proyectos_indicadores[[desc_indicador]:[avance]],3,0)</f>
        <v>6</v>
      </c>
      <c r="F18" s="444">
        <f>VLOOKUP(D18,Tabla__10.1.1.223_SQLEXPRESS_sigob_utp_Proyectos_indicadores[[desc_indicador]:[avance]],5,0)</f>
        <v>5</v>
      </c>
      <c r="G18" s="554">
        <f t="shared" si="0"/>
        <v>0.83333333333333337</v>
      </c>
      <c r="H18" s="998"/>
      <c r="I18" s="982"/>
      <c r="J18" s="653">
        <f>VLOOKUP(D18,proy_ind!$R$2:$S$172,2,FALSE)</f>
        <v>42390.463679513887</v>
      </c>
      <c r="K18" s="974"/>
      <c r="L18" s="966"/>
      <c r="M18" s="761" t="s">
        <v>942</v>
      </c>
      <c r="N18" s="966"/>
      <c r="O18" s="1004"/>
      <c r="P18" s="13"/>
      <c r="Q18" s="1001"/>
      <c r="R18" s="13"/>
    </row>
    <row r="19" spans="1:18" s="5" customFormat="1" ht="120" x14ac:dyDescent="0.25">
      <c r="A19" s="13"/>
      <c r="B19" s="556" t="s">
        <v>222</v>
      </c>
      <c r="C19" s="557" t="s">
        <v>356</v>
      </c>
      <c r="D19" s="557" t="s">
        <v>357</v>
      </c>
      <c r="E19" s="444">
        <f>VLOOKUP(D19,Tabla__10.1.1.223_SQLEXPRESS_sigob_utp_Proyectos_indicadores[[desc_indicador]:[avance]],3,0)</f>
        <v>6</v>
      </c>
      <c r="F19" s="444">
        <f>VLOOKUP(D19,Tabla__10.1.1.223_SQLEXPRESS_sigob_utp_Proyectos_indicadores[[desc_indicador]:[avance]],5,0)</f>
        <v>6</v>
      </c>
      <c r="G19" s="554">
        <f t="shared" si="0"/>
        <v>1</v>
      </c>
      <c r="H19" s="560">
        <f>VLOOKUP(B19,proy_ava!$L$1:$M$82,2,FALSE)</f>
        <v>42395.451643020831</v>
      </c>
      <c r="I19" s="561">
        <f>VLOOKUP(C19,plan_ope_ava!$H$2:$I$162,2,FALSE)</f>
        <v>42395.451446990737</v>
      </c>
      <c r="J19" s="653">
        <f>VLOOKUP(D19,proy_ind!$R$2:$S$172,2,FALSE)</f>
        <v>42395.451643020831</v>
      </c>
      <c r="K19" s="755" t="s">
        <v>942</v>
      </c>
      <c r="L19" s="761" t="s">
        <v>942</v>
      </c>
      <c r="M19" s="761" t="s">
        <v>942</v>
      </c>
      <c r="N19" s="761" t="s">
        <v>1106</v>
      </c>
      <c r="O19" s="1004"/>
      <c r="P19" s="13"/>
      <c r="Q19" s="689">
        <f>COUNTIF(K19:N19,"*OK*")/COUNTIF(K19:N19,"*")</f>
        <v>0.75</v>
      </c>
      <c r="R19" s="13"/>
    </row>
    <row r="20" spans="1:18" s="5" customFormat="1" ht="79.5" customHeight="1" x14ac:dyDescent="0.25">
      <c r="A20" s="13"/>
      <c r="B20" s="815" t="s">
        <v>223</v>
      </c>
      <c r="C20" s="557" t="s">
        <v>867</v>
      </c>
      <c r="D20" s="557" t="s">
        <v>868</v>
      </c>
      <c r="E20" s="444">
        <f>VLOOKUP(D20,Tabla__10.1.1.223_SQLEXPRESS_sigob_utp_Proyectos_indicadores[[desc_indicador]:[avance]],3,0)</f>
        <v>4</v>
      </c>
      <c r="F20" s="444">
        <f>VLOOKUP(D20,Tabla__10.1.1.223_SQLEXPRESS_sigob_utp_Proyectos_indicadores[[desc_indicador]:[avance]],5,0)</f>
        <v>4</v>
      </c>
      <c r="G20" s="554">
        <f t="shared" si="0"/>
        <v>1</v>
      </c>
      <c r="H20" s="980">
        <f>VLOOKUP(B20,proy_ava!$L$1:$M$82,2,FALSE)</f>
        <v>42390.465883645833</v>
      </c>
      <c r="I20" s="561">
        <f>VLOOKUP(C20,plan_ope_ava!$H$2:$I$162,2,FALSE)</f>
        <v>42390.465742395834</v>
      </c>
      <c r="J20" s="653">
        <f>VLOOKUP(D20,proy_ind!$R$2:$S$172,2,FALSE)</f>
        <v>42390.465883645833</v>
      </c>
      <c r="K20" s="974" t="s">
        <v>942</v>
      </c>
      <c r="L20" s="761" t="s">
        <v>942</v>
      </c>
      <c r="M20" s="761" t="s">
        <v>942</v>
      </c>
      <c r="N20" s="781" t="s">
        <v>942</v>
      </c>
      <c r="O20" s="1004"/>
      <c r="P20" s="13"/>
      <c r="Q20" s="1001">
        <f>COUNTIF(K20:N21,"*OK*")/COUNTIF(K20:N21,"*")</f>
        <v>0.8571428571428571</v>
      </c>
      <c r="R20" s="13"/>
    </row>
    <row r="21" spans="1:18" s="5" customFormat="1" ht="90" x14ac:dyDescent="0.25">
      <c r="A21" s="13"/>
      <c r="B21" s="815"/>
      <c r="C21" s="557" t="s">
        <v>358</v>
      </c>
      <c r="D21" s="557" t="s">
        <v>359</v>
      </c>
      <c r="E21" s="444">
        <f>VLOOKUP(D21,Tabla__10.1.1.223_SQLEXPRESS_sigob_utp_Proyectos_indicadores[[desc_indicador]:[avance]],3,0)</f>
        <v>3</v>
      </c>
      <c r="F21" s="444">
        <f>VLOOKUP(D21,Tabla__10.1.1.223_SQLEXPRESS_sigob_utp_Proyectos_indicadores[[desc_indicador]:[avance]],5,0)</f>
        <v>3</v>
      </c>
      <c r="G21" s="554">
        <f t="shared" si="0"/>
        <v>1</v>
      </c>
      <c r="H21" s="998"/>
      <c r="I21" s="561">
        <f>VLOOKUP(C21,plan_ope_ava!$H$2:$I$162,2,FALSE)</f>
        <v>42391.423761226855</v>
      </c>
      <c r="J21" s="653">
        <f>VLOOKUP(D21,proy_ind!$R$2:$S$172,2,FALSE)</f>
        <v>42390.465883645833</v>
      </c>
      <c r="K21" s="974"/>
      <c r="L21" s="761" t="s">
        <v>942</v>
      </c>
      <c r="M21" s="761" t="s">
        <v>942</v>
      </c>
      <c r="N21" s="781" t="s">
        <v>1107</v>
      </c>
      <c r="O21" s="1004"/>
      <c r="P21" s="13"/>
      <c r="Q21" s="1001"/>
      <c r="R21" s="13"/>
    </row>
    <row r="22" spans="1:18" s="5" customFormat="1" ht="75" x14ac:dyDescent="0.25">
      <c r="A22" s="13"/>
      <c r="B22" s="815" t="s">
        <v>225</v>
      </c>
      <c r="C22" s="818" t="s">
        <v>926</v>
      </c>
      <c r="D22" s="557" t="s">
        <v>361</v>
      </c>
      <c r="E22" s="444">
        <f>VLOOKUP(D22,Tabla__10.1.1.223_SQLEXPRESS_sigob_utp_Proyectos_indicadores[[desc_indicador]:[avance]],3,0)</f>
        <v>3</v>
      </c>
      <c r="F22" s="444">
        <f>VLOOKUP(D22,Tabla__10.1.1.223_SQLEXPRESS_sigob_utp_Proyectos_indicadores[[desc_indicador]:[avance]],5,0)</f>
        <v>3</v>
      </c>
      <c r="G22" s="554">
        <f t="shared" si="0"/>
        <v>1</v>
      </c>
      <c r="H22" s="980">
        <f>VLOOKUP(B22,proy_ava!$L$1:$M$82,2,FALSE)</f>
        <v>42390.470841319446</v>
      </c>
      <c r="I22" s="981">
        <f>VLOOKUP(C22,plan_ope_ava!$H$2:$I$162,2,FALSE)</f>
        <v>42390.470757407405</v>
      </c>
      <c r="J22" s="653">
        <f>VLOOKUP(D22,proy_ind!$R$2:$S$172,2,FALSE)</f>
        <v>42390.470841319446</v>
      </c>
      <c r="K22" s="974" t="s">
        <v>942</v>
      </c>
      <c r="L22" s="966" t="s">
        <v>942</v>
      </c>
      <c r="M22" s="761" t="s">
        <v>942</v>
      </c>
      <c r="N22" s="781" t="s">
        <v>1107</v>
      </c>
      <c r="O22" s="1004"/>
      <c r="P22" s="13"/>
      <c r="Q22" s="1001">
        <f>COUNTIF(K22:N23,"*OK*")/COUNTIF(K22:N23,"*")</f>
        <v>0.83333333333333337</v>
      </c>
      <c r="R22" s="13"/>
    </row>
    <row r="23" spans="1:18" s="5" customFormat="1" ht="75" x14ac:dyDescent="0.25">
      <c r="A23" s="13"/>
      <c r="B23" s="815"/>
      <c r="C23" s="818"/>
      <c r="D23" s="557" t="s">
        <v>362</v>
      </c>
      <c r="E23" s="444">
        <f>VLOOKUP(D23,Tabla__10.1.1.223_SQLEXPRESS_sigob_utp_Proyectos_indicadores[[desc_indicador]:[avance]],3,0)</f>
        <v>15</v>
      </c>
      <c r="F23" s="444">
        <f>VLOOKUP(D23,Tabla__10.1.1.223_SQLEXPRESS_sigob_utp_Proyectos_indicadores[[desc_indicador]:[avance]],5,0)</f>
        <v>15</v>
      </c>
      <c r="G23" s="554">
        <f t="shared" si="0"/>
        <v>1</v>
      </c>
      <c r="H23" s="998"/>
      <c r="I23" s="983"/>
      <c r="J23" s="653">
        <f>VLOOKUP(D23,proy_ind!$R$2:$S$172,2,FALSE)</f>
        <v>42390.470841319446</v>
      </c>
      <c r="K23" s="974"/>
      <c r="L23" s="966"/>
      <c r="M23" s="761" t="s">
        <v>942</v>
      </c>
      <c r="N23" s="781" t="s">
        <v>942</v>
      </c>
      <c r="O23" s="1004"/>
      <c r="P23" s="13"/>
      <c r="Q23" s="1001"/>
      <c r="R23" s="13"/>
    </row>
    <row r="24" spans="1:18" s="5" customFormat="1" ht="105" x14ac:dyDescent="0.25">
      <c r="A24" s="13"/>
      <c r="B24" s="815" t="s">
        <v>226</v>
      </c>
      <c r="C24" s="557" t="s">
        <v>228</v>
      </c>
      <c r="D24" s="557" t="s">
        <v>869</v>
      </c>
      <c r="E24" s="444">
        <f>VLOOKUP(D24,Tabla__10.1.1.223_SQLEXPRESS_sigob_utp_Proyectos_indicadores[[desc_indicador]:[avance]],3,0)</f>
        <v>16</v>
      </c>
      <c r="F24" s="444">
        <f>VLOOKUP(D24,Tabla__10.1.1.223_SQLEXPRESS_sigob_utp_Proyectos_indicadores[[desc_indicador]:[avance]],5,0)</f>
        <v>16</v>
      </c>
      <c r="G24" s="554">
        <f t="shared" si="0"/>
        <v>1</v>
      </c>
      <c r="H24" s="980">
        <f>VLOOKUP(B24,proy_ava!$L$1:$M$82,2,FALSE)</f>
        <v>42395.48690304398</v>
      </c>
      <c r="I24" s="561">
        <f>VLOOKUP(C24,plan_ope_ava!$H$2:$I$162,2,FALSE)</f>
        <v>42390.436756400464</v>
      </c>
      <c r="J24" s="653">
        <f>VLOOKUP(D24,proy_ind!$R$2:$S$172,2,FALSE)</f>
        <v>42395.48690304398</v>
      </c>
      <c r="K24" s="974" t="s">
        <v>942</v>
      </c>
      <c r="L24" s="761" t="s">
        <v>942</v>
      </c>
      <c r="M24" s="761" t="s">
        <v>942</v>
      </c>
      <c r="N24" s="781" t="s">
        <v>1108</v>
      </c>
      <c r="O24" s="1004"/>
      <c r="P24" s="13"/>
      <c r="Q24" s="1001">
        <f>COUNTIF(K24:N26,"*OK*")/COUNTIF(K24:N26,"*")</f>
        <v>0.5</v>
      </c>
      <c r="R24" s="13"/>
    </row>
    <row r="25" spans="1:18" s="5" customFormat="1" ht="75" x14ac:dyDescent="0.25">
      <c r="A25" s="13"/>
      <c r="B25" s="815"/>
      <c r="C25" s="557" t="s">
        <v>870</v>
      </c>
      <c r="D25" s="557" t="s">
        <v>364</v>
      </c>
      <c r="E25" s="334">
        <f>VLOOKUP(D25,Tabla__10.1.1.223_SQLEXPRESS_sigob_utp_Proyectos_indicadores[[desc_indicador]:[avance]],3,0)%</f>
        <v>1</v>
      </c>
      <c r="F25" s="334">
        <f>VLOOKUP(D25,Tabla__10.1.1.223_SQLEXPRESS_sigob_utp_Proyectos_indicadores[[desc_indicador]:[avance]],5,0)%</f>
        <v>1</v>
      </c>
      <c r="G25" s="554">
        <f t="shared" si="0"/>
        <v>1</v>
      </c>
      <c r="H25" s="998"/>
      <c r="I25" s="561">
        <f>VLOOKUP(C25,plan_ope_ava!$H$2:$I$162,2,FALSE)</f>
        <v>42394.911875578706</v>
      </c>
      <c r="J25" s="653">
        <f>VLOOKUP(D25,proy_ind!$R$2:$S$172,2,FALSE)</f>
        <v>42395.48690304398</v>
      </c>
      <c r="K25" s="974"/>
      <c r="L25" s="761" t="s">
        <v>1094</v>
      </c>
      <c r="M25" s="761" t="s">
        <v>942</v>
      </c>
      <c r="N25" s="781" t="s">
        <v>1100</v>
      </c>
      <c r="O25" s="1004"/>
      <c r="P25" s="13"/>
      <c r="Q25" s="1001"/>
      <c r="R25" s="13"/>
    </row>
    <row r="26" spans="1:18" s="5" customFormat="1" ht="75.75" thickBot="1" x14ac:dyDescent="0.3">
      <c r="A26" s="13"/>
      <c r="B26" s="816"/>
      <c r="C26" s="558" t="s">
        <v>365</v>
      </c>
      <c r="D26" s="558" t="s">
        <v>366</v>
      </c>
      <c r="E26" s="337">
        <f>VLOOKUP(D26,Tabla__10.1.1.223_SQLEXPRESS_sigob_utp_Proyectos_indicadores[[desc_indicador]:[avance]],3,0)%</f>
        <v>1</v>
      </c>
      <c r="F26" s="337">
        <f>VLOOKUP(D26,Tabla__10.1.1.223_SQLEXPRESS_sigob_utp_Proyectos_indicadores[[desc_indicador]:[avance]],5,0)%</f>
        <v>1</v>
      </c>
      <c r="G26" s="555">
        <f t="shared" si="0"/>
        <v>1</v>
      </c>
      <c r="H26" s="1003"/>
      <c r="I26" s="473">
        <f>VLOOKUP(C26,plan_ope_ava!$H$2:$I$162,2,FALSE)</f>
        <v>42394.908259953707</v>
      </c>
      <c r="J26" s="473">
        <f>VLOOKUP(D26,proy_ind!$R$2:$S$172,2,FALSE)</f>
        <v>42395.48690304398</v>
      </c>
      <c r="K26" s="974"/>
      <c r="L26" s="761" t="s">
        <v>1094</v>
      </c>
      <c r="M26" s="761" t="s">
        <v>942</v>
      </c>
      <c r="N26" s="781" t="s">
        <v>1100</v>
      </c>
      <c r="O26" s="1004"/>
      <c r="P26" s="13"/>
      <c r="Q26" s="1001"/>
      <c r="R26" s="13"/>
    </row>
    <row r="27" spans="1:18" s="5" customFormat="1" x14ac:dyDescent="0.25">
      <c r="A27" s="13"/>
      <c r="B27" s="21"/>
      <c r="C27" s="21"/>
      <c r="D27" s="22"/>
      <c r="E27" s="23"/>
      <c r="F27" s="23"/>
      <c r="G27" s="20"/>
      <c r="H27" s="20"/>
      <c r="I27" s="20"/>
      <c r="J27" s="20"/>
      <c r="K27" s="20"/>
      <c r="L27" s="772"/>
      <c r="M27" s="769"/>
      <c r="N27" s="769"/>
      <c r="O27" s="13"/>
      <c r="P27" s="13"/>
      <c r="R27" s="13"/>
    </row>
    <row r="28" spans="1:18" s="5" customFormat="1" ht="15" hidden="1" customHeight="1" x14ac:dyDescent="0.25">
      <c r="A28" s="13"/>
      <c r="C28" s="313"/>
      <c r="D28" s="313"/>
      <c r="E28" s="313"/>
      <c r="F28" s="313"/>
      <c r="G28" s="313"/>
      <c r="H28" s="313"/>
      <c r="I28" s="313"/>
      <c r="J28" s="27"/>
      <c r="K28" s="27"/>
      <c r="L28" s="773"/>
      <c r="M28" s="769"/>
      <c r="N28" s="769"/>
      <c r="O28" s="13"/>
      <c r="P28" s="13"/>
      <c r="Q28" s="13"/>
      <c r="R28" s="13"/>
    </row>
    <row r="29" spans="1:18" s="5" customFormat="1" hidden="1" x14ac:dyDescent="0.25">
      <c r="A29" s="13"/>
      <c r="B29" s="313"/>
      <c r="C29" s="313"/>
      <c r="D29" s="313"/>
      <c r="E29" s="313"/>
      <c r="F29" s="313"/>
      <c r="G29" s="313"/>
      <c r="H29" s="313"/>
      <c r="I29" s="313"/>
      <c r="J29" s="27"/>
      <c r="K29" s="27"/>
      <c r="L29" s="773"/>
      <c r="M29" s="769"/>
      <c r="N29" s="769"/>
      <c r="O29" s="13"/>
      <c r="P29" s="13"/>
      <c r="Q29" s="13"/>
      <c r="R29" s="13"/>
    </row>
    <row r="30" spans="1:18" s="5" customFormat="1" hidden="1" x14ac:dyDescent="0.25">
      <c r="A30" s="13"/>
      <c r="B30" s="313"/>
      <c r="C30" s="313"/>
      <c r="D30" s="313"/>
      <c r="E30" s="313"/>
      <c r="F30" s="313"/>
      <c r="G30" s="313"/>
      <c r="H30" s="313"/>
      <c r="I30" s="313"/>
      <c r="J30" s="27"/>
      <c r="K30" s="27"/>
      <c r="L30" s="773"/>
      <c r="M30" s="769"/>
      <c r="N30" s="769"/>
      <c r="O30" s="13"/>
      <c r="P30" s="13"/>
      <c r="Q30" s="13"/>
      <c r="R30" s="13"/>
    </row>
    <row r="31" spans="1:18" s="5" customFormat="1" hidden="1" x14ac:dyDescent="0.25">
      <c r="A31" s="13"/>
      <c r="B31" s="313"/>
      <c r="C31" s="313"/>
      <c r="D31" s="313"/>
      <c r="E31" s="313"/>
      <c r="F31" s="313"/>
      <c r="G31" s="313"/>
      <c r="H31" s="313"/>
      <c r="I31" s="313"/>
      <c r="J31" s="27"/>
      <c r="K31" s="27"/>
      <c r="L31" s="773"/>
      <c r="M31" s="769"/>
      <c r="N31" s="769"/>
      <c r="O31" s="13"/>
      <c r="P31" s="13"/>
      <c r="Q31" s="13"/>
      <c r="R31" s="13"/>
    </row>
    <row r="32" spans="1:18" s="5" customFormat="1" hidden="1" x14ac:dyDescent="0.25">
      <c r="A32" s="13"/>
      <c r="B32" s="313"/>
      <c r="C32" s="313"/>
      <c r="D32" s="313"/>
      <c r="E32" s="313"/>
      <c r="F32" s="313"/>
      <c r="G32" s="313"/>
      <c r="H32" s="313"/>
      <c r="I32" s="313"/>
      <c r="J32" s="27"/>
      <c r="K32" s="27"/>
      <c r="L32" s="773"/>
      <c r="M32" s="769"/>
      <c r="N32" s="769"/>
      <c r="O32" s="13"/>
      <c r="P32" s="13"/>
      <c r="Q32" s="13"/>
      <c r="R32" s="13"/>
    </row>
    <row r="33" spans="1:18" s="5" customFormat="1" hidden="1" x14ac:dyDescent="0.25">
      <c r="A33" s="13"/>
      <c r="B33" s="313"/>
      <c r="C33" s="313"/>
      <c r="D33" s="313"/>
      <c r="E33" s="313"/>
      <c r="F33" s="313"/>
      <c r="G33" s="313"/>
      <c r="H33" s="313"/>
      <c r="I33" s="313"/>
      <c r="J33" s="27"/>
      <c r="K33" s="27"/>
      <c r="L33" s="773"/>
      <c r="M33" s="769"/>
      <c r="N33" s="769"/>
      <c r="O33" s="13"/>
      <c r="P33" s="13"/>
      <c r="Q33" s="13"/>
      <c r="R33" s="13"/>
    </row>
    <row r="34" spans="1:18" s="5" customFormat="1" hidden="1" x14ac:dyDescent="0.25">
      <c r="A34" s="13"/>
      <c r="B34" s="313"/>
      <c r="C34" s="313"/>
      <c r="D34" s="313"/>
      <c r="E34" s="313"/>
      <c r="F34" s="313"/>
      <c r="G34" s="313"/>
      <c r="H34" s="313"/>
      <c r="I34" s="313"/>
      <c r="J34" s="27"/>
      <c r="K34" s="27"/>
      <c r="L34" s="773"/>
      <c r="M34" s="769"/>
      <c r="N34" s="769"/>
      <c r="O34" s="13"/>
      <c r="P34" s="13"/>
      <c r="Q34" s="13"/>
      <c r="R34" s="13"/>
    </row>
    <row r="35" spans="1:18" s="5" customFormat="1" hidden="1" x14ac:dyDescent="0.25">
      <c r="A35" s="13"/>
      <c r="B35" s="313"/>
      <c r="C35" s="313"/>
      <c r="D35" s="313"/>
      <c r="E35" s="313"/>
      <c r="F35" s="313"/>
      <c r="G35" s="313"/>
      <c r="H35" s="313"/>
      <c r="I35" s="313"/>
      <c r="J35" s="27"/>
      <c r="K35" s="27"/>
      <c r="L35" s="773"/>
      <c r="M35" s="769"/>
      <c r="N35" s="769"/>
      <c r="O35" s="13"/>
      <c r="P35" s="13"/>
      <c r="Q35" s="13"/>
      <c r="R35" s="13"/>
    </row>
    <row r="36" spans="1:18" s="5" customFormat="1" hidden="1" x14ac:dyDescent="0.25">
      <c r="A36" s="13"/>
      <c r="B36" s="313"/>
      <c r="C36" s="313"/>
      <c r="D36" s="313"/>
      <c r="E36" s="313"/>
      <c r="F36" s="313"/>
      <c r="G36" s="313"/>
      <c r="H36" s="313"/>
      <c r="I36" s="313"/>
      <c r="J36" s="27"/>
      <c r="K36" s="27"/>
      <c r="L36" s="773"/>
      <c r="M36" s="769"/>
      <c r="N36" s="769"/>
      <c r="O36" s="13"/>
      <c r="P36" s="13"/>
      <c r="Q36" s="13"/>
      <c r="R36" s="13"/>
    </row>
    <row r="37" spans="1:18" s="5" customFormat="1" hidden="1" x14ac:dyDescent="0.25">
      <c r="A37" s="13"/>
      <c r="B37" s="313"/>
      <c r="C37" s="313"/>
      <c r="D37" s="313"/>
      <c r="E37" s="313"/>
      <c r="F37" s="313"/>
      <c r="G37" s="313"/>
      <c r="H37" s="313"/>
      <c r="I37" s="313"/>
      <c r="J37" s="27"/>
      <c r="K37" s="27"/>
      <c r="L37" s="773"/>
      <c r="M37" s="769"/>
      <c r="N37" s="769"/>
      <c r="O37" s="13"/>
      <c r="P37" s="13"/>
      <c r="Q37" s="13"/>
      <c r="R37" s="13"/>
    </row>
    <row r="38" spans="1:18" s="5" customFormat="1" hidden="1" x14ac:dyDescent="0.25">
      <c r="A38" s="13"/>
      <c r="B38" s="313"/>
      <c r="C38" s="313"/>
      <c r="D38" s="313"/>
      <c r="E38" s="313"/>
      <c r="F38" s="313"/>
      <c r="G38" s="313"/>
      <c r="H38" s="313"/>
      <c r="I38" s="313"/>
      <c r="J38" s="27"/>
      <c r="K38" s="27"/>
      <c r="L38" s="773"/>
      <c r="M38" s="769"/>
      <c r="N38" s="769"/>
      <c r="O38" s="13"/>
      <c r="P38" s="13"/>
      <c r="Q38" s="13"/>
      <c r="R38" s="13"/>
    </row>
    <row r="39" spans="1:18" s="5" customFormat="1" hidden="1" x14ac:dyDescent="0.25">
      <c r="A39" s="13"/>
      <c r="B39" s="313"/>
      <c r="C39" s="313"/>
      <c r="D39" s="313"/>
      <c r="E39" s="313"/>
      <c r="F39" s="313"/>
      <c r="G39" s="313"/>
      <c r="H39" s="313"/>
      <c r="I39" s="313"/>
      <c r="J39" s="27"/>
      <c r="K39" s="27"/>
      <c r="L39" s="773"/>
      <c r="M39" s="769"/>
      <c r="N39" s="769"/>
      <c r="O39" s="13"/>
      <c r="P39" s="13"/>
      <c r="Q39" s="13"/>
      <c r="R39" s="13"/>
    </row>
    <row r="40" spans="1:18" s="5" customFormat="1" hidden="1" x14ac:dyDescent="0.25">
      <c r="A40" s="13"/>
      <c r="B40" s="313"/>
      <c r="C40" s="313"/>
      <c r="D40" s="313"/>
      <c r="E40" s="313"/>
      <c r="F40" s="313"/>
      <c r="G40" s="313"/>
      <c r="H40" s="313"/>
      <c r="I40" s="313"/>
      <c r="J40" s="27"/>
      <c r="K40" s="27"/>
      <c r="L40" s="773"/>
      <c r="M40" s="769"/>
      <c r="N40" s="769"/>
      <c r="O40" s="13"/>
      <c r="P40" s="13"/>
      <c r="Q40" s="13"/>
      <c r="R40" s="13"/>
    </row>
    <row r="41" spans="1:18" s="5" customFormat="1" hidden="1" x14ac:dyDescent="0.25">
      <c r="A41" s="13"/>
      <c r="B41" s="313"/>
      <c r="C41" s="313"/>
      <c r="D41" s="313"/>
      <c r="E41" s="313"/>
      <c r="F41" s="313"/>
      <c r="G41" s="313"/>
      <c r="H41" s="313"/>
      <c r="I41" s="313"/>
      <c r="J41" s="27"/>
      <c r="K41" s="27"/>
      <c r="L41" s="773"/>
      <c r="M41" s="769"/>
      <c r="N41" s="769"/>
      <c r="O41" s="13"/>
      <c r="P41" s="13"/>
      <c r="Q41" s="13"/>
      <c r="R41" s="13"/>
    </row>
    <row r="42" spans="1:18" s="5" customFormat="1" hidden="1" x14ac:dyDescent="0.25">
      <c r="A42" s="13"/>
      <c r="B42" s="313"/>
      <c r="C42" s="313"/>
      <c r="D42" s="313"/>
      <c r="E42" s="313"/>
      <c r="F42" s="313"/>
      <c r="G42" s="313"/>
      <c r="H42" s="313"/>
      <c r="I42" s="313"/>
      <c r="J42" s="27"/>
      <c r="K42" s="27"/>
      <c r="L42" s="773"/>
      <c r="M42" s="769"/>
      <c r="N42" s="769"/>
      <c r="O42" s="13"/>
      <c r="P42" s="13"/>
      <c r="Q42" s="13"/>
      <c r="R42" s="13"/>
    </row>
    <row r="43" spans="1:18" s="5" customFormat="1" ht="12.75" hidden="1" customHeight="1" x14ac:dyDescent="0.25">
      <c r="A43" s="13"/>
      <c r="B43" s="313"/>
      <c r="C43" s="313"/>
      <c r="D43" s="313"/>
      <c r="E43" s="313"/>
      <c r="F43" s="313"/>
      <c r="G43" s="313"/>
      <c r="H43" s="313"/>
      <c r="I43" s="313"/>
      <c r="J43" s="27"/>
      <c r="K43" s="27"/>
      <c r="L43" s="773"/>
      <c r="M43" s="769"/>
      <c r="N43" s="769"/>
      <c r="O43" s="13"/>
      <c r="P43" s="13"/>
      <c r="Q43" s="13"/>
      <c r="R43" s="13"/>
    </row>
    <row r="44" spans="1:18" s="5" customFormat="1" hidden="1" x14ac:dyDescent="0.25">
      <c r="A44" s="13"/>
      <c r="B44" s="313"/>
      <c r="C44" s="313"/>
      <c r="D44" s="313"/>
      <c r="E44" s="313"/>
      <c r="F44" s="313"/>
      <c r="G44" s="313"/>
      <c r="H44" s="313"/>
      <c r="I44" s="313"/>
      <c r="J44" s="27"/>
      <c r="K44" s="27"/>
      <c r="L44" s="773"/>
      <c r="M44" s="769"/>
      <c r="N44" s="769"/>
      <c r="O44" s="13"/>
      <c r="P44" s="13"/>
      <c r="Q44" s="13"/>
      <c r="R44" s="13"/>
    </row>
    <row r="45" spans="1:18" s="5" customFormat="1" hidden="1" x14ac:dyDescent="0.25">
      <c r="A45" s="13"/>
      <c r="B45" s="313"/>
      <c r="C45" s="313"/>
      <c r="D45" s="313"/>
      <c r="E45" s="313"/>
      <c r="F45" s="313"/>
      <c r="G45" s="313"/>
      <c r="H45" s="313"/>
      <c r="I45" s="313"/>
      <c r="J45" s="27"/>
      <c r="K45" s="27"/>
      <c r="L45" s="773"/>
      <c r="M45" s="769"/>
      <c r="N45" s="769"/>
      <c r="O45" s="13"/>
      <c r="P45" s="13"/>
      <c r="Q45" s="13"/>
      <c r="R45" s="13"/>
    </row>
    <row r="46" spans="1:18" s="5" customFormat="1" hidden="1" x14ac:dyDescent="0.25">
      <c r="A46" s="13"/>
      <c r="B46" s="313"/>
      <c r="C46" s="313"/>
      <c r="D46" s="313"/>
      <c r="E46" s="313"/>
      <c r="F46" s="313"/>
      <c r="G46" s="313"/>
      <c r="H46" s="313"/>
      <c r="I46" s="313"/>
      <c r="J46" s="27"/>
      <c r="K46" s="27"/>
      <c r="L46" s="773"/>
      <c r="M46" s="769"/>
      <c r="N46" s="769"/>
      <c r="O46" s="13"/>
      <c r="P46" s="13"/>
      <c r="Q46" s="13"/>
      <c r="R46" s="13"/>
    </row>
    <row r="47" spans="1:18" s="5" customFormat="1" hidden="1" x14ac:dyDescent="0.25">
      <c r="A47" s="13"/>
      <c r="B47" s="313"/>
      <c r="C47" s="313"/>
      <c r="D47" s="313"/>
      <c r="E47" s="313"/>
      <c r="F47" s="313"/>
      <c r="G47" s="313"/>
      <c r="H47" s="313"/>
      <c r="I47" s="313"/>
      <c r="J47" s="27"/>
      <c r="K47" s="27"/>
      <c r="L47" s="773"/>
      <c r="M47" s="769"/>
      <c r="N47" s="769"/>
      <c r="O47" s="13"/>
      <c r="P47" s="13"/>
      <c r="Q47" s="13"/>
      <c r="R47" s="13"/>
    </row>
    <row r="48" spans="1:18" s="5" customFormat="1" hidden="1" x14ac:dyDescent="0.25">
      <c r="A48" s="13"/>
      <c r="B48" s="313"/>
      <c r="C48" s="313"/>
      <c r="D48" s="313"/>
      <c r="E48" s="313"/>
      <c r="F48" s="313"/>
      <c r="G48" s="313"/>
      <c r="H48" s="313"/>
      <c r="I48" s="313"/>
      <c r="J48" s="27"/>
      <c r="K48" s="27"/>
      <c r="L48" s="773"/>
      <c r="M48" s="769"/>
      <c r="N48" s="769"/>
      <c r="O48" s="13"/>
      <c r="P48" s="13"/>
      <c r="Q48" s="13"/>
      <c r="R48" s="13"/>
    </row>
    <row r="49" spans="1:18" s="5" customFormat="1" hidden="1" x14ac:dyDescent="0.25">
      <c r="A49" s="13"/>
      <c r="B49" s="313"/>
      <c r="C49" s="313"/>
      <c r="D49" s="313"/>
      <c r="E49" s="313"/>
      <c r="F49" s="313"/>
      <c r="G49" s="313"/>
      <c r="H49" s="313"/>
      <c r="I49" s="313"/>
      <c r="J49" s="27"/>
      <c r="K49" s="27"/>
      <c r="L49" s="773"/>
      <c r="M49" s="769"/>
      <c r="N49" s="769"/>
      <c r="O49" s="13"/>
      <c r="P49" s="13"/>
      <c r="Q49" s="13"/>
      <c r="R49" s="13"/>
    </row>
    <row r="50" spans="1:18" hidden="1" x14ac:dyDescent="0.25">
      <c r="A50" s="8"/>
      <c r="B50" s="313"/>
      <c r="C50" s="313"/>
      <c r="D50" s="313"/>
      <c r="E50" s="313"/>
      <c r="F50" s="313"/>
      <c r="G50" s="313"/>
      <c r="H50" s="313"/>
      <c r="I50" s="313"/>
      <c r="J50" s="27"/>
      <c r="K50" s="27"/>
      <c r="L50" s="773"/>
    </row>
    <row r="51" spans="1:18" hidden="1" x14ac:dyDescent="0.25">
      <c r="A51" s="8"/>
      <c r="B51" s="313"/>
      <c r="C51" s="313"/>
      <c r="D51" s="313"/>
      <c r="E51" s="313"/>
      <c r="F51" s="313"/>
      <c r="G51" s="313"/>
      <c r="H51" s="313"/>
      <c r="I51" s="313"/>
      <c r="J51" s="27"/>
      <c r="K51" s="27"/>
      <c r="L51" s="773"/>
    </row>
    <row r="52" spans="1:18" hidden="1" x14ac:dyDescent="0.25">
      <c r="A52" s="8"/>
      <c r="B52" s="313"/>
      <c r="C52" s="313"/>
      <c r="D52" s="313"/>
      <c r="E52" s="313"/>
      <c r="F52" s="313"/>
      <c r="G52" s="313"/>
      <c r="H52" s="313"/>
      <c r="I52" s="313"/>
      <c r="J52" s="27"/>
      <c r="K52" s="27"/>
      <c r="L52" s="773"/>
    </row>
    <row r="53" spans="1:18" hidden="1" x14ac:dyDescent="0.25">
      <c r="A53" s="8"/>
      <c r="B53" s="313"/>
      <c r="C53" s="313"/>
      <c r="D53" s="313"/>
      <c r="E53" s="313"/>
      <c r="F53" s="313"/>
      <c r="G53" s="313"/>
      <c r="H53" s="313"/>
      <c r="I53" s="313"/>
      <c r="J53" s="27"/>
      <c r="K53" s="27"/>
      <c r="L53" s="773"/>
    </row>
    <row r="54" spans="1:18" hidden="1" x14ac:dyDescent="0.25">
      <c r="A54" s="8"/>
      <c r="B54" s="313"/>
      <c r="C54" s="313"/>
      <c r="D54" s="313"/>
      <c r="E54" s="313"/>
      <c r="F54" s="313"/>
      <c r="G54" s="313"/>
      <c r="H54" s="313"/>
      <c r="I54" s="313"/>
      <c r="J54" s="27"/>
      <c r="K54" s="27"/>
      <c r="L54" s="773"/>
    </row>
    <row r="55" spans="1:18" s="8" customFormat="1" hidden="1" x14ac:dyDescent="0.25">
      <c r="B55" s="313"/>
      <c r="C55" s="313"/>
      <c r="D55" s="313"/>
      <c r="E55" s="313"/>
      <c r="F55" s="313"/>
      <c r="G55" s="313"/>
      <c r="H55" s="313"/>
      <c r="I55" s="313"/>
      <c r="J55" s="27"/>
      <c r="K55" s="27"/>
      <c r="L55" s="773"/>
      <c r="M55" s="764"/>
      <c r="N55" s="764"/>
    </row>
    <row r="56" spans="1:18" s="8" customFormat="1" hidden="1" x14ac:dyDescent="0.25">
      <c r="B56" s="313"/>
      <c r="C56" s="313"/>
      <c r="D56" s="313"/>
      <c r="E56" s="313"/>
      <c r="F56" s="313"/>
      <c r="G56" s="313"/>
      <c r="H56" s="313"/>
      <c r="I56" s="313"/>
      <c r="J56" s="27"/>
      <c r="K56" s="27"/>
      <c r="L56" s="773"/>
      <c r="M56" s="764"/>
      <c r="N56" s="764"/>
    </row>
    <row r="57" spans="1:18" s="8" customFormat="1" hidden="1" x14ac:dyDescent="0.25">
      <c r="B57" s="12"/>
      <c r="C57" s="12"/>
      <c r="D57" s="2"/>
      <c r="E57" s="2"/>
      <c r="F57" s="2"/>
      <c r="G57" s="2"/>
      <c r="H57" s="2"/>
      <c r="I57" s="2"/>
      <c r="J57" s="2"/>
      <c r="K57" s="2"/>
      <c r="L57" s="765"/>
      <c r="M57" s="764"/>
      <c r="N57" s="764"/>
    </row>
    <row r="58" spans="1:18" hidden="1" x14ac:dyDescent="0.25"/>
    <row r="59" spans="1:18" hidden="1" x14ac:dyDescent="0.25"/>
    <row r="60" spans="1:18" hidden="1" x14ac:dyDescent="0.25"/>
  </sheetData>
  <mergeCells count="36">
    <mergeCell ref="Q17:Q18"/>
    <mergeCell ref="Q20:Q21"/>
    <mergeCell ref="Q24:Q26"/>
    <mergeCell ref="Q22:Q23"/>
    <mergeCell ref="O16:O26"/>
    <mergeCell ref="N17:N18"/>
    <mergeCell ref="H24:H26"/>
    <mergeCell ref="I17:I18"/>
    <mergeCell ref="I22:I23"/>
    <mergeCell ref="K22:K23"/>
    <mergeCell ref="K24:K26"/>
    <mergeCell ref="L17:L18"/>
    <mergeCell ref="L22:L23"/>
    <mergeCell ref="B11:B12"/>
    <mergeCell ref="B17:B18"/>
    <mergeCell ref="H17:H18"/>
    <mergeCell ref="H20:H21"/>
    <mergeCell ref="H22:H23"/>
    <mergeCell ref="B22:B23"/>
    <mergeCell ref="H11:H12"/>
    <mergeCell ref="B24:B26"/>
    <mergeCell ref="C17:C18"/>
    <mergeCell ref="C22:C23"/>
    <mergeCell ref="B2:L2"/>
    <mergeCell ref="B20:B21"/>
    <mergeCell ref="B3:L3"/>
    <mergeCell ref="B4:L4"/>
    <mergeCell ref="C13:D13"/>
    <mergeCell ref="C10:D10"/>
    <mergeCell ref="C11:D11"/>
    <mergeCell ref="C12:D12"/>
    <mergeCell ref="C6:D6"/>
    <mergeCell ref="C9:D9"/>
    <mergeCell ref="C7:D7"/>
    <mergeCell ref="K17:K18"/>
    <mergeCell ref="K20:K21"/>
  </mergeCells>
  <conditionalFormatting sqref="G10:G13">
    <cfRule type="iconSet" priority="531">
      <iconSet iconSet="3Symbols">
        <cfvo type="percent" val="0"/>
        <cfvo type="num" val="0.5"/>
        <cfvo type="num" val="0.8"/>
      </iconSet>
    </cfRule>
  </conditionalFormatting>
  <conditionalFormatting sqref="G7">
    <cfRule type="iconSet" priority="530">
      <iconSet iconSet="3Symbols">
        <cfvo type="percent" val="0"/>
        <cfvo type="num" val="0.5"/>
        <cfvo type="num" val="0.8"/>
      </iconSet>
    </cfRule>
  </conditionalFormatting>
  <conditionalFormatting sqref="S4:S13">
    <cfRule type="colorScale" priority="154">
      <colorScale>
        <cfvo type="min"/>
        <cfvo type="percentile" val="50"/>
        <cfvo type="max"/>
        <color rgb="FFF8696B"/>
        <color rgb="FFFFEB84"/>
        <color rgb="FF63BE7B"/>
      </colorScale>
    </cfRule>
  </conditionalFormatting>
  <conditionalFormatting sqref="S3">
    <cfRule type="colorScale" priority="51">
      <colorScale>
        <cfvo type="min"/>
        <cfvo type="percentile" val="50"/>
        <cfvo type="max"/>
        <color rgb="FFF8696B"/>
        <color rgb="FFFFEB84"/>
        <color rgb="FF63BE7B"/>
      </colorScale>
    </cfRule>
  </conditionalFormatting>
  <conditionalFormatting sqref="S3:S13">
    <cfRule type="colorScale" priority="50">
      <colorScale>
        <cfvo type="min"/>
        <cfvo type="percentile" val="50"/>
        <cfvo type="max"/>
        <color rgb="FFF8696B"/>
        <color rgb="FFFFEB84"/>
        <color rgb="FF63BE7B"/>
      </colorScale>
    </cfRule>
  </conditionalFormatting>
  <conditionalFormatting sqref="H16:J26">
    <cfRule type="cellIs" dxfId="25" priority="4112" operator="notBetween">
      <formula>$T$5</formula>
      <formula>$U$5</formula>
    </cfRule>
    <cfRule type="cellIs" dxfId="24" priority="4113" operator="between">
      <formula>$T$5</formula>
      <formula>$U$5</formula>
    </cfRule>
  </conditionalFormatting>
  <conditionalFormatting sqref="K7">
    <cfRule type="colorScale" priority="37">
      <colorScale>
        <cfvo type="num" val="0"/>
        <cfvo type="num" val="5"/>
        <cfvo type="num" val="10"/>
        <color theme="5" tint="-0.249977111117893"/>
        <color rgb="FFFFC000"/>
        <color rgb="FF10A814"/>
      </colorScale>
    </cfRule>
  </conditionalFormatting>
  <conditionalFormatting sqref="H7">
    <cfRule type="cellIs" dxfId="23" priority="18" operator="notBetween">
      <formula>$T$5</formula>
      <formula>$U$5</formula>
    </cfRule>
    <cfRule type="cellIs" dxfId="22" priority="19" operator="between">
      <formula>$T$5</formula>
      <formula>$U$5</formula>
    </cfRule>
  </conditionalFormatting>
  <conditionalFormatting sqref="I7">
    <cfRule type="cellIs" dxfId="21" priority="16" operator="notBetween">
      <formula>$T$5</formula>
      <formula>$U$5</formula>
    </cfRule>
    <cfRule type="cellIs" dxfId="20" priority="17" operator="between">
      <formula>$T$5</formula>
      <formula>$U$5</formula>
    </cfRule>
  </conditionalFormatting>
  <conditionalFormatting sqref="H10:H11">
    <cfRule type="cellIs" dxfId="19" priority="14" operator="notBetween">
      <formula>$T$5</formula>
      <formula>$U$5</formula>
    </cfRule>
    <cfRule type="cellIs" dxfId="18" priority="15" operator="between">
      <formula>$T$5</formula>
      <formula>$U$5</formula>
    </cfRule>
  </conditionalFormatting>
  <conditionalFormatting sqref="H13">
    <cfRule type="cellIs" dxfId="17" priority="12" operator="notBetween">
      <formula>$T$5</formula>
      <formula>$U$5</formula>
    </cfRule>
    <cfRule type="cellIs" dxfId="16" priority="13" operator="between">
      <formula>$T$5</formula>
      <formula>$U$5</formula>
    </cfRule>
  </conditionalFormatting>
  <conditionalFormatting sqref="I10:I13">
    <cfRule type="cellIs" dxfId="15" priority="10" operator="notBetween">
      <formula>$T$5</formula>
      <formula>$U$5</formula>
    </cfRule>
    <cfRule type="cellIs" dxfId="14" priority="11" operator="between">
      <formula>$T$5</formula>
      <formula>$U$5</formula>
    </cfRule>
  </conditionalFormatting>
  <conditionalFormatting sqref="G16:G26">
    <cfRule type="iconSet" priority="4162">
      <iconSet iconSet="3Symbols">
        <cfvo type="percent" val="0"/>
        <cfvo type="num" val="0.5"/>
        <cfvo type="num" val="0.8"/>
      </iconSet>
    </cfRule>
  </conditionalFormatting>
  <conditionalFormatting sqref="M7">
    <cfRule type="colorScale" priority="5">
      <colorScale>
        <cfvo type="num" val="0"/>
        <cfvo type="num" val="5"/>
        <cfvo type="num" val="10"/>
        <color theme="5" tint="-0.249977111117893"/>
        <color rgb="FFFFC000"/>
        <color rgb="FF10A814"/>
      </colorScale>
    </cfRule>
  </conditionalFormatting>
  <conditionalFormatting sqref="K10:K13">
    <cfRule type="colorScale" priority="2">
      <colorScale>
        <cfvo type="num" val="0"/>
        <cfvo type="num" val="5"/>
        <cfvo type="num" val="10"/>
        <color theme="5" tint="-0.249977111117893"/>
        <color rgb="FFFFC000"/>
        <color rgb="FF10A814"/>
      </colorScale>
    </cfRule>
  </conditionalFormatting>
  <conditionalFormatting sqref="M10:M13">
    <cfRule type="colorScale" priority="1">
      <colorScale>
        <cfvo type="num" val="0"/>
        <cfvo type="num" val="5"/>
        <cfvo type="num" val="10"/>
        <color theme="5" tint="-0.249977111117893"/>
        <color rgb="FFFFC000"/>
        <color rgb="FF10A814"/>
      </colorScale>
    </cfRule>
  </conditionalFormatting>
  <dataValidations count="2">
    <dataValidation type="list" allowBlank="1" showInputMessage="1" showErrorMessage="1" sqref="H14 J14">
      <formula1>$S$4:$S$6</formula1>
    </dataValidation>
    <dataValidation type="list" allowBlank="1" showInputMessage="1" showErrorMessage="1" sqref="K7 M7 K10:K13 M10:M13">
      <formula1>$S$3:$S$13</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K12"/>
  <sheetViews>
    <sheetView topLeftCell="D1" workbookViewId="0">
      <selection activeCell="B4" sqref="B4:E4"/>
    </sheetView>
  </sheetViews>
  <sheetFormatPr baseColWidth="10" defaultRowHeight="15" x14ac:dyDescent="0.25"/>
  <cols>
    <col min="1" max="1" width="56.42578125" bestFit="1" customWidth="1"/>
    <col min="2" max="3" width="12.85546875" bestFit="1" customWidth="1"/>
    <col min="4" max="4" width="58.5703125" bestFit="1" customWidth="1"/>
    <col min="5" max="5" width="15.42578125" bestFit="1" customWidth="1"/>
    <col min="6" max="6" width="22.7109375" bestFit="1" customWidth="1"/>
    <col min="7" max="7" width="81.140625" bestFit="1" customWidth="1"/>
    <col min="8" max="8" width="20.7109375" bestFit="1" customWidth="1"/>
    <col min="9" max="9" width="33.28515625" bestFit="1" customWidth="1"/>
    <col min="10" max="10" width="16.42578125" customWidth="1"/>
    <col min="11" max="11" width="18.28515625" customWidth="1"/>
  </cols>
  <sheetData>
    <row r="1" spans="1:11" x14ac:dyDescent="0.25">
      <c r="A1" t="s">
        <v>1</v>
      </c>
      <c r="B1" t="s">
        <v>0</v>
      </c>
      <c r="C1" t="s">
        <v>2</v>
      </c>
      <c r="D1" t="s">
        <v>3</v>
      </c>
      <c r="E1" t="s">
        <v>4</v>
      </c>
      <c r="F1" t="s">
        <v>54</v>
      </c>
      <c r="G1" t="s">
        <v>55</v>
      </c>
      <c r="H1" t="s">
        <v>12</v>
      </c>
      <c r="I1" t="s">
        <v>13</v>
      </c>
      <c r="J1" s="539" t="s">
        <v>798</v>
      </c>
      <c r="K1" s="539" t="s">
        <v>775</v>
      </c>
    </row>
    <row r="2" spans="1:11" x14ac:dyDescent="0.25">
      <c r="A2" t="s">
        <v>253</v>
      </c>
      <c r="B2">
        <v>3</v>
      </c>
      <c r="C2" t="s">
        <v>16</v>
      </c>
      <c r="D2" t="s">
        <v>30</v>
      </c>
      <c r="E2" t="s">
        <v>18</v>
      </c>
      <c r="F2">
        <v>23</v>
      </c>
      <c r="G2" t="s">
        <v>1264</v>
      </c>
      <c r="H2" s="1">
        <v>42423.731419675925</v>
      </c>
      <c r="I2" t="s">
        <v>32</v>
      </c>
      <c r="J2" s="460" t="str">
        <f>Tabla__10.1.1.223_SQLEXPRESS_sigob_utp_Objetivos_avance[[#This Row],[titulo_proposito]]</f>
        <v>1. Desarrollo institucional</v>
      </c>
      <c r="K2" s="540">
        <f>Tabla__10.1.1.223_SQLEXPRESS_sigob_utp_Objetivos_avance[[#This Row],[fecha_modificacion]]</f>
        <v>42423.731419675925</v>
      </c>
    </row>
    <row r="3" spans="1:11" x14ac:dyDescent="0.25">
      <c r="A3" t="s">
        <v>37</v>
      </c>
      <c r="B3">
        <v>4</v>
      </c>
      <c r="C3" t="s">
        <v>16</v>
      </c>
      <c r="D3" t="s">
        <v>38</v>
      </c>
      <c r="E3" t="s">
        <v>18</v>
      </c>
      <c r="F3">
        <v>35</v>
      </c>
      <c r="G3" t="s">
        <v>1112</v>
      </c>
      <c r="H3" s="1">
        <v>42395.470848726851</v>
      </c>
      <c r="I3" t="s">
        <v>806</v>
      </c>
      <c r="J3" s="460" t="str">
        <f>Tabla__10.1.1.223_SQLEXPRESS_sigob_utp_Objetivos_avance[[#This Row],[titulo_proposito]]</f>
        <v>2. Cobertura con calidad</v>
      </c>
      <c r="K3" s="540">
        <f>Tabla__10.1.1.223_SQLEXPRESS_sigob_utp_Objetivos_avance[[#This Row],[fecha_modificacion]]</f>
        <v>42395.470848726851</v>
      </c>
    </row>
    <row r="4" spans="1:11" x14ac:dyDescent="0.25">
      <c r="A4" t="s">
        <v>266</v>
      </c>
      <c r="B4">
        <v>6</v>
      </c>
      <c r="C4" t="s">
        <v>16</v>
      </c>
      <c r="D4" t="s">
        <v>26</v>
      </c>
      <c r="E4" t="s">
        <v>18</v>
      </c>
      <c r="F4">
        <v>35</v>
      </c>
      <c r="G4" t="s">
        <v>1185</v>
      </c>
      <c r="H4" s="1">
        <v>42405.504993206021</v>
      </c>
      <c r="I4" t="s">
        <v>28</v>
      </c>
      <c r="J4" s="460" t="str">
        <f>Tabla__10.1.1.223_SQLEXPRESS_sigob_utp_Objetivos_avance[[#This Row],[titulo_proposito]]</f>
        <v>3. Bienestar institucional</v>
      </c>
      <c r="K4" s="540">
        <f>Tabla__10.1.1.223_SQLEXPRESS_sigob_utp_Objetivos_avance[[#This Row],[fecha_modificacion]]</f>
        <v>42405.504993206021</v>
      </c>
    </row>
    <row r="5" spans="1:11" x14ac:dyDescent="0.25">
      <c r="A5" t="s">
        <v>15</v>
      </c>
      <c r="B5">
        <v>7</v>
      </c>
      <c r="C5" t="s">
        <v>16</v>
      </c>
      <c r="D5" t="s">
        <v>17</v>
      </c>
      <c r="E5" t="s">
        <v>18</v>
      </c>
      <c r="F5">
        <v>35</v>
      </c>
      <c r="G5" t="s">
        <v>1265</v>
      </c>
      <c r="H5" s="1">
        <v>42422.773958715276</v>
      </c>
      <c r="I5" t="s">
        <v>809</v>
      </c>
      <c r="J5" s="460" t="str">
        <f>Tabla__10.1.1.223_SQLEXPRESS_sigob_utp_Objetivos_avance[[#This Row],[titulo_proposito]]</f>
        <v>4. Investigación, Innovación y Extensión</v>
      </c>
      <c r="K5" s="540">
        <f>Tabla__10.1.1.223_SQLEXPRESS_sigob_utp_Objetivos_avance[[#This Row],[fecha_modificacion]]</f>
        <v>42422.773958715276</v>
      </c>
    </row>
    <row r="6" spans="1:11" x14ac:dyDescent="0.25">
      <c r="A6" t="s">
        <v>21</v>
      </c>
      <c r="B6">
        <v>8</v>
      </c>
      <c r="C6" t="s">
        <v>16</v>
      </c>
      <c r="D6" t="s">
        <v>22</v>
      </c>
      <c r="E6" t="s">
        <v>18</v>
      </c>
      <c r="F6">
        <v>35</v>
      </c>
      <c r="G6" t="s">
        <v>982</v>
      </c>
      <c r="H6" s="1">
        <v>42389.652968402777</v>
      </c>
      <c r="I6" t="s">
        <v>24</v>
      </c>
      <c r="J6" s="460" t="str">
        <f>Tabla__10.1.1.223_SQLEXPRESS_sigob_utp_Objetivos_avance[[#This Row],[titulo_proposito]]</f>
        <v>5. Internacionalización de la Universidad</v>
      </c>
      <c r="K6" s="540">
        <f>Tabla__10.1.1.223_SQLEXPRESS_sigob_utp_Objetivos_avance[[#This Row],[fecha_modificacion]]</f>
        <v>42389.652968402777</v>
      </c>
    </row>
    <row r="7" spans="1:11" x14ac:dyDescent="0.25">
      <c r="A7" t="s">
        <v>42</v>
      </c>
      <c r="B7">
        <v>9</v>
      </c>
      <c r="C7" t="s">
        <v>16</v>
      </c>
      <c r="D7" t="s">
        <v>43</v>
      </c>
      <c r="E7" t="s">
        <v>18</v>
      </c>
      <c r="F7">
        <v>35</v>
      </c>
      <c r="G7" t="s">
        <v>983</v>
      </c>
      <c r="H7" s="1">
        <v>42391.737866979165</v>
      </c>
      <c r="I7" t="s">
        <v>45</v>
      </c>
      <c r="J7" s="460" t="str">
        <f>Tabla__10.1.1.223_SQLEXPRESS_sigob_utp_Objetivos_avance[[#This Row],[titulo_proposito]]</f>
        <v>6. Impacto regional</v>
      </c>
      <c r="K7" s="540">
        <f>Tabla__10.1.1.223_SQLEXPRESS_sigob_utp_Objetivos_avance[[#This Row],[fecha_modificacion]]</f>
        <v>42391.737866979165</v>
      </c>
    </row>
    <row r="8" spans="1:11" x14ac:dyDescent="0.25">
      <c r="A8" t="s">
        <v>33</v>
      </c>
      <c r="B8">
        <v>10</v>
      </c>
      <c r="C8" t="s">
        <v>16</v>
      </c>
      <c r="D8" t="s">
        <v>34</v>
      </c>
      <c r="E8" t="s">
        <v>18</v>
      </c>
      <c r="F8">
        <v>35</v>
      </c>
      <c r="G8" t="s">
        <v>984</v>
      </c>
      <c r="H8" s="1">
        <v>42391.579559293983</v>
      </c>
      <c r="I8" t="s">
        <v>810</v>
      </c>
      <c r="J8" s="460" t="str">
        <f>Tabla__10.1.1.223_SQLEXPRESS_sigob_utp_Objetivos_avance[[#This Row],[titulo_proposito]]</f>
        <v>7. Alianzas estratégicas</v>
      </c>
      <c r="K8" s="540">
        <f>Tabla__10.1.1.223_SQLEXPRESS_sigob_utp_Objetivos_avance[[#This Row],[fecha_modificacion]]</f>
        <v>42391.579559293983</v>
      </c>
    </row>
    <row r="9" spans="1:11" x14ac:dyDescent="0.25">
      <c r="A9" t="s">
        <v>50</v>
      </c>
      <c r="B9">
        <v>169</v>
      </c>
      <c r="C9" t="s">
        <v>16</v>
      </c>
      <c r="D9" t="s">
        <v>51</v>
      </c>
      <c r="E9" t="s">
        <v>18</v>
      </c>
      <c r="F9">
        <v>35</v>
      </c>
      <c r="G9" t="s">
        <v>1186</v>
      </c>
      <c r="H9" s="1">
        <v>42408.569060844908</v>
      </c>
      <c r="I9" t="s">
        <v>981</v>
      </c>
      <c r="J9" s="460" t="str">
        <f>Tabla__10.1.1.223_SQLEXPRESS_sigob_utp_Objetivos_avance[[#This Row],[titulo_proposito]]</f>
        <v>Tablero de mando - Oficina de Planeación</v>
      </c>
      <c r="K9" s="540">
        <f>Tabla__10.1.1.223_SQLEXPRESS_sigob_utp_Objetivos_avance[[#This Row],[fecha_modificacion]]</f>
        <v>42408.569060844908</v>
      </c>
    </row>
    <row r="10" spans="1:11" x14ac:dyDescent="0.25">
      <c r="A10" s="566" t="s">
        <v>695</v>
      </c>
      <c r="B10" s="566">
        <v>224</v>
      </c>
      <c r="C10" s="566" t="s">
        <v>945</v>
      </c>
      <c r="D10" s="566"/>
      <c r="E10" s="566" t="s">
        <v>18</v>
      </c>
      <c r="F10" s="566">
        <v>35</v>
      </c>
      <c r="G10" s="566" t="s">
        <v>823</v>
      </c>
      <c r="H10" s="567">
        <v>42055.628928124999</v>
      </c>
      <c r="I10" s="566" t="s">
        <v>946</v>
      </c>
      <c r="J10" s="460" t="str">
        <f>Tabla__10.1.1.223_SQLEXPRESS_sigob_utp_Objetivos_avance[[#This Row],[titulo_proposito]]</f>
        <v>Planeación: Red de nodos de Innovación, Ciencia y Tecnología</v>
      </c>
      <c r="K10" s="540">
        <f>Tabla__10.1.1.223_SQLEXPRESS_sigob_utp_Objetivos_avance[[#This Row],[fecha_modificacion]]</f>
        <v>42055.628928124999</v>
      </c>
    </row>
    <row r="11" spans="1:11" x14ac:dyDescent="0.25">
      <c r="A11" s="566" t="s">
        <v>727</v>
      </c>
      <c r="B11" s="566">
        <v>297</v>
      </c>
      <c r="C11" s="566" t="s">
        <v>16</v>
      </c>
      <c r="D11" s="566" t="s">
        <v>939</v>
      </c>
      <c r="E11" s="566" t="s">
        <v>18</v>
      </c>
      <c r="F11" s="566">
        <v>35</v>
      </c>
      <c r="G11" s="566" t="s">
        <v>154</v>
      </c>
      <c r="H11" s="567">
        <v>42254.695623229163</v>
      </c>
      <c r="I11" s="566" t="s">
        <v>940</v>
      </c>
      <c r="J11" s="566"/>
      <c r="K11" s="566"/>
    </row>
    <row r="12" spans="1:11" x14ac:dyDescent="0.25">
      <c r="J12" s="566"/>
      <c r="K12" s="566"/>
    </row>
  </sheetData>
  <pageMargins left="0.7" right="0.7" top="0.75" bottom="0.75" header="0.3" footer="0.3"/>
  <pageSetup paperSize="9" orientation="portrait" horizontalDpi="200" verticalDpi="200"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3" tint="0.39997558519241921"/>
  </sheetPr>
  <dimension ref="A1:XFC75"/>
  <sheetViews>
    <sheetView topLeftCell="E22" zoomScale="70" zoomScaleNormal="70" zoomScalePageLayoutView="85" workbookViewId="0">
      <selection activeCell="O19" sqref="O19:O37"/>
    </sheetView>
  </sheetViews>
  <sheetFormatPr baseColWidth="10" defaultColWidth="0" defaultRowHeight="15" zeroHeight="1" x14ac:dyDescent="0.25"/>
  <cols>
    <col min="1" max="1" width="3.85546875" style="24" customWidth="1"/>
    <col min="2" max="2" width="28" style="25" customWidth="1"/>
    <col min="3" max="3" width="19" style="25" customWidth="1"/>
    <col min="4" max="4" width="21.85546875" style="24" customWidth="1"/>
    <col min="5" max="6" width="11.42578125" style="24" customWidth="1"/>
    <col min="7" max="7" width="12" style="24" customWidth="1"/>
    <col min="8" max="8" width="25.5703125" style="24" bestFit="1" customWidth="1"/>
    <col min="9" max="10" width="24.85546875" style="24" bestFit="1" customWidth="1"/>
    <col min="11" max="11" width="21.42578125" style="24" customWidth="1"/>
    <col min="12" max="12" width="23.5703125" style="24" customWidth="1"/>
    <col min="13" max="13" width="24.140625" style="8" bestFit="1" customWidth="1"/>
    <col min="14" max="14" width="25.42578125" customWidth="1"/>
    <col min="15" max="15" width="57.28515625" customWidth="1"/>
    <col min="16" max="16" width="16.7109375" customWidth="1"/>
    <col min="17" max="17" width="30.85546875" customWidth="1"/>
    <col min="18" max="19" width="11.42578125" style="11" hidden="1" customWidth="1"/>
    <col min="20" max="20" width="17.85546875" hidden="1" customWidth="1"/>
    <col min="21" max="21" width="16.7109375" hidden="1" customWidth="1"/>
    <col min="22" max="16383" width="11.42578125" hidden="1"/>
    <col min="16384" max="16384" width="7.140625" hidden="1" customWidth="1"/>
  </cols>
  <sheetData>
    <row r="1" spans="1:21" ht="15" customHeight="1" x14ac:dyDescent="0.25">
      <c r="A1" s="8"/>
      <c r="B1" s="9" t="s">
        <v>665</v>
      </c>
      <c r="C1" s="9"/>
      <c r="D1" s="2"/>
      <c r="E1" s="2"/>
      <c r="F1" s="2"/>
      <c r="G1" s="2"/>
      <c r="H1" s="2"/>
      <c r="I1" s="2"/>
      <c r="J1" s="2"/>
      <c r="K1" s="11"/>
      <c r="L1" s="11"/>
      <c r="M1" s="11"/>
      <c r="N1" s="11"/>
      <c r="O1" s="11"/>
      <c r="P1" s="11"/>
      <c r="Q1" s="11"/>
    </row>
    <row r="2" spans="1:21" ht="15" customHeight="1" x14ac:dyDescent="0.3">
      <c r="A2" s="8"/>
      <c r="B2" s="933" t="s">
        <v>241</v>
      </c>
      <c r="C2" s="933"/>
      <c r="D2" s="933"/>
      <c r="E2" s="933"/>
      <c r="F2" s="933"/>
      <c r="G2" s="933"/>
      <c r="H2" s="933"/>
      <c r="I2" s="933"/>
      <c r="J2" s="933"/>
      <c r="K2" s="933"/>
      <c r="L2" s="933"/>
      <c r="M2" s="11"/>
      <c r="N2" s="11"/>
      <c r="O2" s="11"/>
      <c r="P2" s="11"/>
      <c r="Q2" s="11"/>
    </row>
    <row r="3" spans="1:21" ht="15" customHeight="1" x14ac:dyDescent="0.3">
      <c r="A3" s="8"/>
      <c r="B3" s="933"/>
      <c r="C3" s="933"/>
      <c r="D3" s="933"/>
      <c r="E3" s="933"/>
      <c r="F3" s="933"/>
      <c r="G3" s="933"/>
      <c r="H3" s="933"/>
      <c r="I3" s="933"/>
      <c r="J3" s="933"/>
      <c r="K3" s="933"/>
      <c r="L3" s="933"/>
      <c r="M3" s="11"/>
      <c r="N3" s="11"/>
      <c r="O3" s="11"/>
      <c r="P3" s="11"/>
      <c r="Q3" s="11"/>
    </row>
    <row r="4" spans="1:21" ht="15" customHeight="1" x14ac:dyDescent="0.3">
      <c r="A4" s="8"/>
      <c r="B4" s="933" t="s">
        <v>451</v>
      </c>
      <c r="C4" s="933"/>
      <c r="D4" s="933"/>
      <c r="E4" s="933"/>
      <c r="F4" s="933"/>
      <c r="G4" s="933"/>
      <c r="H4" s="933"/>
      <c r="I4" s="933"/>
      <c r="J4" s="933"/>
      <c r="K4" s="933"/>
      <c r="L4" s="933"/>
      <c r="M4" s="11"/>
      <c r="N4" s="11"/>
      <c r="O4" s="11"/>
      <c r="P4" s="11"/>
      <c r="Q4" s="11"/>
    </row>
    <row r="5" spans="1:21" ht="24.75" customHeight="1" x14ac:dyDescent="0.25">
      <c r="A5" s="8"/>
      <c r="B5" s="12"/>
      <c r="C5" s="12"/>
      <c r="D5" s="2"/>
      <c r="E5" s="2"/>
      <c r="F5" s="2"/>
      <c r="G5" s="2"/>
      <c r="I5" s="570"/>
      <c r="J5" s="570"/>
      <c r="K5" s="2"/>
      <c r="L5" s="2"/>
      <c r="M5" s="2"/>
      <c r="N5" s="2"/>
      <c r="O5" s="2"/>
      <c r="Q5" s="713" t="s">
        <v>758</v>
      </c>
      <c r="S5" s="446">
        <v>0</v>
      </c>
      <c r="T5" s="11"/>
      <c r="U5" s="11"/>
    </row>
    <row r="6" spans="1:21" ht="46.5" x14ac:dyDescent="0.25">
      <c r="A6" s="11"/>
      <c r="B6" s="394" t="s">
        <v>242</v>
      </c>
      <c r="C6" s="935" t="s">
        <v>243</v>
      </c>
      <c r="D6" s="935" t="s">
        <v>243</v>
      </c>
      <c r="E6" s="394" t="s">
        <v>244</v>
      </c>
      <c r="F6" s="394" t="s">
        <v>245</v>
      </c>
      <c r="G6" s="391" t="s">
        <v>246</v>
      </c>
      <c r="H6" s="535" t="s">
        <v>797</v>
      </c>
      <c r="I6" s="536" t="s">
        <v>777</v>
      </c>
      <c r="J6" s="712"/>
      <c r="K6" s="421" t="s">
        <v>756</v>
      </c>
      <c r="L6" s="391" t="s">
        <v>251</v>
      </c>
      <c r="M6" s="391" t="s">
        <v>252</v>
      </c>
      <c r="N6" s="391" t="s">
        <v>251</v>
      </c>
      <c r="O6" s="24"/>
      <c r="P6" s="13"/>
      <c r="Q6" s="713">
        <f>(SUM(Q7:Q9)/COUNT(Q7:Q9))/10</f>
        <v>1</v>
      </c>
      <c r="S6" s="446">
        <v>1</v>
      </c>
      <c r="T6" s="495" t="s">
        <v>459</v>
      </c>
      <c r="U6" s="495" t="s">
        <v>460</v>
      </c>
    </row>
    <row r="7" spans="1:21" s="5" customFormat="1" ht="30" customHeight="1" x14ac:dyDescent="0.25">
      <c r="A7" s="501" t="str">
        <f>VLOOKUP($B$1,avance!$A$2:$B$209,2,0)</f>
        <v xml:space="preserve">Este componente tiene dos indicadores con el siguiente avance acumulado al periodo de corte de 30 de Noviembre de 2015: _x000D_
1) Políticas públicas nuevas o mejoradas (100% avance, contando con el acumulado de años anteriores) y 2) Acuerdos generados para trabajo conjunto en la movilización (Reeditores) (97% de avance, contando el acumulado de años anteriores). Cabe anotar que estos indicadores son acumulativos y por tanto los avances vienen desde años anteriores. _x000D_
_x000D_
•	Alcance y   resultados más relevantes en el periodo de reporte_x000D_
A la fecha de 30 de Noviembre son 35 memorandos de entendimiento y cooperación de la Sociedad en Movimiento, al que se han sumado 124 organizaciones. _x000D_
Se realizó reunión con directivos de la Universidad de Quindio para socializar y plantear la transferencia del Modelo a través de U5._x000D_
Se firmó el convenio de fase IV del circulo virtuoso y se dio inicio a la ejecución del mismo con el proceso de contratación interna, El dia 13 de Noviembre se realizo en el Hotel Movich la entrega de resultados del circulo virtuoso._x000D_
En cuanto a políticas públicas: a 30 de Noviembre se cuenta con el avance presentado en reportes pasados de 6 políticas públicas aprobadas (acumuladas). _x000D_
Presentación de la Politica Publica de Bilinguismo desde la Comisión regional de Competitividad  al señor Gobernador, pero no se evidencio voluntad desde el ejecutivo para su aprobación._x000D_
_x000D_
 se realizaron reuniones con las diferentes entidades que aparecen como facilitadoras de políticas Publicas, destacando SU EJE. Se realizó desde el ORMET y Sociedad en movimiento un  foro Departamental de Empleo  el día 10  de septiembre como insumo para la Política Pública.._x000D_
Se encuentra en ejecución convenio para la formulación de la política pública de competitividad y se encuentra en etapa de lineamientos entre la Universidad Católica y el municipio de Pereira._x000D_
Se realizó desde SU EJE la clausura del Diplomado Escuela de Liderazgo por la Paz Cohorte III el  dia 21 de septiembre._x000D_
Desde la Universidad Andina junto con sociedad en movimiento se desarrollo el primer modulo de mensajeros del cambio con la escuela de liderazgo de la Universidad._x000D_
En cuanto al control social El personal de apoyo informa que las sesiones ordinarias y se llevo a cabo finalizando en el mes de noviembre. _x000D_
_x000D_
_x000D_
_x000D_
_x000D_
_x000D_
</v>
      </c>
      <c r="B7" s="934" t="s">
        <v>33</v>
      </c>
      <c r="C7" s="996" t="s">
        <v>426</v>
      </c>
      <c r="D7" s="996"/>
      <c r="E7" s="399">
        <f>VLOOKUP(C7,Tabla__10.1.1.223_SQLEXPRESS_sigob_utp_Objetivos_indicadores[[desc_indicador]:[avance]],3,0)</f>
        <v>22</v>
      </c>
      <c r="F7" s="399">
        <f>VLOOKUP(C7,Tabla__10.1.1.223_SQLEXPRESS_sigob_utp_Objetivos_indicadores[[desc_indicador]:[avance]],5,0)</f>
        <v>19</v>
      </c>
      <c r="G7" s="393">
        <f>F7/E7</f>
        <v>0.86363636363636365</v>
      </c>
      <c r="H7" s="947">
        <f>VLOOKUP(B7,obj_ava!$J$2:$K$12,2,FALSE)</f>
        <v>42391.579559293983</v>
      </c>
      <c r="I7" s="537">
        <f>VLOOKUP(C7,obj_ind!$P$2:$Q$93,2,FALSE)</f>
        <v>42391.579559293983</v>
      </c>
      <c r="J7" s="710"/>
      <c r="K7" s="675">
        <v>10</v>
      </c>
      <c r="L7" s="680" t="s">
        <v>960</v>
      </c>
      <c r="M7" s="675">
        <v>10</v>
      </c>
      <c r="N7" s="374" t="s">
        <v>960</v>
      </c>
      <c r="O7" s="13"/>
      <c r="P7" s="13"/>
      <c r="Q7" s="448">
        <f>AVERAGE(K7,M7)</f>
        <v>10</v>
      </c>
      <c r="R7" s="13"/>
      <c r="S7" s="446">
        <v>2</v>
      </c>
      <c r="T7" s="494">
        <f>'Calidad Información'!$H$4</f>
        <v>42367</v>
      </c>
      <c r="U7" s="494">
        <f>'Calidad Información'!$H$5</f>
        <v>42394</v>
      </c>
    </row>
    <row r="8" spans="1:21" s="5" customFormat="1" ht="30" customHeight="1" x14ac:dyDescent="0.25">
      <c r="A8" s="13"/>
      <c r="B8" s="934"/>
      <c r="C8" s="996" t="s">
        <v>36</v>
      </c>
      <c r="D8" s="996"/>
      <c r="E8" s="317">
        <f>VLOOKUP(C8,Tabla__10.1.1.223_SQLEXPRESS_sigob_utp_Objetivos_indicadores[[desc_indicador]:[avance]],3,0)%</f>
        <v>1</v>
      </c>
      <c r="F8" s="317">
        <f>VLOOKUP(C8,Tabla__10.1.1.223_SQLEXPRESS_sigob_utp_Objetivos_indicadores[[desc_indicador]:[avance]],5,0)%</f>
        <v>0.88</v>
      </c>
      <c r="G8" s="393">
        <f>F8/E8</f>
        <v>0.88</v>
      </c>
      <c r="H8" s="947"/>
      <c r="I8" s="537">
        <f>VLOOKUP(C8,obj_ind!$P$2:$Q$93,2,FALSE)</f>
        <v>42391.579559293983</v>
      </c>
      <c r="J8" s="710"/>
      <c r="K8" s="675">
        <v>10</v>
      </c>
      <c r="L8" s="680" t="s">
        <v>960</v>
      </c>
      <c r="M8" s="675">
        <v>10</v>
      </c>
      <c r="N8" s="374" t="s">
        <v>960</v>
      </c>
      <c r="O8" s="13"/>
      <c r="P8" s="13"/>
      <c r="Q8" s="448">
        <f>AVERAGE(K8,M8)</f>
        <v>10</v>
      </c>
      <c r="R8" s="13"/>
      <c r="S8" s="446">
        <v>3</v>
      </c>
      <c r="T8" s="13"/>
      <c r="U8" s="11"/>
    </row>
    <row r="9" spans="1:21" s="5" customFormat="1" ht="42" customHeight="1" x14ac:dyDescent="0.25">
      <c r="A9" s="13"/>
      <c r="B9" s="934"/>
      <c r="C9" s="996" t="s">
        <v>46</v>
      </c>
      <c r="D9" s="996"/>
      <c r="E9" s="415">
        <f>VLOOKUP(C9,Tabla__10.1.1.223_SQLEXPRESS_sigob_utp_Objetivos_indicadores[[desc_indicador]:[avance]],3,0)</f>
        <v>7</v>
      </c>
      <c r="F9" s="415">
        <f>VLOOKUP(C9,Tabla__10.1.1.223_SQLEXPRESS_sigob_utp_Objetivos_indicadores[[desc_indicador]:[avance]],5,0)</f>
        <v>7</v>
      </c>
      <c r="G9" s="393">
        <f>F9/E9</f>
        <v>1</v>
      </c>
      <c r="H9" s="947"/>
      <c r="I9" s="537">
        <f>VLOOKUP(C9,obj_ind!$P$2:$Q$93,2,FALSE)</f>
        <v>42391.579559293983</v>
      </c>
      <c r="J9" s="710"/>
      <c r="K9" s="675">
        <v>10</v>
      </c>
      <c r="L9" s="680" t="s">
        <v>960</v>
      </c>
      <c r="M9" s="675">
        <v>10</v>
      </c>
      <c r="N9" s="374" t="s">
        <v>960</v>
      </c>
      <c r="O9" s="13"/>
      <c r="P9" s="13"/>
      <c r="Q9" s="448">
        <f>AVERAGE(K9,M9)</f>
        <v>10</v>
      </c>
      <c r="R9" s="13"/>
      <c r="S9" s="446">
        <v>4</v>
      </c>
      <c r="T9" s="13"/>
      <c r="U9" s="11"/>
    </row>
    <row r="10" spans="1:21" s="5" customFormat="1" ht="28.5" x14ac:dyDescent="0.25">
      <c r="A10" s="13"/>
      <c r="B10" s="15"/>
      <c r="C10" s="15"/>
      <c r="D10" s="11"/>
      <c r="E10" s="11"/>
      <c r="F10" s="11"/>
      <c r="G10" s="11"/>
      <c r="H10" s="11"/>
      <c r="I10" s="11"/>
      <c r="K10" s="11"/>
      <c r="L10" s="11"/>
      <c r="M10" s="11"/>
      <c r="N10" s="11"/>
      <c r="O10" s="11"/>
      <c r="P10" s="13"/>
      <c r="Q10" s="714" t="s">
        <v>470</v>
      </c>
      <c r="R10" s="13"/>
      <c r="S10" s="446">
        <v>5</v>
      </c>
      <c r="T10" s="13"/>
      <c r="U10" s="11"/>
    </row>
    <row r="11" spans="1:21" s="5" customFormat="1" ht="30" x14ac:dyDescent="0.25">
      <c r="A11" s="13"/>
      <c r="B11" s="394" t="s">
        <v>254</v>
      </c>
      <c r="C11" s="935" t="s">
        <v>243</v>
      </c>
      <c r="D11" s="935" t="s">
        <v>243</v>
      </c>
      <c r="E11" s="394" t="s">
        <v>244</v>
      </c>
      <c r="F11" s="394" t="s">
        <v>245</v>
      </c>
      <c r="G11" s="391" t="s">
        <v>246</v>
      </c>
      <c r="H11" s="535" t="s">
        <v>797</v>
      </c>
      <c r="I11" s="536" t="s">
        <v>777</v>
      </c>
      <c r="J11" s="710"/>
      <c r="K11" s="421" t="s">
        <v>756</v>
      </c>
      <c r="L11" s="391" t="s">
        <v>251</v>
      </c>
      <c r="M11" s="391" t="s">
        <v>252</v>
      </c>
      <c r="N11" s="391" t="s">
        <v>251</v>
      </c>
      <c r="O11" s="13"/>
      <c r="P11" s="13"/>
      <c r="Q11" s="714">
        <f>(SUM(Q12:Q16)/COUNT(Q12:Q16))/10</f>
        <v>0.55000000000000004</v>
      </c>
      <c r="R11" s="13"/>
      <c r="S11" s="446">
        <v>6</v>
      </c>
      <c r="T11" s="13"/>
      <c r="U11" s="11"/>
    </row>
    <row r="12" spans="1:21" s="5" customFormat="1" ht="116.25" customHeight="1" x14ac:dyDescent="0.25">
      <c r="A12" s="13"/>
      <c r="B12" s="498" t="s">
        <v>274</v>
      </c>
      <c r="C12" s="1002" t="s">
        <v>275</v>
      </c>
      <c r="D12" s="1002"/>
      <c r="E12" s="334">
        <f>VLOOKUP(C12,Tabla__10.1.1.223_SQLEXPRESS_sigob_utp_Componentes_indicadores[[desc_indicador]:[avance]],3,0)%</f>
        <v>0.75</v>
      </c>
      <c r="F12" s="334">
        <f>VLOOKUP(C12,Tabla__10.1.1.223_SQLEXPRESS_sigob_utp_Componentes_indicadores[[desc_indicador]:[avance]],5,0)%</f>
        <v>0.7</v>
      </c>
      <c r="G12" s="397">
        <f>F12/E12</f>
        <v>0.93333333333333324</v>
      </c>
      <c r="H12" s="537">
        <f>VLOOKUP(B12,comp_ava!$L$2:$M$75,2,FALSE)</f>
        <v>42391.39871134259</v>
      </c>
      <c r="I12" s="537">
        <f>VLOOKUP(C12,comp_ind!$S$2:$T$489,2,FALSE)</f>
        <v>42391.39871134259</v>
      </c>
      <c r="J12" s="710"/>
      <c r="K12" s="675">
        <v>10</v>
      </c>
      <c r="L12" s="374" t="s">
        <v>960</v>
      </c>
      <c r="M12" s="675">
        <v>5</v>
      </c>
      <c r="N12" s="374" t="s">
        <v>1070</v>
      </c>
      <c r="O12" s="13"/>
      <c r="P12" s="13"/>
      <c r="Q12" s="448">
        <f>AVERAGE(K12,M12)</f>
        <v>7.5</v>
      </c>
      <c r="R12" s="13"/>
      <c r="S12" s="446">
        <v>7</v>
      </c>
      <c r="T12" s="13"/>
      <c r="U12" s="11"/>
    </row>
    <row r="13" spans="1:21" s="5" customFormat="1" ht="65.25" customHeight="1" x14ac:dyDescent="0.25">
      <c r="A13" s="13"/>
      <c r="B13" s="1005" t="s">
        <v>665</v>
      </c>
      <c r="C13" s="1002" t="s">
        <v>147</v>
      </c>
      <c r="D13" s="1002"/>
      <c r="E13" s="399">
        <f>VLOOKUP(C13,Tabla__10.1.1.223_SQLEXPRESS_sigob_utp_Componentes_indicadores[[desc_indicador]:[avance]],3,0)</f>
        <v>5</v>
      </c>
      <c r="F13" s="399">
        <f>VLOOKUP(C13,Tabla__10.1.1.223_SQLEXPRESS_sigob_utp_Componentes_indicadores[[desc_indicador]:[avance]],5,0)</f>
        <v>5</v>
      </c>
      <c r="G13" s="397">
        <f>F13/E13</f>
        <v>1</v>
      </c>
      <c r="H13" s="963">
        <f>VLOOKUP(B13,comp_ava!$L$2:$M$75,2,FALSE)</f>
        <v>42341.646126886575</v>
      </c>
      <c r="I13" s="537">
        <f>VLOOKUP(C13,comp_ind!$S$2:$T$489,2,FALSE)</f>
        <v>42341.646126886575</v>
      </c>
      <c r="J13" s="710"/>
      <c r="K13" s="675">
        <v>0</v>
      </c>
      <c r="L13" s="374" t="s">
        <v>1071</v>
      </c>
      <c r="M13" s="675">
        <v>0</v>
      </c>
      <c r="N13" s="374" t="s">
        <v>1072</v>
      </c>
      <c r="O13" s="13"/>
      <c r="P13" s="13"/>
      <c r="Q13" s="448">
        <f>AVERAGE(K13,M13)</f>
        <v>0</v>
      </c>
      <c r="R13" s="13"/>
      <c r="S13" s="446">
        <v>8</v>
      </c>
      <c r="T13" s="13"/>
      <c r="U13" s="13"/>
    </row>
    <row r="14" spans="1:21" s="5" customFormat="1" ht="91.5" customHeight="1" x14ac:dyDescent="0.25">
      <c r="A14" s="13"/>
      <c r="B14" s="1005"/>
      <c r="C14" s="1002" t="s">
        <v>148</v>
      </c>
      <c r="D14" s="1002"/>
      <c r="E14" s="399">
        <f>VLOOKUP(C14,Tabla__10.1.1.223_SQLEXPRESS_sigob_utp_Componentes_indicadores[[desc_indicador]:[avance]],3,0)</f>
        <v>36</v>
      </c>
      <c r="F14" s="399">
        <f>VLOOKUP(C14,Tabla__10.1.1.223_SQLEXPRESS_sigob_utp_Componentes_indicadores[[desc_indicador]:[avance]],5,0)</f>
        <v>38</v>
      </c>
      <c r="G14" s="397">
        <f>F14/E14</f>
        <v>1.0555555555555556</v>
      </c>
      <c r="H14" s="965"/>
      <c r="I14" s="537">
        <f>VLOOKUP(C14,comp_ind!$S$2:$T$489,2,FALSE)</f>
        <v>42341.646126886575</v>
      </c>
      <c r="J14" s="710"/>
      <c r="K14" s="675">
        <v>0</v>
      </c>
      <c r="L14" s="374" t="s">
        <v>1071</v>
      </c>
      <c r="M14" s="675">
        <v>0</v>
      </c>
      <c r="N14" s="374" t="s">
        <v>962</v>
      </c>
      <c r="O14" s="13"/>
      <c r="P14" s="13"/>
      <c r="Q14" s="448">
        <f>AVERAGE(K14,M14)</f>
        <v>0</v>
      </c>
      <c r="R14" s="13"/>
      <c r="S14" s="446">
        <v>9</v>
      </c>
      <c r="T14" s="13"/>
      <c r="U14" s="13"/>
    </row>
    <row r="15" spans="1:21" s="5" customFormat="1" ht="53.25" customHeight="1" x14ac:dyDescent="0.25">
      <c r="A15" s="13"/>
      <c r="B15" s="934" t="s">
        <v>805</v>
      </c>
      <c r="C15" s="1002" t="s">
        <v>149</v>
      </c>
      <c r="D15" s="1002"/>
      <c r="E15" s="399">
        <f>VLOOKUP(C15,Tabla__10.1.1.223_SQLEXPRESS_sigob_utp_Componentes_indicadores[[desc_indicador]:[avance]],3,0)</f>
        <v>6</v>
      </c>
      <c r="F15" s="399">
        <v>5</v>
      </c>
      <c r="G15" s="397">
        <f>F15/E15</f>
        <v>0.83333333333333337</v>
      </c>
      <c r="H15" s="963">
        <f>VLOOKUP(B15,comp_ava!$L$2:$M$75,2,FALSE)</f>
        <v>42391.568364814812</v>
      </c>
      <c r="I15" s="537">
        <f>VLOOKUP(C15,comp_ind!$S$2:$T$489,2,FALSE)</f>
        <v>42391.568364814812</v>
      </c>
      <c r="J15" s="710"/>
      <c r="K15" s="675">
        <v>10</v>
      </c>
      <c r="L15" s="374" t="s">
        <v>960</v>
      </c>
      <c r="M15" s="675">
        <v>10</v>
      </c>
      <c r="N15" s="374" t="s">
        <v>960</v>
      </c>
      <c r="O15" s="13"/>
      <c r="P15" s="13"/>
      <c r="Q15" s="448">
        <f>AVERAGE(K15,M15)</f>
        <v>10</v>
      </c>
      <c r="R15" s="13"/>
      <c r="S15" s="446">
        <v>10</v>
      </c>
      <c r="T15" s="13"/>
      <c r="U15" s="13"/>
    </row>
    <row r="16" spans="1:21" s="5" customFormat="1" ht="66.75" customHeight="1" x14ac:dyDescent="0.25">
      <c r="A16" s="13"/>
      <c r="B16" s="934"/>
      <c r="C16" s="1002" t="s">
        <v>150</v>
      </c>
      <c r="D16" s="1002"/>
      <c r="E16" s="399">
        <f>VLOOKUP(C16,Tabla__10.1.1.223_SQLEXPRESS_sigob_utp_Componentes_indicadores[[desc_indicador]:[avance]],3,0)</f>
        <v>13</v>
      </c>
      <c r="F16" s="399">
        <v>12</v>
      </c>
      <c r="G16" s="397">
        <f>F16/E16</f>
        <v>0.92307692307692313</v>
      </c>
      <c r="H16" s="965"/>
      <c r="I16" s="537">
        <f>VLOOKUP(C16,comp_ind!$S$2:$T$489,2,FALSE)</f>
        <v>42391.568364814812</v>
      </c>
      <c r="J16" s="710"/>
      <c r="K16" s="675">
        <v>10</v>
      </c>
      <c r="L16" s="374" t="s">
        <v>960</v>
      </c>
      <c r="M16" s="675">
        <v>10</v>
      </c>
      <c r="N16" s="374" t="s">
        <v>960</v>
      </c>
      <c r="O16" s="13"/>
      <c r="P16" s="13"/>
      <c r="Q16" s="448">
        <f>AVERAGE(K16,M16)</f>
        <v>10</v>
      </c>
      <c r="R16" s="13"/>
      <c r="S16" s="13"/>
    </row>
    <row r="17" spans="1:19" s="5" customFormat="1" ht="29.25" thickBot="1" x14ac:dyDescent="0.3">
      <c r="A17" s="13"/>
      <c r="B17" s="13"/>
      <c r="C17" s="13"/>
      <c r="D17" s="13"/>
      <c r="E17" s="13"/>
      <c r="F17" s="13"/>
      <c r="G17" s="13"/>
      <c r="H17" s="13"/>
      <c r="I17" s="13"/>
      <c r="J17" s="13"/>
      <c r="K17" s="13"/>
      <c r="L17" s="13"/>
      <c r="N17" s="13"/>
      <c r="O17" s="13"/>
      <c r="P17" s="13"/>
      <c r="Q17" s="715" t="s">
        <v>644</v>
      </c>
      <c r="R17" s="13"/>
      <c r="S17" s="13"/>
    </row>
    <row r="18" spans="1:19" s="5" customFormat="1" ht="54.75" customHeight="1" x14ac:dyDescent="0.25">
      <c r="A18" s="13"/>
      <c r="B18" s="474" t="s">
        <v>255</v>
      </c>
      <c r="C18" s="475" t="s">
        <v>258</v>
      </c>
      <c r="D18" s="475" t="s">
        <v>243</v>
      </c>
      <c r="E18" s="475" t="s">
        <v>244</v>
      </c>
      <c r="F18" s="475" t="s">
        <v>245</v>
      </c>
      <c r="G18" s="468" t="s">
        <v>246</v>
      </c>
      <c r="H18" s="487" t="s">
        <v>779</v>
      </c>
      <c r="I18" s="491" t="s">
        <v>776</v>
      </c>
      <c r="J18" s="478" t="s">
        <v>777</v>
      </c>
      <c r="K18" s="488" t="s">
        <v>782</v>
      </c>
      <c r="L18" s="486" t="s">
        <v>781</v>
      </c>
      <c r="M18" s="471" t="s">
        <v>780</v>
      </c>
      <c r="N18" s="471" t="s">
        <v>783</v>
      </c>
      <c r="O18" s="471" t="s">
        <v>786</v>
      </c>
      <c r="P18" s="13"/>
      <c r="Q18" s="715">
        <f>AVERAGE(Q19:Q37)</f>
        <v>0.66666666666666663</v>
      </c>
      <c r="R18" s="13"/>
      <c r="S18" s="13"/>
    </row>
    <row r="19" spans="1:19" s="5" customFormat="1" ht="60" customHeight="1" x14ac:dyDescent="0.25">
      <c r="A19" s="13"/>
      <c r="B19" s="815" t="s">
        <v>367</v>
      </c>
      <c r="C19" s="818" t="s">
        <v>236</v>
      </c>
      <c r="D19" s="442" t="s">
        <v>368</v>
      </c>
      <c r="E19" s="334">
        <f>VLOOKUP(D19,Tabla__10.1.1.223_SQLEXPRESS_sigob_utp_Proyectos_indicadores[[desc_indicador]:[avance]],3,0)%</f>
        <v>0.5</v>
      </c>
      <c r="F19" s="334">
        <f>VLOOKUP(D19,Tabla__10.1.1.223_SQLEXPRESS_sigob_utp_Proyectos_indicadores[[desc_indicador]:[avance]],5,0)%</f>
        <v>0.57750000000000001</v>
      </c>
      <c r="G19" s="492">
        <f t="shared" ref="G19:G37" si="0">F19/E19</f>
        <v>1.155</v>
      </c>
      <c r="H19" s="980">
        <f>VLOOKUP(B19,proy_ava!$L$1:$M$82,2,FALSE)</f>
        <v>42391.41650486111</v>
      </c>
      <c r="I19" s="981">
        <f>VLOOKUP(C19,plan_ope_ava!$H$2:$I$162,2,FALSE)</f>
        <v>42391.412071608793</v>
      </c>
      <c r="J19" s="653">
        <f>VLOOKUP(D19,proy_ind!$R$2:$S$172,2,FALSE)</f>
        <v>42391.41650486111</v>
      </c>
      <c r="K19" s="974" t="s">
        <v>942</v>
      </c>
      <c r="L19" s="966" t="s">
        <v>942</v>
      </c>
      <c r="M19" s="753" t="s">
        <v>942</v>
      </c>
      <c r="N19" s="966" t="s">
        <v>942</v>
      </c>
      <c r="O19" s="1004" t="s">
        <v>1111</v>
      </c>
      <c r="P19" s="13"/>
      <c r="Q19" s="938">
        <f>COUNTIF(K19:N25,"*OK*")/COUNTIF(K19:N25,"*")</f>
        <v>1</v>
      </c>
      <c r="R19" s="13"/>
      <c r="S19" s="13"/>
    </row>
    <row r="20" spans="1:19" s="5" customFormat="1" ht="60" x14ac:dyDescent="0.25">
      <c r="A20" s="13"/>
      <c r="B20" s="815"/>
      <c r="C20" s="818"/>
      <c r="D20" s="442" t="s">
        <v>369</v>
      </c>
      <c r="E20" s="444">
        <f>VLOOKUP(D20,Tabla__10.1.1.223_SQLEXPRESS_sigob_utp_Proyectos_indicadores[[desc_indicador]:[avance]],3,0)</f>
        <v>7</v>
      </c>
      <c r="F20" s="444">
        <f>VLOOKUP(D20,Tabla__10.1.1.223_SQLEXPRESS_sigob_utp_Proyectos_indicadores[[desc_indicador]:[avance]],5,0)</f>
        <v>9</v>
      </c>
      <c r="G20" s="492">
        <f t="shared" si="0"/>
        <v>1.2857142857142858</v>
      </c>
      <c r="H20" s="998"/>
      <c r="I20" s="982"/>
      <c r="J20" s="653">
        <f>VLOOKUP(D20,proy_ind!$R$2:$S$172,2,FALSE)</f>
        <v>42391.41650486111</v>
      </c>
      <c r="K20" s="974"/>
      <c r="L20" s="966"/>
      <c r="M20" s="753" t="s">
        <v>942</v>
      </c>
      <c r="N20" s="966"/>
      <c r="O20" s="1004"/>
      <c r="P20" s="13"/>
      <c r="Q20" s="939"/>
      <c r="R20" s="13"/>
      <c r="S20" s="13"/>
    </row>
    <row r="21" spans="1:19" s="5" customFormat="1" ht="45" x14ac:dyDescent="0.25">
      <c r="A21" s="13"/>
      <c r="B21" s="815"/>
      <c r="C21" s="517" t="s">
        <v>375</v>
      </c>
      <c r="D21" s="442" t="s">
        <v>376</v>
      </c>
      <c r="E21" s="334">
        <f>VLOOKUP(D21,Tabla__10.1.1.223_SQLEXPRESS_sigob_utp_Proyectos_indicadores[[desc_indicador]:[avance]],3,0)%</f>
        <v>0.4</v>
      </c>
      <c r="F21" s="334">
        <f>VLOOKUP(D21,Tabla__10.1.1.223_SQLEXPRESS_sigob_utp_Proyectos_indicadores[[desc_indicador]:[avance]],5,0)%</f>
        <v>0.36499999999999999</v>
      </c>
      <c r="G21" s="492">
        <f t="shared" si="0"/>
        <v>0.91249999999999998</v>
      </c>
      <c r="H21" s="998"/>
      <c r="I21" s="531">
        <f>VLOOKUP(C21,plan_ope_ava!$H$2:$I$162,2,FALSE)</f>
        <v>42391.397162233799</v>
      </c>
      <c r="J21" s="653">
        <f>VLOOKUP(D21,proy_ind!$R$2:$S$172,2,FALSE)</f>
        <v>42391.41650486111</v>
      </c>
      <c r="K21" s="974"/>
      <c r="L21" s="756" t="s">
        <v>942</v>
      </c>
      <c r="M21" s="753" t="s">
        <v>942</v>
      </c>
      <c r="N21" s="753" t="s">
        <v>942</v>
      </c>
      <c r="O21" s="1004"/>
      <c r="P21" s="13"/>
      <c r="Q21" s="939"/>
      <c r="R21" s="13"/>
      <c r="S21" s="13"/>
    </row>
    <row r="22" spans="1:19" s="5" customFormat="1" ht="75" x14ac:dyDescent="0.25">
      <c r="A22" s="13"/>
      <c r="B22" s="815"/>
      <c r="C22" s="818" t="s">
        <v>372</v>
      </c>
      <c r="D22" s="442" t="s">
        <v>374</v>
      </c>
      <c r="E22" s="444">
        <f>VLOOKUP(D22,Tabla__10.1.1.223_SQLEXPRESS_sigob_utp_Proyectos_indicadores[[desc_indicador]:[avance]],3,0)</f>
        <v>220</v>
      </c>
      <c r="F22" s="444">
        <f>VLOOKUP(D22,Tabla__10.1.1.223_SQLEXPRESS_sigob_utp_Proyectos_indicadores[[desc_indicador]:[avance]],5,0)</f>
        <v>235</v>
      </c>
      <c r="G22" s="492">
        <f t="shared" si="0"/>
        <v>1.0681818181818181</v>
      </c>
      <c r="H22" s="998"/>
      <c r="I22" s="981">
        <f>VLOOKUP(C22,plan_ope_ava!$H$2:$I$162,2,FALSE)</f>
        <v>42391.391082557871</v>
      </c>
      <c r="J22" s="653">
        <f>VLOOKUP(D22,proy_ind!$R$2:$S$172,2,FALSE)</f>
        <v>42391.41650486111</v>
      </c>
      <c r="K22" s="974"/>
      <c r="L22" s="969" t="s">
        <v>942</v>
      </c>
      <c r="M22" s="753" t="s">
        <v>942</v>
      </c>
      <c r="N22" s="966" t="s">
        <v>942</v>
      </c>
      <c r="O22" s="1004"/>
      <c r="P22" s="13"/>
      <c r="Q22" s="939"/>
      <c r="R22" s="13"/>
      <c r="S22" s="13"/>
    </row>
    <row r="23" spans="1:19" s="5" customFormat="1" ht="46.5" customHeight="1" x14ac:dyDescent="0.25">
      <c r="A23" s="13"/>
      <c r="B23" s="815"/>
      <c r="C23" s="818"/>
      <c r="D23" s="442" t="s">
        <v>373</v>
      </c>
      <c r="E23" s="444">
        <f>VLOOKUP(D23,Tabla__10.1.1.223_SQLEXPRESS_sigob_utp_Proyectos_indicadores[[desc_indicador]:[avance]],3,0)</f>
        <v>100</v>
      </c>
      <c r="F23" s="444">
        <f>VLOOKUP(D23,Tabla__10.1.1.223_SQLEXPRESS_sigob_utp_Proyectos_indicadores[[desc_indicador]:[avance]],5,0)</f>
        <v>100</v>
      </c>
      <c r="G23" s="492">
        <f t="shared" si="0"/>
        <v>1</v>
      </c>
      <c r="H23" s="998"/>
      <c r="I23" s="983"/>
      <c r="J23" s="653">
        <f>VLOOKUP(D23,proy_ind!$R$2:$S$172,2,FALSE)</f>
        <v>42391.41650486111</v>
      </c>
      <c r="K23" s="974"/>
      <c r="L23" s="970"/>
      <c r="M23" s="753" t="s">
        <v>942</v>
      </c>
      <c r="N23" s="966"/>
      <c r="O23" s="1004"/>
      <c r="P23" s="13"/>
      <c r="Q23" s="939"/>
      <c r="R23" s="13"/>
      <c r="S23" s="13"/>
    </row>
    <row r="24" spans="1:19" s="5" customFormat="1" ht="30" customHeight="1" x14ac:dyDescent="0.25">
      <c r="A24" s="13"/>
      <c r="B24" s="815"/>
      <c r="C24" s="818" t="s">
        <v>370</v>
      </c>
      <c r="D24" s="442" t="s">
        <v>370</v>
      </c>
      <c r="E24" s="334">
        <f>VLOOKUP(D24,Tabla__10.1.1.223_SQLEXPRESS_sigob_utp_Proyectos_indicadores[[desc_indicador]:[avance]],3,0)%</f>
        <v>0.5</v>
      </c>
      <c r="F24" s="334">
        <f>VLOOKUP(D24,Tabla__10.1.1.223_SQLEXPRESS_sigob_utp_Proyectos_indicadores[[desc_indicador]:[avance]],5,0)%</f>
        <v>0.67</v>
      </c>
      <c r="G24" s="492">
        <f t="shared" si="0"/>
        <v>1.34</v>
      </c>
      <c r="H24" s="998"/>
      <c r="I24" s="981">
        <f>VLOOKUP(C24,plan_ope_ava!$H$2:$I$162,2,FALSE)</f>
        <v>42387.504957372686</v>
      </c>
      <c r="J24" s="653">
        <f>VLOOKUP(D24,proy_ind!$R$2:$S$172,2,FALSE)</f>
        <v>42391.41650486111</v>
      </c>
      <c r="K24" s="974"/>
      <c r="L24" s="966" t="s">
        <v>942</v>
      </c>
      <c r="M24" s="753" t="s">
        <v>942</v>
      </c>
      <c r="N24" s="966" t="s">
        <v>942</v>
      </c>
      <c r="O24" s="1004"/>
      <c r="P24" s="13"/>
      <c r="Q24" s="939"/>
      <c r="R24" s="13"/>
      <c r="S24" s="13"/>
    </row>
    <row r="25" spans="1:19" s="5" customFormat="1" ht="90" x14ac:dyDescent="0.25">
      <c r="A25" s="13"/>
      <c r="B25" s="815"/>
      <c r="C25" s="818"/>
      <c r="D25" s="442" t="s">
        <v>371</v>
      </c>
      <c r="E25" s="444">
        <f>VLOOKUP(D25,Tabla__10.1.1.223_SQLEXPRESS_sigob_utp_Proyectos_indicadores[[desc_indicador]:[avance]],3,0)</f>
        <v>6</v>
      </c>
      <c r="F25" s="444">
        <f>VLOOKUP(D25,Tabla__10.1.1.223_SQLEXPRESS_sigob_utp_Proyectos_indicadores[[desc_indicador]:[avance]],5,0)</f>
        <v>6</v>
      </c>
      <c r="G25" s="492">
        <f t="shared" si="0"/>
        <v>1</v>
      </c>
      <c r="H25" s="999"/>
      <c r="I25" s="983"/>
      <c r="J25" s="653">
        <f>VLOOKUP(D25,proy_ind!$R$2:$S$172,2,FALSE)</f>
        <v>42391.41650486111</v>
      </c>
      <c r="K25" s="974"/>
      <c r="L25" s="966"/>
      <c r="M25" s="753" t="s">
        <v>942</v>
      </c>
      <c r="N25" s="966"/>
      <c r="O25" s="1004"/>
      <c r="P25" s="13"/>
      <c r="Q25" s="940"/>
      <c r="R25" s="13"/>
      <c r="S25" s="13"/>
    </row>
    <row r="26" spans="1:19" s="5" customFormat="1" ht="45" customHeight="1" x14ac:dyDescent="0.25">
      <c r="A26" s="13"/>
      <c r="B26" s="815" t="s">
        <v>377</v>
      </c>
      <c r="C26" s="818" t="s">
        <v>378</v>
      </c>
      <c r="D26" s="442" t="s">
        <v>380</v>
      </c>
      <c r="E26" s="444">
        <f>VLOOKUP(D26,Tabla__10.1.1.223_SQLEXPRESS_sigob_utp_Proyectos_indicadores[[desc_indicador]:[avance]],3,0)</f>
        <v>5</v>
      </c>
      <c r="F26" s="444">
        <f>VLOOKUP(D26,Tabla__10.1.1.223_SQLEXPRESS_sigob_utp_Proyectos_indicadores[[desc_indicador]:[avance]],5,0)</f>
        <v>6</v>
      </c>
      <c r="G26" s="492">
        <f t="shared" si="0"/>
        <v>1.2</v>
      </c>
      <c r="H26" s="980">
        <f>VLOOKUP(B26,proy_ava!$L$1:$M$82,2,FALSE)</f>
        <v>42391.407188969904</v>
      </c>
      <c r="I26" s="981">
        <f>VLOOKUP(C26,plan_ope_ava!$H$2:$I$162,2,FALSE)</f>
        <v>42391.400431365742</v>
      </c>
      <c r="J26" s="653">
        <f>VLOOKUP(D26,proy_ind!$R$2:$S$172,2,FALSE)</f>
        <v>42391.407188969904</v>
      </c>
      <c r="K26" s="974" t="s">
        <v>942</v>
      </c>
      <c r="L26" s="1007" t="s">
        <v>942</v>
      </c>
      <c r="M26" s="753" t="s">
        <v>942</v>
      </c>
      <c r="N26" s="966" t="s">
        <v>942</v>
      </c>
      <c r="O26" s="1004"/>
      <c r="P26" s="13"/>
      <c r="Q26" s="938">
        <f>COUNTIF(K26:N28,"*OK*")/COUNTIF(K26:N28,"*")</f>
        <v>1</v>
      </c>
      <c r="R26" s="13"/>
      <c r="S26" s="13"/>
    </row>
    <row r="27" spans="1:19" s="5" customFormat="1" ht="63" customHeight="1" x14ac:dyDescent="0.25">
      <c r="A27" s="13"/>
      <c r="B27" s="815"/>
      <c r="C27" s="818"/>
      <c r="D27" s="442" t="s">
        <v>146</v>
      </c>
      <c r="E27" s="444">
        <f>VLOOKUP(D27,Tabla__10.1.1.223_SQLEXPRESS_sigob_utp_Proyectos_indicadores[[desc_indicador]:[avance]],3,0)</f>
        <v>60</v>
      </c>
      <c r="F27" s="444">
        <f>VLOOKUP(D27,Tabla__10.1.1.223_SQLEXPRESS_sigob_utp_Proyectos_indicadores[[desc_indicador]:[avance]],5,0)</f>
        <v>68.8</v>
      </c>
      <c r="G27" s="492">
        <f t="shared" si="0"/>
        <v>1.1466666666666667</v>
      </c>
      <c r="H27" s="998"/>
      <c r="I27" s="982"/>
      <c r="J27" s="653">
        <f>VLOOKUP(D27,proy_ind!$R$2:$S$172,2,FALSE)</f>
        <v>42391.407188969904</v>
      </c>
      <c r="K27" s="974"/>
      <c r="L27" s="1007"/>
      <c r="M27" s="753" t="s">
        <v>942</v>
      </c>
      <c r="N27" s="966"/>
      <c r="O27" s="1004"/>
      <c r="P27" s="13"/>
      <c r="Q27" s="939"/>
      <c r="R27" s="13"/>
      <c r="S27" s="13"/>
    </row>
    <row r="28" spans="1:19" s="5" customFormat="1" ht="45" customHeight="1" x14ac:dyDescent="0.25">
      <c r="A28" s="13"/>
      <c r="B28" s="815"/>
      <c r="C28" s="818"/>
      <c r="D28" s="442" t="s">
        <v>379</v>
      </c>
      <c r="E28" s="444">
        <f>VLOOKUP(D28,Tabla__10.1.1.223_SQLEXPRESS_sigob_utp_Proyectos_indicadores[[desc_indicador]:[avance]],3,0)</f>
        <v>6</v>
      </c>
      <c r="F28" s="444">
        <f>VLOOKUP(D28,Tabla__10.1.1.223_SQLEXPRESS_sigob_utp_Proyectos_indicadores[[desc_indicador]:[avance]],5,0)</f>
        <v>5</v>
      </c>
      <c r="G28" s="492">
        <f t="shared" si="0"/>
        <v>0.83333333333333337</v>
      </c>
      <c r="H28" s="998"/>
      <c r="I28" s="983"/>
      <c r="J28" s="653">
        <f>VLOOKUP(D28,proy_ind!$R$2:$S$172,2,FALSE)</f>
        <v>42391.407188969904</v>
      </c>
      <c r="K28" s="974"/>
      <c r="L28" s="1007"/>
      <c r="M28" s="753" t="s">
        <v>942</v>
      </c>
      <c r="N28" s="966"/>
      <c r="O28" s="1004"/>
      <c r="P28" s="13"/>
      <c r="Q28" s="940"/>
      <c r="R28" s="13"/>
      <c r="S28" s="13"/>
    </row>
    <row r="29" spans="1:19" s="5" customFormat="1" ht="45" customHeight="1" x14ac:dyDescent="0.25">
      <c r="A29" s="13"/>
      <c r="B29" s="815" t="s">
        <v>381</v>
      </c>
      <c r="C29" s="517" t="s">
        <v>229</v>
      </c>
      <c r="D29" s="442" t="s">
        <v>230</v>
      </c>
      <c r="E29" s="327">
        <f>VLOOKUP(D29,Tabla__10.1.1.223_SQLEXPRESS_sigob_utp_Proyectos_indicadores[[desc_indicador]:[avance]],3,0)</f>
        <v>45000</v>
      </c>
      <c r="F29" s="444">
        <f>VLOOKUP(D29,Tabla__10.1.1.223_SQLEXPRESS_sigob_utp_Proyectos_indicadores[[desc_indicador]:[avance]],5,0)</f>
        <v>42430</v>
      </c>
      <c r="G29" s="543">
        <f t="shared" si="0"/>
        <v>0.94288888888888889</v>
      </c>
      <c r="H29" s="980">
        <f>VLOOKUP(B29,proy_ava!$L$1:$M$82,2,FALSE)</f>
        <v>42394.400695370372</v>
      </c>
      <c r="I29" s="679">
        <f>VLOOKUP(C29,plan_ope_ava!$H$2:$I$162,2,FALSE)</f>
        <v>42394.398159756944</v>
      </c>
      <c r="J29" s="653">
        <f>VLOOKUP(D29,proy_ind!$R$2:$S$172,2,FALSE)</f>
        <v>42394.400695370372</v>
      </c>
      <c r="K29" s="974" t="s">
        <v>1094</v>
      </c>
      <c r="L29" s="753" t="s">
        <v>1094</v>
      </c>
      <c r="M29" s="753" t="s">
        <v>1094</v>
      </c>
      <c r="N29" s="753" t="s">
        <v>1101</v>
      </c>
      <c r="O29" s="1004"/>
      <c r="P29" s="13"/>
      <c r="Q29" s="938">
        <f>COUNTIF(K29:N37,"*OK*")/COUNTIF(K29:N37,"*")</f>
        <v>0</v>
      </c>
      <c r="R29" s="13"/>
      <c r="S29" s="13"/>
    </row>
    <row r="30" spans="1:19" s="5" customFormat="1" ht="60" customHeight="1" x14ac:dyDescent="0.25">
      <c r="A30" s="13"/>
      <c r="B30" s="815"/>
      <c r="C30" s="818" t="s">
        <v>386</v>
      </c>
      <c r="D30" s="442" t="s">
        <v>233</v>
      </c>
      <c r="E30" s="444">
        <f>VLOOKUP(D30,Tabla__10.1.1.223_SQLEXPRESS_sigob_utp_Proyectos_indicadores[[desc_indicador]:[avance]],3,0)</f>
        <v>270</v>
      </c>
      <c r="F30" s="444">
        <f>VLOOKUP(D30,Tabla__10.1.1.223_SQLEXPRESS_sigob_utp_Proyectos_indicadores[[desc_indicador]:[avance]],5,0)</f>
        <v>267</v>
      </c>
      <c r="G30" s="543">
        <f t="shared" si="0"/>
        <v>0.98888888888888893</v>
      </c>
      <c r="H30" s="998"/>
      <c r="I30" s="981">
        <f>VLOOKUP(C30,plan_ope_ava!$H$2:$I$162,2,FALSE)</f>
        <v>42394.390857407408</v>
      </c>
      <c r="J30" s="653">
        <f>VLOOKUP(D30,proy_ind!$R$2:$S$172,2,FALSE)</f>
        <v>42394.400695370372</v>
      </c>
      <c r="K30" s="974"/>
      <c r="L30" s="966" t="s">
        <v>1094</v>
      </c>
      <c r="M30" s="753" t="s">
        <v>1094</v>
      </c>
      <c r="N30" s="966" t="s">
        <v>1101</v>
      </c>
      <c r="O30" s="1004"/>
      <c r="P30" s="13"/>
      <c r="Q30" s="939"/>
      <c r="R30" s="13"/>
      <c r="S30" s="13"/>
    </row>
    <row r="31" spans="1:19" s="5" customFormat="1" ht="60" x14ac:dyDescent="0.25">
      <c r="A31" s="45"/>
      <c r="B31" s="815"/>
      <c r="C31" s="818"/>
      <c r="D31" s="442" t="s">
        <v>387</v>
      </c>
      <c r="E31" s="334">
        <f>VLOOKUP(D31,Tabla__10.1.1.223_SQLEXPRESS_sigob_utp_Proyectos_indicadores[[desc_indicador]:[avance]],3,0)%</f>
        <v>0.8</v>
      </c>
      <c r="F31" s="334">
        <f>VLOOKUP(D31,Tabla__10.1.1.223_SQLEXPRESS_sigob_utp_Proyectos_indicadores[[desc_indicador]:[avance]],5,0)%</f>
        <v>0.71</v>
      </c>
      <c r="G31" s="492">
        <f t="shared" si="0"/>
        <v>0.88749999999999996</v>
      </c>
      <c r="H31" s="998"/>
      <c r="I31" s="983"/>
      <c r="J31" s="653">
        <f>VLOOKUP(D31,proy_ind!$R$2:$S$172,2,FALSE)</f>
        <v>42394.400695370372</v>
      </c>
      <c r="K31" s="974"/>
      <c r="L31" s="966"/>
      <c r="M31" s="753" t="s">
        <v>1094</v>
      </c>
      <c r="N31" s="966"/>
      <c r="O31" s="1004"/>
      <c r="P31" s="13"/>
      <c r="Q31" s="939"/>
      <c r="R31" s="13"/>
      <c r="S31" s="13"/>
    </row>
    <row r="32" spans="1:19" s="5" customFormat="1" ht="75" x14ac:dyDescent="0.25">
      <c r="A32" s="13"/>
      <c r="B32" s="815"/>
      <c r="C32" s="818" t="s">
        <v>231</v>
      </c>
      <c r="D32" s="442" t="s">
        <v>385</v>
      </c>
      <c r="E32" s="444">
        <f>VLOOKUP(D32,Tabla__10.1.1.223_SQLEXPRESS_sigob_utp_Proyectos_indicadores[[desc_indicador]:[avance]],3,0)</f>
        <v>6</v>
      </c>
      <c r="F32" s="444">
        <f>VLOOKUP(D32,Tabla__10.1.1.223_SQLEXPRESS_sigob_utp_Proyectos_indicadores[[desc_indicador]:[avance]],5,0)</f>
        <v>6</v>
      </c>
      <c r="G32" s="492">
        <f t="shared" si="0"/>
        <v>1</v>
      </c>
      <c r="H32" s="998"/>
      <c r="I32" s="981">
        <f>VLOOKUP(C32,plan_ope_ava!$H$2:$I$162,2,FALSE)</f>
        <v>42341.664086956021</v>
      </c>
      <c r="J32" s="653">
        <f>VLOOKUP(D32,proy_ind!$R$2:$S$172,2,FALSE)</f>
        <v>42394.400695370372</v>
      </c>
      <c r="K32" s="974"/>
      <c r="L32" s="966" t="s">
        <v>1094</v>
      </c>
      <c r="M32" s="753" t="s">
        <v>1094</v>
      </c>
      <c r="N32" s="966" t="s">
        <v>1101</v>
      </c>
      <c r="O32" s="1004"/>
      <c r="P32" s="13"/>
      <c r="Q32" s="939"/>
      <c r="R32" s="13"/>
      <c r="S32" s="13"/>
    </row>
    <row r="33" spans="1:19" s="5" customFormat="1" ht="75" x14ac:dyDescent="0.25">
      <c r="A33" s="13"/>
      <c r="B33" s="815"/>
      <c r="C33" s="818"/>
      <c r="D33" s="442" t="s">
        <v>232</v>
      </c>
      <c r="E33" s="444">
        <f>VLOOKUP(D33,Tabla__10.1.1.223_SQLEXPRESS_sigob_utp_Proyectos_indicadores[[desc_indicador]:[avance]],3,0)</f>
        <v>6</v>
      </c>
      <c r="F33" s="444">
        <f>VLOOKUP(D33,Tabla__10.1.1.223_SQLEXPRESS_sigob_utp_Proyectos_indicadores[[desc_indicador]:[avance]],5,0)</f>
        <v>6</v>
      </c>
      <c r="G33" s="492">
        <f t="shared" si="0"/>
        <v>1</v>
      </c>
      <c r="H33" s="998"/>
      <c r="I33" s="983"/>
      <c r="J33" s="653">
        <f>VLOOKUP(D33,proy_ind!$R$2:$S$172,2,FALSE)</f>
        <v>42394.400695370372</v>
      </c>
      <c r="K33" s="974"/>
      <c r="L33" s="966"/>
      <c r="M33" s="753" t="s">
        <v>1094</v>
      </c>
      <c r="N33" s="966"/>
      <c r="O33" s="1004"/>
      <c r="P33" s="13"/>
      <c r="Q33" s="939"/>
      <c r="R33" s="13"/>
      <c r="S33" s="13"/>
    </row>
    <row r="34" spans="1:19" s="5" customFormat="1" ht="60" x14ac:dyDescent="0.25">
      <c r="A34" s="13"/>
      <c r="B34" s="815"/>
      <c r="C34" s="650" t="s">
        <v>234</v>
      </c>
      <c r="D34" s="442" t="s">
        <v>235</v>
      </c>
      <c r="E34" s="444">
        <f>VLOOKUP(D34,Tabla__10.1.1.223_SQLEXPRESS_sigob_utp_Proyectos_indicadores[[desc_indicador]:[avance]],3,0)</f>
        <v>6</v>
      </c>
      <c r="F34" s="444">
        <f>VLOOKUP(D34,Tabla__10.1.1.223_SQLEXPRESS_sigob_utp_Proyectos_indicadores[[desc_indicador]:[avance]],5,0)</f>
        <v>6</v>
      </c>
      <c r="G34" s="492">
        <f t="shared" si="0"/>
        <v>1</v>
      </c>
      <c r="H34" s="998"/>
      <c r="I34" s="679">
        <f>VLOOKUP(C34,plan_ope_ava!$H$2:$I$162,2,FALSE)</f>
        <v>42278.390950196757</v>
      </c>
      <c r="J34" s="653">
        <f>VLOOKUP(D34,proy_ind!$R$2:$S$172,2,FALSE)</f>
        <v>42394.400695370372</v>
      </c>
      <c r="K34" s="974"/>
      <c r="L34" s="782" t="s">
        <v>1094</v>
      </c>
      <c r="M34" s="753" t="s">
        <v>1094</v>
      </c>
      <c r="N34" s="754" t="s">
        <v>1101</v>
      </c>
      <c r="O34" s="1004"/>
      <c r="P34" s="13"/>
      <c r="Q34" s="939"/>
      <c r="R34" s="13"/>
      <c r="S34" s="13"/>
    </row>
    <row r="35" spans="1:19" s="5" customFormat="1" ht="60" customHeight="1" x14ac:dyDescent="0.25">
      <c r="A35" s="13"/>
      <c r="B35" s="815"/>
      <c r="C35" s="818" t="s">
        <v>913</v>
      </c>
      <c r="D35" s="442" t="s">
        <v>602</v>
      </c>
      <c r="E35" s="327">
        <f>VLOOKUP(D35,Tabla__10.1.1.223_SQLEXPRESS_sigob_utp_Proyectos_indicadores[[desc_indicador]:[avance]],3,0)</f>
        <v>3000</v>
      </c>
      <c r="F35" s="444">
        <f>VLOOKUP(D35,Tabla__10.1.1.223_SQLEXPRESS_sigob_utp_Proyectos_indicadores[[desc_indicador]:[avance]],5,0)</f>
        <v>2812</v>
      </c>
      <c r="G35" s="492">
        <f t="shared" si="0"/>
        <v>0.93733333333333335</v>
      </c>
      <c r="H35" s="998"/>
      <c r="I35" s="981">
        <f>VLOOKUP(C35,plan_ope_ava!$H$2:$I$162,2,FALSE)</f>
        <v>42394.399032326386</v>
      </c>
      <c r="J35" s="653">
        <f>VLOOKUP(D35,proy_ind!$R$2:$S$172,2,FALSE)</f>
        <v>42394.400695370372</v>
      </c>
      <c r="K35" s="974"/>
      <c r="L35" s="966" t="s">
        <v>1094</v>
      </c>
      <c r="M35" s="753" t="s">
        <v>1094</v>
      </c>
      <c r="N35" s="966" t="s">
        <v>1101</v>
      </c>
      <c r="O35" s="1004"/>
      <c r="P35" s="13"/>
      <c r="Q35" s="939"/>
      <c r="R35" s="13"/>
      <c r="S35" s="13"/>
    </row>
    <row r="36" spans="1:19" s="5" customFormat="1" ht="31.5" x14ac:dyDescent="0.25">
      <c r="A36" s="13"/>
      <c r="B36" s="815"/>
      <c r="C36" s="818"/>
      <c r="D36" s="442" t="s">
        <v>384</v>
      </c>
      <c r="E36" s="444">
        <f>VLOOKUP(D36,Tabla__10.1.1.223_SQLEXPRESS_sigob_utp_Proyectos_indicadores[[desc_indicador]:[avance]],3,0)</f>
        <v>24</v>
      </c>
      <c r="F36" s="444">
        <f>VLOOKUP(D36,Tabla__10.1.1.223_SQLEXPRESS_sigob_utp_Proyectos_indicadores[[desc_indicador]:[avance]],5,0)</f>
        <v>26</v>
      </c>
      <c r="G36" s="492">
        <f t="shared" si="0"/>
        <v>1.0833333333333333</v>
      </c>
      <c r="H36" s="998"/>
      <c r="I36" s="982"/>
      <c r="J36" s="653">
        <f>VLOOKUP(D36,proy_ind!$R$2:$S$172,2,FALSE)</f>
        <v>42394.400695370372</v>
      </c>
      <c r="K36" s="974"/>
      <c r="L36" s="966"/>
      <c r="M36" s="753" t="s">
        <v>1094</v>
      </c>
      <c r="N36" s="966"/>
      <c r="O36" s="1004"/>
      <c r="P36" s="13"/>
      <c r="Q36" s="939"/>
      <c r="R36" s="13"/>
      <c r="S36" s="13"/>
    </row>
    <row r="37" spans="1:19" s="5" customFormat="1" ht="75.75" thickBot="1" x14ac:dyDescent="0.3">
      <c r="A37" s="13"/>
      <c r="B37" s="816"/>
      <c r="C37" s="819"/>
      <c r="D37" s="443" t="s">
        <v>383</v>
      </c>
      <c r="E37" s="46">
        <f>VLOOKUP(D37,Tabla__10.1.1.223_SQLEXPRESS_sigob_utp_Proyectos_indicadores[[desc_indicador]:[avance]],3,0)</f>
        <v>4</v>
      </c>
      <c r="F37" s="46">
        <f>VLOOKUP(D37,Tabla__10.1.1.223_SQLEXPRESS_sigob_utp_Proyectos_indicadores[[desc_indicador]:[avance]],5,0)</f>
        <v>4</v>
      </c>
      <c r="G37" s="493">
        <f t="shared" si="0"/>
        <v>1</v>
      </c>
      <c r="H37" s="1003"/>
      <c r="I37" s="1006"/>
      <c r="J37" s="473">
        <f>VLOOKUP(D37,proy_ind!$R$2:$S$172,2,FALSE)</f>
        <v>42394.400695370372</v>
      </c>
      <c r="K37" s="974"/>
      <c r="L37" s="966"/>
      <c r="M37" s="753" t="s">
        <v>1094</v>
      </c>
      <c r="N37" s="966"/>
      <c r="O37" s="1004"/>
      <c r="P37" s="13"/>
      <c r="Q37" s="940"/>
      <c r="R37" s="13"/>
      <c r="S37" s="13"/>
    </row>
    <row r="38" spans="1:19" s="5" customFormat="1" x14ac:dyDescent="0.25">
      <c r="A38" s="13"/>
      <c r="B38" s="21"/>
      <c r="C38" s="21"/>
      <c r="D38" s="22"/>
      <c r="E38" s="23"/>
      <c r="F38" s="23"/>
      <c r="G38" s="20"/>
      <c r="H38" s="20"/>
      <c r="I38" s="20"/>
      <c r="J38" s="20"/>
      <c r="K38" s="20"/>
      <c r="L38" s="20"/>
      <c r="N38" s="13"/>
      <c r="O38" s="13"/>
      <c r="P38" s="13"/>
      <c r="R38" s="13"/>
      <c r="S38" s="13"/>
    </row>
    <row r="39" spans="1:19" s="5" customFormat="1" hidden="1" x14ac:dyDescent="0.25">
      <c r="A39" s="13"/>
      <c r="B39" s="21"/>
      <c r="C39" s="21"/>
      <c r="D39" s="22"/>
      <c r="E39" s="23"/>
      <c r="F39" s="23"/>
      <c r="G39" s="20"/>
      <c r="H39" s="20"/>
      <c r="I39" s="20"/>
      <c r="J39" s="20"/>
      <c r="K39" s="20"/>
      <c r="L39" s="20"/>
      <c r="M39" s="13"/>
      <c r="N39" s="13"/>
      <c r="O39" s="13"/>
      <c r="P39" s="13"/>
      <c r="Q39" s="13"/>
      <c r="R39" s="13"/>
      <c r="S39" s="13"/>
    </row>
    <row r="40" spans="1:19" s="5" customFormat="1" ht="28.5" hidden="1" customHeight="1" x14ac:dyDescent="0.25">
      <c r="A40" s="13"/>
      <c r="C40" s="313"/>
      <c r="D40" s="313"/>
      <c r="E40" s="313"/>
      <c r="F40" s="313"/>
      <c r="G40" s="313"/>
      <c r="H40" s="313"/>
      <c r="I40" s="313"/>
      <c r="J40" s="313"/>
      <c r="K40" s="313"/>
      <c r="L40" s="27"/>
      <c r="M40" s="13"/>
      <c r="N40" s="13"/>
      <c r="O40" s="13"/>
      <c r="P40" s="13"/>
      <c r="Q40" s="13"/>
      <c r="R40" s="13"/>
      <c r="S40" s="13"/>
    </row>
    <row r="41" spans="1:19" s="5" customFormat="1" hidden="1" x14ac:dyDescent="0.25">
      <c r="A41" s="13"/>
      <c r="B41" s="313"/>
      <c r="C41" s="313"/>
      <c r="D41" s="313"/>
      <c r="E41" s="313"/>
      <c r="F41" s="313"/>
      <c r="G41" s="313"/>
      <c r="H41" s="313"/>
      <c r="I41" s="313"/>
      <c r="J41" s="313"/>
      <c r="K41" s="313"/>
      <c r="L41" s="27"/>
      <c r="M41" s="13"/>
      <c r="N41" s="13"/>
      <c r="O41" s="13"/>
      <c r="P41" s="13"/>
      <c r="Q41" s="13"/>
      <c r="R41" s="13"/>
      <c r="S41" s="13"/>
    </row>
    <row r="42" spans="1:19" s="5" customFormat="1" hidden="1" x14ac:dyDescent="0.25">
      <c r="A42" s="13"/>
      <c r="B42" s="313"/>
      <c r="C42" s="313"/>
      <c r="D42" s="313"/>
      <c r="E42" s="313"/>
      <c r="F42" s="313"/>
      <c r="G42" s="313"/>
      <c r="H42" s="313"/>
      <c r="I42" s="313"/>
      <c r="J42" s="313"/>
      <c r="K42" s="313"/>
      <c r="L42" s="27"/>
      <c r="M42" s="13"/>
      <c r="N42" s="13"/>
      <c r="O42" s="13"/>
      <c r="P42" s="13"/>
      <c r="Q42" s="13"/>
      <c r="R42" s="13"/>
      <c r="S42" s="13"/>
    </row>
    <row r="43" spans="1:19" s="5" customFormat="1" hidden="1" x14ac:dyDescent="0.25">
      <c r="A43" s="13"/>
      <c r="B43" s="313"/>
      <c r="C43" s="313"/>
      <c r="D43" s="313"/>
      <c r="E43" s="313"/>
      <c r="F43" s="313"/>
      <c r="G43" s="313"/>
      <c r="H43" s="313"/>
      <c r="I43" s="313"/>
      <c r="J43" s="313"/>
      <c r="K43" s="313"/>
      <c r="L43" s="27"/>
      <c r="M43" s="13"/>
      <c r="N43" s="13"/>
      <c r="O43" s="13"/>
      <c r="P43" s="13"/>
      <c r="Q43" s="13"/>
      <c r="R43" s="13"/>
      <c r="S43" s="13"/>
    </row>
    <row r="44" spans="1:19" s="5" customFormat="1" hidden="1" x14ac:dyDescent="0.25">
      <c r="A44" s="13"/>
      <c r="B44" s="313"/>
      <c r="C44" s="313"/>
      <c r="D44" s="313"/>
      <c r="E44" s="313"/>
      <c r="F44" s="313"/>
      <c r="G44" s="313"/>
      <c r="H44" s="313"/>
      <c r="I44" s="313"/>
      <c r="J44" s="313"/>
      <c r="K44" s="313"/>
      <c r="L44" s="27"/>
      <c r="M44" s="13"/>
      <c r="N44" s="13"/>
      <c r="O44" s="13"/>
      <c r="P44" s="13"/>
      <c r="Q44" s="13"/>
      <c r="R44" s="13"/>
      <c r="S44" s="13"/>
    </row>
    <row r="45" spans="1:19" s="5" customFormat="1" hidden="1" x14ac:dyDescent="0.25">
      <c r="A45" s="13"/>
      <c r="B45" s="313"/>
      <c r="C45" s="313"/>
      <c r="D45" s="313"/>
      <c r="E45" s="313"/>
      <c r="F45" s="313"/>
      <c r="G45" s="313"/>
      <c r="H45" s="313"/>
      <c r="I45" s="313"/>
      <c r="J45" s="313"/>
      <c r="K45" s="313"/>
      <c r="L45" s="27"/>
      <c r="M45" s="13"/>
      <c r="N45" s="13"/>
      <c r="O45" s="13"/>
      <c r="P45" s="13"/>
      <c r="Q45" s="13"/>
      <c r="R45" s="13"/>
      <c r="S45" s="13"/>
    </row>
    <row r="46" spans="1:19" s="5" customFormat="1" hidden="1" x14ac:dyDescent="0.25">
      <c r="A46" s="13"/>
      <c r="B46" s="313"/>
      <c r="C46" s="313"/>
      <c r="D46" s="313"/>
      <c r="E46" s="313"/>
      <c r="F46" s="313"/>
      <c r="G46" s="313"/>
      <c r="H46" s="313"/>
      <c r="I46" s="313"/>
      <c r="J46" s="313"/>
      <c r="K46" s="313"/>
      <c r="L46" s="27"/>
      <c r="M46" s="13"/>
      <c r="N46" s="13"/>
      <c r="O46" s="13"/>
      <c r="P46" s="13"/>
      <c r="Q46" s="13"/>
      <c r="R46" s="13"/>
      <c r="S46" s="13"/>
    </row>
    <row r="47" spans="1:19" s="5" customFormat="1" hidden="1" x14ac:dyDescent="0.25">
      <c r="A47" s="13"/>
      <c r="B47" s="313"/>
      <c r="C47" s="313"/>
      <c r="D47" s="313"/>
      <c r="E47" s="313"/>
      <c r="F47" s="313"/>
      <c r="G47" s="313"/>
      <c r="H47" s="313"/>
      <c r="I47" s="313"/>
      <c r="J47" s="313"/>
      <c r="K47" s="313"/>
      <c r="L47" s="27"/>
      <c r="M47" s="13"/>
      <c r="N47" s="13"/>
      <c r="O47" s="13"/>
      <c r="P47" s="13"/>
      <c r="Q47" s="13"/>
      <c r="R47" s="13"/>
      <c r="S47" s="13"/>
    </row>
    <row r="48" spans="1:19" s="5" customFormat="1" hidden="1" x14ac:dyDescent="0.25">
      <c r="A48" s="13"/>
      <c r="B48" s="313"/>
      <c r="C48" s="313"/>
      <c r="D48" s="313"/>
      <c r="E48" s="313"/>
      <c r="F48" s="313"/>
      <c r="G48" s="313"/>
      <c r="H48" s="313"/>
      <c r="I48" s="313"/>
      <c r="J48" s="313"/>
      <c r="K48" s="313"/>
      <c r="L48" s="27"/>
      <c r="M48" s="13"/>
      <c r="N48" s="13"/>
      <c r="O48" s="13"/>
      <c r="P48" s="13"/>
      <c r="Q48" s="13"/>
      <c r="R48" s="13"/>
      <c r="S48" s="13"/>
    </row>
    <row r="49" spans="1:19" s="5" customFormat="1" hidden="1" x14ac:dyDescent="0.25">
      <c r="A49" s="13"/>
      <c r="B49" s="313"/>
      <c r="C49" s="313"/>
      <c r="D49" s="313"/>
      <c r="E49" s="313"/>
      <c r="F49" s="313"/>
      <c r="G49" s="313"/>
      <c r="H49" s="313"/>
      <c r="I49" s="313"/>
      <c r="J49" s="313"/>
      <c r="K49" s="313"/>
      <c r="L49" s="27"/>
      <c r="M49" s="13"/>
      <c r="N49" s="13"/>
      <c r="O49" s="13"/>
      <c r="P49" s="13"/>
      <c r="Q49" s="13"/>
      <c r="R49" s="13"/>
      <c r="S49" s="13"/>
    </row>
    <row r="50" spans="1:19" s="5" customFormat="1" hidden="1" x14ac:dyDescent="0.25">
      <c r="A50" s="13"/>
      <c r="B50" s="313"/>
      <c r="C50" s="313"/>
      <c r="D50" s="313"/>
      <c r="E50" s="313"/>
      <c r="F50" s="313"/>
      <c r="G50" s="313"/>
      <c r="H50" s="313"/>
      <c r="I50" s="313"/>
      <c r="J50" s="313"/>
      <c r="K50" s="313"/>
      <c r="L50" s="27"/>
      <c r="M50" s="13"/>
      <c r="N50" s="13"/>
      <c r="O50" s="13"/>
      <c r="P50" s="13"/>
      <c r="Q50" s="13"/>
      <c r="R50" s="13"/>
      <c r="S50" s="13"/>
    </row>
    <row r="51" spans="1:19" s="5" customFormat="1" hidden="1" x14ac:dyDescent="0.25">
      <c r="A51" s="13"/>
      <c r="B51" s="313"/>
      <c r="C51" s="313"/>
      <c r="D51" s="313"/>
      <c r="E51" s="313"/>
      <c r="F51" s="313"/>
      <c r="G51" s="313"/>
      <c r="H51" s="313"/>
      <c r="I51" s="313"/>
      <c r="J51" s="313"/>
      <c r="K51" s="313"/>
      <c r="L51" s="27"/>
      <c r="M51" s="13"/>
      <c r="N51" s="13"/>
      <c r="O51" s="13"/>
      <c r="P51" s="13"/>
      <c r="Q51" s="13"/>
      <c r="R51" s="13"/>
      <c r="S51" s="13"/>
    </row>
    <row r="52" spans="1:19" s="5" customFormat="1" hidden="1" x14ac:dyDescent="0.25">
      <c r="A52" s="13"/>
      <c r="B52" s="313"/>
      <c r="C52" s="313"/>
      <c r="D52" s="313"/>
      <c r="E52" s="313"/>
      <c r="F52" s="313"/>
      <c r="G52" s="313"/>
      <c r="H52" s="313"/>
      <c r="I52" s="313"/>
      <c r="J52" s="313"/>
      <c r="K52" s="313"/>
      <c r="L52" s="27"/>
      <c r="M52" s="13"/>
      <c r="N52" s="13"/>
      <c r="O52" s="13"/>
      <c r="P52" s="13"/>
      <c r="Q52" s="13"/>
      <c r="R52" s="13"/>
      <c r="S52" s="13"/>
    </row>
    <row r="53" spans="1:19" s="5" customFormat="1" hidden="1" x14ac:dyDescent="0.25">
      <c r="A53" s="13"/>
      <c r="B53" s="313"/>
      <c r="C53" s="313"/>
      <c r="D53" s="313"/>
      <c r="E53" s="313"/>
      <c r="F53" s="313"/>
      <c r="G53" s="313"/>
      <c r="H53" s="313"/>
      <c r="I53" s="313"/>
      <c r="J53" s="313"/>
      <c r="K53" s="313"/>
      <c r="L53" s="27"/>
      <c r="M53" s="13"/>
      <c r="N53" s="13"/>
      <c r="O53" s="13"/>
      <c r="P53" s="13"/>
      <c r="Q53" s="13"/>
      <c r="R53" s="13"/>
      <c r="S53" s="13"/>
    </row>
    <row r="54" spans="1:19" s="5" customFormat="1" hidden="1" x14ac:dyDescent="0.25">
      <c r="A54" s="13"/>
      <c r="B54" s="313"/>
      <c r="C54" s="313"/>
      <c r="D54" s="313"/>
      <c r="E54" s="313"/>
      <c r="F54" s="313"/>
      <c r="G54" s="313"/>
      <c r="H54" s="313"/>
      <c r="I54" s="313"/>
      <c r="J54" s="313"/>
      <c r="K54" s="313"/>
      <c r="L54" s="27"/>
      <c r="M54" s="13"/>
      <c r="N54" s="13"/>
      <c r="O54" s="13"/>
      <c r="P54" s="13"/>
      <c r="Q54" s="13"/>
      <c r="R54" s="13"/>
      <c r="S54" s="13"/>
    </row>
    <row r="55" spans="1:19" s="5" customFormat="1" hidden="1" x14ac:dyDescent="0.25">
      <c r="A55" s="13"/>
      <c r="B55" s="313"/>
      <c r="C55" s="313"/>
      <c r="D55" s="313"/>
      <c r="E55" s="313"/>
      <c r="F55" s="313"/>
      <c r="G55" s="313"/>
      <c r="H55" s="313"/>
      <c r="I55" s="313"/>
      <c r="J55" s="313"/>
      <c r="K55" s="313"/>
      <c r="L55" s="27"/>
      <c r="M55" s="13"/>
      <c r="N55" s="13"/>
      <c r="O55" s="13"/>
      <c r="P55" s="13"/>
      <c r="Q55" s="13"/>
      <c r="R55" s="13"/>
      <c r="S55" s="13"/>
    </row>
    <row r="56" spans="1:19" s="5" customFormat="1" hidden="1" x14ac:dyDescent="0.25">
      <c r="A56" s="13"/>
      <c r="B56" s="313"/>
      <c r="C56" s="313"/>
      <c r="D56" s="313"/>
      <c r="E56" s="313"/>
      <c r="F56" s="313"/>
      <c r="G56" s="313"/>
      <c r="H56" s="313"/>
      <c r="I56" s="313"/>
      <c r="J56" s="313"/>
      <c r="K56" s="313"/>
      <c r="L56" s="27"/>
      <c r="M56" s="13"/>
      <c r="N56" s="13"/>
      <c r="O56" s="13"/>
      <c r="P56" s="13"/>
      <c r="Q56" s="13"/>
      <c r="R56" s="13"/>
      <c r="S56" s="13"/>
    </row>
    <row r="57" spans="1:19" s="5" customFormat="1" hidden="1" x14ac:dyDescent="0.25">
      <c r="A57" s="13"/>
      <c r="B57" s="313"/>
      <c r="C57" s="313"/>
      <c r="D57" s="313"/>
      <c r="E57" s="313"/>
      <c r="F57" s="313"/>
      <c r="G57" s="313"/>
      <c r="H57" s="313"/>
      <c r="I57" s="313"/>
      <c r="J57" s="313"/>
      <c r="K57" s="313"/>
      <c r="L57" s="27"/>
      <c r="M57" s="13"/>
      <c r="N57" s="13"/>
      <c r="O57" s="13"/>
      <c r="P57" s="13"/>
      <c r="Q57" s="13"/>
      <c r="R57" s="13"/>
      <c r="S57" s="13"/>
    </row>
    <row r="58" spans="1:19" s="5" customFormat="1" hidden="1" x14ac:dyDescent="0.25">
      <c r="A58" s="13"/>
      <c r="B58" s="313"/>
      <c r="C58" s="313"/>
      <c r="D58" s="313"/>
      <c r="E58" s="313"/>
      <c r="F58" s="313"/>
      <c r="G58" s="313"/>
      <c r="H58" s="313"/>
      <c r="I58" s="313"/>
      <c r="J58" s="313"/>
      <c r="K58" s="313"/>
      <c r="L58" s="27"/>
      <c r="M58" s="13"/>
      <c r="N58" s="13"/>
      <c r="O58" s="13"/>
      <c r="P58" s="13"/>
      <c r="Q58" s="13"/>
      <c r="R58" s="13"/>
      <c r="S58" s="13"/>
    </row>
    <row r="59" spans="1:19" s="5" customFormat="1" hidden="1" x14ac:dyDescent="0.25">
      <c r="A59" s="13"/>
      <c r="B59" s="313"/>
      <c r="C59" s="313"/>
      <c r="D59" s="313"/>
      <c r="E59" s="313"/>
      <c r="F59" s="313"/>
      <c r="G59" s="313"/>
      <c r="H59" s="313"/>
      <c r="I59" s="313"/>
      <c r="J59" s="313"/>
      <c r="K59" s="313"/>
      <c r="L59" s="27"/>
      <c r="M59" s="13"/>
      <c r="N59" s="13"/>
      <c r="O59" s="13"/>
      <c r="P59" s="13"/>
      <c r="Q59" s="13"/>
      <c r="R59" s="13"/>
      <c r="S59" s="13"/>
    </row>
    <row r="60" spans="1:19" s="5" customFormat="1" hidden="1" x14ac:dyDescent="0.25">
      <c r="A60" s="13"/>
      <c r="B60" s="313"/>
      <c r="C60" s="313"/>
      <c r="D60" s="313"/>
      <c r="E60" s="313"/>
      <c r="F60" s="313"/>
      <c r="G60" s="313"/>
      <c r="H60" s="313"/>
      <c r="I60" s="313"/>
      <c r="J60" s="313"/>
      <c r="K60" s="313"/>
      <c r="L60" s="27"/>
      <c r="M60" s="13"/>
      <c r="N60" s="13"/>
      <c r="O60" s="13"/>
      <c r="P60" s="13"/>
      <c r="Q60" s="13"/>
      <c r="R60" s="13"/>
      <c r="S60" s="13"/>
    </row>
    <row r="61" spans="1:19" s="5" customFormat="1" hidden="1" x14ac:dyDescent="0.25">
      <c r="A61" s="13"/>
      <c r="B61" s="313"/>
      <c r="C61" s="313"/>
      <c r="D61" s="313"/>
      <c r="E61" s="313"/>
      <c r="F61" s="313"/>
      <c r="G61" s="313"/>
      <c r="H61" s="313"/>
      <c r="I61" s="313"/>
      <c r="J61" s="313"/>
      <c r="K61" s="313"/>
      <c r="L61" s="27"/>
      <c r="M61" s="13"/>
      <c r="N61" s="13"/>
      <c r="O61" s="13"/>
      <c r="P61" s="13"/>
      <c r="Q61" s="13"/>
      <c r="R61" s="13"/>
      <c r="S61" s="13"/>
    </row>
    <row r="62" spans="1:19" hidden="1" x14ac:dyDescent="0.25">
      <c r="A62" s="8"/>
      <c r="B62" s="313"/>
      <c r="C62" s="313"/>
      <c r="D62" s="313"/>
      <c r="E62" s="313"/>
      <c r="F62" s="313"/>
      <c r="G62" s="313"/>
      <c r="H62" s="313"/>
      <c r="I62" s="313"/>
      <c r="J62" s="313"/>
      <c r="K62" s="313"/>
      <c r="L62" s="27"/>
      <c r="N62" s="11"/>
      <c r="O62" s="11"/>
      <c r="P62" s="11"/>
      <c r="Q62" s="11"/>
    </row>
    <row r="63" spans="1:19" hidden="1" x14ac:dyDescent="0.25">
      <c r="A63" s="8"/>
      <c r="B63" s="313"/>
      <c r="C63" s="313"/>
      <c r="D63" s="313"/>
      <c r="E63" s="313"/>
      <c r="F63" s="313"/>
      <c r="G63" s="313"/>
      <c r="H63" s="313"/>
      <c r="I63" s="313"/>
      <c r="J63" s="313"/>
      <c r="K63" s="313"/>
      <c r="L63" s="27"/>
      <c r="N63" s="11"/>
      <c r="O63" s="11"/>
      <c r="P63" s="11"/>
      <c r="Q63" s="11"/>
    </row>
    <row r="64" spans="1:19" hidden="1" x14ac:dyDescent="0.25">
      <c r="A64" s="8"/>
      <c r="B64" s="313"/>
      <c r="C64" s="313"/>
      <c r="D64" s="313"/>
      <c r="E64" s="313"/>
      <c r="F64" s="313"/>
      <c r="G64" s="313"/>
      <c r="H64" s="313"/>
      <c r="I64" s="313"/>
      <c r="J64" s="313"/>
      <c r="K64" s="313"/>
      <c r="L64" s="27"/>
      <c r="N64" s="11"/>
      <c r="O64" s="11"/>
      <c r="P64" s="11"/>
      <c r="Q64" s="11"/>
    </row>
    <row r="65" spans="1:17" hidden="1" x14ac:dyDescent="0.25">
      <c r="A65" s="8"/>
      <c r="B65" s="313"/>
      <c r="C65" s="313"/>
      <c r="D65" s="313"/>
      <c r="E65" s="313"/>
      <c r="F65" s="313"/>
      <c r="G65" s="313"/>
      <c r="H65" s="313"/>
      <c r="I65" s="313"/>
      <c r="J65" s="313"/>
      <c r="K65" s="313"/>
      <c r="L65" s="27"/>
      <c r="N65" s="11"/>
      <c r="O65" s="11"/>
      <c r="P65" s="11"/>
      <c r="Q65" s="11"/>
    </row>
    <row r="66" spans="1:17" hidden="1" x14ac:dyDescent="0.25">
      <c r="A66" s="8"/>
      <c r="B66" s="313"/>
      <c r="C66" s="313"/>
      <c r="D66" s="313"/>
      <c r="E66" s="313"/>
      <c r="F66" s="313"/>
      <c r="G66" s="313"/>
      <c r="H66" s="313"/>
      <c r="I66" s="313"/>
      <c r="J66" s="313"/>
      <c r="K66" s="313"/>
      <c r="L66" s="27"/>
      <c r="N66" s="11"/>
      <c r="O66" s="11"/>
      <c r="P66" s="11"/>
      <c r="Q66" s="11"/>
    </row>
    <row r="67" spans="1:17" hidden="1" x14ac:dyDescent="0.25">
      <c r="A67" s="8"/>
      <c r="B67" s="313"/>
      <c r="C67" s="313"/>
      <c r="D67" s="313"/>
      <c r="E67" s="313"/>
      <c r="F67" s="313"/>
      <c r="G67" s="313"/>
      <c r="H67" s="313"/>
      <c r="I67" s="313"/>
      <c r="J67" s="313"/>
      <c r="K67" s="313"/>
      <c r="L67" s="27"/>
      <c r="N67" s="11"/>
      <c r="O67" s="11"/>
      <c r="P67" s="11"/>
      <c r="Q67" s="11"/>
    </row>
    <row r="68" spans="1:17" hidden="1" x14ac:dyDescent="0.25">
      <c r="A68" s="8"/>
      <c r="B68" s="313"/>
      <c r="C68" s="313"/>
      <c r="D68" s="313"/>
      <c r="E68" s="313"/>
      <c r="F68" s="313"/>
      <c r="G68" s="313"/>
      <c r="H68" s="313"/>
      <c r="I68" s="313"/>
      <c r="J68" s="313"/>
      <c r="K68" s="313"/>
      <c r="L68" s="27"/>
      <c r="N68" s="11"/>
      <c r="O68" s="11"/>
      <c r="P68" s="11"/>
      <c r="Q68" s="11"/>
    </row>
    <row r="69" spans="1:17" hidden="1" x14ac:dyDescent="0.25">
      <c r="A69" s="8"/>
      <c r="B69" s="12"/>
      <c r="C69" s="12"/>
      <c r="D69" s="2"/>
      <c r="E69" s="2"/>
      <c r="F69" s="2"/>
      <c r="G69" s="2"/>
      <c r="H69" s="2"/>
      <c r="I69" s="2"/>
      <c r="J69" s="2"/>
      <c r="K69" s="2"/>
      <c r="L69" s="2"/>
      <c r="N69" s="11"/>
      <c r="O69" s="11"/>
      <c r="P69" s="11"/>
      <c r="Q69" s="11"/>
    </row>
    <row r="70" spans="1:17" hidden="1" x14ac:dyDescent="0.25"/>
    <row r="71" spans="1:17" hidden="1" x14ac:dyDescent="0.25"/>
    <row r="72" spans="1:17" hidden="1" x14ac:dyDescent="0.25"/>
    <row r="73" spans="1:17" hidden="1" x14ac:dyDescent="0.25"/>
    <row r="74" spans="1:17" hidden="1" x14ac:dyDescent="0.25"/>
    <row r="75" spans="1:17" hidden="1" x14ac:dyDescent="0.25"/>
  </sheetData>
  <mergeCells count="60">
    <mergeCell ref="K26:K28"/>
    <mergeCell ref="K29:K37"/>
    <mergeCell ref="L32:L33"/>
    <mergeCell ref="L35:L37"/>
    <mergeCell ref="L19:L20"/>
    <mergeCell ref="L22:L23"/>
    <mergeCell ref="L24:L25"/>
    <mergeCell ref="L26:L28"/>
    <mergeCell ref="L30:L31"/>
    <mergeCell ref="H15:H16"/>
    <mergeCell ref="I30:I31"/>
    <mergeCell ref="I32:I33"/>
    <mergeCell ref="Q19:Q25"/>
    <mergeCell ref="Q26:Q28"/>
    <mergeCell ref="Q29:Q37"/>
    <mergeCell ref="O19:O37"/>
    <mergeCell ref="N35:N37"/>
    <mergeCell ref="N19:N20"/>
    <mergeCell ref="N22:N23"/>
    <mergeCell ref="N24:N25"/>
    <mergeCell ref="N30:N31"/>
    <mergeCell ref="N32:N33"/>
    <mergeCell ref="N26:N28"/>
    <mergeCell ref="K19:K25"/>
    <mergeCell ref="H19:H25"/>
    <mergeCell ref="H26:H28"/>
    <mergeCell ref="H29:H37"/>
    <mergeCell ref="I35:I37"/>
    <mergeCell ref="I19:I20"/>
    <mergeCell ref="I22:I23"/>
    <mergeCell ref="I24:I25"/>
    <mergeCell ref="I26:I28"/>
    <mergeCell ref="B2:L2"/>
    <mergeCell ref="B3:L3"/>
    <mergeCell ref="B4:L4"/>
    <mergeCell ref="B7:B9"/>
    <mergeCell ref="B13:B14"/>
    <mergeCell ref="C7:D7"/>
    <mergeCell ref="C8:D8"/>
    <mergeCell ref="C9:D9"/>
    <mergeCell ref="C6:D6"/>
    <mergeCell ref="C11:D11"/>
    <mergeCell ref="C12:D12"/>
    <mergeCell ref="H7:H9"/>
    <mergeCell ref="H13:H14"/>
    <mergeCell ref="C13:D13"/>
    <mergeCell ref="C14:D14"/>
    <mergeCell ref="B29:B37"/>
    <mergeCell ref="C15:D15"/>
    <mergeCell ref="B19:B25"/>
    <mergeCell ref="B26:B28"/>
    <mergeCell ref="C19:C20"/>
    <mergeCell ref="C22:C23"/>
    <mergeCell ref="C24:C25"/>
    <mergeCell ref="C26:C28"/>
    <mergeCell ref="B15:B16"/>
    <mergeCell ref="C35:C37"/>
    <mergeCell ref="C16:D16"/>
    <mergeCell ref="C30:C31"/>
    <mergeCell ref="C32:C33"/>
  </mergeCells>
  <conditionalFormatting sqref="G7:G9 G12:G16">
    <cfRule type="iconSet" priority="1050">
      <iconSet iconSet="3Symbols">
        <cfvo type="percent" val="0"/>
        <cfvo type="num" val="0.5"/>
        <cfvo type="num" val="0.8"/>
      </iconSet>
    </cfRule>
  </conditionalFormatting>
  <conditionalFormatting sqref="S6:S15">
    <cfRule type="colorScale" priority="346">
      <colorScale>
        <cfvo type="min"/>
        <cfvo type="percentile" val="50"/>
        <cfvo type="max"/>
        <color rgb="FFF8696B"/>
        <color rgb="FFFFEB84"/>
        <color rgb="FF63BE7B"/>
      </colorScale>
    </cfRule>
  </conditionalFormatting>
  <conditionalFormatting sqref="S5">
    <cfRule type="colorScale" priority="75">
      <colorScale>
        <cfvo type="min"/>
        <cfvo type="percentile" val="50"/>
        <cfvo type="max"/>
        <color rgb="FFF8696B"/>
        <color rgb="FFFFEB84"/>
        <color rgb="FF63BE7B"/>
      </colorScale>
    </cfRule>
  </conditionalFormatting>
  <conditionalFormatting sqref="S5:S15">
    <cfRule type="colorScale" priority="74">
      <colorScale>
        <cfvo type="min"/>
        <cfvo type="percentile" val="50"/>
        <cfvo type="max"/>
        <color rgb="FFF8696B"/>
        <color rgb="FFFFEB84"/>
        <color rgb="FF63BE7B"/>
      </colorScale>
    </cfRule>
  </conditionalFormatting>
  <conditionalFormatting sqref="H19:J37">
    <cfRule type="cellIs" dxfId="13" priority="4142" operator="notBetween">
      <formula>$T$7</formula>
      <formula>$U$7</formula>
    </cfRule>
    <cfRule type="cellIs" dxfId="12" priority="4143" operator="between">
      <formula>$T$7</formula>
      <formula>$U$7</formula>
    </cfRule>
  </conditionalFormatting>
  <conditionalFormatting sqref="K7">
    <cfRule type="colorScale" priority="46">
      <colorScale>
        <cfvo type="num" val="0"/>
        <cfvo type="num" val="5"/>
        <cfvo type="num" val="10"/>
        <color theme="5" tint="-0.249977111117893"/>
        <color rgb="FFFFC000"/>
        <color rgb="FF10A814"/>
      </colorScale>
    </cfRule>
  </conditionalFormatting>
  <conditionalFormatting sqref="H7">
    <cfRule type="cellIs" dxfId="11" priority="23" operator="notBetween">
      <formula>$T$7</formula>
      <formula>$U$7</formula>
    </cfRule>
    <cfRule type="cellIs" dxfId="10" priority="24" operator="between">
      <formula>$T$7</formula>
      <formula>$U$7</formula>
    </cfRule>
  </conditionalFormatting>
  <conditionalFormatting sqref="I7:I9">
    <cfRule type="cellIs" dxfId="9" priority="21" operator="notBetween">
      <formula>$T$7</formula>
      <formula>$U$7</formula>
    </cfRule>
    <cfRule type="cellIs" dxfId="8" priority="22" operator="between">
      <formula>$T$7</formula>
      <formula>$U$7</formula>
    </cfRule>
  </conditionalFormatting>
  <conditionalFormatting sqref="H12">
    <cfRule type="cellIs" dxfId="7" priority="19" operator="notBetween">
      <formula>$T$7</formula>
      <formula>$U$7</formula>
    </cfRule>
    <cfRule type="cellIs" dxfId="6" priority="20" operator="between">
      <formula>$T$7</formula>
      <formula>$U$7</formula>
    </cfRule>
  </conditionalFormatting>
  <conditionalFormatting sqref="H13">
    <cfRule type="cellIs" dxfId="5" priority="17" operator="notBetween">
      <formula>$T$7</formula>
      <formula>$U$7</formula>
    </cfRule>
    <cfRule type="cellIs" dxfId="4" priority="18" operator="between">
      <formula>$T$7</formula>
      <formula>$U$7</formula>
    </cfRule>
  </conditionalFormatting>
  <conditionalFormatting sqref="H15">
    <cfRule type="cellIs" dxfId="3" priority="15" operator="notBetween">
      <formula>$T$7</formula>
      <formula>$U$7</formula>
    </cfRule>
    <cfRule type="cellIs" dxfId="2" priority="16" operator="between">
      <formula>$T$7</formula>
      <formula>$U$7</formula>
    </cfRule>
  </conditionalFormatting>
  <conditionalFormatting sqref="I12:I16">
    <cfRule type="cellIs" dxfId="1" priority="13" operator="notBetween">
      <formula>$T$7</formula>
      <formula>$U$7</formula>
    </cfRule>
    <cfRule type="cellIs" dxfId="0" priority="14" operator="between">
      <formula>$T$7</formula>
      <formula>$U$7</formula>
    </cfRule>
  </conditionalFormatting>
  <conditionalFormatting sqref="G19:G37">
    <cfRule type="iconSet" priority="4190">
      <iconSet iconSet="3Symbols">
        <cfvo type="percent" val="0"/>
        <cfvo type="num" val="0.5"/>
        <cfvo type="num" val="0.8"/>
      </iconSet>
    </cfRule>
  </conditionalFormatting>
  <conditionalFormatting sqref="M7:M9">
    <cfRule type="colorScale" priority="4">
      <colorScale>
        <cfvo type="num" val="0"/>
        <cfvo type="num" val="5"/>
        <cfvo type="num" val="10"/>
        <color theme="5" tint="-0.249977111117893"/>
        <color rgb="FFFFC000"/>
        <color rgb="FF10A814"/>
      </colorScale>
    </cfRule>
  </conditionalFormatting>
  <conditionalFormatting sqref="K8:K9">
    <cfRule type="colorScale" priority="3">
      <colorScale>
        <cfvo type="num" val="0"/>
        <cfvo type="num" val="5"/>
        <cfvo type="num" val="10"/>
        <color theme="5" tint="-0.249977111117893"/>
        <color rgb="FFFFC000"/>
        <color rgb="FF10A814"/>
      </colorScale>
    </cfRule>
  </conditionalFormatting>
  <conditionalFormatting sqref="K12:K16">
    <cfRule type="colorScale" priority="2">
      <colorScale>
        <cfvo type="num" val="0"/>
        <cfvo type="num" val="5"/>
        <cfvo type="num" val="10"/>
        <color theme="5" tint="-0.249977111117893"/>
        <color rgb="FFFFC000"/>
        <color rgb="FF10A814"/>
      </colorScale>
    </cfRule>
  </conditionalFormatting>
  <conditionalFormatting sqref="M12:M16">
    <cfRule type="colorScale" priority="1">
      <colorScale>
        <cfvo type="num" val="0"/>
        <cfvo type="num" val="5"/>
        <cfvo type="num" val="10"/>
        <color theme="5" tint="-0.249977111117893"/>
        <color rgb="FFFFC000"/>
        <color rgb="FF10A814"/>
      </colorScale>
    </cfRule>
  </conditionalFormatting>
  <dataValidations count="2">
    <dataValidation type="list" allowBlank="1" showInputMessage="1" showErrorMessage="1" sqref="H17 J17">
      <formula1>$S$6:$S$8</formula1>
    </dataValidation>
    <dataValidation type="list" allowBlank="1" showInputMessage="1" showErrorMessage="1" sqref="M12:M16 K12:K16 K7:K9 M7:M9">
      <formula1>$S$5:$S$15</formula1>
    </dataValidation>
  </dataValidations>
  <pageMargins left="0.7" right="0.7" top="0.75" bottom="0.75" header="0.3" footer="0.3"/>
  <pageSetup orientation="portrait" r:id="rId1"/>
  <ignoredErrors>
    <ignoredError sqref="E20:F20"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3" tint="0.39997558519241921"/>
  </sheetPr>
  <dimension ref="A1:V26"/>
  <sheetViews>
    <sheetView topLeftCell="B10" zoomScale="85" zoomScaleNormal="85" workbookViewId="0">
      <selection activeCell="O19" sqref="O19:O37"/>
    </sheetView>
  </sheetViews>
  <sheetFormatPr baseColWidth="10" defaultColWidth="0" defaultRowHeight="15" zeroHeight="1" x14ac:dyDescent="0.25"/>
  <cols>
    <col min="1" max="1" width="3.140625" style="197" hidden="1" customWidth="1"/>
    <col min="2" max="3" width="28.85546875" style="197" customWidth="1"/>
    <col min="4" max="4" width="11.42578125" style="197" customWidth="1"/>
    <col min="5" max="5" width="12.85546875" style="197" bestFit="1" customWidth="1"/>
    <col min="6" max="6" width="14.140625" style="197" customWidth="1"/>
    <col min="7" max="7" width="15" style="197" customWidth="1"/>
    <col min="8" max="8" width="14.28515625" style="197" customWidth="1"/>
    <col min="9" max="9" width="13.28515625" style="197" customWidth="1"/>
    <col min="10" max="10" width="15.42578125" style="197" customWidth="1"/>
    <col min="11" max="11" width="13.42578125" style="197" customWidth="1"/>
    <col min="12" max="12" width="14.42578125" style="197" customWidth="1"/>
    <col min="13" max="13" width="13.5703125" style="197" customWidth="1"/>
    <col min="14" max="14" width="15.5703125" style="197" customWidth="1"/>
    <col min="15" max="15" width="14.140625" style="197" customWidth="1"/>
    <col min="16" max="16" width="11.42578125" style="197" hidden="1" customWidth="1"/>
    <col min="17" max="19" width="24.7109375" style="197" hidden="1" customWidth="1"/>
    <col min="20" max="22" width="0" style="197" hidden="1" customWidth="1"/>
    <col min="23" max="16384" width="11.42578125" style="197" hidden="1"/>
  </cols>
  <sheetData>
    <row r="1" spans="2:22" s="50" customFormat="1" x14ac:dyDescent="0.25">
      <c r="B1" s="51"/>
      <c r="C1" s="51"/>
      <c r="D1" s="51"/>
      <c r="E1" s="195"/>
      <c r="I1" s="56"/>
      <c r="J1" s="56"/>
      <c r="K1" s="56"/>
      <c r="L1" s="56"/>
      <c r="M1" s="56"/>
      <c r="N1" s="56"/>
      <c r="O1" s="56"/>
      <c r="P1" s="56"/>
      <c r="Q1" s="56"/>
    </row>
    <row r="2" spans="2:22" s="50" customFormat="1" ht="53.25" customHeight="1" x14ac:dyDescent="0.25">
      <c r="B2" s="1008" t="s">
        <v>636</v>
      </c>
      <c r="C2" s="1008"/>
      <c r="D2" s="1008"/>
      <c r="E2" s="1008"/>
      <c r="F2" s="1008"/>
      <c r="G2" s="1008"/>
      <c r="H2" s="1008"/>
      <c r="I2" s="1008"/>
      <c r="J2" s="1008"/>
      <c r="K2" s="1008"/>
      <c r="L2" s="1008"/>
      <c r="M2" s="1008"/>
      <c r="N2" s="1008"/>
      <c r="O2" s="1008"/>
      <c r="P2" s="56"/>
      <c r="Q2" s="56"/>
    </row>
    <row r="3" spans="2:22" s="50" customFormat="1" x14ac:dyDescent="0.25">
      <c r="C3" s="51"/>
      <c r="D3" s="51"/>
      <c r="E3" s="195"/>
      <c r="I3" s="56"/>
      <c r="J3" s="56"/>
      <c r="K3" s="56"/>
      <c r="L3" s="56"/>
      <c r="M3" s="56"/>
      <c r="N3" s="56"/>
      <c r="O3" s="56"/>
      <c r="P3" s="56"/>
      <c r="Q3" s="56"/>
    </row>
    <row r="4" spans="2:22" s="50" customFormat="1" x14ac:dyDescent="0.25">
      <c r="B4" s="59"/>
      <c r="C4" s="196"/>
      <c r="D4" s="51"/>
      <c r="E4" s="195"/>
      <c r="I4" s="56"/>
      <c r="J4" s="56"/>
      <c r="K4" s="56"/>
      <c r="L4" s="56"/>
      <c r="M4" s="56"/>
      <c r="N4" s="56"/>
      <c r="O4" s="56"/>
      <c r="P4" s="56"/>
      <c r="Q4" s="56"/>
    </row>
    <row r="5" spans="2:22" s="50" customFormat="1" x14ac:dyDescent="0.25">
      <c r="B5" s="50" t="s">
        <v>389</v>
      </c>
      <c r="C5" s="51"/>
      <c r="D5" s="51"/>
      <c r="E5" s="195"/>
      <c r="I5" s="56"/>
      <c r="J5" s="56"/>
      <c r="K5" s="56"/>
      <c r="L5" s="56"/>
      <c r="M5" s="56"/>
      <c r="N5" s="56"/>
      <c r="O5" s="56"/>
      <c r="P5" s="56"/>
      <c r="Q5" s="56"/>
    </row>
    <row r="6" spans="2:22" ht="15.75" thickBot="1" x14ac:dyDescent="0.3"/>
    <row r="7" spans="2:22" ht="45.75" thickBot="1" x14ac:dyDescent="0.3">
      <c r="B7" s="1009" t="s">
        <v>434</v>
      </c>
      <c r="C7" s="1010"/>
      <c r="D7" s="106" t="s">
        <v>914</v>
      </c>
      <c r="E7" s="96" t="s">
        <v>915</v>
      </c>
      <c r="F7" s="96" t="s">
        <v>916</v>
      </c>
      <c r="G7" s="96" t="s">
        <v>917</v>
      </c>
      <c r="H7" s="96" t="s">
        <v>438</v>
      </c>
      <c r="I7" s="96" t="s">
        <v>439</v>
      </c>
      <c r="J7" s="96" t="s">
        <v>440</v>
      </c>
      <c r="K7" s="96" t="s">
        <v>432</v>
      </c>
      <c r="L7" s="96" t="s">
        <v>433</v>
      </c>
      <c r="M7" s="96" t="s">
        <v>441</v>
      </c>
      <c r="N7" s="96" t="s">
        <v>435</v>
      </c>
      <c r="O7" s="97" t="s">
        <v>436</v>
      </c>
      <c r="P7" s="50"/>
    </row>
    <row r="8" spans="2:22" ht="35.25" customHeight="1" thickBot="1" x14ac:dyDescent="0.3">
      <c r="B8" s="199" t="s">
        <v>428</v>
      </c>
      <c r="C8" s="200" t="s">
        <v>31</v>
      </c>
      <c r="D8" s="575">
        <f>VLOOKUP(C8,Tabla__10.1.1.223_SQLEXPRESS_sigob_utp_Objetivos_indicadores[[desc_indicador]:[avance]],3,0)%</f>
        <v>0.72030000000000005</v>
      </c>
      <c r="E8" s="581">
        <f>VLOOKUP(C8,Tabla__10.1.1.223_SQLEXPRESS_sigob_utp_Objetivos_indicadores[[desc_indicador]:[avance]],5,0)%</f>
        <v>0.69460000000000011</v>
      </c>
      <c r="F8" s="159">
        <f>E8/D8</f>
        <v>0.9643204220463697</v>
      </c>
      <c r="G8" s="177">
        <f>IF(F8&gt;1,1,F8)</f>
        <v>0.9643204220463697</v>
      </c>
      <c r="H8" s="159">
        <v>1</v>
      </c>
      <c r="I8" s="159">
        <f>F8*H8</f>
        <v>0.9643204220463697</v>
      </c>
      <c r="J8" s="177">
        <f>G8*H8</f>
        <v>0.9643204220463697</v>
      </c>
      <c r="K8" s="159">
        <f>I8</f>
        <v>0.9643204220463697</v>
      </c>
      <c r="L8" s="177">
        <f>J8</f>
        <v>0.9643204220463697</v>
      </c>
      <c r="M8" s="159">
        <v>0.121</v>
      </c>
      <c r="N8" s="201">
        <f>K8*M8</f>
        <v>0.11668277106761073</v>
      </c>
      <c r="O8" s="210">
        <f>L8*M8</f>
        <v>0.11668277106761073</v>
      </c>
      <c r="P8" s="50"/>
    </row>
    <row r="9" spans="2:22" ht="30" x14ac:dyDescent="0.25">
      <c r="B9" s="1011" t="s">
        <v>420</v>
      </c>
      <c r="C9" s="173" t="s">
        <v>666</v>
      </c>
      <c r="D9" s="582">
        <f>VLOOKUP(C9,Tabla__10.1.1.223_SQLEXPRESS_sigob_utp_Objetivos_indicadores[[desc_indicador]:[avance]],3,0)%</f>
        <v>0.29799999999999999</v>
      </c>
      <c r="E9" s="578">
        <f>VLOOKUP(C9,Tabla__10.1.1.223_SQLEXPRESS_sigob_utp_Objetivos_indicadores[[desc_indicador]:[avance]],5,0)%</f>
        <v>0.31509999999999999</v>
      </c>
      <c r="F9" s="155">
        <f t="shared" ref="F9:F20" si="0">E9/D9</f>
        <v>1.0573825503355705</v>
      </c>
      <c r="G9" s="174">
        <f>IF(F9&gt;1,1,F9)</f>
        <v>1</v>
      </c>
      <c r="H9" s="155">
        <f>1/5</f>
        <v>0.2</v>
      </c>
      <c r="I9" s="155">
        <f>F9*H9</f>
        <v>0.2114765100671141</v>
      </c>
      <c r="J9" s="174">
        <f>G9*H9</f>
        <v>0.2</v>
      </c>
      <c r="K9" s="1014">
        <f>SUM(I9:I13)</f>
        <v>1.0811242293653596</v>
      </c>
      <c r="L9" s="1017">
        <f>SUM(J9:J13)</f>
        <v>0.94322666666666677</v>
      </c>
      <c r="M9" s="1014">
        <v>0.20499999999999999</v>
      </c>
      <c r="N9" s="1020">
        <f>K9*M9</f>
        <v>0.22163046701989869</v>
      </c>
      <c r="O9" s="1023">
        <f>L9*M9</f>
        <v>0.19336146666666668</v>
      </c>
      <c r="P9" s="50"/>
    </row>
    <row r="10" spans="2:22" ht="30" x14ac:dyDescent="0.25">
      <c r="B10" s="1012"/>
      <c r="C10" s="141" t="s">
        <v>48</v>
      </c>
      <c r="D10" s="646">
        <f>VLOOKUP(C10,Tabla__10.1.1.223_SQLEXPRESS_sigob_utp_Objetivos_indicadores[[desc_indicador]:[avance]],3,0)%</f>
        <v>0.19</v>
      </c>
      <c r="E10" s="579">
        <f>VLOOKUP(C10,Tabla__10.1.1.223_SQLEXPRESS_sigob_utp_Objetivos_indicadores[[desc_indicador]:[avance]],5,0)%</f>
        <v>0.2626</v>
      </c>
      <c r="F10" s="156">
        <f t="shared" si="0"/>
        <v>1.3821052631578947</v>
      </c>
      <c r="G10" s="175">
        <f t="shared" ref="G10:G23" si="1">IF(F10&gt;1,1,F10)</f>
        <v>1</v>
      </c>
      <c r="H10" s="156">
        <f>1/5</f>
        <v>0.2</v>
      </c>
      <c r="I10" s="156">
        <f>F10*H10</f>
        <v>0.27642105263157896</v>
      </c>
      <c r="J10" s="175">
        <f t="shared" ref="J10:J23" si="2">G10*H10</f>
        <v>0.2</v>
      </c>
      <c r="K10" s="1015"/>
      <c r="L10" s="1018"/>
      <c r="M10" s="1015"/>
      <c r="N10" s="1021"/>
      <c r="O10" s="1024"/>
      <c r="P10" s="50"/>
    </row>
    <row r="11" spans="2:22" ht="30" x14ac:dyDescent="0.25">
      <c r="B11" s="1012"/>
      <c r="C11" s="141" t="s">
        <v>40</v>
      </c>
      <c r="D11" s="646">
        <f>VLOOKUP(C11,Tabla__10.1.1.223_SQLEXPRESS_sigob_utp_Objetivos_indicadores[[desc_indicador]:[avance]],3,0)%</f>
        <v>0.3</v>
      </c>
      <c r="E11" s="579">
        <f>VLOOKUP(C11,Tabla__10.1.1.223_SQLEXPRESS_sigob_utp_Objetivos_indicadores[[desc_indicador]:[avance]],5,0)%</f>
        <v>0.26300000000000001</v>
      </c>
      <c r="F11" s="156">
        <f t="shared" si="0"/>
        <v>0.87666666666666671</v>
      </c>
      <c r="G11" s="175">
        <f t="shared" si="1"/>
        <v>0.87666666666666671</v>
      </c>
      <c r="H11" s="156">
        <f>1/5</f>
        <v>0.2</v>
      </c>
      <c r="I11" s="156">
        <f>F11*H11</f>
        <v>0.17533333333333334</v>
      </c>
      <c r="J11" s="175">
        <f t="shared" si="2"/>
        <v>0.17533333333333334</v>
      </c>
      <c r="K11" s="1015"/>
      <c r="L11" s="1018"/>
      <c r="M11" s="1015"/>
      <c r="N11" s="1021"/>
      <c r="O11" s="1024"/>
      <c r="P11" s="50"/>
    </row>
    <row r="12" spans="2:22" ht="30" x14ac:dyDescent="0.25">
      <c r="B12" s="1012"/>
      <c r="C12" s="141" t="s">
        <v>49</v>
      </c>
      <c r="D12" s="646">
        <f>VLOOKUP(C12,Tabla__10.1.1.223_SQLEXPRESS_sigob_utp_Objetivos_indicadores[[desc_indicador]:[avance]],3,0)%</f>
        <v>0.2</v>
      </c>
      <c r="E12" s="579">
        <f>VLOOKUP(C12,Tabla__10.1.1.223_SQLEXPRESS_sigob_utp_Objetivos_indicadores[[desc_indicador]:[avance]],5,0)%</f>
        <v>0.25</v>
      </c>
      <c r="F12" s="156">
        <f t="shared" si="0"/>
        <v>1.25</v>
      </c>
      <c r="G12" s="175">
        <f t="shared" si="1"/>
        <v>1</v>
      </c>
      <c r="H12" s="156">
        <f>1/5</f>
        <v>0.2</v>
      </c>
      <c r="I12" s="156">
        <f>F12*H12</f>
        <v>0.25</v>
      </c>
      <c r="J12" s="175">
        <f t="shared" si="2"/>
        <v>0.2</v>
      </c>
      <c r="K12" s="1015"/>
      <c r="L12" s="1018"/>
      <c r="M12" s="1015"/>
      <c r="N12" s="1021"/>
      <c r="O12" s="1024"/>
      <c r="P12" s="50"/>
    </row>
    <row r="13" spans="2:22" ht="30.75" thickBot="1" x14ac:dyDescent="0.3">
      <c r="B13" s="1013"/>
      <c r="C13" s="202" t="s">
        <v>41</v>
      </c>
      <c r="D13" s="647">
        <f>VLOOKUP(C13,Tabla__10.1.1.223_SQLEXPRESS_sigob_utp_Objetivos_indicadores[[desc_indicador]:[avance]],3,0)%</f>
        <v>0.75</v>
      </c>
      <c r="E13" s="580">
        <f>VLOOKUP(C13,Tabla__10.1.1.223_SQLEXPRESS_sigob_utp_Objetivos_indicadores[[desc_indicador]:[avance]],5,0)%</f>
        <v>0.62960000000000005</v>
      </c>
      <c r="F13" s="157">
        <f t="shared" si="0"/>
        <v>0.83946666666666669</v>
      </c>
      <c r="G13" s="176">
        <f t="shared" si="1"/>
        <v>0.83946666666666669</v>
      </c>
      <c r="H13" s="157">
        <f>1/5</f>
        <v>0.2</v>
      </c>
      <c r="I13" s="157">
        <f t="shared" ref="I13:I23" si="3">F13*H13</f>
        <v>0.16789333333333334</v>
      </c>
      <c r="J13" s="176">
        <f t="shared" si="2"/>
        <v>0.16789333333333334</v>
      </c>
      <c r="K13" s="1016"/>
      <c r="L13" s="1019"/>
      <c r="M13" s="1016"/>
      <c r="N13" s="1022"/>
      <c r="O13" s="1025"/>
      <c r="P13" s="50"/>
    </row>
    <row r="14" spans="2:22" ht="45.75" thickBot="1" x14ac:dyDescent="0.3">
      <c r="B14" s="199" t="s">
        <v>421</v>
      </c>
      <c r="C14" s="200" t="s">
        <v>27</v>
      </c>
      <c r="D14" s="575">
        <f>VLOOKUP(C14,Tabla__10.1.1.223_SQLEXPRESS_sigob_utp_Objetivos_indicadores[[desc_indicador]:[avance]],3,0)%</f>
        <v>0.76</v>
      </c>
      <c r="E14" s="581">
        <f>VLOOKUP(C14,Tabla__10.1.1.223_SQLEXPRESS_sigob_utp_Objetivos_indicadores[[desc_indicador]:[avance]],5,0)%</f>
        <v>0.97060000000000002</v>
      </c>
      <c r="F14" s="159">
        <f t="shared" si="0"/>
        <v>1.2771052631578947</v>
      </c>
      <c r="G14" s="177">
        <f t="shared" si="1"/>
        <v>1</v>
      </c>
      <c r="H14" s="159">
        <v>1</v>
      </c>
      <c r="I14" s="159">
        <f t="shared" si="3"/>
        <v>1.2771052631578947</v>
      </c>
      <c r="J14" s="177">
        <f t="shared" si="2"/>
        <v>1</v>
      </c>
      <c r="K14" s="159">
        <f>I14</f>
        <v>1.2771052631578947</v>
      </c>
      <c r="L14" s="177">
        <f>J14</f>
        <v>1</v>
      </c>
      <c r="M14" s="159">
        <v>0.11899999999999999</v>
      </c>
      <c r="N14" s="201">
        <f>K14*M14</f>
        <v>0.15197552631578948</v>
      </c>
      <c r="O14" s="210">
        <f>L14*M14</f>
        <v>0.11899999999999999</v>
      </c>
      <c r="P14" s="50"/>
    </row>
    <row r="15" spans="2:22" ht="45" x14ac:dyDescent="0.25">
      <c r="B15" s="1011" t="s">
        <v>422</v>
      </c>
      <c r="C15" s="173" t="s">
        <v>53</v>
      </c>
      <c r="D15" s="648">
        <f>VLOOKUP(C15,Tabla__10.1.1.223_SQLEXPRESS_sigob_utp_Objetivos_indicadores[[desc_indicador]:[avance]],3,0)</f>
        <v>100</v>
      </c>
      <c r="E15" s="649">
        <f>VLOOKUP(C15,Tabla__10.1.1.223_SQLEXPRESS_sigob_utp_Objetivos_indicadores[[desc_indicador]:[avance]],5,0)</f>
        <v>160</v>
      </c>
      <c r="F15" s="65">
        <f t="shared" si="0"/>
        <v>1.6</v>
      </c>
      <c r="G15" s="178">
        <f t="shared" si="1"/>
        <v>1</v>
      </c>
      <c r="H15" s="65">
        <v>0.25</v>
      </c>
      <c r="I15" s="65">
        <f t="shared" si="3"/>
        <v>0.4</v>
      </c>
      <c r="J15" s="178">
        <f t="shared" si="2"/>
        <v>0.25</v>
      </c>
      <c r="K15" s="1032">
        <f>SUM(I15:I18)</f>
        <v>1.3950833333333335</v>
      </c>
      <c r="L15" s="1035">
        <f>SUM(J15:J18)</f>
        <v>0.8975833333333334</v>
      </c>
      <c r="M15" s="1032">
        <v>0.23300000000000001</v>
      </c>
      <c r="N15" s="1026">
        <f>K15*M15</f>
        <v>0.32505441666666673</v>
      </c>
      <c r="O15" s="1029">
        <f>L15*M15</f>
        <v>0.2091369166666667</v>
      </c>
      <c r="P15" s="50"/>
    </row>
    <row r="16" spans="2:22" ht="90" x14ac:dyDescent="0.25">
      <c r="B16" s="1012"/>
      <c r="C16" s="141" t="s">
        <v>947</v>
      </c>
      <c r="D16" s="648">
        <f>VLOOKUP(C16,Tabla__10.1.1.223_SQLEXPRESS_sigob_utp_Objetivos_indicadores[[desc_indicador]:[avance]],3,0)</f>
        <v>2</v>
      </c>
      <c r="E16" s="649">
        <f>VLOOKUP(C16,Tabla__10.1.1.223_SQLEXPRESS_sigob_utp_Objetivos_indicadores[[desc_indicador]:[avance]],5,0)</f>
        <v>2</v>
      </c>
      <c r="F16" s="69">
        <f t="shared" si="0"/>
        <v>1</v>
      </c>
      <c r="G16" s="179">
        <f t="shared" si="1"/>
        <v>1</v>
      </c>
      <c r="H16" s="69">
        <v>0.25</v>
      </c>
      <c r="I16" s="69">
        <f t="shared" si="3"/>
        <v>0.25</v>
      </c>
      <c r="J16" s="179">
        <f t="shared" si="2"/>
        <v>0.25</v>
      </c>
      <c r="K16" s="1033"/>
      <c r="L16" s="1036"/>
      <c r="M16" s="1033"/>
      <c r="N16" s="1027"/>
      <c r="O16" s="1030"/>
      <c r="P16" s="50"/>
      <c r="Q16" s="50"/>
      <c r="R16" s="50"/>
      <c r="S16" s="50"/>
      <c r="T16" s="50"/>
      <c r="U16" s="50"/>
      <c r="V16" s="50"/>
    </row>
    <row r="17" spans="2:22" ht="45" x14ac:dyDescent="0.25">
      <c r="B17" s="1012"/>
      <c r="C17" s="141" t="s">
        <v>944</v>
      </c>
      <c r="D17" s="646">
        <f>VLOOKUP(C17,Tabla__10.1.1.223_SQLEXPRESS_sigob_utp_Objetivos_indicadores[[desc_indicador]:[avance]],3,0)%</f>
        <v>0.1</v>
      </c>
      <c r="E17" s="694">
        <f>VLOOKUP(C17,Tabla__10.1.1.223_SQLEXPRESS_sigob_utp_Objetivos_indicadores[[desc_indicador]:[avance]],5,0)%</f>
        <v>0.23899999999999999</v>
      </c>
      <c r="F17" s="69">
        <f t="shared" si="0"/>
        <v>2.3899999999999997</v>
      </c>
      <c r="G17" s="179">
        <f t="shared" si="1"/>
        <v>1</v>
      </c>
      <c r="H17" s="69">
        <v>0.25</v>
      </c>
      <c r="I17" s="69">
        <f t="shared" si="3"/>
        <v>0.59749999999999992</v>
      </c>
      <c r="J17" s="179">
        <f t="shared" si="2"/>
        <v>0.25</v>
      </c>
      <c r="K17" s="1033"/>
      <c r="L17" s="1036"/>
      <c r="M17" s="1033"/>
      <c r="N17" s="1027"/>
      <c r="O17" s="1030"/>
      <c r="P17" s="50"/>
      <c r="Q17" s="50"/>
      <c r="R17" s="50"/>
      <c r="S17" s="50"/>
      <c r="T17" s="50"/>
      <c r="U17" s="50"/>
      <c r="V17" s="50"/>
    </row>
    <row r="18" spans="2:22" ht="45.75" thickBot="1" x14ac:dyDescent="0.3">
      <c r="B18" s="1013"/>
      <c r="C18" s="202" t="s">
        <v>47</v>
      </c>
      <c r="D18" s="727">
        <f>VLOOKUP(C18,Tabla__10.1.1.223_SQLEXPRESS_sigob_utp_Objetivos_indicadores[[desc_indicador]:[avance]],3,0)%</f>
        <v>0.3</v>
      </c>
      <c r="E18" s="728">
        <f>VLOOKUP(C18,Tabla__10.1.1.223_SQLEXPRESS_sigob_utp_Objetivos_indicadores[[desc_indicador]:[avance]],5,0)%</f>
        <v>0.17710000000000001</v>
      </c>
      <c r="F18" s="73">
        <f t="shared" si="0"/>
        <v>0.59033333333333338</v>
      </c>
      <c r="G18" s="180">
        <f t="shared" si="1"/>
        <v>0.59033333333333338</v>
      </c>
      <c r="H18" s="73">
        <v>0.25</v>
      </c>
      <c r="I18" s="73">
        <f t="shared" si="3"/>
        <v>0.14758333333333334</v>
      </c>
      <c r="J18" s="180">
        <f t="shared" si="2"/>
        <v>0.14758333333333334</v>
      </c>
      <c r="K18" s="1034"/>
      <c r="L18" s="1037"/>
      <c r="M18" s="1034"/>
      <c r="N18" s="1028"/>
      <c r="O18" s="1031"/>
      <c r="P18" s="50"/>
      <c r="Q18" s="50"/>
      <c r="R18" s="50"/>
      <c r="S18" s="50"/>
      <c r="T18" s="50"/>
      <c r="U18" s="50"/>
      <c r="V18" s="50"/>
    </row>
    <row r="19" spans="2:22" ht="30.75" thickBot="1" x14ac:dyDescent="0.3">
      <c r="B19" s="204" t="s">
        <v>249</v>
      </c>
      <c r="C19" s="205" t="s">
        <v>423</v>
      </c>
      <c r="D19" s="575">
        <f>VLOOKUP(C19,Tabla__10.1.1.223_SQLEXPRESS_sigob_utp_Objetivos_indicadores[[desc_indicador]:[avance]],3,0)%</f>
        <v>0.83</v>
      </c>
      <c r="E19" s="581">
        <f>VLOOKUP(C19,Tabla__10.1.1.223_SQLEXPRESS_sigob_utp_Objetivos_indicadores[[desc_indicador]:[avance]],5,0)%</f>
        <v>0.94</v>
      </c>
      <c r="F19" s="206">
        <f t="shared" si="0"/>
        <v>1.1325301204819278</v>
      </c>
      <c r="G19" s="187">
        <f t="shared" si="1"/>
        <v>1</v>
      </c>
      <c r="H19" s="206">
        <v>1</v>
      </c>
      <c r="I19" s="206">
        <f t="shared" si="3"/>
        <v>1.1325301204819278</v>
      </c>
      <c r="J19" s="187">
        <f t="shared" si="2"/>
        <v>1</v>
      </c>
      <c r="K19" s="206">
        <f>I19</f>
        <v>1.1325301204819278</v>
      </c>
      <c r="L19" s="187">
        <f>J19</f>
        <v>1</v>
      </c>
      <c r="M19" s="206">
        <v>0.106</v>
      </c>
      <c r="N19" s="207">
        <f>K19*M19</f>
        <v>0.12004819277108435</v>
      </c>
      <c r="O19" s="211">
        <f>L19*M19</f>
        <v>0.106</v>
      </c>
      <c r="P19" s="50"/>
      <c r="Q19" s="50"/>
      <c r="R19" s="50"/>
      <c r="S19" s="50"/>
      <c r="T19" s="50"/>
      <c r="U19" s="50"/>
      <c r="V19" s="50"/>
    </row>
    <row r="20" spans="2:22" ht="30.75" thickBot="1" x14ac:dyDescent="0.3">
      <c r="B20" s="204" t="s">
        <v>424</v>
      </c>
      <c r="C20" s="205" t="s">
        <v>425</v>
      </c>
      <c r="D20" s="575">
        <f>VLOOKUP(C20,Tabla__10.1.1.223_SQLEXPRESS_sigob_utp_Objetivos_indicadores[[desc_indicador]:[avance]],3,0)%</f>
        <v>1</v>
      </c>
      <c r="E20" s="581">
        <f>VLOOKUP(C20,Tabla__10.1.1.223_SQLEXPRESS_sigob_utp_Objetivos_indicadores[[desc_indicador]:[avance]],5,0)%</f>
        <v>0.92</v>
      </c>
      <c r="F20" s="206">
        <f t="shared" si="0"/>
        <v>0.92</v>
      </c>
      <c r="G20" s="187">
        <f t="shared" si="1"/>
        <v>0.92</v>
      </c>
      <c r="H20" s="206">
        <v>1</v>
      </c>
      <c r="I20" s="206">
        <f t="shared" si="3"/>
        <v>0.92</v>
      </c>
      <c r="J20" s="187">
        <f t="shared" si="2"/>
        <v>0.92</v>
      </c>
      <c r="K20" s="206">
        <f>I20</f>
        <v>0.92</v>
      </c>
      <c r="L20" s="187">
        <f>J20</f>
        <v>0.92</v>
      </c>
      <c r="M20" s="206">
        <v>0.113</v>
      </c>
      <c r="N20" s="207">
        <f>M20*K20</f>
        <v>0.10396000000000001</v>
      </c>
      <c r="O20" s="211">
        <f>L20*M20</f>
        <v>0.10396000000000001</v>
      </c>
      <c r="P20" s="50"/>
      <c r="Q20" s="50"/>
      <c r="R20" s="50"/>
      <c r="S20" s="50"/>
      <c r="T20" s="50"/>
      <c r="U20" s="50"/>
      <c r="V20" s="50"/>
    </row>
    <row r="21" spans="2:22" ht="45" x14ac:dyDescent="0.25">
      <c r="B21" s="1011" t="s">
        <v>237</v>
      </c>
      <c r="C21" s="173" t="s">
        <v>46</v>
      </c>
      <c r="D21" s="62">
        <f>VLOOKUP(C21,Tabla__10.1.1.223_SQLEXPRESS_sigob_utp_Objetivos_indicadores[[desc_indicador]:[avance]],3,0)</f>
        <v>7</v>
      </c>
      <c r="E21" s="203">
        <f>VLOOKUP(C21,Tabla__10.1.1.223_SQLEXPRESS_sigob_utp_Objetivos_indicadores[[desc_indicador]:[avance]],5,0)</f>
        <v>7</v>
      </c>
      <c r="F21" s="208">
        <f>IFERROR(1/(E21/D21),0)</f>
        <v>1</v>
      </c>
      <c r="G21" s="178">
        <f>IF(F21&gt;1,1,F21)</f>
        <v>1</v>
      </c>
      <c r="H21" s="65">
        <f>1/3</f>
        <v>0.33333333333333331</v>
      </c>
      <c r="I21" s="65">
        <f t="shared" si="3"/>
        <v>0.33333333333333331</v>
      </c>
      <c r="J21" s="178">
        <f t="shared" si="2"/>
        <v>0.33333333333333331</v>
      </c>
      <c r="K21" s="1032">
        <f>SUM(I21:I23)</f>
        <v>0.91454545454545444</v>
      </c>
      <c r="L21" s="1035">
        <f>SUM(J21:J23)</f>
        <v>0.91454545454545444</v>
      </c>
      <c r="M21" s="1032">
        <v>0.10299999999999999</v>
      </c>
      <c r="N21" s="1026">
        <f>M21*K21</f>
        <v>9.4198181818181806E-2</v>
      </c>
      <c r="O21" s="1029">
        <f>L21*M21</f>
        <v>9.4198181818181806E-2</v>
      </c>
      <c r="P21" s="50"/>
      <c r="Q21" s="50"/>
      <c r="R21" s="50"/>
      <c r="S21" s="50"/>
      <c r="T21" s="50"/>
      <c r="U21" s="50"/>
      <c r="V21" s="50"/>
    </row>
    <row r="22" spans="2:22" ht="30" x14ac:dyDescent="0.25">
      <c r="B22" s="1012"/>
      <c r="C22" s="141" t="s">
        <v>426</v>
      </c>
      <c r="D22" s="66">
        <f>VLOOKUP(C22,Tabla__10.1.1.223_SQLEXPRESS_sigob_utp_Objetivos_indicadores[[desc_indicador]:[avance]],3,0)</f>
        <v>22</v>
      </c>
      <c r="E22" s="198">
        <f>VLOOKUP(C22,Tabla__10.1.1.223_SQLEXPRESS_sigob_utp_Objetivos_indicadores[[desc_indicador]:[avance]],5,0)</f>
        <v>19</v>
      </c>
      <c r="F22" s="69">
        <f>E22/D22</f>
        <v>0.86363636363636365</v>
      </c>
      <c r="G22" s="179">
        <f t="shared" si="1"/>
        <v>0.86363636363636365</v>
      </c>
      <c r="H22" s="69">
        <f>1/3</f>
        <v>0.33333333333333331</v>
      </c>
      <c r="I22" s="69">
        <f t="shared" si="3"/>
        <v>0.28787878787878785</v>
      </c>
      <c r="J22" s="179">
        <f t="shared" si="2"/>
        <v>0.28787878787878785</v>
      </c>
      <c r="K22" s="1033"/>
      <c r="L22" s="1036"/>
      <c r="M22" s="1033"/>
      <c r="N22" s="1027"/>
      <c r="O22" s="1030"/>
      <c r="P22" s="50"/>
      <c r="Q22" s="50"/>
      <c r="R22" s="50"/>
      <c r="S22" s="50"/>
      <c r="T22" s="50"/>
      <c r="U22" s="50"/>
      <c r="V22" s="50"/>
    </row>
    <row r="23" spans="2:22" ht="45.75" thickBot="1" x14ac:dyDescent="0.3">
      <c r="B23" s="1013"/>
      <c r="C23" s="209" t="s">
        <v>36</v>
      </c>
      <c r="D23" s="647">
        <f>VLOOKUP(C23,Tabla__10.1.1.223_SQLEXPRESS_sigob_utp_Objetivos_indicadores[[desc_indicador]:[avance]],3,0)%</f>
        <v>1</v>
      </c>
      <c r="E23" s="580">
        <f>VLOOKUP(C23,Tabla__10.1.1.223_SQLEXPRESS_sigob_utp_Objetivos_indicadores[[desc_indicador]:[avance]],5,0)%</f>
        <v>0.88</v>
      </c>
      <c r="F23" s="73">
        <f>E23/D23</f>
        <v>0.88</v>
      </c>
      <c r="G23" s="180">
        <f t="shared" si="1"/>
        <v>0.88</v>
      </c>
      <c r="H23" s="73">
        <f>1/3</f>
        <v>0.33333333333333331</v>
      </c>
      <c r="I23" s="73">
        <f t="shared" si="3"/>
        <v>0.29333333333333333</v>
      </c>
      <c r="J23" s="180">
        <f t="shared" si="2"/>
        <v>0.29333333333333333</v>
      </c>
      <c r="K23" s="1034"/>
      <c r="L23" s="1037"/>
      <c r="M23" s="1034"/>
      <c r="N23" s="1028"/>
      <c r="O23" s="1031"/>
      <c r="P23" s="50"/>
      <c r="Q23" s="50"/>
      <c r="R23" s="50"/>
      <c r="S23" s="50"/>
      <c r="T23" s="50"/>
      <c r="U23" s="50"/>
      <c r="V23" s="50"/>
    </row>
    <row r="24" spans="2:22" ht="45.75" customHeight="1" x14ac:dyDescent="0.25">
      <c r="B24" s="1038" t="s">
        <v>437</v>
      </c>
      <c r="C24" s="1039"/>
      <c r="D24" s="1039"/>
      <c r="E24" s="1039"/>
      <c r="F24" s="1039"/>
      <c r="G24" s="1039"/>
      <c r="H24" s="1039"/>
      <c r="I24" s="1039"/>
      <c r="J24" s="1039"/>
      <c r="K24" s="1039"/>
      <c r="L24" s="1039"/>
      <c r="M24" s="1040"/>
      <c r="N24" s="212">
        <f>SUM(N8:N23)</f>
        <v>1.1335495556592319</v>
      </c>
      <c r="O24" s="212">
        <f>SUM(O8:O23)</f>
        <v>0.94233933621912602</v>
      </c>
      <c r="P24" s="56"/>
      <c r="Q24" s="56"/>
      <c r="R24" s="56"/>
      <c r="S24" s="56"/>
      <c r="T24" s="56"/>
      <c r="U24" s="56"/>
      <c r="V24" s="56"/>
    </row>
    <row r="25" spans="2:22" hidden="1" x14ac:dyDescent="0.25"/>
    <row r="26" spans="2:22" hidden="1" x14ac:dyDescent="0.25"/>
  </sheetData>
  <mergeCells count="21">
    <mergeCell ref="B24:M24"/>
    <mergeCell ref="B21:B23"/>
    <mergeCell ref="K21:K23"/>
    <mergeCell ref="L21:L23"/>
    <mergeCell ref="M21:M23"/>
    <mergeCell ref="N21:N23"/>
    <mergeCell ref="O21:O23"/>
    <mergeCell ref="B15:B18"/>
    <mergeCell ref="K15:K18"/>
    <mergeCell ref="L15:L18"/>
    <mergeCell ref="M15:M18"/>
    <mergeCell ref="N15:N18"/>
    <mergeCell ref="O15:O18"/>
    <mergeCell ref="B2:O2"/>
    <mergeCell ref="B7:C7"/>
    <mergeCell ref="B9:B13"/>
    <mergeCell ref="K9:K13"/>
    <mergeCell ref="L9:L13"/>
    <mergeCell ref="M9:M13"/>
    <mergeCell ref="N9:N13"/>
    <mergeCell ref="O9:O13"/>
  </mergeCells>
  <conditionalFormatting sqref="F8:G23">
    <cfRule type="iconSet" priority="1">
      <iconSet iconSet="3Symbols">
        <cfvo type="percent" val="0"/>
        <cfvo type="num" val="0.5"/>
        <cfvo type="num" val="0.8"/>
      </iconSet>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3" tint="0.39997558519241921"/>
  </sheetPr>
  <dimension ref="A1:Y138"/>
  <sheetViews>
    <sheetView topLeftCell="B7" zoomScale="85" zoomScaleNormal="85" workbookViewId="0">
      <selection activeCell="O19" sqref="O19:O37"/>
    </sheetView>
  </sheetViews>
  <sheetFormatPr baseColWidth="10" defaultColWidth="0" defaultRowHeight="15" zeroHeight="1" x14ac:dyDescent="0.25"/>
  <cols>
    <col min="1" max="1" width="31.42578125" style="58" customWidth="1"/>
    <col min="2" max="2" width="34.7109375" style="100" bestFit="1" customWidth="1"/>
    <col min="3" max="3" width="10.140625" style="101" bestFit="1" customWidth="1"/>
    <col min="4" max="4" width="12.85546875" style="101" bestFit="1" customWidth="1"/>
    <col min="5" max="6" width="13" style="102" customWidth="1"/>
    <col min="7" max="7" width="11.85546875" style="102" customWidth="1"/>
    <col min="8" max="9" width="14" style="102" customWidth="1"/>
    <col min="10" max="10" width="12.5703125" style="103" bestFit="1" customWidth="1"/>
    <col min="11" max="11" width="12.5703125" style="103" customWidth="1"/>
    <col min="12" max="12" width="12.5703125" style="104" bestFit="1" customWidth="1"/>
    <col min="13" max="13" width="16.42578125" style="105" customWidth="1"/>
    <col min="14" max="14" width="16.140625" style="56" customWidth="1"/>
    <col min="15" max="15" width="13" style="56" hidden="1" customWidth="1"/>
    <col min="16" max="16" width="12.5703125" style="57" hidden="1" customWidth="1"/>
    <col min="17" max="17" width="11.7109375" style="58" hidden="1" customWidth="1"/>
    <col min="18" max="19" width="11.42578125" style="58" hidden="1" customWidth="1"/>
    <col min="20" max="20" width="16.140625" style="58" hidden="1" customWidth="1"/>
    <col min="21" max="21" width="11.42578125" style="58" hidden="1" customWidth="1"/>
    <col min="22" max="22" width="22.7109375" style="58" hidden="1" customWidth="1"/>
    <col min="23" max="23" width="19.140625" style="58" hidden="1" customWidth="1"/>
    <col min="24" max="24" width="13.85546875" style="58" hidden="1" customWidth="1"/>
    <col min="25" max="25" width="15.42578125" style="58" hidden="1" customWidth="1"/>
    <col min="26" max="16384" width="11.42578125" style="58" hidden="1"/>
  </cols>
  <sheetData>
    <row r="1" spans="1:14" x14ac:dyDescent="0.25">
      <c r="A1" s="50"/>
      <c r="B1" s="51"/>
      <c r="C1" s="52"/>
      <c r="D1" s="52"/>
      <c r="E1" s="53"/>
      <c r="F1" s="53"/>
      <c r="G1" s="53"/>
      <c r="H1" s="53"/>
      <c r="I1" s="53"/>
      <c r="J1" s="54"/>
      <c r="K1" s="54"/>
      <c r="L1" s="55"/>
      <c r="M1" s="55"/>
    </row>
    <row r="2" spans="1:14" ht="61.5" x14ac:dyDescent="0.9">
      <c r="A2" s="1124" t="s">
        <v>636</v>
      </c>
      <c r="B2" s="1124"/>
      <c r="C2" s="1124"/>
      <c r="D2" s="1124"/>
      <c r="E2" s="1124"/>
      <c r="F2" s="1124"/>
      <c r="G2" s="1124"/>
      <c r="H2" s="1124"/>
      <c r="I2" s="1124"/>
      <c r="J2" s="1124"/>
      <c r="K2" s="1124"/>
      <c r="L2" s="1124"/>
      <c r="M2" s="1124"/>
      <c r="N2" s="1124"/>
    </row>
    <row r="3" spans="1:14" x14ac:dyDescent="0.25">
      <c r="A3" s="50"/>
      <c r="B3" s="51"/>
      <c r="C3" s="52"/>
      <c r="D3" s="52"/>
      <c r="E3" s="53"/>
      <c r="F3" s="53"/>
      <c r="G3" s="53"/>
      <c r="H3" s="53"/>
      <c r="I3" s="53"/>
      <c r="J3" s="54"/>
      <c r="K3" s="54"/>
      <c r="L3" s="55"/>
      <c r="M3" s="55"/>
    </row>
    <row r="4" spans="1:14" x14ac:dyDescent="0.25">
      <c r="A4" s="59"/>
      <c r="B4" s="60"/>
      <c r="C4" s="52"/>
      <c r="D4" s="52"/>
      <c r="E4" s="53"/>
      <c r="F4" s="53"/>
      <c r="G4" s="53"/>
      <c r="H4" s="53"/>
      <c r="I4" s="53"/>
      <c r="J4" s="54"/>
      <c r="K4" s="54"/>
      <c r="L4" s="55"/>
      <c r="M4" s="55"/>
    </row>
    <row r="5" spans="1:14" x14ac:dyDescent="0.25">
      <c r="A5" s="61" t="s">
        <v>389</v>
      </c>
      <c r="B5" s="51"/>
      <c r="C5" s="52"/>
      <c r="D5" s="52"/>
      <c r="E5" s="53"/>
      <c r="F5" s="53"/>
      <c r="G5" s="53"/>
      <c r="H5" s="53"/>
      <c r="I5" s="53"/>
      <c r="J5" s="54"/>
      <c r="K5" s="54"/>
      <c r="L5" s="55"/>
      <c r="M5" s="55"/>
    </row>
    <row r="6" spans="1:14" ht="15.75" thickBot="1" x14ac:dyDescent="0.3">
      <c r="A6" s="50"/>
      <c r="B6" s="51"/>
      <c r="C6" s="52"/>
      <c r="D6" s="52"/>
      <c r="E6" s="53"/>
      <c r="F6" s="53"/>
      <c r="G6" s="53"/>
      <c r="H6" s="53"/>
      <c r="I6" s="53"/>
      <c r="J6" s="54"/>
      <c r="K6" s="54"/>
      <c r="L6" s="55"/>
      <c r="M6" s="55"/>
    </row>
    <row r="7" spans="1:14" ht="45.75" thickBot="1" x14ac:dyDescent="0.3">
      <c r="A7" s="1090" t="s">
        <v>247</v>
      </c>
      <c r="B7" s="1091"/>
      <c r="C7" s="152" t="s">
        <v>244</v>
      </c>
      <c r="D7" s="152" t="s">
        <v>391</v>
      </c>
      <c r="E7" s="151" t="s">
        <v>392</v>
      </c>
      <c r="F7" s="151" t="s">
        <v>429</v>
      </c>
      <c r="G7" s="151" t="s">
        <v>393</v>
      </c>
      <c r="H7" s="151" t="s">
        <v>394</v>
      </c>
      <c r="I7" s="151" t="s">
        <v>430</v>
      </c>
      <c r="J7" s="153" t="s">
        <v>395</v>
      </c>
      <c r="K7" s="153" t="s">
        <v>431</v>
      </c>
      <c r="L7" s="153" t="s">
        <v>396</v>
      </c>
      <c r="M7" s="153" t="s">
        <v>955</v>
      </c>
      <c r="N7" s="154" t="s">
        <v>954</v>
      </c>
    </row>
    <row r="8" spans="1:14" x14ac:dyDescent="0.25">
      <c r="A8" s="1043" t="s">
        <v>260</v>
      </c>
      <c r="B8" s="35" t="s">
        <v>58</v>
      </c>
      <c r="C8" s="62">
        <f>VLOOKUP(B8,Tabla__10.1.1.223_SQLEXPRESS_sigob_utp_Componentes_indicadores[[desc_indicador]:[avance]],3,0)</f>
        <v>2.31</v>
      </c>
      <c r="D8" s="62">
        <f>VLOOKUP(B8,Tabla__10.1.1.223_SQLEXPRESS_sigob_utp_Componentes_indicadores[[desc_indicador]:[avance]],5,0)</f>
        <v>2.31</v>
      </c>
      <c r="E8" s="63">
        <f>D8/C8</f>
        <v>1</v>
      </c>
      <c r="F8" s="174">
        <f>IF(E8&gt;1,1,E8)</f>
        <v>1</v>
      </c>
      <c r="G8" s="64">
        <f>1/4</f>
        <v>0.25</v>
      </c>
      <c r="H8" s="65">
        <f t="shared" ref="H8:H15" si="0">E8*G8</f>
        <v>0.25</v>
      </c>
      <c r="I8" s="178">
        <f>F8*G8</f>
        <v>0.25</v>
      </c>
      <c r="J8" s="1102">
        <f>SUM(H8:H11)</f>
        <v>0.9893202438430746</v>
      </c>
      <c r="K8" s="1035">
        <f>SUM(I8:I11)</f>
        <v>0.98523796536206198</v>
      </c>
      <c r="L8" s="1049">
        <v>0.25</v>
      </c>
      <c r="M8" s="1125">
        <f>L8*J8</f>
        <v>0.24733006096076865</v>
      </c>
      <c r="N8" s="1108">
        <f>K8*L8</f>
        <v>0.2463094913405155</v>
      </c>
    </row>
    <row r="9" spans="1:14" x14ac:dyDescent="0.25">
      <c r="A9" s="1044"/>
      <c r="B9" s="36" t="s">
        <v>60</v>
      </c>
      <c r="C9" s="66">
        <f>VLOOKUP(B9,Tabla__10.1.1.223_SQLEXPRESS_sigob_utp_Componentes_indicadores[[desc_indicador]:[avance]],3,0)</f>
        <v>73.33</v>
      </c>
      <c r="D9" s="66">
        <f>VLOOKUP(B9,Tabla__10.1.1.223_SQLEXPRESS_sigob_utp_Componentes_indicadores[[desc_indicador]:[avance]],5,0)</f>
        <v>69</v>
      </c>
      <c r="E9" s="67">
        <f>D9/C9</f>
        <v>0.94095186144824772</v>
      </c>
      <c r="F9" s="175">
        <f t="shared" ref="F9:F23" si="1">IF(E9&gt;1,1,E9)</f>
        <v>0.94095186144824772</v>
      </c>
      <c r="G9" s="68">
        <f t="shared" ref="G9:G15" si="2">1/4</f>
        <v>0.25</v>
      </c>
      <c r="H9" s="69">
        <f t="shared" si="0"/>
        <v>0.23523796536206193</v>
      </c>
      <c r="I9" s="179">
        <f t="shared" ref="I9:I23" si="3">F9*G9</f>
        <v>0.23523796536206193</v>
      </c>
      <c r="J9" s="1103"/>
      <c r="K9" s="1036"/>
      <c r="L9" s="1050"/>
      <c r="M9" s="1126"/>
      <c r="N9" s="1109"/>
    </row>
    <row r="10" spans="1:14" x14ac:dyDescent="0.25">
      <c r="A10" s="1044"/>
      <c r="B10" s="36" t="s">
        <v>61</v>
      </c>
      <c r="C10" s="66">
        <f>VLOOKUP(B10,Tabla__10.1.1.223_SQLEXPRESS_sigob_utp_Componentes_indicadores[[desc_indicador]:[avance]],3,0)</f>
        <v>90</v>
      </c>
      <c r="D10" s="66">
        <f>VLOOKUP(B10,Tabla__10.1.1.223_SQLEXPRESS_sigob_utp_Componentes_indicadores[[desc_indicador]:[avance]],5,0)</f>
        <v>90</v>
      </c>
      <c r="E10" s="67">
        <f t="shared" ref="E10:E18" si="4">D10/C10</f>
        <v>1</v>
      </c>
      <c r="F10" s="175">
        <f t="shared" si="1"/>
        <v>1</v>
      </c>
      <c r="G10" s="68">
        <f t="shared" si="2"/>
        <v>0.25</v>
      </c>
      <c r="H10" s="69">
        <f t="shared" si="0"/>
        <v>0.25</v>
      </c>
      <c r="I10" s="179">
        <f t="shared" si="3"/>
        <v>0.25</v>
      </c>
      <c r="J10" s="1103"/>
      <c r="K10" s="1036"/>
      <c r="L10" s="1050"/>
      <c r="M10" s="1126"/>
      <c r="N10" s="1109"/>
    </row>
    <row r="11" spans="1:14" ht="15.75" thickBot="1" x14ac:dyDescent="0.3">
      <c r="A11" s="1045"/>
      <c r="B11" s="37" t="s">
        <v>62</v>
      </c>
      <c r="C11" s="70">
        <f>VLOOKUP(B11,Tabla__10.1.1.223_SQLEXPRESS_sigob_utp_Componentes_indicadores[[desc_indicador]:[avance]],3,0)</f>
        <v>79</v>
      </c>
      <c r="D11" s="70">
        <f>VLOOKUP(B11,Tabla__10.1.1.223_SQLEXPRESS_sigob_utp_Componentes_indicadores[[desc_indicador]:[avance]],5,0)</f>
        <v>80.290000000000006</v>
      </c>
      <c r="E11" s="71">
        <f t="shared" si="4"/>
        <v>1.0163291139240507</v>
      </c>
      <c r="F11" s="176">
        <f t="shared" si="1"/>
        <v>1</v>
      </c>
      <c r="G11" s="72">
        <f t="shared" si="2"/>
        <v>0.25</v>
      </c>
      <c r="H11" s="73">
        <f t="shared" si="0"/>
        <v>0.25408227848101267</v>
      </c>
      <c r="I11" s="180">
        <f t="shared" si="3"/>
        <v>0.25</v>
      </c>
      <c r="J11" s="1104"/>
      <c r="K11" s="1037"/>
      <c r="L11" s="1051"/>
      <c r="M11" s="1127"/>
      <c r="N11" s="1110"/>
    </row>
    <row r="12" spans="1:14" ht="30" x14ac:dyDescent="0.25">
      <c r="A12" s="1043" t="s">
        <v>261</v>
      </c>
      <c r="B12" s="171" t="s">
        <v>722</v>
      </c>
      <c r="C12" s="62">
        <f>VLOOKUP(B12,Tabla__10.1.1.223_SQLEXPRESS_sigob_utp_Componentes_indicadores[[desc_indicador]:[avance]],3,0)</f>
        <v>59.3</v>
      </c>
      <c r="D12" s="62">
        <f>VLOOKUP(B12,Tabla__10.1.1.223_SQLEXPRESS_sigob_utp_Componentes_indicadores[[desc_indicador]:[avance]],5,0)</f>
        <v>58.4</v>
      </c>
      <c r="E12" s="155">
        <f t="shared" si="4"/>
        <v>0.98482293423271505</v>
      </c>
      <c r="F12" s="174">
        <f t="shared" si="1"/>
        <v>0.98482293423271505</v>
      </c>
      <c r="G12" s="65">
        <f t="shared" si="2"/>
        <v>0.25</v>
      </c>
      <c r="H12" s="65">
        <f t="shared" si="0"/>
        <v>0.24620573355817876</v>
      </c>
      <c r="I12" s="178">
        <f t="shared" si="3"/>
        <v>0.24620573355817876</v>
      </c>
      <c r="J12" s="1046">
        <f>SUM(H12:H15)</f>
        <v>0.98959831858564251</v>
      </c>
      <c r="K12" s="1087">
        <f>SUM(I12:I15)</f>
        <v>0.98959831858564251</v>
      </c>
      <c r="L12" s="1049">
        <v>0.25</v>
      </c>
      <c r="M12" s="1052">
        <f t="shared" ref="M12:M23" si="5">L12*J12</f>
        <v>0.24739957964641063</v>
      </c>
      <c r="N12" s="1111">
        <f>K12*L12</f>
        <v>0.24739957964641063</v>
      </c>
    </row>
    <row r="13" spans="1:14" x14ac:dyDescent="0.25">
      <c r="A13" s="1044"/>
      <c r="B13" s="413" t="s">
        <v>281</v>
      </c>
      <c r="C13" s="66">
        <f>VLOOKUP(B13,Tabla__10.1.1.223_SQLEXPRESS_sigob_utp_Componentes_indicadores[[desc_indicador]:[avance]],3,0)</f>
        <v>39.159999999999997</v>
      </c>
      <c r="D13" s="66">
        <f>VLOOKUP(B13,Tabla__10.1.1.223_SQLEXPRESS_sigob_utp_Componentes_indicadores[[desc_indicador]:[avance]],5,0)</f>
        <v>38.5</v>
      </c>
      <c r="E13" s="156">
        <f t="shared" si="4"/>
        <v>0.98314606741573041</v>
      </c>
      <c r="F13" s="175">
        <f t="shared" si="1"/>
        <v>0.98314606741573041</v>
      </c>
      <c r="G13" s="69">
        <f t="shared" si="2"/>
        <v>0.25</v>
      </c>
      <c r="H13" s="69">
        <f t="shared" si="0"/>
        <v>0.2457865168539326</v>
      </c>
      <c r="I13" s="179">
        <f t="shared" si="3"/>
        <v>0.2457865168539326</v>
      </c>
      <c r="J13" s="1047"/>
      <c r="K13" s="1088"/>
      <c r="L13" s="1050"/>
      <c r="M13" s="1053">
        <f>L13*J13</f>
        <v>0</v>
      </c>
      <c r="N13" s="1112"/>
    </row>
    <row r="14" spans="1:14" ht="30" x14ac:dyDescent="0.25">
      <c r="A14" s="1044"/>
      <c r="B14" s="141" t="s">
        <v>262</v>
      </c>
      <c r="C14" s="66">
        <f>VLOOKUP(B14,Tabla__10.1.1.223_SQLEXPRESS_sigob_utp_Componentes_indicadores[[desc_indicador]:[avance]],3,0)</f>
        <v>72.11</v>
      </c>
      <c r="D14" s="66">
        <f>VLOOKUP(B14,Tabla__10.1.1.223_SQLEXPRESS_sigob_utp_Componentes_indicadores[[desc_indicador]:[avance]],5,0)</f>
        <v>71.7</v>
      </c>
      <c r="E14" s="156">
        <f t="shared" si="4"/>
        <v>0.99431424213007913</v>
      </c>
      <c r="F14" s="175">
        <f t="shared" si="1"/>
        <v>0.99431424213007913</v>
      </c>
      <c r="G14" s="69">
        <f t="shared" si="2"/>
        <v>0.25</v>
      </c>
      <c r="H14" s="69">
        <f t="shared" si="0"/>
        <v>0.24857856053251978</v>
      </c>
      <c r="I14" s="179">
        <f t="shared" si="3"/>
        <v>0.24857856053251978</v>
      </c>
      <c r="J14" s="1047"/>
      <c r="K14" s="1088"/>
      <c r="L14" s="1050"/>
      <c r="M14" s="1053">
        <f t="shared" si="5"/>
        <v>0</v>
      </c>
      <c r="N14" s="1112"/>
    </row>
    <row r="15" spans="1:14" ht="15.75" customHeight="1" thickBot="1" x14ac:dyDescent="0.3">
      <c r="A15" s="1045"/>
      <c r="B15" s="172" t="s">
        <v>263</v>
      </c>
      <c r="C15" s="70">
        <f>VLOOKUP(B15,Tabla__10.1.1.223_SQLEXPRESS_sigob_utp_Componentes_indicadores[[desc_indicador]:[avance]],3,0)</f>
        <v>71.98</v>
      </c>
      <c r="D15" s="70">
        <f>VLOOKUP(B15,Tabla__10.1.1.223_SQLEXPRESS_sigob_utp_Componentes_indicadores[[desc_indicador]:[avance]],5,0)</f>
        <v>71.7</v>
      </c>
      <c r="E15" s="157">
        <f t="shared" si="4"/>
        <v>0.99611003056404557</v>
      </c>
      <c r="F15" s="176">
        <f t="shared" si="1"/>
        <v>0.99611003056404557</v>
      </c>
      <c r="G15" s="73">
        <f t="shared" si="2"/>
        <v>0.25</v>
      </c>
      <c r="H15" s="73">
        <f t="shared" si="0"/>
        <v>0.24902750764101139</v>
      </c>
      <c r="I15" s="180">
        <f t="shared" si="3"/>
        <v>0.24902750764101139</v>
      </c>
      <c r="J15" s="1048"/>
      <c r="K15" s="1089"/>
      <c r="L15" s="1051"/>
      <c r="M15" s="1054">
        <f t="shared" si="5"/>
        <v>0</v>
      </c>
      <c r="N15" s="1113"/>
    </row>
    <row r="16" spans="1:14" ht="30" x14ac:dyDescent="0.25">
      <c r="A16" s="1043" t="s">
        <v>264</v>
      </c>
      <c r="B16" s="38" t="s">
        <v>486</v>
      </c>
      <c r="C16" s="74">
        <f>VLOOKUP(B16,Tabla__10.1.1.223_SQLEXPRESS_sigob_utp_Componentes_indicadores[[desc_indicador]:[avance]],3,0)</f>
        <v>72</v>
      </c>
      <c r="D16" s="62">
        <f>VLOOKUP(B16,Tabla__10.1.1.223_SQLEXPRESS_sigob_utp_Componentes_indicadores[[desc_indicador]:[avance]],5,0)</f>
        <v>77.25</v>
      </c>
      <c r="E16" s="63">
        <f t="shared" si="4"/>
        <v>1.0729166666666667</v>
      </c>
      <c r="F16" s="174">
        <f t="shared" si="1"/>
        <v>1</v>
      </c>
      <c r="G16" s="64">
        <f>1/5</f>
        <v>0.2</v>
      </c>
      <c r="H16" s="65">
        <f>E16*G16</f>
        <v>0.21458333333333335</v>
      </c>
      <c r="I16" s="178">
        <f t="shared" si="3"/>
        <v>0.2</v>
      </c>
      <c r="J16" s="1055">
        <f>SUM(H16:H20)</f>
        <v>0.98042584653533504</v>
      </c>
      <c r="K16" s="1087">
        <f>SUM(I16:I20)</f>
        <v>0.95058223922939911</v>
      </c>
      <c r="L16" s="1058">
        <v>0.25</v>
      </c>
      <c r="M16" s="1052">
        <f t="shared" si="5"/>
        <v>0.24510646163383376</v>
      </c>
      <c r="N16" s="1108">
        <f>K16*L16</f>
        <v>0.23764555980734978</v>
      </c>
    </row>
    <row r="17" spans="1:20" ht="30" x14ac:dyDescent="0.25">
      <c r="A17" s="1044"/>
      <c r="B17" s="39" t="s">
        <v>484</v>
      </c>
      <c r="C17" s="75">
        <f>VLOOKUP(B17,Tabla__10.1.1.223_SQLEXPRESS_sigob_utp_Componentes_indicadores[[desc_indicador]:[avance]],3,0)</f>
        <v>52.72</v>
      </c>
      <c r="D17" s="66">
        <f>VLOOKUP(B17,Tabla__10.1.1.223_SQLEXPRESS_sigob_utp_Componentes_indicadores[[desc_indicador]:[avance]],5,0)</f>
        <v>46.57</v>
      </c>
      <c r="E17" s="67">
        <f t="shared" si="4"/>
        <v>0.88334597875569043</v>
      </c>
      <c r="F17" s="175">
        <f t="shared" si="1"/>
        <v>0.88334597875569043</v>
      </c>
      <c r="G17" s="68">
        <f>1/5</f>
        <v>0.2</v>
      </c>
      <c r="H17" s="69">
        <f>E17*G17</f>
        <v>0.1766691957511381</v>
      </c>
      <c r="I17" s="179">
        <f t="shared" si="3"/>
        <v>0.1766691957511381</v>
      </c>
      <c r="J17" s="1056"/>
      <c r="K17" s="1088"/>
      <c r="L17" s="1059">
        <v>6.3395522388059705E-2</v>
      </c>
      <c r="M17" s="1053">
        <f>L17*J17</f>
        <v>0</v>
      </c>
      <c r="N17" s="1109"/>
    </row>
    <row r="18" spans="1:20" ht="30" x14ac:dyDescent="0.25">
      <c r="A18" s="1044"/>
      <c r="B18" s="40" t="s">
        <v>664</v>
      </c>
      <c r="C18" s="75">
        <f>VLOOKUP(B18,Tabla__10.1.1.223_SQLEXPRESS_sigob_utp_Componentes_indicadores[[desc_indicador]:[avance]],3,0)</f>
        <v>92</v>
      </c>
      <c r="D18" s="66">
        <f>VLOOKUP(B18,Tabla__10.1.1.223_SQLEXPRESS_sigob_utp_Componentes_indicadores[[desc_indicador]:[avance]],5,0)</f>
        <v>80</v>
      </c>
      <c r="E18" s="67">
        <f t="shared" si="4"/>
        <v>0.86956521739130432</v>
      </c>
      <c r="F18" s="175">
        <f t="shared" si="1"/>
        <v>0.86956521739130432</v>
      </c>
      <c r="G18" s="68">
        <f>1/5</f>
        <v>0.2</v>
      </c>
      <c r="H18" s="69">
        <f t="shared" ref="H18:H23" si="6">E18*G18</f>
        <v>0.17391304347826086</v>
      </c>
      <c r="I18" s="179">
        <f t="shared" si="3"/>
        <v>0.17391304347826086</v>
      </c>
      <c r="J18" s="1056"/>
      <c r="K18" s="1088"/>
      <c r="L18" s="1059"/>
      <c r="M18" s="1053"/>
      <c r="N18" s="1109"/>
    </row>
    <row r="19" spans="1:20" ht="45" x14ac:dyDescent="0.25">
      <c r="A19" s="1044"/>
      <c r="B19" s="40" t="s">
        <v>662</v>
      </c>
      <c r="C19" s="75">
        <f>VLOOKUP(B19,Tabla__10.1.1.223_SQLEXPRESS_sigob_utp_Componentes_indicadores[[desc_indicador]:[avance]],3,0)</f>
        <v>73</v>
      </c>
      <c r="D19" s="66">
        <f>VLOOKUP(B19,Tabla__10.1.1.223_SQLEXPRESS_sigob_utp_Componentes_indicadores[[desc_indicador]:[avance]],5,0)</f>
        <v>78.569999999999993</v>
      </c>
      <c r="E19" s="67">
        <f>D19/C19</f>
        <v>1.0763013698630135</v>
      </c>
      <c r="F19" s="175">
        <f t="shared" si="1"/>
        <v>1</v>
      </c>
      <c r="G19" s="68">
        <f>1/5</f>
        <v>0.2</v>
      </c>
      <c r="H19" s="69">
        <f t="shared" si="6"/>
        <v>0.21526027397260272</v>
      </c>
      <c r="I19" s="179">
        <f t="shared" si="3"/>
        <v>0.2</v>
      </c>
      <c r="J19" s="1056"/>
      <c r="K19" s="1088"/>
      <c r="L19" s="1059">
        <v>7.8E-2</v>
      </c>
      <c r="M19" s="1053">
        <f>L19*J19</f>
        <v>0</v>
      </c>
      <c r="N19" s="1109"/>
    </row>
    <row r="20" spans="1:20" ht="30.75" thickBot="1" x14ac:dyDescent="0.3">
      <c r="A20" s="1045"/>
      <c r="B20" s="41" t="s">
        <v>663</v>
      </c>
      <c r="C20" s="76">
        <f>VLOOKUP(B20,Tabla__10.1.1.223_SQLEXPRESS_sigob_utp_Componentes_indicadores[[desc_indicador]:[avance]],3,0)</f>
        <v>47.87</v>
      </c>
      <c r="D20" s="70">
        <f>VLOOKUP(B20,Tabla__10.1.1.223_SQLEXPRESS_sigob_utp_Componentes_indicadores[[desc_indicador]:[avance]],5,0)</f>
        <v>47.870000000000005</v>
      </c>
      <c r="E20" s="71">
        <f>D20/C20</f>
        <v>1.0000000000000002</v>
      </c>
      <c r="F20" s="176">
        <f t="shared" si="1"/>
        <v>1.0000000000000002</v>
      </c>
      <c r="G20" s="72">
        <f>1/5</f>
        <v>0.2</v>
      </c>
      <c r="H20" s="73">
        <f t="shared" si="6"/>
        <v>0.20000000000000007</v>
      </c>
      <c r="I20" s="180">
        <f t="shared" si="3"/>
        <v>0.20000000000000007</v>
      </c>
      <c r="J20" s="1057"/>
      <c r="K20" s="1089"/>
      <c r="L20" s="1060">
        <v>6.621268656716417E-2</v>
      </c>
      <c r="M20" s="1054">
        <f t="shared" si="5"/>
        <v>0</v>
      </c>
      <c r="N20" s="1110">
        <f>K20*L20</f>
        <v>0</v>
      </c>
    </row>
    <row r="21" spans="1:20" x14ac:dyDescent="0.25">
      <c r="A21" s="1043" t="s">
        <v>265</v>
      </c>
      <c r="B21" s="173" t="s">
        <v>182</v>
      </c>
      <c r="C21" s="133">
        <f>VLOOKUP(B21,Tabla__10.1.1.223_SQLEXPRESS_sigob_utp_Componentes_indicadores[[desc_indicador]:[avance]],3,0)</f>
        <v>60</v>
      </c>
      <c r="D21" s="62">
        <f>VLOOKUP(B21,Tabla__10.1.1.223_SQLEXPRESS_sigob_utp_Componentes_indicadores[[desc_indicador]:[avance]],5,0)</f>
        <v>60</v>
      </c>
      <c r="E21" s="155">
        <f>D21/C21</f>
        <v>1</v>
      </c>
      <c r="F21" s="174">
        <f t="shared" si="1"/>
        <v>1</v>
      </c>
      <c r="G21" s="65">
        <v>0.4</v>
      </c>
      <c r="H21" s="65">
        <f t="shared" si="6"/>
        <v>0.4</v>
      </c>
      <c r="I21" s="178">
        <f t="shared" si="3"/>
        <v>0.4</v>
      </c>
      <c r="J21" s="1046">
        <f>SUM(H21:H23)</f>
        <v>0.95567296486161002</v>
      </c>
      <c r="K21" s="1087">
        <f>SUM(I21:I23)</f>
        <v>0.95567296486161002</v>
      </c>
      <c r="L21" s="1058">
        <v>0.25</v>
      </c>
      <c r="M21" s="1052">
        <f t="shared" si="5"/>
        <v>0.2389182412154025</v>
      </c>
      <c r="N21" s="1108">
        <f>K21*L21</f>
        <v>0.2389182412154025</v>
      </c>
    </row>
    <row r="22" spans="1:20" x14ac:dyDescent="0.25">
      <c r="A22" s="1044"/>
      <c r="B22" s="141" t="s">
        <v>181</v>
      </c>
      <c r="C22" s="170">
        <f>VLOOKUP(B22,Tabla__10.1.1.223_SQLEXPRESS_sigob_utp_Componentes_indicadores[[desc_indicador]:[avance]],3,0)</f>
        <v>98.07</v>
      </c>
      <c r="D22" s="66">
        <f>VLOOKUP(B22,Tabla__10.1.1.223_SQLEXPRESS_sigob_utp_Componentes_indicadores[[desc_indicador]:[avance]],5,0)</f>
        <v>87.08</v>
      </c>
      <c r="E22" s="156">
        <f>D22/C22</f>
        <v>0.88793718772305497</v>
      </c>
      <c r="F22" s="175">
        <f t="shared" si="1"/>
        <v>0.88793718772305497</v>
      </c>
      <c r="G22" s="69">
        <v>0.2</v>
      </c>
      <c r="H22" s="69">
        <f t="shared" si="6"/>
        <v>0.17758743754461101</v>
      </c>
      <c r="I22" s="179">
        <f t="shared" si="3"/>
        <v>0.17758743754461101</v>
      </c>
      <c r="J22" s="1047"/>
      <c r="K22" s="1088"/>
      <c r="L22" s="1059">
        <v>9.2249999999999999E-2</v>
      </c>
      <c r="M22" s="1053">
        <f t="shared" si="5"/>
        <v>0</v>
      </c>
      <c r="N22" s="1109"/>
    </row>
    <row r="23" spans="1:20" ht="30.75" thickBot="1" x14ac:dyDescent="0.3">
      <c r="A23" s="1045"/>
      <c r="B23" s="202" t="s">
        <v>184</v>
      </c>
      <c r="C23" s="134">
        <f>VLOOKUP(B23,Tabla__10.1.1.223_SQLEXPRESS_sigob_utp_Componentes_indicadores[[desc_indicador]:[avance]],3,0)</f>
        <v>65.709999999999994</v>
      </c>
      <c r="D23" s="70">
        <f>VLOOKUP(B23,Tabla__10.1.1.223_SQLEXPRESS_sigob_utp_Componentes_indicadores[[desc_indicador]:[avance]],5,0)</f>
        <v>62.11</v>
      </c>
      <c r="E23" s="157">
        <f>D23/C23</f>
        <v>0.9452138182924974</v>
      </c>
      <c r="F23" s="176">
        <f t="shared" si="1"/>
        <v>0.9452138182924974</v>
      </c>
      <c r="G23" s="73">
        <v>0.4</v>
      </c>
      <c r="H23" s="73">
        <f t="shared" si="6"/>
        <v>0.37808552731699896</v>
      </c>
      <c r="I23" s="180">
        <f t="shared" si="3"/>
        <v>0.37808552731699896</v>
      </c>
      <c r="J23" s="1048"/>
      <c r="K23" s="1089"/>
      <c r="L23" s="1060">
        <v>6.9328358208955221E-2</v>
      </c>
      <c r="M23" s="1054">
        <f t="shared" si="5"/>
        <v>0</v>
      </c>
      <c r="N23" s="1110"/>
    </row>
    <row r="24" spans="1:20" s="57" customFormat="1" ht="27" customHeight="1" thickBot="1" x14ac:dyDescent="0.3">
      <c r="A24" s="1084" t="s">
        <v>956</v>
      </c>
      <c r="B24" s="1085"/>
      <c r="C24" s="1085"/>
      <c r="D24" s="1085"/>
      <c r="E24" s="1085"/>
      <c r="F24" s="1085"/>
      <c r="G24" s="1085"/>
      <c r="H24" s="1085"/>
      <c r="I24" s="1085"/>
      <c r="J24" s="1085"/>
      <c r="K24" s="1085"/>
      <c r="L24" s="1086"/>
      <c r="M24" s="168">
        <f>SUM(M8:M23)</f>
        <v>0.97875434345641554</v>
      </c>
      <c r="N24" s="168">
        <f>SUM(N8:N23)</f>
        <v>0.97027287200967838</v>
      </c>
      <c r="O24" s="56"/>
    </row>
    <row r="25" spans="1:20" s="57" customFormat="1" x14ac:dyDescent="0.25">
      <c r="A25" s="77"/>
      <c r="B25" s="77"/>
      <c r="C25" s="77"/>
      <c r="D25" s="77"/>
      <c r="E25" s="78"/>
      <c r="F25" s="78"/>
      <c r="G25" s="78"/>
      <c r="H25" s="78"/>
      <c r="I25" s="78"/>
      <c r="J25" s="77"/>
      <c r="K25" s="77"/>
      <c r="L25" s="77"/>
      <c r="M25" s="79"/>
      <c r="N25" s="56"/>
      <c r="O25" s="50"/>
      <c r="P25" s="58"/>
      <c r="Q25" s="58"/>
      <c r="R25" s="58"/>
      <c r="S25" s="58"/>
    </row>
    <row r="26" spans="1:20" ht="15.75" thickBot="1" x14ac:dyDescent="0.3">
      <c r="A26" s="50"/>
      <c r="B26" s="51"/>
      <c r="C26" s="52"/>
      <c r="D26" s="52"/>
      <c r="E26" s="53"/>
      <c r="F26" s="53"/>
      <c r="G26" s="53"/>
      <c r="H26" s="53"/>
      <c r="I26" s="53"/>
      <c r="J26" s="54"/>
      <c r="K26" s="54"/>
      <c r="L26" s="55"/>
      <c r="M26" s="55"/>
      <c r="N26" s="50"/>
      <c r="O26" s="50"/>
      <c r="P26" s="58"/>
    </row>
    <row r="27" spans="1:20" s="57" customFormat="1" ht="45.75" thickBot="1" x14ac:dyDescent="0.3">
      <c r="A27" s="1090" t="s">
        <v>443</v>
      </c>
      <c r="B27" s="1091"/>
      <c r="C27" s="706" t="s">
        <v>244</v>
      </c>
      <c r="D27" s="706" t="s">
        <v>391</v>
      </c>
      <c r="E27" s="151" t="s">
        <v>392</v>
      </c>
      <c r="F27" s="151" t="s">
        <v>429</v>
      </c>
      <c r="G27" s="151" t="s">
        <v>393</v>
      </c>
      <c r="H27" s="151" t="s">
        <v>394</v>
      </c>
      <c r="I27" s="151" t="s">
        <v>430</v>
      </c>
      <c r="J27" s="153" t="s">
        <v>395</v>
      </c>
      <c r="K27" s="153" t="s">
        <v>431</v>
      </c>
      <c r="L27" s="153" t="s">
        <v>396</v>
      </c>
      <c r="M27" s="153" t="s">
        <v>955</v>
      </c>
      <c r="N27" s="154" t="s">
        <v>954</v>
      </c>
      <c r="O27" s="50"/>
      <c r="P27" s="58"/>
      <c r="Q27" s="58"/>
      <c r="R27" s="58"/>
      <c r="S27" s="58"/>
      <c r="T27" s="58"/>
    </row>
    <row r="28" spans="1:20" s="57" customFormat="1" ht="60" x14ac:dyDescent="0.25">
      <c r="A28" s="1061" t="s">
        <v>397</v>
      </c>
      <c r="B28" s="80" t="s">
        <v>68</v>
      </c>
      <c r="C28" s="74">
        <f>VLOOKUP(B28,Tabla__10.1.1.223_SQLEXPRESS_sigob_utp_Componentes_indicadores[[desc_indicador]:[avance]],3,0)</f>
        <v>61</v>
      </c>
      <c r="D28" s="62">
        <f>VLOOKUP(B28,Tabla__10.1.1.223_SQLEXPRESS_sigob_utp_Componentes_indicadores[[desc_indicador]:[avance]],5,0)</f>
        <v>76.790000000000006</v>
      </c>
      <c r="E28" s="155">
        <f>D28/C28</f>
        <v>1.2588524590163936</v>
      </c>
      <c r="F28" s="174">
        <f t="shared" ref="F28:F56" si="7">IF(E28&gt;1,1,E28)</f>
        <v>1</v>
      </c>
      <c r="G28" s="81">
        <f>1/4</f>
        <v>0.25</v>
      </c>
      <c r="H28" s="81">
        <f>E28*G28</f>
        <v>0.31471311475409841</v>
      </c>
      <c r="I28" s="181">
        <f t="shared" ref="I28:I56" si="8">F28*G28</f>
        <v>0.25</v>
      </c>
      <c r="J28" s="1063">
        <f>SUM(H28:H31)</f>
        <v>1.1574214480874319</v>
      </c>
      <c r="K28" s="1100">
        <f>SUM(I28:I31)</f>
        <v>1</v>
      </c>
      <c r="L28" s="1065">
        <v>0.2</v>
      </c>
      <c r="M28" s="1128">
        <f>J28*L28</f>
        <v>0.23148428961748638</v>
      </c>
      <c r="N28" s="1114">
        <f>K28*L28</f>
        <v>0.2</v>
      </c>
      <c r="O28" s="50"/>
      <c r="P28" s="58"/>
      <c r="Q28" s="58"/>
      <c r="R28" s="58"/>
      <c r="S28" s="58"/>
      <c r="T28" s="58"/>
    </row>
    <row r="29" spans="1:20" ht="30" x14ac:dyDescent="0.25">
      <c r="A29" s="1069"/>
      <c r="B29" s="82" t="s">
        <v>69</v>
      </c>
      <c r="C29" s="75">
        <f>VLOOKUP(B29,Tabla__10.1.1.223_SQLEXPRESS_sigob_utp_Componentes_indicadores[[desc_indicador]:[avance]],3,0)</f>
        <v>24</v>
      </c>
      <c r="D29" s="66">
        <f>VLOOKUP(B29,Tabla__10.1.1.223_SQLEXPRESS_sigob_utp_Componentes_indicadores[[desc_indicador]:[avance]],5,0)</f>
        <v>26.6</v>
      </c>
      <c r="E29" s="156">
        <f>D29/C29</f>
        <v>1.1083333333333334</v>
      </c>
      <c r="F29" s="175">
        <f t="shared" si="7"/>
        <v>1</v>
      </c>
      <c r="G29" s="83">
        <f>1/4</f>
        <v>0.25</v>
      </c>
      <c r="H29" s="83">
        <f>E29*G29</f>
        <v>0.27708333333333335</v>
      </c>
      <c r="I29" s="182">
        <f t="shared" si="8"/>
        <v>0.25</v>
      </c>
      <c r="J29" s="1075"/>
      <c r="K29" s="1150"/>
      <c r="L29" s="1073"/>
      <c r="M29" s="1129"/>
      <c r="N29" s="1115"/>
      <c r="O29" s="50"/>
      <c r="P29" s="58"/>
    </row>
    <row r="30" spans="1:20" ht="30" x14ac:dyDescent="0.25">
      <c r="A30" s="1069"/>
      <c r="B30" s="82" t="s">
        <v>71</v>
      </c>
      <c r="C30" s="75">
        <f>VLOOKUP(B30,Tabla__10.1.1.223_SQLEXPRESS_sigob_utp_Componentes_indicadores[[desc_indicador]:[avance]],3,0)</f>
        <v>80</v>
      </c>
      <c r="D30" s="66">
        <f>VLOOKUP(B30,Tabla__10.1.1.223_SQLEXPRESS_sigob_utp_Componentes_indicadores[[desc_indicador]:[avance]],5,0)</f>
        <v>89</v>
      </c>
      <c r="E30" s="156">
        <f>D30/C30</f>
        <v>1.1125</v>
      </c>
      <c r="F30" s="175">
        <f t="shared" si="7"/>
        <v>1</v>
      </c>
      <c r="G30" s="83">
        <f>1/4</f>
        <v>0.25</v>
      </c>
      <c r="H30" s="83">
        <f t="shared" ref="H30:H56" si="9">E30*G30</f>
        <v>0.27812500000000001</v>
      </c>
      <c r="I30" s="182">
        <f t="shared" si="8"/>
        <v>0.25</v>
      </c>
      <c r="J30" s="1075"/>
      <c r="K30" s="1150"/>
      <c r="L30" s="1073"/>
      <c r="M30" s="1129"/>
      <c r="N30" s="1115"/>
      <c r="R30" s="57"/>
      <c r="S30" s="57"/>
      <c r="T30" s="57"/>
    </row>
    <row r="31" spans="1:20" ht="30.75" thickBot="1" x14ac:dyDescent="0.3">
      <c r="A31" s="1062"/>
      <c r="B31" s="84" t="s">
        <v>70</v>
      </c>
      <c r="C31" s="76">
        <f>VLOOKUP(B31,Tabla__10.1.1.223_SQLEXPRESS_sigob_utp_Componentes_indicadores[[desc_indicador]:[avance]],3,0)</f>
        <v>80</v>
      </c>
      <c r="D31" s="70">
        <f>VLOOKUP(B31,Tabla__10.1.1.223_SQLEXPRESS_sigob_utp_Componentes_indicadores[[desc_indicador]:[avance]],5,0)</f>
        <v>92</v>
      </c>
      <c r="E31" s="157">
        <f t="shared" ref="E31:E56" si="10">D31/C31</f>
        <v>1.1499999999999999</v>
      </c>
      <c r="F31" s="176">
        <f t="shared" si="7"/>
        <v>1</v>
      </c>
      <c r="G31" s="85">
        <f>1/4</f>
        <v>0.25</v>
      </c>
      <c r="H31" s="85">
        <f t="shared" si="9"/>
        <v>0.28749999999999998</v>
      </c>
      <c r="I31" s="183">
        <f t="shared" si="8"/>
        <v>0.25</v>
      </c>
      <c r="J31" s="1064"/>
      <c r="K31" s="1101"/>
      <c r="L31" s="1066"/>
      <c r="M31" s="1130"/>
      <c r="N31" s="1116"/>
      <c r="R31" s="57"/>
      <c r="S31" s="57"/>
      <c r="T31" s="57"/>
    </row>
    <row r="32" spans="1:20" x14ac:dyDescent="0.25">
      <c r="A32" s="1061" t="s">
        <v>398</v>
      </c>
      <c r="B32" s="80" t="s">
        <v>73</v>
      </c>
      <c r="C32" s="74">
        <f>VLOOKUP(B32,Tabla__10.1.1.223_SQLEXPRESS_sigob_utp_Componentes_indicadores[[desc_indicador]:[avance]],3,0)</f>
        <v>88.52</v>
      </c>
      <c r="D32" s="62">
        <f>VLOOKUP(B32,Tabla__10.1.1.223_SQLEXPRESS_sigob_utp_Componentes_indicadores[[desc_indicador]:[avance]],5,0)</f>
        <v>88.4</v>
      </c>
      <c r="E32" s="155">
        <f t="shared" si="10"/>
        <v>0.99864437415273399</v>
      </c>
      <c r="F32" s="174">
        <f t="shared" si="7"/>
        <v>0.99864437415273399</v>
      </c>
      <c r="G32" s="81">
        <v>0.5</v>
      </c>
      <c r="H32" s="81">
        <f t="shared" si="9"/>
        <v>0.499322187076367</v>
      </c>
      <c r="I32" s="181">
        <f t="shared" si="8"/>
        <v>0.499322187076367</v>
      </c>
      <c r="J32" s="1063">
        <f>SUM(H32:H33)</f>
        <v>0.97588845213660802</v>
      </c>
      <c r="K32" s="1100">
        <f>SUM(I32:I33)</f>
        <v>0.97588845213660802</v>
      </c>
      <c r="L32" s="1065">
        <v>0.25</v>
      </c>
      <c r="M32" s="1067">
        <f>J32*L32</f>
        <v>0.24397211303415201</v>
      </c>
      <c r="N32" s="1117">
        <f>K32*L32</f>
        <v>0.24397211303415201</v>
      </c>
    </row>
    <row r="33" spans="1:20" ht="30.75" thickBot="1" x14ac:dyDescent="0.3">
      <c r="A33" s="1062"/>
      <c r="B33" s="84" t="s">
        <v>74</v>
      </c>
      <c r="C33" s="76">
        <f>VLOOKUP(B33,Tabla__10.1.1.223_SQLEXPRESS_sigob_utp_Componentes_indicadores[[desc_indicador]:[avance]],3,0)</f>
        <v>83</v>
      </c>
      <c r="D33" s="70">
        <f>VLOOKUP(B33,Tabla__10.1.1.223_SQLEXPRESS_sigob_utp_Componentes_indicadores[[desc_indicador]:[avance]],5,0)</f>
        <v>79.11</v>
      </c>
      <c r="E33" s="157">
        <f t="shared" si="10"/>
        <v>0.95313253012048194</v>
      </c>
      <c r="F33" s="176">
        <f t="shared" si="7"/>
        <v>0.95313253012048194</v>
      </c>
      <c r="G33" s="85">
        <v>0.5</v>
      </c>
      <c r="H33" s="85">
        <f t="shared" si="9"/>
        <v>0.47656626506024097</v>
      </c>
      <c r="I33" s="183">
        <f t="shared" si="8"/>
        <v>0.47656626506024097</v>
      </c>
      <c r="J33" s="1064"/>
      <c r="K33" s="1101"/>
      <c r="L33" s="1066"/>
      <c r="M33" s="1068"/>
      <c r="N33" s="1118"/>
    </row>
    <row r="34" spans="1:20" x14ac:dyDescent="0.25">
      <c r="A34" s="1061" t="s">
        <v>399</v>
      </c>
      <c r="B34" s="80" t="s">
        <v>81</v>
      </c>
      <c r="C34" s="74">
        <f>VLOOKUP(B34,Tabla__10.1.1.223_SQLEXPRESS_sigob_utp_Componentes_indicadores[[desc_indicador]:[avance]],3,0)</f>
        <v>14</v>
      </c>
      <c r="D34" s="62">
        <f>VLOOKUP(B34,Tabla__10.1.1.223_SQLEXPRESS_sigob_utp_Componentes_indicadores[[desc_indicador]:[avance]],5,0)</f>
        <v>23.67</v>
      </c>
      <c r="E34" s="155">
        <f t="shared" si="10"/>
        <v>1.6907142857142858</v>
      </c>
      <c r="F34" s="174">
        <f t="shared" si="7"/>
        <v>1</v>
      </c>
      <c r="G34" s="81">
        <f>1/8</f>
        <v>0.125</v>
      </c>
      <c r="H34" s="81">
        <f t="shared" si="9"/>
        <v>0.21133928571428573</v>
      </c>
      <c r="I34" s="181">
        <f t="shared" si="8"/>
        <v>0.125</v>
      </c>
      <c r="J34" s="1070">
        <f>SUM(H34:H41)</f>
        <v>1.3816806482098611</v>
      </c>
      <c r="K34" s="1160">
        <f>SUM(I34:I41)</f>
        <v>1</v>
      </c>
      <c r="L34" s="1065">
        <v>0.25</v>
      </c>
      <c r="M34" s="1067">
        <f>J34*L34</f>
        <v>0.34542016205246528</v>
      </c>
      <c r="N34" s="1117">
        <f>K34*L34</f>
        <v>0.25</v>
      </c>
      <c r="O34" s="87"/>
      <c r="P34" s="89"/>
    </row>
    <row r="35" spans="1:20" x14ac:dyDescent="0.25">
      <c r="A35" s="1069"/>
      <c r="B35" s="82" t="s">
        <v>77</v>
      </c>
      <c r="C35" s="75">
        <f>VLOOKUP(B35,Tabla__10.1.1.223_SQLEXPRESS_sigob_utp_Componentes_indicadores[[desc_indicador]:[avance]],3,0)</f>
        <v>56</v>
      </c>
      <c r="D35" s="66">
        <f>VLOOKUP(B35,Tabla__10.1.1.223_SQLEXPRESS_sigob_utp_Componentes_indicadores[[desc_indicador]:[avance]],5,0)</f>
        <v>64.599999999999994</v>
      </c>
      <c r="E35" s="156">
        <f t="shared" si="10"/>
        <v>1.1535714285714285</v>
      </c>
      <c r="F35" s="175">
        <f t="shared" si="7"/>
        <v>1</v>
      </c>
      <c r="G35" s="83">
        <f>1/8</f>
        <v>0.125</v>
      </c>
      <c r="H35" s="83">
        <f t="shared" si="9"/>
        <v>0.14419642857142856</v>
      </c>
      <c r="I35" s="182">
        <f t="shared" si="8"/>
        <v>0.125</v>
      </c>
      <c r="J35" s="1071"/>
      <c r="K35" s="1161"/>
      <c r="L35" s="1073"/>
      <c r="M35" s="1074"/>
      <c r="N35" s="1144"/>
      <c r="O35" s="87"/>
      <c r="P35" s="89"/>
    </row>
    <row r="36" spans="1:20" x14ac:dyDescent="0.25">
      <c r="A36" s="1069"/>
      <c r="B36" s="82" t="s">
        <v>78</v>
      </c>
      <c r="C36" s="75">
        <f>VLOOKUP(B36,Tabla__10.1.1.223_SQLEXPRESS_sigob_utp_Componentes_indicadores[[desc_indicador]:[avance]],3,0)</f>
        <v>55.5</v>
      </c>
      <c r="D36" s="66">
        <f>VLOOKUP(B36,Tabla__10.1.1.223_SQLEXPRESS_sigob_utp_Componentes_indicadores[[desc_indicador]:[avance]],5,0)</f>
        <v>64.599999999999994</v>
      </c>
      <c r="E36" s="156">
        <f t="shared" si="10"/>
        <v>1.1639639639639638</v>
      </c>
      <c r="F36" s="175">
        <f t="shared" si="7"/>
        <v>1</v>
      </c>
      <c r="G36" s="83">
        <f t="shared" ref="G36:G41" si="11">1/8</f>
        <v>0.125</v>
      </c>
      <c r="H36" s="83">
        <f t="shared" si="9"/>
        <v>0.14549549549549548</v>
      </c>
      <c r="I36" s="182">
        <f t="shared" si="8"/>
        <v>0.125</v>
      </c>
      <c r="J36" s="1071"/>
      <c r="K36" s="1161"/>
      <c r="L36" s="1073"/>
      <c r="M36" s="1074"/>
      <c r="N36" s="1144"/>
    </row>
    <row r="37" spans="1:20" ht="30" x14ac:dyDescent="0.25">
      <c r="A37" s="1069"/>
      <c r="B37" s="82" t="s">
        <v>79</v>
      </c>
      <c r="C37" s="75">
        <f>VLOOKUP(B37,Tabla__10.1.1.223_SQLEXPRESS_sigob_utp_Componentes_indicadores[[desc_indicador]:[avance]],3,0)</f>
        <v>41</v>
      </c>
      <c r="D37" s="66">
        <f>VLOOKUP(B37,Tabla__10.1.1.223_SQLEXPRESS_sigob_utp_Componentes_indicadores[[desc_indicador]:[avance]],5,0)</f>
        <v>53.01</v>
      </c>
      <c r="E37" s="156">
        <f t="shared" si="10"/>
        <v>1.2929268292682927</v>
      </c>
      <c r="F37" s="175">
        <f t="shared" si="7"/>
        <v>1</v>
      </c>
      <c r="G37" s="83">
        <f t="shared" si="11"/>
        <v>0.125</v>
      </c>
      <c r="H37" s="83">
        <f t="shared" si="9"/>
        <v>0.16161585365853659</v>
      </c>
      <c r="I37" s="182">
        <f t="shared" si="8"/>
        <v>0.125</v>
      </c>
      <c r="J37" s="1071"/>
      <c r="K37" s="1161"/>
      <c r="L37" s="1073"/>
      <c r="M37" s="1074"/>
      <c r="N37" s="1144"/>
    </row>
    <row r="38" spans="1:20" s="57" customFormat="1" x14ac:dyDescent="0.25">
      <c r="A38" s="1069"/>
      <c r="B38" s="82" t="s">
        <v>83</v>
      </c>
      <c r="C38" s="75">
        <f>VLOOKUP(B38,Tabla__10.1.1.223_SQLEXPRESS_sigob_utp_Componentes_indicadores[[desc_indicador]:[avance]],3,0)</f>
        <v>29</v>
      </c>
      <c r="D38" s="66">
        <f>VLOOKUP(B38,Tabla__10.1.1.223_SQLEXPRESS_sigob_utp_Componentes_indicadores[[desc_indicador]:[avance]],5,0)</f>
        <v>45.8</v>
      </c>
      <c r="E38" s="156">
        <f t="shared" si="10"/>
        <v>1.579310344827586</v>
      </c>
      <c r="F38" s="175">
        <f t="shared" si="7"/>
        <v>1</v>
      </c>
      <c r="G38" s="83">
        <f t="shared" si="11"/>
        <v>0.125</v>
      </c>
      <c r="H38" s="83">
        <f t="shared" si="9"/>
        <v>0.19741379310344825</v>
      </c>
      <c r="I38" s="182">
        <f t="shared" si="8"/>
        <v>0.125</v>
      </c>
      <c r="J38" s="1071"/>
      <c r="K38" s="1161"/>
      <c r="L38" s="1073"/>
      <c r="M38" s="1074"/>
      <c r="N38" s="1144"/>
      <c r="O38" s="56"/>
      <c r="Q38" s="58"/>
      <c r="R38" s="58"/>
      <c r="S38" s="58"/>
      <c r="T38" s="58"/>
    </row>
    <row r="39" spans="1:20" s="57" customFormat="1" ht="30" x14ac:dyDescent="0.25">
      <c r="A39" s="1069"/>
      <c r="B39" s="82" t="s">
        <v>76</v>
      </c>
      <c r="C39" s="75">
        <f>VLOOKUP(B39,Tabla__10.1.1.223_SQLEXPRESS_sigob_utp_Componentes_indicadores[[desc_indicador]:[avance]],3,0)</f>
        <v>30</v>
      </c>
      <c r="D39" s="66">
        <f>VLOOKUP(B39,Tabla__10.1.1.223_SQLEXPRESS_sigob_utp_Componentes_indicadores[[desc_indicador]:[avance]],5,0)</f>
        <v>48.82</v>
      </c>
      <c r="E39" s="156">
        <f t="shared" si="10"/>
        <v>1.6273333333333333</v>
      </c>
      <c r="F39" s="175">
        <f t="shared" si="7"/>
        <v>1</v>
      </c>
      <c r="G39" s="83">
        <f t="shared" si="11"/>
        <v>0.125</v>
      </c>
      <c r="H39" s="83">
        <f t="shared" si="9"/>
        <v>0.20341666666666666</v>
      </c>
      <c r="I39" s="182">
        <f t="shared" si="8"/>
        <v>0.125</v>
      </c>
      <c r="J39" s="1071"/>
      <c r="K39" s="1161"/>
      <c r="L39" s="1073"/>
      <c r="M39" s="1074"/>
      <c r="N39" s="1144"/>
      <c r="O39" s="56"/>
      <c r="Q39" s="58"/>
      <c r="R39" s="58"/>
      <c r="S39" s="58"/>
      <c r="T39" s="58"/>
    </row>
    <row r="40" spans="1:20" s="57" customFormat="1" x14ac:dyDescent="0.25">
      <c r="A40" s="1069"/>
      <c r="B40" s="82" t="s">
        <v>82</v>
      </c>
      <c r="C40" s="75">
        <f>VLOOKUP(B40,Tabla__10.1.1.223_SQLEXPRESS_sigob_utp_Componentes_indicadores[[desc_indicador]:[avance]],3,0)</f>
        <v>52</v>
      </c>
      <c r="D40" s="66">
        <f>VLOOKUP(B40,Tabla__10.1.1.223_SQLEXPRESS_sigob_utp_Componentes_indicadores[[desc_indicador]:[avance]],5,0)</f>
        <v>58.63</v>
      </c>
      <c r="E40" s="156">
        <f t="shared" si="10"/>
        <v>1.1274999999999999</v>
      </c>
      <c r="F40" s="175">
        <f t="shared" si="7"/>
        <v>1</v>
      </c>
      <c r="G40" s="83">
        <f t="shared" si="11"/>
        <v>0.125</v>
      </c>
      <c r="H40" s="83">
        <f t="shared" si="9"/>
        <v>0.14093749999999999</v>
      </c>
      <c r="I40" s="182">
        <f t="shared" si="8"/>
        <v>0.125</v>
      </c>
      <c r="J40" s="1071"/>
      <c r="K40" s="1161"/>
      <c r="L40" s="1073"/>
      <c r="M40" s="1074"/>
      <c r="N40" s="1144"/>
      <c r="O40" s="56"/>
      <c r="Q40" s="58"/>
      <c r="R40" s="58"/>
      <c r="S40" s="58"/>
      <c r="T40" s="58"/>
    </row>
    <row r="41" spans="1:20" s="57" customFormat="1" ht="30.75" thickBot="1" x14ac:dyDescent="0.3">
      <c r="A41" s="1062"/>
      <c r="B41" s="84" t="s">
        <v>80</v>
      </c>
      <c r="C41" s="76">
        <f>VLOOKUP(B41,Tabla__10.1.1.223_SQLEXPRESS_sigob_utp_Componentes_indicadores[[desc_indicador]:[avance]],3,0)</f>
        <v>16</v>
      </c>
      <c r="D41" s="70">
        <f>VLOOKUP(B41,Tabla__10.1.1.223_SQLEXPRESS_sigob_utp_Componentes_indicadores[[desc_indicador]:[avance]],5,0)</f>
        <v>22.69</v>
      </c>
      <c r="E41" s="157">
        <f t="shared" si="10"/>
        <v>1.4181250000000001</v>
      </c>
      <c r="F41" s="176">
        <f t="shared" si="7"/>
        <v>1</v>
      </c>
      <c r="G41" s="85">
        <f t="shared" si="11"/>
        <v>0.125</v>
      </c>
      <c r="H41" s="85">
        <f t="shared" si="9"/>
        <v>0.17726562500000001</v>
      </c>
      <c r="I41" s="183">
        <f t="shared" si="8"/>
        <v>0.125</v>
      </c>
      <c r="J41" s="1072"/>
      <c r="K41" s="1162"/>
      <c r="L41" s="1066"/>
      <c r="M41" s="1068"/>
      <c r="N41" s="1118"/>
      <c r="O41" s="56"/>
      <c r="Q41" s="58"/>
    </row>
    <row r="42" spans="1:20" s="57" customFormat="1" ht="30" x14ac:dyDescent="0.25">
      <c r="A42" s="1061" t="s">
        <v>400</v>
      </c>
      <c r="B42" s="80" t="s">
        <v>85</v>
      </c>
      <c r="C42" s="74">
        <f>VLOOKUP(B42,Tabla__10.1.1.223_SQLEXPRESS_sigob_utp_Componentes_indicadores[[desc_indicador]:[avance]],3,0)</f>
        <v>45</v>
      </c>
      <c r="D42" s="62">
        <f>VLOOKUP(B42,Tabla__10.1.1.223_SQLEXPRESS_sigob_utp_Componentes_indicadores[[desc_indicador]:[avance]],5,0)</f>
        <v>44.75</v>
      </c>
      <c r="E42" s="155">
        <f t="shared" si="10"/>
        <v>0.99444444444444446</v>
      </c>
      <c r="F42" s="174">
        <f t="shared" si="7"/>
        <v>0.99444444444444446</v>
      </c>
      <c r="G42" s="81">
        <f>1/4</f>
        <v>0.25</v>
      </c>
      <c r="H42" s="86">
        <f t="shared" si="9"/>
        <v>0.24861111111111112</v>
      </c>
      <c r="I42" s="184">
        <f t="shared" si="8"/>
        <v>0.24861111111111112</v>
      </c>
      <c r="J42" s="1063">
        <f>SUM(H42:H45)</f>
        <v>1.1505074696545283</v>
      </c>
      <c r="K42" s="1100">
        <f>SUM(I42:I45)</f>
        <v>0.99861111111111112</v>
      </c>
      <c r="L42" s="1065">
        <v>0.2</v>
      </c>
      <c r="M42" s="1067">
        <f>L42*J42</f>
        <v>0.23010149393090568</v>
      </c>
      <c r="N42" s="1117">
        <f>K42*L42</f>
        <v>0.19972222222222225</v>
      </c>
      <c r="O42" s="56"/>
      <c r="Q42" s="58"/>
    </row>
    <row r="43" spans="1:20" s="57" customFormat="1" ht="30" x14ac:dyDescent="0.25">
      <c r="A43" s="1069"/>
      <c r="B43" s="82" t="s">
        <v>86</v>
      </c>
      <c r="C43" s="75">
        <f>VLOOKUP(B43,Tabla__10.1.1.223_SQLEXPRESS_sigob_utp_Componentes_indicadores[[desc_indicador]:[avance]],3,0)</f>
        <v>70</v>
      </c>
      <c r="D43" s="66">
        <f>VLOOKUP(B43,Tabla__10.1.1.223_SQLEXPRESS_sigob_utp_Componentes_indicadores[[desc_indicador]:[avance]],5,0)</f>
        <v>93.48</v>
      </c>
      <c r="E43" s="156">
        <f t="shared" si="10"/>
        <v>1.3354285714285714</v>
      </c>
      <c r="F43" s="175">
        <f t="shared" si="7"/>
        <v>1</v>
      </c>
      <c r="G43" s="83">
        <v>0.25</v>
      </c>
      <c r="H43" s="90">
        <f t="shared" si="9"/>
        <v>0.33385714285714285</v>
      </c>
      <c r="I43" s="185">
        <f t="shared" si="8"/>
        <v>0.25</v>
      </c>
      <c r="J43" s="1075"/>
      <c r="K43" s="1150"/>
      <c r="L43" s="1073"/>
      <c r="M43" s="1076"/>
      <c r="N43" s="1122"/>
      <c r="O43" s="56"/>
      <c r="Q43" s="58"/>
    </row>
    <row r="44" spans="1:20" s="57" customFormat="1" ht="30" x14ac:dyDescent="0.25">
      <c r="A44" s="1069"/>
      <c r="B44" s="82" t="s">
        <v>87</v>
      </c>
      <c r="C44" s="75">
        <f>VLOOKUP(B44,Tabla__10.1.1.223_SQLEXPRESS_sigob_utp_Componentes_indicadores[[desc_indicador]:[avance]],3,0)</f>
        <v>85</v>
      </c>
      <c r="D44" s="66">
        <f>VLOOKUP(B44,Tabla__10.1.1.223_SQLEXPRESS_sigob_utp_Componentes_indicadores[[desc_indicador]:[avance]],5,0)</f>
        <v>90</v>
      </c>
      <c r="E44" s="156">
        <f t="shared" si="10"/>
        <v>1.0588235294117647</v>
      </c>
      <c r="F44" s="175">
        <f t="shared" si="7"/>
        <v>1</v>
      </c>
      <c r="G44" s="83">
        <v>0.25</v>
      </c>
      <c r="H44" s="90">
        <f t="shared" si="9"/>
        <v>0.26470588235294118</v>
      </c>
      <c r="I44" s="185">
        <f t="shared" si="8"/>
        <v>0.25</v>
      </c>
      <c r="J44" s="1075"/>
      <c r="K44" s="1150"/>
      <c r="L44" s="1073"/>
      <c r="M44" s="1076"/>
      <c r="N44" s="1122"/>
      <c r="O44" s="56"/>
      <c r="Q44" s="58"/>
    </row>
    <row r="45" spans="1:20" s="57" customFormat="1" ht="30.75" thickBot="1" x14ac:dyDescent="0.3">
      <c r="A45" s="1062"/>
      <c r="B45" s="84" t="s">
        <v>88</v>
      </c>
      <c r="C45" s="76">
        <f>VLOOKUP(B45,Tabla__10.1.1.223_SQLEXPRESS_sigob_utp_Componentes_indicadores[[desc_indicador]:[avance]],3,0)</f>
        <v>75</v>
      </c>
      <c r="D45" s="70">
        <f>VLOOKUP(B45,Tabla__10.1.1.223_SQLEXPRESS_sigob_utp_Componentes_indicadores[[desc_indicador]:[avance]],5,0)</f>
        <v>91</v>
      </c>
      <c r="E45" s="157">
        <f t="shared" si="10"/>
        <v>1.2133333333333334</v>
      </c>
      <c r="F45" s="176">
        <f t="shared" si="7"/>
        <v>1</v>
      </c>
      <c r="G45" s="85">
        <v>0.25</v>
      </c>
      <c r="H45" s="88">
        <f t="shared" si="9"/>
        <v>0.30333333333333334</v>
      </c>
      <c r="I45" s="186">
        <f t="shared" si="8"/>
        <v>0.25</v>
      </c>
      <c r="J45" s="1064"/>
      <c r="K45" s="1101"/>
      <c r="L45" s="1066"/>
      <c r="M45" s="1077"/>
      <c r="N45" s="1123"/>
      <c r="O45" s="56"/>
      <c r="Q45" s="58"/>
    </row>
    <row r="46" spans="1:20" s="57" customFormat="1" x14ac:dyDescent="0.25">
      <c r="A46" s="1061" t="s">
        <v>401</v>
      </c>
      <c r="B46" s="80" t="s">
        <v>90</v>
      </c>
      <c r="C46" s="74">
        <f>VLOOKUP(B46,Tabla__10.1.1.223_SQLEXPRESS_sigob_utp_Componentes_indicadores[[desc_indicador]:[avance]],3,0)</f>
        <v>92</v>
      </c>
      <c r="D46" s="62">
        <f>VLOOKUP(B46,Tabla__10.1.1.223_SQLEXPRESS_sigob_utp_Componentes_indicadores[[desc_indicador]:[avance]],5,0)</f>
        <v>91.79</v>
      </c>
      <c r="E46" s="379">
        <f t="shared" si="10"/>
        <v>0.99771739130434789</v>
      </c>
      <c r="F46" s="381">
        <f t="shared" si="7"/>
        <v>0.99771739130434789</v>
      </c>
      <c r="G46" s="86">
        <f>1/11</f>
        <v>9.0909090909090912E-2</v>
      </c>
      <c r="H46" s="86">
        <f t="shared" si="9"/>
        <v>9.0701581027667996E-2</v>
      </c>
      <c r="I46" s="184">
        <f t="shared" si="8"/>
        <v>9.0701581027667996E-2</v>
      </c>
      <c r="J46" s="1063">
        <f>SUM(H46:H56)</f>
        <v>0.98048722076336059</v>
      </c>
      <c r="K46" s="1100">
        <f>SUM(I46:I56)</f>
        <v>0.91018376722233685</v>
      </c>
      <c r="L46" s="1065">
        <v>0.1</v>
      </c>
      <c r="M46" s="1067">
        <f>J46*L46</f>
        <v>9.8048722076336067E-2</v>
      </c>
      <c r="N46" s="1117">
        <f>K46*L46</f>
        <v>9.1018376722233688E-2</v>
      </c>
      <c r="O46" s="56"/>
      <c r="Q46" s="58"/>
    </row>
    <row r="47" spans="1:20" s="57" customFormat="1" x14ac:dyDescent="0.25">
      <c r="A47" s="1069"/>
      <c r="B47" s="82" t="s">
        <v>686</v>
      </c>
      <c r="C47" s="75">
        <f>VLOOKUP(B47,Tabla__10.1.1.223_SQLEXPRESS_sigob_utp_Componentes_indicadores[[desc_indicador]:[avance]],3,0)</f>
        <v>50</v>
      </c>
      <c r="D47" s="66">
        <f>VLOOKUP(B47,Tabla__10.1.1.223_SQLEXPRESS_sigob_utp_Componentes_indicadores[[desc_indicador]:[avance]],5,0)</f>
        <v>36.9</v>
      </c>
      <c r="E47" s="380">
        <f t="shared" si="10"/>
        <v>0.73799999999999999</v>
      </c>
      <c r="F47" s="382">
        <f t="shared" si="7"/>
        <v>0.73799999999999999</v>
      </c>
      <c r="G47" s="90">
        <f t="shared" ref="G47:G56" si="12">1/11</f>
        <v>9.0909090909090912E-2</v>
      </c>
      <c r="H47" s="90">
        <f t="shared" si="9"/>
        <v>6.709090909090909E-2</v>
      </c>
      <c r="I47" s="185">
        <f t="shared" si="8"/>
        <v>6.709090909090909E-2</v>
      </c>
      <c r="J47" s="1075"/>
      <c r="K47" s="1150"/>
      <c r="L47" s="1073"/>
      <c r="M47" s="1074"/>
      <c r="N47" s="1144"/>
      <c r="O47" s="56"/>
      <c r="Q47" s="58"/>
    </row>
    <row r="48" spans="1:20" s="57" customFormat="1" x14ac:dyDescent="0.25">
      <c r="A48" s="1069"/>
      <c r="B48" s="82" t="s">
        <v>93</v>
      </c>
      <c r="C48" s="75">
        <f>VLOOKUP(B48,Tabla__10.1.1.223_SQLEXPRESS_sigob_utp_Componentes_indicadores[[desc_indicador]:[avance]],3,0)</f>
        <v>8</v>
      </c>
      <c r="D48" s="66">
        <f>VLOOKUP(B48,Tabla__10.1.1.223_SQLEXPRESS_sigob_utp_Componentes_indicadores[[desc_indicador]:[avance]],5,0)</f>
        <v>8.2100000000000009</v>
      </c>
      <c r="E48" s="380">
        <f t="shared" si="10"/>
        <v>1.0262500000000001</v>
      </c>
      <c r="F48" s="382">
        <f t="shared" si="7"/>
        <v>1</v>
      </c>
      <c r="G48" s="90">
        <f t="shared" si="12"/>
        <v>9.0909090909090912E-2</v>
      </c>
      <c r="H48" s="90">
        <f t="shared" si="9"/>
        <v>9.3295454545454556E-2</v>
      </c>
      <c r="I48" s="185">
        <f t="shared" si="8"/>
        <v>9.0909090909090912E-2</v>
      </c>
      <c r="J48" s="1075"/>
      <c r="K48" s="1150"/>
      <c r="L48" s="1073"/>
      <c r="M48" s="1074"/>
      <c r="N48" s="1144"/>
      <c r="O48" s="56"/>
      <c r="Q48" s="58"/>
    </row>
    <row r="49" spans="1:19" s="57" customFormat="1" x14ac:dyDescent="0.25">
      <c r="A49" s="1069"/>
      <c r="B49" s="82" t="s">
        <v>94</v>
      </c>
      <c r="C49" s="75">
        <f>VLOOKUP(B49,Tabla__10.1.1.223_SQLEXPRESS_sigob_utp_Componentes_indicadores[[desc_indicador]:[avance]],3,0)</f>
        <v>50</v>
      </c>
      <c r="D49" s="66">
        <f>VLOOKUP(B49,Tabla__10.1.1.223_SQLEXPRESS_sigob_utp_Componentes_indicadores[[desc_indicador]:[avance]],5,0)</f>
        <v>63.1</v>
      </c>
      <c r="E49" s="380">
        <f t="shared" si="10"/>
        <v>1.262</v>
      </c>
      <c r="F49" s="382">
        <f t="shared" si="7"/>
        <v>1</v>
      </c>
      <c r="G49" s="90">
        <f t="shared" si="12"/>
        <v>9.0909090909090912E-2</v>
      </c>
      <c r="H49" s="90">
        <f t="shared" si="9"/>
        <v>0.11472727272727273</v>
      </c>
      <c r="I49" s="185">
        <f t="shared" si="8"/>
        <v>9.0909090909090912E-2</v>
      </c>
      <c r="J49" s="1075"/>
      <c r="K49" s="1150"/>
      <c r="L49" s="1073"/>
      <c r="M49" s="1074"/>
      <c r="N49" s="1144"/>
      <c r="O49" s="56"/>
      <c r="Q49" s="58"/>
    </row>
    <row r="50" spans="1:19" s="57" customFormat="1" x14ac:dyDescent="0.25">
      <c r="A50" s="1069"/>
      <c r="B50" s="82" t="s">
        <v>99</v>
      </c>
      <c r="C50" s="75">
        <f>VLOOKUP(B50,Tabla__10.1.1.223_SQLEXPRESS_sigob_utp_Componentes_indicadores[[desc_indicador]:[avance]],3,0)</f>
        <v>87</v>
      </c>
      <c r="D50" s="66">
        <f>VLOOKUP(B50,Tabla__10.1.1.223_SQLEXPRESS_sigob_utp_Componentes_indicadores[[desc_indicador]:[avance]],5,0)</f>
        <v>88.42</v>
      </c>
      <c r="E50" s="380">
        <f t="shared" si="10"/>
        <v>1.0163218390804598</v>
      </c>
      <c r="F50" s="382">
        <f t="shared" si="7"/>
        <v>1</v>
      </c>
      <c r="G50" s="90">
        <f t="shared" si="12"/>
        <v>9.0909090909090912E-2</v>
      </c>
      <c r="H50" s="90">
        <f t="shared" si="9"/>
        <v>9.2392894461859984E-2</v>
      </c>
      <c r="I50" s="185">
        <f t="shared" si="8"/>
        <v>9.0909090909090912E-2</v>
      </c>
      <c r="J50" s="1075"/>
      <c r="K50" s="1150"/>
      <c r="L50" s="1073"/>
      <c r="M50" s="1074"/>
      <c r="N50" s="1144"/>
      <c r="O50" s="56"/>
      <c r="Q50" s="58"/>
    </row>
    <row r="51" spans="1:19" s="57" customFormat="1" x14ac:dyDescent="0.25">
      <c r="A51" s="1069"/>
      <c r="B51" s="82" t="s">
        <v>656</v>
      </c>
      <c r="C51" s="75">
        <f>VLOOKUP(B51,Tabla__10.1.1.223_SQLEXPRESS_sigob_utp_Componentes_indicadores[[desc_indicador]:[avance]],3,0)</f>
        <v>43.86</v>
      </c>
      <c r="D51" s="66">
        <f>VLOOKUP(B51,Tabla__10.1.1.223_SQLEXPRESS_sigob_utp_Componentes_indicadores[[desc_indicador]:[avance]],5,0)</f>
        <v>49.13</v>
      </c>
      <c r="E51" s="380">
        <f t="shared" si="10"/>
        <v>1.1201550387596899</v>
      </c>
      <c r="F51" s="382">
        <f t="shared" si="7"/>
        <v>1</v>
      </c>
      <c r="G51" s="90">
        <f t="shared" si="12"/>
        <v>9.0909090909090912E-2</v>
      </c>
      <c r="H51" s="90">
        <f t="shared" si="9"/>
        <v>0.1018322762508809</v>
      </c>
      <c r="I51" s="185">
        <f t="shared" si="8"/>
        <v>9.0909090909090912E-2</v>
      </c>
      <c r="J51" s="1075"/>
      <c r="K51" s="1150"/>
      <c r="L51" s="1073"/>
      <c r="M51" s="1074"/>
      <c r="N51" s="1144"/>
      <c r="O51" s="56"/>
      <c r="Q51" s="58"/>
    </row>
    <row r="52" spans="1:19" s="57" customFormat="1" x14ac:dyDescent="0.25">
      <c r="A52" s="1069"/>
      <c r="B52" s="82" t="s">
        <v>657</v>
      </c>
      <c r="C52" s="75">
        <f>VLOOKUP(B52,Tabla__10.1.1.223_SQLEXPRESS_sigob_utp_Componentes_indicadores[[desc_indicador]:[avance]],3,0)</f>
        <v>21.6</v>
      </c>
      <c r="D52" s="66">
        <f>VLOOKUP(B52,Tabla__10.1.1.223_SQLEXPRESS_sigob_utp_Componentes_indicadores[[desc_indicador]:[avance]],5,0)</f>
        <v>24.81</v>
      </c>
      <c r="E52" s="380">
        <f t="shared" si="10"/>
        <v>1.148611111111111</v>
      </c>
      <c r="F52" s="382">
        <f t="shared" si="7"/>
        <v>1</v>
      </c>
      <c r="G52" s="90">
        <f t="shared" si="12"/>
        <v>9.0909090909090912E-2</v>
      </c>
      <c r="H52" s="90">
        <f t="shared" si="9"/>
        <v>0.10441919191919191</v>
      </c>
      <c r="I52" s="185">
        <f t="shared" si="8"/>
        <v>9.0909090909090912E-2</v>
      </c>
      <c r="J52" s="1075"/>
      <c r="K52" s="1150"/>
      <c r="L52" s="1073"/>
      <c r="M52" s="1074"/>
      <c r="N52" s="1144"/>
      <c r="O52" s="56"/>
      <c r="Q52" s="58"/>
    </row>
    <row r="53" spans="1:19" s="57" customFormat="1" x14ac:dyDescent="0.25">
      <c r="A53" s="1069"/>
      <c r="B53" s="82" t="s">
        <v>658</v>
      </c>
      <c r="C53" s="75">
        <f>VLOOKUP(B53,Tabla__10.1.1.223_SQLEXPRESS_sigob_utp_Componentes_indicadores[[desc_indicador]:[avance]],3,0)</f>
        <v>24.18</v>
      </c>
      <c r="D53" s="66">
        <f>VLOOKUP(B53,Tabla__10.1.1.223_SQLEXPRESS_sigob_utp_Componentes_indicadores[[desc_indicador]:[avance]],5,0)</f>
        <v>22.3</v>
      </c>
      <c r="E53" s="380">
        <f t="shared" si="10"/>
        <v>0.9222497932175352</v>
      </c>
      <c r="F53" s="382">
        <f t="shared" si="7"/>
        <v>0.9222497932175352</v>
      </c>
      <c r="G53" s="90">
        <f t="shared" si="12"/>
        <v>9.0909090909090912E-2</v>
      </c>
      <c r="H53" s="90">
        <f t="shared" si="9"/>
        <v>8.3840890292503203E-2</v>
      </c>
      <c r="I53" s="185">
        <f t="shared" si="8"/>
        <v>8.3840890292503203E-2</v>
      </c>
      <c r="J53" s="1075"/>
      <c r="K53" s="1150"/>
      <c r="L53" s="1073"/>
      <c r="M53" s="1074"/>
      <c r="N53" s="1144"/>
      <c r="O53" s="56"/>
      <c r="Q53" s="58"/>
    </row>
    <row r="54" spans="1:19" s="57" customFormat="1" ht="30" x14ac:dyDescent="0.25">
      <c r="A54" s="1069"/>
      <c r="B54" s="82" t="s">
        <v>659</v>
      </c>
      <c r="C54" s="75">
        <f>VLOOKUP(B54,Tabla__10.1.1.223_SQLEXPRESS_sigob_utp_Componentes_indicadores[[desc_indicador]:[avance]],3,0)</f>
        <v>10.35</v>
      </c>
      <c r="D54" s="66">
        <f>VLOOKUP(B54,Tabla__10.1.1.223_SQLEXPRESS_sigob_utp_Componentes_indicadores[[desc_indicador]:[avance]],5,0)</f>
        <v>3.76</v>
      </c>
      <c r="E54" s="380">
        <f t="shared" si="10"/>
        <v>0.36328502415458935</v>
      </c>
      <c r="F54" s="382">
        <f t="shared" si="7"/>
        <v>0.36328502415458935</v>
      </c>
      <c r="G54" s="90">
        <f t="shared" si="12"/>
        <v>9.0909090909090912E-2</v>
      </c>
      <c r="H54" s="90">
        <f t="shared" si="9"/>
        <v>3.3025911286780854E-2</v>
      </c>
      <c r="I54" s="185">
        <f t="shared" si="8"/>
        <v>3.3025911286780854E-2</v>
      </c>
      <c r="J54" s="1075"/>
      <c r="K54" s="1150"/>
      <c r="L54" s="1073"/>
      <c r="M54" s="1074"/>
      <c r="N54" s="1144"/>
      <c r="O54" s="56"/>
      <c r="Q54" s="58"/>
    </row>
    <row r="55" spans="1:19" s="57" customFormat="1" ht="30" x14ac:dyDescent="0.25">
      <c r="A55" s="1069"/>
      <c r="B55" s="82" t="s">
        <v>100</v>
      </c>
      <c r="C55" s="75">
        <f>VLOOKUP(B55,Tabla__10.1.1.223_SQLEXPRESS_sigob_utp_Componentes_indicadores[[desc_indicador]:[avance]],3,0)</f>
        <v>13</v>
      </c>
      <c r="D55" s="66">
        <f>VLOOKUP(B55,Tabla__10.1.1.223_SQLEXPRESS_sigob_utp_Componentes_indicadores[[desc_indicador]:[avance]],5,0)</f>
        <v>12.88</v>
      </c>
      <c r="E55" s="380">
        <f t="shared" si="10"/>
        <v>0.99076923076923085</v>
      </c>
      <c r="F55" s="382">
        <f t="shared" si="7"/>
        <v>0.99076923076923085</v>
      </c>
      <c r="G55" s="90">
        <f t="shared" si="12"/>
        <v>9.0909090909090912E-2</v>
      </c>
      <c r="H55" s="90">
        <f t="shared" si="9"/>
        <v>9.0069930069930082E-2</v>
      </c>
      <c r="I55" s="185">
        <f t="shared" si="8"/>
        <v>9.0069930069930082E-2</v>
      </c>
      <c r="J55" s="1075"/>
      <c r="K55" s="1150"/>
      <c r="L55" s="1073"/>
      <c r="M55" s="1074"/>
      <c r="N55" s="1144"/>
      <c r="O55" s="56"/>
      <c r="Q55" s="58"/>
    </row>
    <row r="56" spans="1:19" s="57" customFormat="1" ht="30" x14ac:dyDescent="0.25">
      <c r="A56" s="1069"/>
      <c r="B56" s="82" t="s">
        <v>101</v>
      </c>
      <c r="C56" s="75">
        <f>VLOOKUP(B56,Tabla__10.1.1.223_SQLEXPRESS_sigob_utp_Componentes_indicadores[[desc_indicador]:[avance]],3,0)</f>
        <v>26</v>
      </c>
      <c r="D56" s="66">
        <f>VLOOKUP(B56,Tabla__10.1.1.223_SQLEXPRESS_sigob_utp_Componentes_indicadores[[desc_indicador]:[avance]],5,0)</f>
        <v>31.2</v>
      </c>
      <c r="E56" s="380">
        <f t="shared" si="10"/>
        <v>1.2</v>
      </c>
      <c r="F56" s="382">
        <f t="shared" si="7"/>
        <v>1</v>
      </c>
      <c r="G56" s="90">
        <f t="shared" si="12"/>
        <v>9.0909090909090912E-2</v>
      </c>
      <c r="H56" s="90">
        <f t="shared" si="9"/>
        <v>0.10909090909090909</v>
      </c>
      <c r="I56" s="185">
        <f t="shared" si="8"/>
        <v>9.0909090909090912E-2</v>
      </c>
      <c r="J56" s="1075"/>
      <c r="K56" s="1150"/>
      <c r="L56" s="1073"/>
      <c r="M56" s="1074"/>
      <c r="N56" s="1144"/>
      <c r="O56" s="56"/>
      <c r="Q56" s="58"/>
    </row>
    <row r="57" spans="1:19" s="57" customFormat="1" ht="27" customHeight="1" thickBot="1" x14ac:dyDescent="0.3">
      <c r="A57" s="1084" t="s">
        <v>956</v>
      </c>
      <c r="B57" s="1085"/>
      <c r="C57" s="1085"/>
      <c r="D57" s="1085"/>
      <c r="E57" s="1085"/>
      <c r="F57" s="1085"/>
      <c r="G57" s="1085"/>
      <c r="H57" s="1085"/>
      <c r="I57" s="1085"/>
      <c r="J57" s="1085"/>
      <c r="K57" s="1085"/>
      <c r="L57" s="1086"/>
      <c r="M57" s="91">
        <f>SUM(M28:M56)</f>
        <v>1.1490267807113452</v>
      </c>
      <c r="N57" s="168">
        <f>SUM(N28:N56)</f>
        <v>0.98471271197860799</v>
      </c>
      <c r="O57" s="56"/>
      <c r="Q57" s="58"/>
    </row>
    <row r="58" spans="1:19" s="57" customFormat="1" x14ac:dyDescent="0.25">
      <c r="A58" s="92"/>
      <c r="B58" s="87"/>
      <c r="C58" s="93"/>
      <c r="D58" s="93"/>
      <c r="E58" s="94"/>
      <c r="F58" s="94"/>
      <c r="G58" s="95"/>
      <c r="H58" s="94"/>
      <c r="I58" s="94"/>
      <c r="J58" s="95"/>
      <c r="K58" s="95"/>
      <c r="L58" s="93"/>
      <c r="M58" s="55"/>
      <c r="N58" s="56"/>
      <c r="O58" s="56"/>
      <c r="Q58" s="58"/>
    </row>
    <row r="59" spans="1:19" s="57" customFormat="1" ht="15.75" thickBot="1" x14ac:dyDescent="0.3">
      <c r="A59" s="92"/>
      <c r="B59" s="87"/>
      <c r="C59" s="93"/>
      <c r="D59" s="93"/>
      <c r="E59" s="94"/>
      <c r="F59" s="94"/>
      <c r="G59" s="95"/>
      <c r="H59" s="94"/>
      <c r="I59" s="94"/>
      <c r="J59" s="95"/>
      <c r="K59" s="95"/>
      <c r="L59" s="93"/>
      <c r="M59" s="55"/>
      <c r="N59" s="56"/>
      <c r="O59" s="56"/>
      <c r="Q59" s="58"/>
    </row>
    <row r="60" spans="1:19" s="57" customFormat="1" ht="45.75" thickBot="1" x14ac:dyDescent="0.3">
      <c r="A60" s="1090" t="s">
        <v>248</v>
      </c>
      <c r="B60" s="1091"/>
      <c r="C60" s="706" t="s">
        <v>244</v>
      </c>
      <c r="D60" s="706" t="s">
        <v>391</v>
      </c>
      <c r="E60" s="151" t="s">
        <v>392</v>
      </c>
      <c r="F60" s="151" t="s">
        <v>429</v>
      </c>
      <c r="G60" s="151" t="s">
        <v>393</v>
      </c>
      <c r="H60" s="151" t="s">
        <v>394</v>
      </c>
      <c r="I60" s="151" t="s">
        <v>430</v>
      </c>
      <c r="J60" s="153" t="s">
        <v>395</v>
      </c>
      <c r="K60" s="153" t="s">
        <v>431</v>
      </c>
      <c r="L60" s="153" t="s">
        <v>396</v>
      </c>
      <c r="M60" s="153" t="s">
        <v>955</v>
      </c>
      <c r="N60" s="154" t="s">
        <v>954</v>
      </c>
      <c r="O60" s="50"/>
      <c r="P60" s="58"/>
      <c r="Q60" s="58"/>
      <c r="R60" s="58"/>
      <c r="S60" s="58"/>
    </row>
    <row r="61" spans="1:19" ht="60.75" thickBot="1" x14ac:dyDescent="0.3">
      <c r="A61" s="158" t="s">
        <v>403</v>
      </c>
      <c r="B61" s="113" t="s">
        <v>103</v>
      </c>
      <c r="C61" s="114">
        <f>VLOOKUP(B61,Tabla__10.1.1.223_SQLEXPRESS_sigob_utp_Componentes_indicadores[[desc_indicador]:[avance]],3,0)</f>
        <v>60</v>
      </c>
      <c r="D61" s="115">
        <f>VLOOKUP(B61,Tabla__10.1.1.223_SQLEXPRESS_sigob_utp_Componentes_indicadores[[desc_indicador]:[avance]],5,0)</f>
        <v>61.5</v>
      </c>
      <c r="E61" s="159">
        <f>D61/C61</f>
        <v>1.0249999999999999</v>
      </c>
      <c r="F61" s="177">
        <f t="shared" ref="F61:F68" si="13">IF(E61&gt;1,1,E61)</f>
        <v>1</v>
      </c>
      <c r="G61" s="160">
        <v>1</v>
      </c>
      <c r="H61" s="160">
        <f t="shared" ref="H61:H68" si="14">E61*G61</f>
        <v>1.0249999999999999</v>
      </c>
      <c r="I61" s="187">
        <f t="shared" ref="I61:I68" si="15">F61*G61</f>
        <v>1</v>
      </c>
      <c r="J61" s="161">
        <f>E61</f>
        <v>1.0249999999999999</v>
      </c>
      <c r="K61" s="187">
        <f>SUM(I61)</f>
        <v>1</v>
      </c>
      <c r="L61" s="162">
        <v>0.2</v>
      </c>
      <c r="M61" s="163">
        <f>J61*L61</f>
        <v>0.20499999999999999</v>
      </c>
      <c r="N61" s="194">
        <f>K61*L61</f>
        <v>0.2</v>
      </c>
      <c r="P61" s="58"/>
      <c r="Q61" s="57"/>
      <c r="R61" s="57"/>
      <c r="S61" s="57"/>
    </row>
    <row r="62" spans="1:19" ht="60" x14ac:dyDescent="0.25">
      <c r="A62" s="1061" t="s">
        <v>404</v>
      </c>
      <c r="B62" s="42" t="s">
        <v>269</v>
      </c>
      <c r="C62" s="74">
        <f>VLOOKUP(B62,Tabla__10.1.1.223_SQLEXPRESS_sigob_utp_Componentes_indicadores[[desc_indicador]:[avance]],3,0)</f>
        <v>90</v>
      </c>
      <c r="D62" s="62">
        <f>VLOOKUP(B62,Tabla__10.1.1.223_SQLEXPRESS_sigob_utp_Componentes_indicadores[[desc_indicador]:[avance]],5,0)</f>
        <v>90</v>
      </c>
      <c r="E62" s="155">
        <f t="shared" ref="E62:E68" si="16">D62/C62</f>
        <v>1</v>
      </c>
      <c r="F62" s="174">
        <f t="shared" si="13"/>
        <v>1</v>
      </c>
      <c r="G62" s="64">
        <f>1/4</f>
        <v>0.25</v>
      </c>
      <c r="H62" s="64">
        <f t="shared" si="14"/>
        <v>0.25</v>
      </c>
      <c r="I62" s="178">
        <f t="shared" si="15"/>
        <v>0.25</v>
      </c>
      <c r="J62" s="1102">
        <f>SUM(H62:H65)</f>
        <v>1.0025215053763441</v>
      </c>
      <c r="K62" s="1035">
        <f>SUM(I62:I65)</f>
        <v>0.99399999999999999</v>
      </c>
      <c r="L62" s="1105">
        <v>0.2</v>
      </c>
      <c r="M62" s="1067">
        <f t="shared" ref="M62:M68" si="17">J62*L62</f>
        <v>0.20050430107526884</v>
      </c>
      <c r="N62" s="1117">
        <f>K62*L62</f>
        <v>0.1988</v>
      </c>
      <c r="P62" s="58"/>
      <c r="Q62" s="57"/>
      <c r="R62" s="57"/>
      <c r="S62" s="57"/>
    </row>
    <row r="63" spans="1:19" ht="30" x14ac:dyDescent="0.25">
      <c r="A63" s="1069"/>
      <c r="B63" s="43" t="s">
        <v>104</v>
      </c>
      <c r="C63" s="98">
        <f>VLOOKUP(B63,Tabla__10.1.1.223_SQLEXPRESS_sigob_utp_Componentes_indicadores[[desc_indicador]:[avance]],3,0)</f>
        <v>93</v>
      </c>
      <c r="D63" s="99">
        <f>VLOOKUP(B63,Tabla__10.1.1.223_SQLEXPRESS_sigob_utp_Componentes_indicadores[[desc_indicador]:[avance]],5,0)</f>
        <v>93.38</v>
      </c>
      <c r="E63" s="156">
        <f t="shared" si="16"/>
        <v>1.0040860215053764</v>
      </c>
      <c r="F63" s="175">
        <f t="shared" si="13"/>
        <v>1</v>
      </c>
      <c r="G63" s="68">
        <f>1/4</f>
        <v>0.25</v>
      </c>
      <c r="H63" s="68">
        <f t="shared" si="14"/>
        <v>0.2510215053763441</v>
      </c>
      <c r="I63" s="179">
        <f>F63*G63</f>
        <v>0.25</v>
      </c>
      <c r="J63" s="1103"/>
      <c r="K63" s="1036"/>
      <c r="L63" s="1106"/>
      <c r="M63" s="1076"/>
      <c r="N63" s="1122"/>
      <c r="P63" s="58"/>
      <c r="Q63" s="57"/>
      <c r="R63" s="57"/>
      <c r="S63" s="57"/>
    </row>
    <row r="64" spans="1:19" ht="30" x14ac:dyDescent="0.25">
      <c r="A64" s="1069"/>
      <c r="B64" s="43" t="s">
        <v>199</v>
      </c>
      <c r="C64" s="98">
        <f>VLOOKUP(B64,Tabla__10.1.1.223_SQLEXPRESS_sigob_utp_Componentes_indicadores[[desc_indicador]:[avance]],3,0)</f>
        <v>2000</v>
      </c>
      <c r="D64" s="99">
        <f>VLOOKUP(B64,Tabla__10.1.1.223_SQLEXPRESS_sigob_utp_Componentes_indicadores[[desc_indicador]:[avance]],5,0)</f>
        <v>1952</v>
      </c>
      <c r="E64" s="156">
        <f t="shared" si="16"/>
        <v>0.97599999999999998</v>
      </c>
      <c r="F64" s="175">
        <f t="shared" si="13"/>
        <v>0.97599999999999998</v>
      </c>
      <c r="G64" s="68">
        <f>1/4</f>
        <v>0.25</v>
      </c>
      <c r="H64" s="68">
        <f t="shared" si="14"/>
        <v>0.24399999999999999</v>
      </c>
      <c r="I64" s="179">
        <f t="shared" si="15"/>
        <v>0.24399999999999999</v>
      </c>
      <c r="J64" s="1103"/>
      <c r="K64" s="1036"/>
      <c r="L64" s="1106"/>
      <c r="M64" s="1076"/>
      <c r="N64" s="1122"/>
      <c r="P64" s="58"/>
      <c r="Q64" s="57"/>
      <c r="R64" s="57"/>
      <c r="S64" s="57"/>
    </row>
    <row r="65" spans="1:20" ht="30.75" thickBot="1" x14ac:dyDescent="0.3">
      <c r="A65" s="1062"/>
      <c r="B65" s="164" t="s">
        <v>268</v>
      </c>
      <c r="C65" s="165">
        <f>VLOOKUP(B65,Tabla__10.1.1.223_SQLEXPRESS_sigob_utp_Componentes_indicadores[[desc_indicador]:[avance]],3,0)</f>
        <v>100</v>
      </c>
      <c r="D65" s="166">
        <f>VLOOKUP(B65,Tabla__10.1.1.223_SQLEXPRESS_sigob_utp_Componentes_indicadores[[desc_indicador]:[avance]],5,0)</f>
        <v>103</v>
      </c>
      <c r="E65" s="157">
        <f t="shared" si="16"/>
        <v>1.03</v>
      </c>
      <c r="F65" s="176">
        <f t="shared" si="13"/>
        <v>1</v>
      </c>
      <c r="G65" s="72">
        <f>1/4</f>
        <v>0.25</v>
      </c>
      <c r="H65" s="72">
        <f t="shared" si="14"/>
        <v>0.25750000000000001</v>
      </c>
      <c r="I65" s="180">
        <f t="shared" si="15"/>
        <v>0.25</v>
      </c>
      <c r="J65" s="1104"/>
      <c r="K65" s="1037"/>
      <c r="L65" s="1107"/>
      <c r="M65" s="1077"/>
      <c r="N65" s="1123"/>
      <c r="O65" s="50"/>
      <c r="P65" s="58"/>
    </row>
    <row r="66" spans="1:20" ht="38.25" customHeight="1" thickBot="1" x14ac:dyDescent="0.3">
      <c r="A66" s="158" t="s">
        <v>314</v>
      </c>
      <c r="B66" s="167" t="s">
        <v>271</v>
      </c>
      <c r="C66" s="114">
        <f>VLOOKUP(B66,Tabla__10.1.1.223_SQLEXPRESS_sigob_utp_Componentes_indicadores[[desc_indicador]:[avance]],3,0)</f>
        <v>16000</v>
      </c>
      <c r="D66" s="115">
        <f>VLOOKUP(B66,Tabla__10.1.1.223_SQLEXPRESS_sigob_utp_Componentes_indicadores[[desc_indicador]:[avance]],5,0)</f>
        <v>13841</v>
      </c>
      <c r="E66" s="159">
        <f t="shared" si="16"/>
        <v>0.86506249999999996</v>
      </c>
      <c r="F66" s="177">
        <f t="shared" si="13"/>
        <v>0.86506249999999996</v>
      </c>
      <c r="G66" s="160">
        <v>1</v>
      </c>
      <c r="H66" s="160">
        <f t="shared" si="14"/>
        <v>0.86506249999999996</v>
      </c>
      <c r="I66" s="187">
        <f t="shared" si="15"/>
        <v>0.86506249999999996</v>
      </c>
      <c r="J66" s="161">
        <f>E66</f>
        <v>0.86506249999999996</v>
      </c>
      <c r="K66" s="187">
        <f>SUM(I66)</f>
        <v>0.86506249999999996</v>
      </c>
      <c r="L66" s="162">
        <v>0.2</v>
      </c>
      <c r="M66" s="163">
        <f t="shared" si="17"/>
        <v>0.17301250000000001</v>
      </c>
      <c r="N66" s="194">
        <f>K66*L66</f>
        <v>0.17301250000000001</v>
      </c>
      <c r="O66" s="50"/>
      <c r="P66" s="58"/>
    </row>
    <row r="67" spans="1:20" ht="30.75" thickBot="1" x14ac:dyDescent="0.3">
      <c r="A67" s="158" t="s">
        <v>405</v>
      </c>
      <c r="B67" s="113" t="s">
        <v>106</v>
      </c>
      <c r="C67" s="114">
        <f>VLOOKUP(B67,Tabla__10.1.1.223_SQLEXPRESS_sigob_utp_Componentes_indicadores[[desc_indicador]:[avance]],3,0)</f>
        <v>55</v>
      </c>
      <c r="D67" s="115">
        <f>VLOOKUP(B67,Tabla__10.1.1.223_SQLEXPRESS_sigob_utp_Componentes_indicadores[[desc_indicador]:[avance]],5,0)</f>
        <v>100</v>
      </c>
      <c r="E67" s="159">
        <f t="shared" si="16"/>
        <v>1.8181818181818181</v>
      </c>
      <c r="F67" s="177">
        <f t="shared" si="13"/>
        <v>1</v>
      </c>
      <c r="G67" s="160">
        <v>1</v>
      </c>
      <c r="H67" s="160">
        <f t="shared" si="14"/>
        <v>1.8181818181818181</v>
      </c>
      <c r="I67" s="187">
        <f t="shared" si="15"/>
        <v>1</v>
      </c>
      <c r="J67" s="161">
        <f>E67</f>
        <v>1.8181818181818181</v>
      </c>
      <c r="K67" s="187">
        <f>SUM(I67)</f>
        <v>1</v>
      </c>
      <c r="L67" s="162">
        <v>0.2</v>
      </c>
      <c r="M67" s="163">
        <f t="shared" si="17"/>
        <v>0.36363636363636365</v>
      </c>
      <c r="N67" s="194">
        <f>K67*L67</f>
        <v>0.2</v>
      </c>
      <c r="O67" s="50"/>
      <c r="P67" s="58"/>
    </row>
    <row r="68" spans="1:20" ht="29.25" customHeight="1" thickBot="1" x14ac:dyDescent="0.3">
      <c r="A68" s="158" t="s">
        <v>406</v>
      </c>
      <c r="B68" s="113" t="s">
        <v>109</v>
      </c>
      <c r="C68" s="114">
        <f>VLOOKUP(B68,Tabla__10.1.1.223_SQLEXPRESS_sigob_utp_Componentes_indicadores[[desc_indicador]:[avance]],3,0)</f>
        <v>65</v>
      </c>
      <c r="D68" s="115">
        <f>VLOOKUP(B68,Tabla__10.1.1.223_SQLEXPRESS_sigob_utp_Componentes_indicadores[[desc_indicador]:[avance]],5,0)</f>
        <v>75.949999999999989</v>
      </c>
      <c r="E68" s="159">
        <f t="shared" si="16"/>
        <v>1.1684615384615382</v>
      </c>
      <c r="F68" s="177">
        <f t="shared" si="13"/>
        <v>1</v>
      </c>
      <c r="G68" s="160">
        <v>1</v>
      </c>
      <c r="H68" s="160">
        <f t="shared" si="14"/>
        <v>1.1684615384615382</v>
      </c>
      <c r="I68" s="187">
        <f t="shared" si="15"/>
        <v>1</v>
      </c>
      <c r="J68" s="161">
        <f>E68</f>
        <v>1.1684615384615382</v>
      </c>
      <c r="K68" s="187">
        <f>SUM(I68)</f>
        <v>1</v>
      </c>
      <c r="L68" s="162">
        <v>0.2</v>
      </c>
      <c r="M68" s="163">
        <f t="shared" si="17"/>
        <v>0.23369230769230764</v>
      </c>
      <c r="N68" s="194">
        <f>K68*L68</f>
        <v>0.2</v>
      </c>
      <c r="O68" s="50"/>
      <c r="P68" s="58"/>
    </row>
    <row r="69" spans="1:20" ht="27" customHeight="1" thickBot="1" x14ac:dyDescent="0.3">
      <c r="A69" s="1084" t="s">
        <v>956</v>
      </c>
      <c r="B69" s="1085"/>
      <c r="C69" s="1085"/>
      <c r="D69" s="1085"/>
      <c r="E69" s="1085"/>
      <c r="F69" s="1085"/>
      <c r="G69" s="1085"/>
      <c r="H69" s="1085"/>
      <c r="I69" s="1085"/>
      <c r="J69" s="1085"/>
      <c r="K69" s="1085"/>
      <c r="L69" s="1086"/>
      <c r="M69" s="168">
        <f>SUM(M61:M68)</f>
        <v>1.1758454724039402</v>
      </c>
      <c r="N69" s="168">
        <f>SUM(N61:N68)</f>
        <v>0.97181249999999997</v>
      </c>
      <c r="O69" s="50"/>
      <c r="P69" s="58"/>
    </row>
    <row r="70" spans="1:20" s="50" customFormat="1" x14ac:dyDescent="0.25">
      <c r="A70" s="77"/>
      <c r="B70" s="77"/>
      <c r="C70" s="77"/>
      <c r="D70" s="77"/>
      <c r="E70" s="78"/>
      <c r="F70" s="78"/>
      <c r="G70" s="78"/>
      <c r="H70" s="78"/>
      <c r="I70" s="78"/>
      <c r="J70" s="77"/>
      <c r="K70" s="77"/>
      <c r="L70" s="77"/>
      <c r="M70" s="79"/>
    </row>
    <row r="71" spans="1:20" s="56" customFormat="1" ht="15.75" thickBot="1" x14ac:dyDescent="0.3">
      <c r="A71" s="50"/>
      <c r="B71" s="51"/>
      <c r="C71" s="52"/>
      <c r="D71" s="52"/>
      <c r="E71" s="53"/>
      <c r="F71" s="53"/>
      <c r="G71" s="53"/>
      <c r="H71" s="53"/>
      <c r="I71" s="53"/>
      <c r="J71" s="54"/>
      <c r="K71" s="54"/>
      <c r="L71" s="55"/>
      <c r="M71" s="55"/>
      <c r="Q71" s="50"/>
    </row>
    <row r="72" spans="1:20" s="57" customFormat="1" ht="45.75" thickBot="1" x14ac:dyDescent="0.3">
      <c r="A72" s="1090" t="s">
        <v>422</v>
      </c>
      <c r="B72" s="1091"/>
      <c r="C72" s="706" t="s">
        <v>244</v>
      </c>
      <c r="D72" s="706" t="s">
        <v>391</v>
      </c>
      <c r="E72" s="151" t="s">
        <v>392</v>
      </c>
      <c r="F72" s="151" t="s">
        <v>429</v>
      </c>
      <c r="G72" s="151" t="s">
        <v>393</v>
      </c>
      <c r="H72" s="151" t="s">
        <v>394</v>
      </c>
      <c r="I72" s="151" t="s">
        <v>430</v>
      </c>
      <c r="J72" s="153" t="s">
        <v>395</v>
      </c>
      <c r="K72" s="153" t="s">
        <v>431</v>
      </c>
      <c r="L72" s="153" t="s">
        <v>396</v>
      </c>
      <c r="M72" s="153" t="s">
        <v>955</v>
      </c>
      <c r="N72" s="154" t="s">
        <v>954</v>
      </c>
      <c r="O72" s="56"/>
      <c r="Q72" s="58"/>
    </row>
    <row r="73" spans="1:20" s="57" customFormat="1" ht="30" x14ac:dyDescent="0.25">
      <c r="A73" s="1119" t="s">
        <v>407</v>
      </c>
      <c r="B73" s="107" t="s">
        <v>114</v>
      </c>
      <c r="C73" s="725">
        <f>VLOOKUP(B73,Tabla__10.1.1.223_SQLEXPRESS_sigob_utp_Componentes_indicadores[[desc_indicador]:[avance]],3,0)</f>
        <v>230</v>
      </c>
      <c r="D73" s="726">
        <f>VLOOKUP(B73,Tabla__10.1.1.223_SQLEXPRESS_sigob_utp_Componentes_indicadores[[desc_indicador]:[avance]],5,0)</f>
        <v>166</v>
      </c>
      <c r="E73" s="693">
        <f>D73/C73</f>
        <v>0.72173913043478266</v>
      </c>
      <c r="F73" s="696">
        <f t="shared" ref="F73:F81" si="18">IF(E73&gt;1,1,E73)</f>
        <v>0.72173913043478266</v>
      </c>
      <c r="G73" s="86">
        <v>0.33333333333333331</v>
      </c>
      <c r="H73" s="700">
        <f t="shared" ref="H73:H81" si="19">E73*G73</f>
        <v>0.24057971014492754</v>
      </c>
      <c r="I73" s="703">
        <f t="shared" ref="I73:I81" si="20">F73*G73</f>
        <v>0.24057971014492754</v>
      </c>
      <c r="J73" s="1078">
        <f>SUM(H73:H75)</f>
        <v>0.79057971014492745</v>
      </c>
      <c r="K73" s="1139">
        <f>SUM(I73:I75)</f>
        <v>0.7239130434782608</v>
      </c>
      <c r="L73" s="1065">
        <v>0.25</v>
      </c>
      <c r="M73" s="1081">
        <f>J73*L73</f>
        <v>0.19764492753623186</v>
      </c>
      <c r="N73" s="1163">
        <f>K73*L73</f>
        <v>0.1809782608695652</v>
      </c>
      <c r="O73" s="56"/>
      <c r="Q73" s="58"/>
    </row>
    <row r="74" spans="1:20" s="57" customFormat="1" ht="30" x14ac:dyDescent="0.25">
      <c r="A74" s="1120"/>
      <c r="B74" s="716" t="s">
        <v>948</v>
      </c>
      <c r="C74" s="719">
        <f>VLOOKUP(B74,Tabla__10.1.1.223_SQLEXPRESS_sigob_utp_Componentes_indicadores[[desc_indicador]:[avance]],3,0)</f>
        <v>20</v>
      </c>
      <c r="D74" s="648">
        <f>VLOOKUP(B74,Tabla__10.1.1.223_SQLEXPRESS_sigob_utp_Componentes_indicadores[[desc_indicador]:[avance]],5,0)</f>
        <v>9</v>
      </c>
      <c r="E74" s="694">
        <f>D74/C74</f>
        <v>0.45</v>
      </c>
      <c r="F74" s="697">
        <f t="shared" ref="F74" si="21">IF(E74&gt;1,1,E74)</f>
        <v>0.45</v>
      </c>
      <c r="G74" s="90">
        <v>0.33333333333333331</v>
      </c>
      <c r="H74" s="702">
        <f t="shared" ref="H74" si="22">E74*G74</f>
        <v>0.15</v>
      </c>
      <c r="I74" s="708">
        <f t="shared" ref="I74" si="23">F74*G74</f>
        <v>0.15</v>
      </c>
      <c r="J74" s="1079"/>
      <c r="K74" s="1140"/>
      <c r="L74" s="1050"/>
      <c r="M74" s="1082"/>
      <c r="N74" s="1164"/>
      <c r="O74" s="56"/>
      <c r="Q74" s="58"/>
    </row>
    <row r="75" spans="1:20" ht="33" customHeight="1" thickBot="1" x14ac:dyDescent="0.3">
      <c r="A75" s="1121"/>
      <c r="B75" s="108" t="s">
        <v>949</v>
      </c>
      <c r="C75" s="717">
        <f>VLOOKUP(B75,Tabla__10.1.1.223_SQLEXPRESS_sigob_utp_Componentes_indicadores[[desc_indicador]:[avance]],3,0)</f>
        <v>5</v>
      </c>
      <c r="D75" s="718">
        <f>VLOOKUP(B75,Tabla__10.1.1.223_SQLEXPRESS_sigob_utp_Componentes_indicadores[[desc_indicador]:[avance]],5,0)</f>
        <v>6</v>
      </c>
      <c r="E75" s="695">
        <f>D75/C75</f>
        <v>1.2</v>
      </c>
      <c r="F75" s="698">
        <f t="shared" si="18"/>
        <v>1</v>
      </c>
      <c r="G75" s="88">
        <v>0.33333333333333331</v>
      </c>
      <c r="H75" s="701">
        <f t="shared" si="19"/>
        <v>0.39999999999999997</v>
      </c>
      <c r="I75" s="704">
        <f t="shared" si="20"/>
        <v>0.33333333333333331</v>
      </c>
      <c r="J75" s="1080"/>
      <c r="K75" s="1141"/>
      <c r="L75" s="1066"/>
      <c r="M75" s="1083"/>
      <c r="N75" s="1165"/>
      <c r="R75" s="57"/>
      <c r="S75" s="57"/>
      <c r="T75" s="57"/>
    </row>
    <row r="76" spans="1:20" s="57" customFormat="1" ht="60" x14ac:dyDescent="0.25">
      <c r="A76" s="1131" t="s">
        <v>408</v>
      </c>
      <c r="B76" s="724" t="s">
        <v>950</v>
      </c>
      <c r="C76" s="729">
        <f>VLOOKUP(B76,Tabla__10.1.1.223_SQLEXPRESS_sigob_utp_Componentes_indicadores[[desc_indicador]:[avance]],3,0)</f>
        <v>38</v>
      </c>
      <c r="D76" s="730">
        <f>VLOOKUP(B76,Tabla__10.1.1.223_SQLEXPRESS_sigob_utp_Componentes_indicadores[[desc_indicador]:[avance]],5,0)</f>
        <v>53</v>
      </c>
      <c r="E76" s="720">
        <f>D76/C76</f>
        <v>1.3947368421052631</v>
      </c>
      <c r="F76" s="721">
        <f t="shared" si="18"/>
        <v>1</v>
      </c>
      <c r="G76" s="722">
        <v>0.5</v>
      </c>
      <c r="H76" s="722">
        <f t="shared" si="19"/>
        <v>0.69736842105263153</v>
      </c>
      <c r="I76" s="723">
        <f t="shared" si="20"/>
        <v>0.5</v>
      </c>
      <c r="J76" s="1133">
        <f>SUM(H76:H77)</f>
        <v>2.0048684210526315</v>
      </c>
      <c r="K76" s="1142">
        <f>SUM(I76:I77)</f>
        <v>1</v>
      </c>
      <c r="L76" s="1135">
        <v>0.26</v>
      </c>
      <c r="M76" s="1137">
        <f>J76*L76</f>
        <v>0.52126578947368418</v>
      </c>
      <c r="N76" s="1166">
        <f>K76*L76</f>
        <v>0.26</v>
      </c>
      <c r="O76" s="56"/>
      <c r="Q76" s="58"/>
    </row>
    <row r="77" spans="1:20" s="57" customFormat="1" ht="45.75" thickBot="1" x14ac:dyDescent="0.3">
      <c r="A77" s="1132"/>
      <c r="B77" s="731" t="s">
        <v>116</v>
      </c>
      <c r="C77" s="732">
        <f>VLOOKUP(B77,Tabla__10.1.1.223_SQLEXPRESS_sigob_utp_Componentes_indicadores[[desc_indicador]:[avance]],3,0)</f>
        <v>200</v>
      </c>
      <c r="D77" s="733">
        <f>VLOOKUP(B77,Tabla__10.1.1.223_SQLEXPRESS_sigob_utp_Componentes_indicadores[[desc_indicador]:[avance]],5,0)</f>
        <v>523</v>
      </c>
      <c r="E77" s="734">
        <f>D77/C77</f>
        <v>2.6150000000000002</v>
      </c>
      <c r="F77" s="735">
        <f t="shared" si="18"/>
        <v>1</v>
      </c>
      <c r="G77" s="736">
        <v>0.5</v>
      </c>
      <c r="H77" s="736">
        <f t="shared" si="19"/>
        <v>1.3075000000000001</v>
      </c>
      <c r="I77" s="737">
        <f t="shared" si="20"/>
        <v>0.5</v>
      </c>
      <c r="J77" s="1134"/>
      <c r="K77" s="1143"/>
      <c r="L77" s="1136"/>
      <c r="M77" s="1138"/>
      <c r="N77" s="1167"/>
      <c r="O77" s="56"/>
      <c r="Q77" s="58"/>
    </row>
    <row r="78" spans="1:20" s="57" customFormat="1" ht="30.75" thickBot="1" x14ac:dyDescent="0.3">
      <c r="A78" s="709" t="s">
        <v>409</v>
      </c>
      <c r="B78" s="738" t="s">
        <v>951</v>
      </c>
      <c r="C78" s="739">
        <f>VLOOKUP(B78,Tabla__10.1.1.223_SQLEXPRESS_sigob_utp_Componentes_indicadores[[desc_indicador]:[avance]],3,0)</f>
        <v>56</v>
      </c>
      <c r="D78" s="740">
        <f>VLOOKUP(B78,Tabla__10.1.1.223_SQLEXPRESS_sigob_utp_Componentes_indicadores[[desc_indicador]:[avance]],5,0)</f>
        <v>71</v>
      </c>
      <c r="E78" s="741">
        <f t="shared" ref="E78:E80" si="24">D78/C78</f>
        <v>1.2678571428571428</v>
      </c>
      <c r="F78" s="742">
        <f t="shared" si="18"/>
        <v>1</v>
      </c>
      <c r="G78" s="743">
        <v>1</v>
      </c>
      <c r="H78" s="743">
        <f>E78*G78</f>
        <v>1.2678571428571428</v>
      </c>
      <c r="I78" s="744">
        <f t="shared" si="20"/>
        <v>1</v>
      </c>
      <c r="J78" s="743">
        <f>SUM(H78:H78)</f>
        <v>1.2678571428571428</v>
      </c>
      <c r="K78" s="744">
        <f>SUM(I78:I78)</f>
        <v>1</v>
      </c>
      <c r="L78" s="699">
        <v>0.32</v>
      </c>
      <c r="M78" s="707">
        <f>J78*L78</f>
        <v>0.40571428571428569</v>
      </c>
      <c r="N78" s="705">
        <f>K78*L78</f>
        <v>0.32</v>
      </c>
      <c r="O78" s="56"/>
      <c r="Q78" s="58"/>
    </row>
    <row r="79" spans="1:20" s="746" customFormat="1" ht="30" x14ac:dyDescent="0.25">
      <c r="A79" s="1119" t="s">
        <v>247</v>
      </c>
      <c r="B79" s="80" t="s">
        <v>952</v>
      </c>
      <c r="C79" s="725">
        <f>VLOOKUP(B79,Tabla__10.1.1.223_SQLEXPRESS_sigob_utp_Componentes_indicadores[[desc_indicador]:[avance]],3,0)</f>
        <v>72</v>
      </c>
      <c r="D79" s="726">
        <f>VLOOKUP(B79,Tabla__10.1.1.223_SQLEXPRESS_sigob_utp_Componentes_indicadores[[desc_indicador]:[avance]],5,0)</f>
        <v>72</v>
      </c>
      <c r="E79" s="693">
        <f t="shared" si="24"/>
        <v>1</v>
      </c>
      <c r="F79" s="696">
        <f t="shared" si="18"/>
        <v>1</v>
      </c>
      <c r="G79" s="700">
        <f>1/3</f>
        <v>0.33333333333333331</v>
      </c>
      <c r="H79" s="700">
        <f t="shared" si="19"/>
        <v>0.33333333333333331</v>
      </c>
      <c r="I79" s="703">
        <f t="shared" si="20"/>
        <v>0.33333333333333331</v>
      </c>
      <c r="J79" s="1063">
        <f>SUM(H79:H81)</f>
        <v>0.93682539682539678</v>
      </c>
      <c r="K79" s="1100">
        <f>SUM(I79:I81)</f>
        <v>0.86904761904761907</v>
      </c>
      <c r="L79" s="1065">
        <v>0.17</v>
      </c>
      <c r="M79" s="1067">
        <f>J79*L79</f>
        <v>0.15926031746031746</v>
      </c>
      <c r="N79" s="1117">
        <f>K79*L79</f>
        <v>0.14773809523809525</v>
      </c>
      <c r="O79" s="745"/>
    </row>
    <row r="80" spans="1:20" s="57" customFormat="1" ht="30" x14ac:dyDescent="0.25">
      <c r="A80" s="1149"/>
      <c r="B80" s="109" t="s">
        <v>126</v>
      </c>
      <c r="C80" s="719">
        <f>VLOOKUP(B80,Tabla__10.1.1.223_SQLEXPRESS_sigob_utp_Componentes_indicadores[[desc_indicador]:[avance]],3,0)</f>
        <v>28</v>
      </c>
      <c r="D80" s="648">
        <f>VLOOKUP(B80,Tabla__10.1.1.223_SQLEXPRESS_sigob_utp_Componentes_indicadores[[desc_indicador]:[avance]],5,0)</f>
        <v>17</v>
      </c>
      <c r="E80" s="694">
        <f t="shared" si="24"/>
        <v>0.6071428571428571</v>
      </c>
      <c r="F80" s="697">
        <f t="shared" si="18"/>
        <v>0.6071428571428571</v>
      </c>
      <c r="G80" s="702">
        <f>1/3</f>
        <v>0.33333333333333331</v>
      </c>
      <c r="H80" s="702">
        <f t="shared" si="19"/>
        <v>0.20238095238095236</v>
      </c>
      <c r="I80" s="708">
        <f t="shared" si="20"/>
        <v>0.20238095238095236</v>
      </c>
      <c r="J80" s="1075"/>
      <c r="K80" s="1150"/>
      <c r="L80" s="1073"/>
      <c r="M80" s="1076"/>
      <c r="N80" s="1122"/>
      <c r="O80" s="56"/>
    </row>
    <row r="81" spans="1:20" s="750" customFormat="1" ht="45.75" thickBot="1" x14ac:dyDescent="0.3">
      <c r="A81" s="1121"/>
      <c r="B81" s="108" t="s">
        <v>125</v>
      </c>
      <c r="C81" s="747">
        <f>VLOOKUP(B81,Tabla__10.1.1.223_SQLEXPRESS_sigob_utp_Componentes_indicadores[[desc_indicador]:[avance]],3,0)%</f>
        <v>0.6</v>
      </c>
      <c r="D81" s="748">
        <f>VLOOKUP(B81,Tabla__10.1.1.223_SQLEXPRESS_sigob_utp_Componentes_indicadores[[desc_indicador]:[avance]],5,0)%</f>
        <v>0.72199999999999998</v>
      </c>
      <c r="E81" s="695">
        <f>D81/C81</f>
        <v>1.2033333333333334</v>
      </c>
      <c r="F81" s="698">
        <f t="shared" si="18"/>
        <v>1</v>
      </c>
      <c r="G81" s="701">
        <f>1/3</f>
        <v>0.33333333333333331</v>
      </c>
      <c r="H81" s="701">
        <f t="shared" si="19"/>
        <v>0.40111111111111108</v>
      </c>
      <c r="I81" s="704">
        <f t="shared" si="20"/>
        <v>0.33333333333333331</v>
      </c>
      <c r="J81" s="1064"/>
      <c r="K81" s="1101"/>
      <c r="L81" s="1066"/>
      <c r="M81" s="1077"/>
      <c r="N81" s="1123"/>
      <c r="O81" s="749"/>
    </row>
    <row r="82" spans="1:20" s="57" customFormat="1" ht="27" customHeight="1" thickBot="1" x14ac:dyDescent="0.3">
      <c r="A82" s="1084" t="s">
        <v>956</v>
      </c>
      <c r="B82" s="1085"/>
      <c r="C82" s="1085"/>
      <c r="D82" s="1085"/>
      <c r="E82" s="1085"/>
      <c r="F82" s="1085"/>
      <c r="G82" s="1085"/>
      <c r="H82" s="1085"/>
      <c r="I82" s="1085"/>
      <c r="J82" s="1085"/>
      <c r="K82" s="1085"/>
      <c r="L82" s="1086"/>
      <c r="M82" s="91">
        <f>SUM(M73:M81)</f>
        <v>1.2838853201845193</v>
      </c>
      <c r="N82" s="168">
        <f>SUM(N73:N81)</f>
        <v>0.90871635610766044</v>
      </c>
      <c r="O82" s="56"/>
      <c r="Q82" s="58"/>
    </row>
    <row r="83" spans="1:20" s="57" customFormat="1" x14ac:dyDescent="0.25">
      <c r="A83" s="50"/>
      <c r="B83" s="51"/>
      <c r="C83" s="52"/>
      <c r="D83" s="52"/>
      <c r="E83" s="53"/>
      <c r="F83" s="53"/>
      <c r="G83" s="53"/>
      <c r="H83" s="53"/>
      <c r="I83" s="53"/>
      <c r="J83" s="54"/>
      <c r="K83" s="54"/>
      <c r="L83" s="55"/>
      <c r="M83" s="55"/>
      <c r="N83" s="56"/>
      <c r="O83" s="56"/>
      <c r="Q83" s="58"/>
    </row>
    <row r="84" spans="1:20" s="57" customFormat="1" ht="15.75" thickBot="1" x14ac:dyDescent="0.3">
      <c r="A84" s="50"/>
      <c r="B84" s="51"/>
      <c r="C84" s="52"/>
      <c r="D84" s="52"/>
      <c r="E84" s="53"/>
      <c r="F84" s="53"/>
      <c r="G84" s="53"/>
      <c r="H84" s="53"/>
      <c r="I84" s="53"/>
      <c r="J84" s="54"/>
      <c r="K84" s="54"/>
      <c r="L84" s="55"/>
      <c r="M84" s="55"/>
      <c r="N84" s="56"/>
      <c r="O84" s="56"/>
      <c r="Q84" s="58"/>
    </row>
    <row r="85" spans="1:20" s="57" customFormat="1" ht="45.75" thickBot="1" x14ac:dyDescent="0.3">
      <c r="A85" s="1090" t="s">
        <v>249</v>
      </c>
      <c r="B85" s="1091"/>
      <c r="C85" s="706" t="s">
        <v>244</v>
      </c>
      <c r="D85" s="706" t="s">
        <v>391</v>
      </c>
      <c r="E85" s="151" t="s">
        <v>392</v>
      </c>
      <c r="F85" s="151" t="s">
        <v>429</v>
      </c>
      <c r="G85" s="151" t="s">
        <v>393</v>
      </c>
      <c r="H85" s="151" t="s">
        <v>394</v>
      </c>
      <c r="I85" s="151" t="s">
        <v>430</v>
      </c>
      <c r="J85" s="153" t="s">
        <v>395</v>
      </c>
      <c r="K85" s="153" t="s">
        <v>431</v>
      </c>
      <c r="L85" s="153" t="s">
        <v>396</v>
      </c>
      <c r="M85" s="153" t="s">
        <v>955</v>
      </c>
      <c r="N85" s="154" t="s">
        <v>954</v>
      </c>
      <c r="O85" s="56"/>
      <c r="Q85" s="58"/>
    </row>
    <row r="86" spans="1:20" s="57" customFormat="1" x14ac:dyDescent="0.25">
      <c r="A86" s="1151" t="s">
        <v>411</v>
      </c>
      <c r="B86" s="110" t="s">
        <v>721</v>
      </c>
      <c r="C86" s="74">
        <f>VLOOKUP(B86,Tabla__10.1.1.223_SQLEXPRESS_sigob_utp_Componentes_indicadores[[desc_indicador]:[avance]],3,0)</f>
        <v>12</v>
      </c>
      <c r="D86" s="62">
        <f>VLOOKUP(B86,Tabla__10.1.1.223_SQLEXPRESS_sigob_utp_Componentes_indicadores[[desc_indicador]:[avance]],5,0)</f>
        <v>9.8000000000000007</v>
      </c>
      <c r="E86" s="155">
        <f>D86/C86</f>
        <v>0.81666666666666676</v>
      </c>
      <c r="F86" s="174">
        <f t="shared" ref="F86:F99" si="25">IF(E86&gt;1,1,E86)</f>
        <v>0.81666666666666676</v>
      </c>
      <c r="G86" s="81">
        <f>1/13</f>
        <v>7.6923076923076927E-2</v>
      </c>
      <c r="H86" s="81">
        <f>E86*G86</f>
        <v>6.2820512820512833E-2</v>
      </c>
      <c r="I86" s="181">
        <f t="shared" ref="I86:I99" si="26">F86*G86</f>
        <v>6.2820512820512833E-2</v>
      </c>
      <c r="J86" s="1063">
        <f>SUM(H86:H98)</f>
        <v>1.1761713286713289</v>
      </c>
      <c r="K86" s="1100">
        <f>SUM(I86:I98)</f>
        <v>0.89283799533799524</v>
      </c>
      <c r="L86" s="1153">
        <v>0.7</v>
      </c>
      <c r="M86" s="1067">
        <f>J86*L86</f>
        <v>0.82331993006993021</v>
      </c>
      <c r="N86" s="1117">
        <f>K86*L86</f>
        <v>0.62498659673659662</v>
      </c>
      <c r="O86" s="56"/>
      <c r="Q86" s="58"/>
    </row>
    <row r="87" spans="1:20" x14ac:dyDescent="0.25">
      <c r="A87" s="1120"/>
      <c r="B87" s="111" t="s">
        <v>714</v>
      </c>
      <c r="C87" s="75">
        <f>VLOOKUP(B87,Tabla__10.1.1.223_SQLEXPRESS_sigob_utp_Componentes_indicadores[[desc_indicador]:[avance]],3,0)</f>
        <v>20</v>
      </c>
      <c r="D87" s="66">
        <f>VLOOKUP(B87,Tabla__10.1.1.223_SQLEXPRESS_sigob_utp_Componentes_indicadores[[desc_indicador]:[avance]],5,0)</f>
        <v>16</v>
      </c>
      <c r="E87" s="156">
        <f>D87/C87</f>
        <v>0.8</v>
      </c>
      <c r="F87" s="175">
        <f t="shared" si="25"/>
        <v>0.8</v>
      </c>
      <c r="G87" s="83">
        <f t="shared" ref="G87:G98" si="27">1/13</f>
        <v>7.6923076923076927E-2</v>
      </c>
      <c r="H87" s="83">
        <f>E87*G87</f>
        <v>6.1538461538461542E-2</v>
      </c>
      <c r="I87" s="182">
        <f t="shared" si="26"/>
        <v>6.1538461538461542E-2</v>
      </c>
      <c r="J87" s="1075"/>
      <c r="K87" s="1150"/>
      <c r="L87" s="1154"/>
      <c r="M87" s="1076"/>
      <c r="N87" s="1122"/>
      <c r="R87" s="57"/>
      <c r="S87" s="57"/>
      <c r="T87" s="57"/>
    </row>
    <row r="88" spans="1:20" s="57" customFormat="1" x14ac:dyDescent="0.25">
      <c r="A88" s="1120"/>
      <c r="B88" s="111" t="s">
        <v>681</v>
      </c>
      <c r="C88" s="75">
        <f>VLOOKUP(B88,Tabla__10.1.1.223_SQLEXPRESS_sigob_utp_Componentes_indicadores[[desc_indicador]:[avance]],3,0)</f>
        <v>33</v>
      </c>
      <c r="D88" s="66">
        <f>VLOOKUP(B88,Tabla__10.1.1.223_SQLEXPRESS_sigob_utp_Componentes_indicadores[[desc_indicador]:[avance]],5,0)</f>
        <v>29.790000000000003</v>
      </c>
      <c r="E88" s="156">
        <f>D88/C88</f>
        <v>0.90272727272727282</v>
      </c>
      <c r="F88" s="175">
        <f t="shared" si="25"/>
        <v>0.90272727272727282</v>
      </c>
      <c r="G88" s="83">
        <f t="shared" si="27"/>
        <v>7.6923076923076927E-2</v>
      </c>
      <c r="H88" s="83">
        <f t="shared" ref="H88:H99" si="28">E88*G88</f>
        <v>6.9440559440559449E-2</v>
      </c>
      <c r="I88" s="182">
        <f t="shared" si="26"/>
        <v>6.9440559440559449E-2</v>
      </c>
      <c r="J88" s="1075"/>
      <c r="K88" s="1150"/>
      <c r="L88" s="1154"/>
      <c r="M88" s="1076"/>
      <c r="N88" s="1122"/>
      <c r="O88" s="56"/>
      <c r="Q88" s="58"/>
    </row>
    <row r="89" spans="1:20" s="57" customFormat="1" ht="30" x14ac:dyDescent="0.25">
      <c r="A89" s="1120"/>
      <c r="B89" s="111" t="s">
        <v>677</v>
      </c>
      <c r="C89" s="75">
        <f>VLOOKUP(B89,Tabla__10.1.1.223_SQLEXPRESS_sigob_utp_Componentes_indicadores[[desc_indicador]:[avance]],3,0)</f>
        <v>88</v>
      </c>
      <c r="D89" s="66">
        <f>VLOOKUP(B89,Tabla__10.1.1.223_SQLEXPRESS_sigob_utp_Componentes_indicadores[[desc_indicador]:[avance]],5,0)</f>
        <v>88</v>
      </c>
      <c r="E89" s="156">
        <f t="shared" ref="E89:E99" si="29">D89/C89</f>
        <v>1</v>
      </c>
      <c r="F89" s="175">
        <f t="shared" si="25"/>
        <v>1</v>
      </c>
      <c r="G89" s="83">
        <f t="shared" si="27"/>
        <v>7.6923076923076927E-2</v>
      </c>
      <c r="H89" s="83">
        <f t="shared" si="28"/>
        <v>7.6923076923076927E-2</v>
      </c>
      <c r="I89" s="182">
        <f t="shared" si="26"/>
        <v>7.6923076923076927E-2</v>
      </c>
      <c r="J89" s="1075"/>
      <c r="K89" s="1150"/>
      <c r="L89" s="1154"/>
      <c r="M89" s="1076"/>
      <c r="N89" s="1122"/>
      <c r="O89" s="56"/>
      <c r="Q89" s="58"/>
    </row>
    <row r="90" spans="1:20" s="57" customFormat="1" ht="45" x14ac:dyDescent="0.25">
      <c r="A90" s="1120"/>
      <c r="B90" s="111" t="s">
        <v>132</v>
      </c>
      <c r="C90" s="75">
        <f>VLOOKUP(B90,Tabla__10.1.1.223_SQLEXPRESS_sigob_utp_Componentes_indicadores[[desc_indicador]:[avance]],3,0)</f>
        <v>16</v>
      </c>
      <c r="D90" s="66">
        <f>VLOOKUP(B90,Tabla__10.1.1.223_SQLEXPRESS_sigob_utp_Componentes_indicadores[[desc_indicador]:[avance]],5,0)</f>
        <v>11</v>
      </c>
      <c r="E90" s="156">
        <f t="shared" si="29"/>
        <v>0.6875</v>
      </c>
      <c r="F90" s="175">
        <f t="shared" si="25"/>
        <v>0.6875</v>
      </c>
      <c r="G90" s="83">
        <f t="shared" si="27"/>
        <v>7.6923076923076927E-2</v>
      </c>
      <c r="H90" s="83">
        <f t="shared" si="28"/>
        <v>5.2884615384615391E-2</v>
      </c>
      <c r="I90" s="182">
        <f t="shared" si="26"/>
        <v>5.2884615384615391E-2</v>
      </c>
      <c r="J90" s="1075"/>
      <c r="K90" s="1150"/>
      <c r="L90" s="1154"/>
      <c r="M90" s="1076"/>
      <c r="N90" s="1122"/>
      <c r="O90" s="56"/>
      <c r="Q90" s="58"/>
      <c r="R90" s="58"/>
      <c r="S90" s="58"/>
      <c r="T90" s="58"/>
    </row>
    <row r="91" spans="1:20" s="57" customFormat="1" x14ac:dyDescent="0.25">
      <c r="A91" s="1120"/>
      <c r="B91" s="111" t="s">
        <v>680</v>
      </c>
      <c r="C91" s="75">
        <f>VLOOKUP(B91,Tabla__10.1.1.223_SQLEXPRESS_sigob_utp_Componentes_indicadores[[desc_indicador]:[avance]],3,0)</f>
        <v>150</v>
      </c>
      <c r="D91" s="66">
        <f>VLOOKUP(B91,Tabla__10.1.1.223_SQLEXPRESS_sigob_utp_Componentes_indicadores[[desc_indicador]:[avance]],5,0)</f>
        <v>135</v>
      </c>
      <c r="E91" s="156">
        <f t="shared" si="29"/>
        <v>0.9</v>
      </c>
      <c r="F91" s="175">
        <f t="shared" si="25"/>
        <v>0.9</v>
      </c>
      <c r="G91" s="83">
        <f t="shared" si="27"/>
        <v>7.6923076923076927E-2</v>
      </c>
      <c r="H91" s="83">
        <f t="shared" si="28"/>
        <v>6.9230769230769235E-2</v>
      </c>
      <c r="I91" s="182">
        <f t="shared" si="26"/>
        <v>6.9230769230769235E-2</v>
      </c>
      <c r="J91" s="1075"/>
      <c r="K91" s="1150"/>
      <c r="L91" s="1154"/>
      <c r="M91" s="1076"/>
      <c r="N91" s="1122"/>
      <c r="O91" s="56"/>
      <c r="Q91" s="58"/>
    </row>
    <row r="92" spans="1:20" s="57" customFormat="1" x14ac:dyDescent="0.25">
      <c r="A92" s="1120"/>
      <c r="B92" s="111" t="s">
        <v>682</v>
      </c>
      <c r="C92" s="75">
        <f>VLOOKUP(B92,Tabla__10.1.1.223_SQLEXPRESS_sigob_utp_Componentes_indicadores[[desc_indicador]:[avance]],3,0)</f>
        <v>18</v>
      </c>
      <c r="D92" s="66">
        <f>VLOOKUP(B92,Tabla__10.1.1.223_SQLEXPRESS_sigob_utp_Componentes_indicadores[[desc_indicador]:[avance]],5,0)</f>
        <v>18</v>
      </c>
      <c r="E92" s="156">
        <f t="shared" si="29"/>
        <v>1</v>
      </c>
      <c r="F92" s="175">
        <f t="shared" si="25"/>
        <v>1</v>
      </c>
      <c r="G92" s="83">
        <f t="shared" si="27"/>
        <v>7.6923076923076927E-2</v>
      </c>
      <c r="H92" s="83">
        <f t="shared" si="28"/>
        <v>7.6923076923076927E-2</v>
      </c>
      <c r="I92" s="182">
        <f t="shared" si="26"/>
        <v>7.6923076923076927E-2</v>
      </c>
      <c r="J92" s="1075"/>
      <c r="K92" s="1150"/>
      <c r="L92" s="1154"/>
      <c r="M92" s="1076"/>
      <c r="N92" s="1122"/>
      <c r="O92" s="56"/>
      <c r="Q92" s="58"/>
    </row>
    <row r="93" spans="1:20" s="57" customFormat="1" ht="30" x14ac:dyDescent="0.25">
      <c r="A93" s="1120"/>
      <c r="B93" s="111" t="s">
        <v>678</v>
      </c>
      <c r="C93" s="75">
        <f>VLOOKUP(B93,Tabla__10.1.1.223_SQLEXPRESS_sigob_utp_Componentes_indicadores[[desc_indicador]:[avance]],3,0)</f>
        <v>6</v>
      </c>
      <c r="D93" s="66">
        <f>VLOOKUP(B93,Tabla__10.1.1.223_SQLEXPRESS_sigob_utp_Componentes_indicadores[[desc_indicador]:[avance]],5,0)</f>
        <v>14</v>
      </c>
      <c r="E93" s="156">
        <f t="shared" si="29"/>
        <v>2.3333333333333335</v>
      </c>
      <c r="F93" s="175">
        <f t="shared" si="25"/>
        <v>1</v>
      </c>
      <c r="G93" s="83">
        <f t="shared" si="27"/>
        <v>7.6923076923076927E-2</v>
      </c>
      <c r="H93" s="83">
        <f t="shared" si="28"/>
        <v>0.17948717948717952</v>
      </c>
      <c r="I93" s="182">
        <f t="shared" si="26"/>
        <v>7.6923076923076927E-2</v>
      </c>
      <c r="J93" s="1075"/>
      <c r="K93" s="1150"/>
      <c r="L93" s="1154"/>
      <c r="M93" s="1076"/>
      <c r="N93" s="1122"/>
      <c r="O93" s="56"/>
      <c r="Q93" s="58"/>
    </row>
    <row r="94" spans="1:20" s="57" customFormat="1" ht="30" x14ac:dyDescent="0.25">
      <c r="A94" s="1120"/>
      <c r="B94" s="111" t="s">
        <v>128</v>
      </c>
      <c r="C94" s="75">
        <f>VLOOKUP(B94,Tabla__10.1.1.223_SQLEXPRESS_sigob_utp_Componentes_indicadores[[desc_indicador]:[avance]],3,0)</f>
        <v>2</v>
      </c>
      <c r="D94" s="66">
        <f>VLOOKUP(B94,Tabla__10.1.1.223_SQLEXPRESS_sigob_utp_Componentes_indicadores[[desc_indicador]:[avance]],5,0)</f>
        <v>2</v>
      </c>
      <c r="E94" s="156">
        <f t="shared" si="29"/>
        <v>1</v>
      </c>
      <c r="F94" s="175">
        <f t="shared" si="25"/>
        <v>1</v>
      </c>
      <c r="G94" s="83">
        <f t="shared" si="27"/>
        <v>7.6923076923076927E-2</v>
      </c>
      <c r="H94" s="83">
        <f t="shared" si="28"/>
        <v>7.6923076923076927E-2</v>
      </c>
      <c r="I94" s="182">
        <f t="shared" si="26"/>
        <v>7.6923076923076927E-2</v>
      </c>
      <c r="J94" s="1075"/>
      <c r="K94" s="1150"/>
      <c r="L94" s="1154"/>
      <c r="M94" s="1076"/>
      <c r="N94" s="1122"/>
      <c r="O94" s="56"/>
      <c r="Q94" s="58"/>
    </row>
    <row r="95" spans="1:20" s="57" customFormat="1" ht="30" x14ac:dyDescent="0.25">
      <c r="A95" s="1120"/>
      <c r="B95" s="111" t="s">
        <v>679</v>
      </c>
      <c r="C95" s="75">
        <f>VLOOKUP(B95,Tabla__10.1.1.223_SQLEXPRESS_sigob_utp_Componentes_indicadores[[desc_indicador]:[avance]],3,0)</f>
        <v>30</v>
      </c>
      <c r="D95" s="66">
        <f>VLOOKUP(B95,Tabla__10.1.1.223_SQLEXPRESS_sigob_utp_Componentes_indicadores[[desc_indicador]:[avance]],5,0)</f>
        <v>42</v>
      </c>
      <c r="E95" s="156">
        <f t="shared" si="29"/>
        <v>1.4</v>
      </c>
      <c r="F95" s="175">
        <f t="shared" si="25"/>
        <v>1</v>
      </c>
      <c r="G95" s="83">
        <f t="shared" si="27"/>
        <v>7.6923076923076927E-2</v>
      </c>
      <c r="H95" s="83">
        <f t="shared" si="28"/>
        <v>0.1076923076923077</v>
      </c>
      <c r="I95" s="182">
        <f t="shared" si="26"/>
        <v>7.6923076923076927E-2</v>
      </c>
      <c r="J95" s="1075"/>
      <c r="K95" s="1150"/>
      <c r="L95" s="1154"/>
      <c r="M95" s="1076"/>
      <c r="N95" s="1122"/>
      <c r="O95" s="56"/>
      <c r="Q95" s="58"/>
    </row>
    <row r="96" spans="1:20" s="57" customFormat="1" ht="30" x14ac:dyDescent="0.25">
      <c r="A96" s="1120"/>
      <c r="B96" s="111" t="s">
        <v>676</v>
      </c>
      <c r="C96" s="75">
        <f>VLOOKUP(B96,Tabla__10.1.1.223_SQLEXPRESS_sigob_utp_Componentes_indicadores[[desc_indicador]:[avance]],3,0)</f>
        <v>6</v>
      </c>
      <c r="D96" s="66">
        <f>VLOOKUP(B96,Tabla__10.1.1.223_SQLEXPRESS_sigob_utp_Componentes_indicadores[[desc_indicador]:[avance]],5,0)</f>
        <v>3</v>
      </c>
      <c r="E96" s="156">
        <f t="shared" si="29"/>
        <v>0.5</v>
      </c>
      <c r="F96" s="175">
        <f t="shared" si="25"/>
        <v>0.5</v>
      </c>
      <c r="G96" s="83">
        <f t="shared" si="27"/>
        <v>7.6923076923076927E-2</v>
      </c>
      <c r="H96" s="83">
        <f t="shared" si="28"/>
        <v>3.8461538461538464E-2</v>
      </c>
      <c r="I96" s="182">
        <f t="shared" si="26"/>
        <v>3.8461538461538464E-2</v>
      </c>
      <c r="J96" s="1075"/>
      <c r="K96" s="1150"/>
      <c r="L96" s="1154"/>
      <c r="M96" s="1076"/>
      <c r="N96" s="1122"/>
      <c r="O96" s="56"/>
      <c r="Q96" s="58"/>
    </row>
    <row r="97" spans="1:17" s="57" customFormat="1" x14ac:dyDescent="0.25">
      <c r="A97" s="1120"/>
      <c r="B97" s="111" t="s">
        <v>674</v>
      </c>
      <c r="C97" s="75">
        <f>VLOOKUP(B97,Tabla__10.1.1.223_SQLEXPRESS_sigob_utp_Componentes_indicadores[[desc_indicador]:[avance]],3,0)</f>
        <v>22</v>
      </c>
      <c r="D97" s="66">
        <f>VLOOKUP(B97,Tabla__10.1.1.223_SQLEXPRESS_sigob_utp_Componentes_indicadores[[desc_indicador]:[avance]],5,0)</f>
        <v>55</v>
      </c>
      <c r="E97" s="156">
        <f>D97/C97</f>
        <v>2.5</v>
      </c>
      <c r="F97" s="175">
        <f t="shared" si="25"/>
        <v>1</v>
      </c>
      <c r="G97" s="83">
        <f t="shared" si="27"/>
        <v>7.6923076923076927E-2</v>
      </c>
      <c r="H97" s="83">
        <f t="shared" si="28"/>
        <v>0.19230769230769232</v>
      </c>
      <c r="I97" s="182">
        <f t="shared" si="26"/>
        <v>7.6923076923076927E-2</v>
      </c>
      <c r="J97" s="1075"/>
      <c r="K97" s="1150"/>
      <c r="L97" s="1154"/>
      <c r="M97" s="1076"/>
      <c r="N97" s="1122"/>
      <c r="O97" s="56"/>
      <c r="Q97" s="58"/>
    </row>
    <row r="98" spans="1:17" s="57" customFormat="1" ht="30.75" thickBot="1" x14ac:dyDescent="0.3">
      <c r="A98" s="1152"/>
      <c r="B98" s="242" t="s">
        <v>675</v>
      </c>
      <c r="C98" s="76">
        <f>VLOOKUP(B98,Tabla__10.1.1.223_SQLEXPRESS_sigob_utp_Componentes_indicadores[[desc_indicador]:[avance]],3,0)</f>
        <v>40</v>
      </c>
      <c r="D98" s="70">
        <f>VLOOKUP(B98,Tabla__10.1.1.223_SQLEXPRESS_sigob_utp_Componentes_indicadores[[desc_indicador]:[avance]],5,0)</f>
        <v>58</v>
      </c>
      <c r="E98" s="157">
        <f>D98/C98</f>
        <v>1.45</v>
      </c>
      <c r="F98" s="176">
        <f t="shared" si="25"/>
        <v>1</v>
      </c>
      <c r="G98" s="85">
        <f t="shared" si="27"/>
        <v>7.6923076923076927E-2</v>
      </c>
      <c r="H98" s="85">
        <f t="shared" si="28"/>
        <v>0.11153846153846154</v>
      </c>
      <c r="I98" s="183">
        <f t="shared" si="26"/>
        <v>7.6923076923076927E-2</v>
      </c>
      <c r="J98" s="1064"/>
      <c r="K98" s="1101"/>
      <c r="L98" s="1155"/>
      <c r="M98" s="1077"/>
      <c r="N98" s="1123"/>
      <c r="O98" s="56"/>
      <c r="Q98" s="58"/>
    </row>
    <row r="99" spans="1:17" s="57" customFormat="1" ht="30.75" thickBot="1" x14ac:dyDescent="0.3">
      <c r="A99" s="112" t="s">
        <v>412</v>
      </c>
      <c r="B99" s="113" t="s">
        <v>412</v>
      </c>
      <c r="C99" s="114">
        <f>VLOOKUP(B99,Tabla__10.1.1.223_SQLEXPRESS_sigob_utp_Componentes_indicadores[[desc_indicador]:[avance]],3,0)</f>
        <v>27</v>
      </c>
      <c r="D99" s="115">
        <f>VLOOKUP(B99,Tabla__10.1.1.223_SQLEXPRESS_sigob_utp_Componentes_indicadores[[desc_indicador]:[avance]],5,0)</f>
        <v>27</v>
      </c>
      <c r="E99" s="159">
        <f t="shared" si="29"/>
        <v>1</v>
      </c>
      <c r="F99" s="177">
        <f t="shared" si="25"/>
        <v>1</v>
      </c>
      <c r="G99" s="116">
        <v>1</v>
      </c>
      <c r="H99" s="117">
        <f t="shared" si="28"/>
        <v>1</v>
      </c>
      <c r="I99" s="188">
        <f t="shared" si="26"/>
        <v>1</v>
      </c>
      <c r="J99" s="116">
        <f>E99</f>
        <v>1</v>
      </c>
      <c r="K99" s="189">
        <f>SUM(I99)</f>
        <v>1</v>
      </c>
      <c r="L99" s="118">
        <v>0.3</v>
      </c>
      <c r="M99" s="119">
        <f>J99*L99</f>
        <v>0.3</v>
      </c>
      <c r="N99" s="193">
        <f>K99*L99</f>
        <v>0.3</v>
      </c>
      <c r="O99" s="56"/>
      <c r="Q99" s="58"/>
    </row>
    <row r="100" spans="1:17" s="57" customFormat="1" ht="27" customHeight="1" thickBot="1" x14ac:dyDescent="0.3">
      <c r="A100" s="1084" t="s">
        <v>956</v>
      </c>
      <c r="B100" s="1085"/>
      <c r="C100" s="1085"/>
      <c r="D100" s="1085"/>
      <c r="E100" s="1085"/>
      <c r="F100" s="1085"/>
      <c r="G100" s="1085"/>
      <c r="H100" s="1085"/>
      <c r="I100" s="1085"/>
      <c r="J100" s="1085"/>
      <c r="K100" s="1085"/>
      <c r="L100" s="1086"/>
      <c r="M100" s="91">
        <f>SUM(M86:M99)</f>
        <v>1.1233199300699301</v>
      </c>
      <c r="N100" s="168">
        <f>SUM(N86:N99)</f>
        <v>0.92498659673659667</v>
      </c>
      <c r="O100" s="56"/>
      <c r="Q100" s="58"/>
    </row>
    <row r="101" spans="1:17" s="57" customFormat="1" x14ac:dyDescent="0.25">
      <c r="A101" s="50"/>
      <c r="B101" s="120"/>
      <c r="C101" s="92"/>
      <c r="D101" s="92"/>
      <c r="E101" s="121"/>
      <c r="F101" s="121"/>
      <c r="G101" s="121"/>
      <c r="H101" s="121"/>
      <c r="I101" s="121"/>
      <c r="J101" s="55"/>
      <c r="K101" s="55"/>
      <c r="L101" s="55"/>
      <c r="M101" s="55"/>
      <c r="N101" s="56"/>
      <c r="O101" s="56"/>
      <c r="Q101" s="58"/>
    </row>
    <row r="102" spans="1:17" s="57" customFormat="1" ht="15.75" thickBot="1" x14ac:dyDescent="0.3">
      <c r="A102" s="50"/>
      <c r="B102" s="51"/>
      <c r="C102" s="52"/>
      <c r="D102" s="52"/>
      <c r="E102" s="53"/>
      <c r="F102" s="53"/>
      <c r="G102" s="53"/>
      <c r="H102" s="53"/>
      <c r="I102" s="53"/>
      <c r="J102" s="54"/>
      <c r="K102" s="54"/>
      <c r="L102" s="55"/>
      <c r="M102" s="55"/>
      <c r="N102" s="56"/>
      <c r="O102" s="56"/>
      <c r="Q102" s="58"/>
    </row>
    <row r="103" spans="1:17" s="57" customFormat="1" ht="45.75" thickBot="1" x14ac:dyDescent="0.3">
      <c r="A103" s="1090" t="s">
        <v>424</v>
      </c>
      <c r="B103" s="1091"/>
      <c r="C103" s="706" t="s">
        <v>244</v>
      </c>
      <c r="D103" s="706" t="s">
        <v>391</v>
      </c>
      <c r="E103" s="151" t="s">
        <v>392</v>
      </c>
      <c r="F103" s="151" t="s">
        <v>429</v>
      </c>
      <c r="G103" s="151" t="s">
        <v>393</v>
      </c>
      <c r="H103" s="151" t="s">
        <v>394</v>
      </c>
      <c r="I103" s="151" t="s">
        <v>430</v>
      </c>
      <c r="J103" s="153" t="s">
        <v>395</v>
      </c>
      <c r="K103" s="153" t="s">
        <v>431</v>
      </c>
      <c r="L103" s="153" t="s">
        <v>396</v>
      </c>
      <c r="M103" s="153" t="s">
        <v>955</v>
      </c>
      <c r="N103" s="154" t="s">
        <v>954</v>
      </c>
      <c r="O103" s="56"/>
      <c r="Q103" s="58"/>
    </row>
    <row r="104" spans="1:17" s="57" customFormat="1" ht="45.75" thickBot="1" x14ac:dyDescent="0.3">
      <c r="A104" s="112" t="s">
        <v>414</v>
      </c>
      <c r="B104" s="122" t="s">
        <v>141</v>
      </c>
      <c r="C104" s="114">
        <f>VLOOKUP(B104,Tabla__10.1.1.223_SQLEXPRESS_sigob_utp_Componentes_indicadores[[desc_indicador]:[avance]],3,0)</f>
        <v>10</v>
      </c>
      <c r="D104" s="115">
        <f>VLOOKUP(B104,Tabla__10.1.1.223_SQLEXPRESS_sigob_utp_Componentes_indicadores[[desc_indicador]:[avance]],5,0)</f>
        <v>8</v>
      </c>
      <c r="E104" s="159">
        <f>D104/C104</f>
        <v>0.8</v>
      </c>
      <c r="F104" s="177">
        <f>IF(E104&gt;1,1,E104)</f>
        <v>0.8</v>
      </c>
      <c r="G104" s="117">
        <v>1</v>
      </c>
      <c r="H104" s="117">
        <f>E104*G104</f>
        <v>0.8</v>
      </c>
      <c r="I104" s="188">
        <f>F104*G104</f>
        <v>0.8</v>
      </c>
      <c r="J104" s="123">
        <f>E104</f>
        <v>0.8</v>
      </c>
      <c r="K104" s="190">
        <f>SUM(I104)</f>
        <v>0.8</v>
      </c>
      <c r="L104" s="124">
        <v>0.433</v>
      </c>
      <c r="M104" s="125">
        <f>J104*L104</f>
        <v>0.34640000000000004</v>
      </c>
      <c r="N104" s="192">
        <f>K104*L104</f>
        <v>0.34640000000000004</v>
      </c>
      <c r="O104" s="56"/>
      <c r="Q104" s="58"/>
    </row>
    <row r="105" spans="1:17" s="57" customFormat="1" ht="30" x14ac:dyDescent="0.25">
      <c r="A105" s="1092" t="s">
        <v>415</v>
      </c>
      <c r="B105" s="80" t="s">
        <v>142</v>
      </c>
      <c r="C105" s="74">
        <f>VLOOKUP(B105,Tabla__10.1.1.223_SQLEXPRESS_sigob_utp_Componentes_indicadores[[desc_indicador]:[avance]],3,0)</f>
        <v>4</v>
      </c>
      <c r="D105" s="62">
        <f>VLOOKUP(B105,Tabla__10.1.1.223_SQLEXPRESS_sigob_utp_Componentes_indicadores[[desc_indicador]:[avance]],5,0)</f>
        <v>4</v>
      </c>
      <c r="E105" s="155">
        <f>D105/C105</f>
        <v>1</v>
      </c>
      <c r="F105" s="174">
        <f>IF(E105&gt;1,1,E105)</f>
        <v>1</v>
      </c>
      <c r="G105" s="81">
        <v>0.5</v>
      </c>
      <c r="H105" s="81">
        <f>E105*G105</f>
        <v>0.5</v>
      </c>
      <c r="I105" s="181">
        <f>F105*G105</f>
        <v>0.5</v>
      </c>
      <c r="J105" s="1063">
        <f>H105+H106</f>
        <v>1</v>
      </c>
      <c r="K105" s="1100">
        <f>SUM(I105:I106)</f>
        <v>1</v>
      </c>
      <c r="L105" s="1065">
        <v>0.36699999999999999</v>
      </c>
      <c r="M105" s="1147">
        <f>J105*L105</f>
        <v>0.36699999999999999</v>
      </c>
      <c r="N105" s="1156">
        <f>K105*L105</f>
        <v>0.36699999999999999</v>
      </c>
      <c r="O105" s="56"/>
      <c r="Q105" s="58"/>
    </row>
    <row r="106" spans="1:17" s="57" customFormat="1" ht="45.75" thickBot="1" x14ac:dyDescent="0.3">
      <c r="A106" s="1093"/>
      <c r="B106" s="44" t="s">
        <v>143</v>
      </c>
      <c r="C106" s="76">
        <f>VLOOKUP(B106,Tabla__10.1.1.223_SQLEXPRESS_sigob_utp_Componentes_indicadores[[desc_indicador]:[avance]],3,0)</f>
        <v>17</v>
      </c>
      <c r="D106" s="70">
        <f>VLOOKUP(B106,Tabla__10.1.1.223_SQLEXPRESS_sigob_utp_Componentes_indicadores[[desc_indicador]:[avance]],5,0)</f>
        <v>17</v>
      </c>
      <c r="E106" s="157">
        <f>D106/C106</f>
        <v>1</v>
      </c>
      <c r="F106" s="176">
        <f>IF(E106&gt;1,1,E106)</f>
        <v>1</v>
      </c>
      <c r="G106" s="88">
        <v>0.5</v>
      </c>
      <c r="H106" s="85">
        <f>E106*G106</f>
        <v>0.5</v>
      </c>
      <c r="I106" s="183">
        <f>F106*G106</f>
        <v>0.5</v>
      </c>
      <c r="J106" s="1064"/>
      <c r="K106" s="1101"/>
      <c r="L106" s="1066"/>
      <c r="M106" s="1148"/>
      <c r="N106" s="1157"/>
      <c r="O106" s="56"/>
      <c r="Q106" s="58"/>
    </row>
    <row r="107" spans="1:17" s="57" customFormat="1" ht="45.75" thickBot="1" x14ac:dyDescent="0.3">
      <c r="A107" s="126" t="s">
        <v>416</v>
      </c>
      <c r="B107" s="127" t="s">
        <v>814</v>
      </c>
      <c r="C107" s="114">
        <f>VLOOKUP(B107,Tabla__10.1.1.223_SQLEXPRESS_sigob_utp_Componentes_indicadores[[desc_indicador]:[avance]],3,0)</f>
        <v>30</v>
      </c>
      <c r="D107" s="115">
        <f>VLOOKUP(B107,Tabla__10.1.1.223_SQLEXPRESS_sigob_utp_Componentes_indicadores[[desc_indicador]:[avance]],5,0)</f>
        <v>30</v>
      </c>
      <c r="E107" s="159">
        <f>D107/C107</f>
        <v>1</v>
      </c>
      <c r="F107" s="177">
        <f>IF(E107&gt;1,1,E107)</f>
        <v>1</v>
      </c>
      <c r="G107" s="116">
        <v>1</v>
      </c>
      <c r="H107" s="117">
        <f>E107*G107</f>
        <v>1</v>
      </c>
      <c r="I107" s="188">
        <f>F107*G107</f>
        <v>1</v>
      </c>
      <c r="J107" s="128">
        <f>E107</f>
        <v>1</v>
      </c>
      <c r="K107" s="191">
        <f>SUM(I107)</f>
        <v>1</v>
      </c>
      <c r="L107" s="124">
        <v>0.2</v>
      </c>
      <c r="M107" s="125">
        <f>J107*L107</f>
        <v>0.2</v>
      </c>
      <c r="N107" s="192">
        <f>K107*L107</f>
        <v>0.2</v>
      </c>
      <c r="O107" s="56"/>
      <c r="Q107" s="58"/>
    </row>
    <row r="108" spans="1:17" s="57" customFormat="1" ht="27" customHeight="1" thickBot="1" x14ac:dyDescent="0.3">
      <c r="A108" s="1084" t="s">
        <v>956</v>
      </c>
      <c r="B108" s="1085"/>
      <c r="C108" s="1085"/>
      <c r="D108" s="1085"/>
      <c r="E108" s="1085"/>
      <c r="F108" s="1085"/>
      <c r="G108" s="1085"/>
      <c r="H108" s="1085"/>
      <c r="I108" s="1085"/>
      <c r="J108" s="1085"/>
      <c r="K108" s="1085"/>
      <c r="L108" s="1086"/>
      <c r="M108" s="91">
        <f>SUM(M104:M107)</f>
        <v>0.91339999999999999</v>
      </c>
      <c r="N108" s="168">
        <f>SUM(N104:N107)</f>
        <v>0.91339999999999999</v>
      </c>
      <c r="O108" s="56"/>
      <c r="Q108" s="58"/>
    </row>
    <row r="109" spans="1:17" s="57" customFormat="1" x14ac:dyDescent="0.25">
      <c r="A109" s="92"/>
      <c r="B109" s="87"/>
      <c r="C109" s="93"/>
      <c r="D109" s="93"/>
      <c r="E109" s="94"/>
      <c r="F109" s="94"/>
      <c r="G109" s="94"/>
      <c r="H109" s="94"/>
      <c r="I109" s="94"/>
      <c r="J109" s="93"/>
      <c r="K109" s="93"/>
      <c r="L109" s="93"/>
      <c r="M109" s="55"/>
      <c r="N109" s="56"/>
      <c r="O109" s="56"/>
      <c r="Q109" s="58"/>
    </row>
    <row r="110" spans="1:17" s="57" customFormat="1" ht="15.75" thickBot="1" x14ac:dyDescent="0.3">
      <c r="A110" s="50"/>
      <c r="B110" s="51"/>
      <c r="C110" s="52"/>
      <c r="D110" s="52"/>
      <c r="E110" s="53"/>
      <c r="F110" s="53"/>
      <c r="G110" s="53"/>
      <c r="H110" s="53"/>
      <c r="I110" s="53"/>
      <c r="J110" s="54"/>
      <c r="K110" s="54"/>
      <c r="L110" s="55"/>
      <c r="M110" s="55"/>
      <c r="N110" s="56"/>
      <c r="O110" s="56"/>
      <c r="Q110" s="58"/>
    </row>
    <row r="111" spans="1:17" s="57" customFormat="1" ht="45.75" thickBot="1" x14ac:dyDescent="0.3">
      <c r="A111" s="1090" t="s">
        <v>237</v>
      </c>
      <c r="B111" s="1091"/>
      <c r="C111" s="706" t="s">
        <v>244</v>
      </c>
      <c r="D111" s="706" t="s">
        <v>391</v>
      </c>
      <c r="E111" s="151" t="s">
        <v>392</v>
      </c>
      <c r="F111" s="151" t="s">
        <v>429</v>
      </c>
      <c r="G111" s="151" t="s">
        <v>393</v>
      </c>
      <c r="H111" s="151" t="s">
        <v>394</v>
      </c>
      <c r="I111" s="151" t="s">
        <v>430</v>
      </c>
      <c r="J111" s="153" t="s">
        <v>395</v>
      </c>
      <c r="K111" s="153" t="s">
        <v>431</v>
      </c>
      <c r="L111" s="153" t="s">
        <v>396</v>
      </c>
      <c r="M111" s="153" t="s">
        <v>955</v>
      </c>
      <c r="N111" s="154" t="s">
        <v>954</v>
      </c>
      <c r="O111" s="56"/>
      <c r="Q111" s="58"/>
    </row>
    <row r="112" spans="1:17" s="57" customFormat="1" ht="30.75" thickBot="1" x14ac:dyDescent="0.3">
      <c r="A112" s="112" t="s">
        <v>417</v>
      </c>
      <c r="B112" s="122" t="s">
        <v>275</v>
      </c>
      <c r="C112" s="129">
        <f>VLOOKUP(B112,Tabla__10.1.1.223_SQLEXPRESS_sigob_utp_Componentes_indicadores[[desc_indicador]:[avance]],3,0)</f>
        <v>75</v>
      </c>
      <c r="D112" s="115">
        <f>VLOOKUP(B112,Tabla__10.1.1.223_SQLEXPRESS_sigob_utp_Componentes_indicadores[[desc_indicador]:[avance]],5,0)</f>
        <v>70</v>
      </c>
      <c r="E112" s="159">
        <f>D112/C112</f>
        <v>0.93333333333333335</v>
      </c>
      <c r="F112" s="159">
        <f>IF(E112&gt;1,1,E112)</f>
        <v>0.93333333333333335</v>
      </c>
      <c r="G112" s="130">
        <v>1</v>
      </c>
      <c r="H112" s="130">
        <v>0</v>
      </c>
      <c r="I112" s="189">
        <f>F112*G112</f>
        <v>0.93333333333333335</v>
      </c>
      <c r="J112" s="131">
        <f>E112*G112</f>
        <v>0.93333333333333335</v>
      </c>
      <c r="K112" s="188">
        <f>SUM(I112)</f>
        <v>0.93333333333333335</v>
      </c>
      <c r="L112" s="118">
        <v>0.35</v>
      </c>
      <c r="M112" s="132">
        <f>J112*L112</f>
        <v>0.32666666666666666</v>
      </c>
      <c r="N112" s="194">
        <f>K112*L112</f>
        <v>0.32666666666666666</v>
      </c>
      <c r="O112" s="56"/>
      <c r="Q112" s="58"/>
    </row>
    <row r="113" spans="1:20" x14ac:dyDescent="0.25">
      <c r="A113" s="1092" t="s">
        <v>418</v>
      </c>
      <c r="B113" s="35" t="s">
        <v>147</v>
      </c>
      <c r="C113" s="133">
        <f>VLOOKUP(B113,Tabla__10.1.1.223_SQLEXPRESS_sigob_utp_Componentes_indicadores[[desc_indicador]:[avance]],3,0)</f>
        <v>5</v>
      </c>
      <c r="D113" s="62">
        <f>VLOOKUP(B113,Tabla__10.1.1.223_SQLEXPRESS_sigob_utp_Componentes_indicadores[[desc_indicador]:[avance]],5,0)</f>
        <v>5</v>
      </c>
      <c r="E113" s="155">
        <f>D113/C113</f>
        <v>1</v>
      </c>
      <c r="F113" s="155">
        <f>IF(E113&gt;1,1,E113)</f>
        <v>1</v>
      </c>
      <c r="G113" s="65">
        <v>0.5</v>
      </c>
      <c r="H113" s="65">
        <f>G113*E113</f>
        <v>0.5</v>
      </c>
      <c r="I113" s="178">
        <f>F113*G113</f>
        <v>0.5</v>
      </c>
      <c r="J113" s="1094">
        <f>SUM(H113:H114)</f>
        <v>1.0277777777777777</v>
      </c>
      <c r="K113" s="1098">
        <f>SUM(I113:I114)</f>
        <v>1</v>
      </c>
      <c r="L113" s="1096">
        <v>0.35</v>
      </c>
      <c r="M113" s="1145">
        <f>(J113+J114)*L113</f>
        <v>0.35972222222222217</v>
      </c>
      <c r="N113" s="1158">
        <f>K113*L113</f>
        <v>0.35</v>
      </c>
      <c r="R113" s="57"/>
      <c r="S113" s="57"/>
      <c r="T113" s="57"/>
    </row>
    <row r="114" spans="1:20" s="57" customFormat="1" ht="45.75" thickBot="1" x14ac:dyDescent="0.3">
      <c r="A114" s="1093"/>
      <c r="B114" s="37" t="s">
        <v>148</v>
      </c>
      <c r="C114" s="134">
        <f>VLOOKUP(B114,Tabla__10.1.1.223_SQLEXPRESS_sigob_utp_Componentes_indicadores[[desc_indicador]:[avance]],3,0)</f>
        <v>36</v>
      </c>
      <c r="D114" s="70">
        <f>VLOOKUP(B114,Tabla__10.1.1.223_SQLEXPRESS_sigob_utp_Componentes_indicadores[[desc_indicador]:[avance]],5,0)</f>
        <v>38</v>
      </c>
      <c r="E114" s="157">
        <f>D114/C114</f>
        <v>1.0555555555555556</v>
      </c>
      <c r="F114" s="157">
        <f>IF(E114&gt;1,1,E114)</f>
        <v>1</v>
      </c>
      <c r="G114" s="73">
        <v>0.5</v>
      </c>
      <c r="H114" s="73">
        <f>G114*E114</f>
        <v>0.52777777777777779</v>
      </c>
      <c r="I114" s="180">
        <f>F114*G114</f>
        <v>0.5</v>
      </c>
      <c r="J114" s="1095"/>
      <c r="K114" s="1099"/>
      <c r="L114" s="1097"/>
      <c r="M114" s="1146"/>
      <c r="N114" s="1159"/>
      <c r="O114" s="56"/>
      <c r="Q114" s="58"/>
    </row>
    <row r="115" spans="1:20" s="57" customFormat="1" ht="30" x14ac:dyDescent="0.25">
      <c r="A115" s="1119" t="s">
        <v>419</v>
      </c>
      <c r="B115" s="35" t="s">
        <v>149</v>
      </c>
      <c r="C115" s="133">
        <f>VLOOKUP(B115,Tabla__10.1.1.223_SQLEXPRESS_sigob_utp_Componentes_indicadores[[desc_indicador]:[avance]],3,0)</f>
        <v>6</v>
      </c>
      <c r="D115" s="62">
        <f>VLOOKUP(B115,Tabla__10.1.1.223_SQLEXPRESS_sigob_utp_Componentes_indicadores[[desc_indicador]:[avance]],5,0)</f>
        <v>6</v>
      </c>
      <c r="E115" s="155">
        <f>D115/C115</f>
        <v>1</v>
      </c>
      <c r="F115" s="155">
        <f>IF(E115&gt;1,1,E115)</f>
        <v>1</v>
      </c>
      <c r="G115" s="65">
        <v>0.5</v>
      </c>
      <c r="H115" s="65">
        <f>G115*E115</f>
        <v>0.5</v>
      </c>
      <c r="I115" s="178">
        <f>F115*G115</f>
        <v>0.5</v>
      </c>
      <c r="J115" s="1094">
        <f>SUM(H115:H116)</f>
        <v>1.0384615384615383</v>
      </c>
      <c r="K115" s="1098">
        <f>SUM(I115:I116)</f>
        <v>1</v>
      </c>
      <c r="L115" s="1096">
        <v>0.3</v>
      </c>
      <c r="M115" s="1145">
        <f>J115*L115</f>
        <v>0.31153846153846149</v>
      </c>
      <c r="N115" s="1158">
        <f>K115*L115</f>
        <v>0.3</v>
      </c>
      <c r="O115" s="56"/>
      <c r="Q115" s="58"/>
    </row>
    <row r="116" spans="1:20" s="57" customFormat="1" ht="15.75" thickBot="1" x14ac:dyDescent="0.3">
      <c r="A116" s="1121"/>
      <c r="B116" s="37" t="s">
        <v>150</v>
      </c>
      <c r="C116" s="134">
        <f>VLOOKUP(B116,Tabla__10.1.1.223_SQLEXPRESS_sigob_utp_Componentes_indicadores[[desc_indicador]:[avance]],3,0)</f>
        <v>13</v>
      </c>
      <c r="D116" s="70">
        <f>VLOOKUP(B116,Tabla__10.1.1.223_SQLEXPRESS_sigob_utp_Componentes_indicadores[[desc_indicador]:[avance]],5,0)</f>
        <v>14</v>
      </c>
      <c r="E116" s="157">
        <f>D116/C116</f>
        <v>1.0769230769230769</v>
      </c>
      <c r="F116" s="157">
        <f>IF(E116&gt;1,1,E116)</f>
        <v>1</v>
      </c>
      <c r="G116" s="73">
        <v>0.5</v>
      </c>
      <c r="H116" s="73">
        <f>G116*E116</f>
        <v>0.53846153846153844</v>
      </c>
      <c r="I116" s="180">
        <f>F116*G116</f>
        <v>0.5</v>
      </c>
      <c r="J116" s="1095"/>
      <c r="K116" s="1099"/>
      <c r="L116" s="1097"/>
      <c r="M116" s="1146"/>
      <c r="N116" s="1159"/>
      <c r="O116" s="56"/>
      <c r="Q116" s="58"/>
      <c r="R116" s="58"/>
      <c r="S116" s="58"/>
      <c r="T116" s="58"/>
    </row>
    <row r="117" spans="1:20" ht="27" thickBot="1" x14ac:dyDescent="0.3">
      <c r="A117" s="1084" t="s">
        <v>956</v>
      </c>
      <c r="B117" s="1085"/>
      <c r="C117" s="1085"/>
      <c r="D117" s="1085"/>
      <c r="E117" s="1085"/>
      <c r="F117" s="1085"/>
      <c r="G117" s="1085"/>
      <c r="H117" s="1085"/>
      <c r="I117" s="1085"/>
      <c r="J117" s="1085"/>
      <c r="K117" s="1085"/>
      <c r="L117" s="1086"/>
      <c r="M117" s="169">
        <f>SUM(M112:M116)</f>
        <v>0.99792735042735026</v>
      </c>
      <c r="N117" s="169">
        <f>SUM(N112:N116)</f>
        <v>0.97666666666666657</v>
      </c>
      <c r="R117" s="57"/>
      <c r="S117" s="57"/>
      <c r="T117" s="57"/>
    </row>
    <row r="118" spans="1:20" x14ac:dyDescent="0.25">
      <c r="A118" s="50"/>
      <c r="B118" s="51"/>
      <c r="C118" s="52"/>
      <c r="D118" s="52"/>
      <c r="E118" s="53"/>
      <c r="F118" s="53"/>
      <c r="G118" s="53"/>
      <c r="H118" s="53"/>
      <c r="I118" s="53"/>
      <c r="J118" s="54"/>
      <c r="K118" s="54"/>
      <c r="L118" s="55"/>
      <c r="M118" s="55"/>
      <c r="R118" s="57"/>
      <c r="S118" s="57"/>
      <c r="T118" s="57"/>
    </row>
    <row r="119" spans="1:20" ht="15.75" x14ac:dyDescent="0.25">
      <c r="A119" s="261" t="s">
        <v>428</v>
      </c>
      <c r="B119" s="262">
        <v>0.121</v>
      </c>
      <c r="C119" s="263">
        <f>B119*N24</f>
        <v>0.11740301751317107</v>
      </c>
      <c r="D119" s="52"/>
      <c r="E119" s="53"/>
      <c r="F119" s="53"/>
      <c r="G119" s="53"/>
      <c r="H119" s="53"/>
      <c r="I119" s="53"/>
      <c r="J119" s="54"/>
      <c r="K119" s="54"/>
      <c r="L119" s="55"/>
      <c r="M119" s="55"/>
      <c r="R119" s="57"/>
      <c r="S119" s="57"/>
      <c r="T119" s="57"/>
    </row>
    <row r="120" spans="1:20" ht="15.75" x14ac:dyDescent="0.25">
      <c r="A120" s="261" t="s">
        <v>420</v>
      </c>
      <c r="B120" s="262">
        <v>0.20499999999999999</v>
      </c>
      <c r="C120" s="263">
        <f>B120*N57</f>
        <v>0.20186610595561463</v>
      </c>
      <c r="D120" s="53"/>
      <c r="E120" s="53"/>
      <c r="F120" s="53"/>
      <c r="G120" s="53"/>
      <c r="H120" s="53"/>
      <c r="I120" s="53"/>
      <c r="K120" s="54"/>
      <c r="L120" s="55"/>
      <c r="M120" s="55"/>
    </row>
    <row r="121" spans="1:20" s="57" customFormat="1" ht="15.75" x14ac:dyDescent="0.25">
      <c r="A121" s="261" t="s">
        <v>421</v>
      </c>
      <c r="B121" s="262">
        <v>0.11899999999999999</v>
      </c>
      <c r="C121" s="264">
        <f>B121*N69</f>
        <v>0.1156456875</v>
      </c>
      <c r="D121" s="53"/>
      <c r="E121" s="53"/>
      <c r="F121" s="53"/>
      <c r="G121" s="53"/>
      <c r="H121" s="53"/>
      <c r="I121" s="53"/>
      <c r="J121" s="56"/>
      <c r="K121" s="54"/>
      <c r="L121" s="55"/>
      <c r="M121" s="55"/>
      <c r="N121" s="56"/>
      <c r="O121" s="56"/>
      <c r="Q121" s="58"/>
      <c r="R121" s="58"/>
      <c r="S121" s="58"/>
      <c r="T121" s="58"/>
    </row>
    <row r="122" spans="1:20" ht="31.5" x14ac:dyDescent="0.25">
      <c r="A122" s="261" t="s">
        <v>422</v>
      </c>
      <c r="B122" s="264">
        <v>0.23300000000000001</v>
      </c>
      <c r="C122" s="264">
        <f>B122*N82</f>
        <v>0.21173091097308488</v>
      </c>
      <c r="D122" s="53"/>
      <c r="E122" s="53"/>
      <c r="F122" s="53"/>
      <c r="G122" s="53"/>
      <c r="H122" s="53"/>
      <c r="I122" s="53"/>
      <c r="J122" s="54"/>
      <c r="K122" s="54"/>
      <c r="L122" s="55"/>
      <c r="M122" s="55"/>
    </row>
    <row r="123" spans="1:20" ht="15.75" x14ac:dyDescent="0.25">
      <c r="A123" s="265" t="s">
        <v>249</v>
      </c>
      <c r="B123" s="264">
        <v>0.106</v>
      </c>
      <c r="C123" s="264">
        <f>B123*N100</f>
        <v>9.8048579254079241E-2</v>
      </c>
      <c r="D123" s="53"/>
      <c r="E123" s="53"/>
      <c r="F123" s="53"/>
      <c r="G123" s="53"/>
      <c r="H123" s="53"/>
      <c r="I123" s="53"/>
      <c r="J123" s="54"/>
      <c r="K123" s="54"/>
      <c r="L123" s="55"/>
      <c r="M123" s="55"/>
    </row>
    <row r="124" spans="1:20" ht="15.75" x14ac:dyDescent="0.25">
      <c r="A124" s="265" t="s">
        <v>424</v>
      </c>
      <c r="B124" s="264">
        <v>0.113</v>
      </c>
      <c r="C124" s="264">
        <f>B124*N108</f>
        <v>0.10321420000000001</v>
      </c>
      <c r="D124" s="53"/>
      <c r="E124" s="53"/>
      <c r="F124" s="53"/>
      <c r="G124" s="53"/>
      <c r="H124" s="53"/>
      <c r="I124" s="53"/>
      <c r="J124" s="54"/>
      <c r="K124" s="54"/>
      <c r="L124" s="55"/>
      <c r="M124" s="55"/>
      <c r="R124" s="57"/>
      <c r="S124" s="57"/>
      <c r="T124" s="57"/>
    </row>
    <row r="125" spans="1:20" ht="15.75" x14ac:dyDescent="0.25">
      <c r="A125" s="261" t="s">
        <v>237</v>
      </c>
      <c r="B125" s="264">
        <v>0.10299999999999999</v>
      </c>
      <c r="C125" s="264">
        <f>B125*N117</f>
        <v>0.10059666666666665</v>
      </c>
      <c r="D125" s="53"/>
      <c r="E125" s="53"/>
      <c r="F125" s="53"/>
      <c r="G125" s="53"/>
      <c r="H125" s="53"/>
      <c r="I125" s="53"/>
      <c r="J125" s="54"/>
      <c r="K125" s="54"/>
      <c r="L125" s="55"/>
      <c r="M125" s="55"/>
    </row>
    <row r="126" spans="1:20" ht="35.25" customHeight="1" x14ac:dyDescent="0.25">
      <c r="A126" s="1041" t="s">
        <v>463</v>
      </c>
      <c r="B126" s="1042"/>
      <c r="C126" s="266">
        <f>SUM(C119:C125)</f>
        <v>0.94850516786261663</v>
      </c>
      <c r="D126" s="53"/>
      <c r="E126" s="53"/>
      <c r="F126" s="53"/>
      <c r="G126" s="53"/>
      <c r="H126" s="53"/>
      <c r="I126" s="53"/>
      <c r="J126" s="54"/>
      <c r="K126" s="54"/>
      <c r="L126" s="55"/>
      <c r="M126" s="55"/>
    </row>
    <row r="127" spans="1:20" x14ac:dyDescent="0.25">
      <c r="A127" s="51"/>
      <c r="B127" s="51"/>
      <c r="C127" s="52"/>
      <c r="D127" s="52"/>
      <c r="E127" s="53"/>
      <c r="F127" s="53"/>
      <c r="G127" s="53"/>
      <c r="H127" s="53"/>
      <c r="I127" s="53"/>
      <c r="J127" s="54"/>
      <c r="K127" s="54"/>
      <c r="L127" s="55"/>
      <c r="M127" s="55"/>
    </row>
    <row r="128" spans="1:20" hidden="1" x14ac:dyDescent="0.25">
      <c r="A128" s="51"/>
      <c r="B128" s="51"/>
      <c r="C128" s="52"/>
      <c r="D128" s="52"/>
      <c r="E128" s="53"/>
      <c r="F128" s="53"/>
      <c r="G128" s="53"/>
      <c r="H128" s="53"/>
      <c r="I128" s="53"/>
      <c r="J128" s="54"/>
      <c r="K128" s="54"/>
      <c r="L128" s="55"/>
      <c r="M128" s="55"/>
    </row>
    <row r="129" spans="1:13" hidden="1" x14ac:dyDescent="0.25">
      <c r="A129" s="51"/>
      <c r="B129" s="51"/>
      <c r="C129" s="52"/>
      <c r="D129" s="52"/>
      <c r="E129" s="53"/>
      <c r="F129" s="53"/>
      <c r="G129" s="53"/>
      <c r="H129" s="53"/>
      <c r="I129" s="53"/>
      <c r="J129" s="54"/>
      <c r="K129" s="54"/>
      <c r="L129" s="55"/>
      <c r="M129" s="55"/>
    </row>
    <row r="130" spans="1:13" hidden="1" x14ac:dyDescent="0.25">
      <c r="A130" s="100"/>
    </row>
    <row r="131" spans="1:13" hidden="1" x14ac:dyDescent="0.25">
      <c r="A131" s="100"/>
    </row>
    <row r="132" spans="1:13" hidden="1" x14ac:dyDescent="0.25">
      <c r="A132" s="100"/>
    </row>
    <row r="133" spans="1:13" hidden="1" x14ac:dyDescent="0.25">
      <c r="A133" s="100"/>
    </row>
    <row r="134" spans="1:13" hidden="1" x14ac:dyDescent="0.25">
      <c r="A134" s="100"/>
    </row>
    <row r="135" spans="1:13" hidden="1" x14ac:dyDescent="0.25"/>
    <row r="136" spans="1:13" hidden="1" x14ac:dyDescent="0.25"/>
    <row r="137" spans="1:13" hidden="1" x14ac:dyDescent="0.25"/>
    <row r="138" spans="1:13" hidden="1" x14ac:dyDescent="0.25"/>
  </sheetData>
  <mergeCells count="118">
    <mergeCell ref="N105:N106"/>
    <mergeCell ref="N113:N114"/>
    <mergeCell ref="N115:N116"/>
    <mergeCell ref="K28:K31"/>
    <mergeCell ref="K32:K33"/>
    <mergeCell ref="K34:K41"/>
    <mergeCell ref="K42:K45"/>
    <mergeCell ref="K46:K56"/>
    <mergeCell ref="N42:N45"/>
    <mergeCell ref="N46:N56"/>
    <mergeCell ref="N62:N65"/>
    <mergeCell ref="N73:N75"/>
    <mergeCell ref="N76:N77"/>
    <mergeCell ref="N86:N98"/>
    <mergeCell ref="A115:A116"/>
    <mergeCell ref="J115:J116"/>
    <mergeCell ref="L115:L116"/>
    <mergeCell ref="M115:M116"/>
    <mergeCell ref="M113:M114"/>
    <mergeCell ref="M105:M106"/>
    <mergeCell ref="M86:M98"/>
    <mergeCell ref="A79:A81"/>
    <mergeCell ref="J79:J81"/>
    <mergeCell ref="L79:L81"/>
    <mergeCell ref="M79:M81"/>
    <mergeCell ref="K79:K81"/>
    <mergeCell ref="K115:K116"/>
    <mergeCell ref="A82:L82"/>
    <mergeCell ref="A85:B85"/>
    <mergeCell ref="A86:A98"/>
    <mergeCell ref="J86:J98"/>
    <mergeCell ref="L86:L98"/>
    <mergeCell ref="K86:K98"/>
    <mergeCell ref="J76:J77"/>
    <mergeCell ref="L76:L77"/>
    <mergeCell ref="M76:M77"/>
    <mergeCell ref="K73:K75"/>
    <mergeCell ref="K76:K77"/>
    <mergeCell ref="N34:N41"/>
    <mergeCell ref="M62:M65"/>
    <mergeCell ref="J46:J56"/>
    <mergeCell ref="L46:L56"/>
    <mergeCell ref="M46:M56"/>
    <mergeCell ref="A57:L57"/>
    <mergeCell ref="A60:B60"/>
    <mergeCell ref="A46:A56"/>
    <mergeCell ref="N8:N11"/>
    <mergeCell ref="N12:N15"/>
    <mergeCell ref="N16:N20"/>
    <mergeCell ref="N21:N23"/>
    <mergeCell ref="N28:N31"/>
    <mergeCell ref="N32:N33"/>
    <mergeCell ref="A73:A75"/>
    <mergeCell ref="N79:N81"/>
    <mergeCell ref="A2:N2"/>
    <mergeCell ref="A7:B7"/>
    <mergeCell ref="J8:J11"/>
    <mergeCell ref="L8:L11"/>
    <mergeCell ref="M8:M11"/>
    <mergeCell ref="A28:A31"/>
    <mergeCell ref="J28:J31"/>
    <mergeCell ref="L28:L31"/>
    <mergeCell ref="M28:M31"/>
    <mergeCell ref="A21:A23"/>
    <mergeCell ref="J21:J23"/>
    <mergeCell ref="L21:L23"/>
    <mergeCell ref="M21:M23"/>
    <mergeCell ref="A24:L24"/>
    <mergeCell ref="A27:B27"/>
    <mergeCell ref="A76:A77"/>
    <mergeCell ref="A117:L117"/>
    <mergeCell ref="K8:K11"/>
    <mergeCell ref="K12:K15"/>
    <mergeCell ref="K16:K20"/>
    <mergeCell ref="K21:K23"/>
    <mergeCell ref="K62:K65"/>
    <mergeCell ref="A108:L108"/>
    <mergeCell ref="A111:B111"/>
    <mergeCell ref="A113:A114"/>
    <mergeCell ref="J113:J114"/>
    <mergeCell ref="L113:L114"/>
    <mergeCell ref="K113:K114"/>
    <mergeCell ref="A100:L100"/>
    <mergeCell ref="A103:B103"/>
    <mergeCell ref="A105:A106"/>
    <mergeCell ref="J105:J106"/>
    <mergeCell ref="L105:L106"/>
    <mergeCell ref="K105:K106"/>
    <mergeCell ref="A62:A65"/>
    <mergeCell ref="J62:J65"/>
    <mergeCell ref="L62:L65"/>
    <mergeCell ref="A69:L69"/>
    <mergeCell ref="A72:B72"/>
    <mergeCell ref="A8:A11"/>
    <mergeCell ref="A126:B126"/>
    <mergeCell ref="A12:A15"/>
    <mergeCell ref="J12:J15"/>
    <mergeCell ref="L12:L15"/>
    <mergeCell ref="M12:M15"/>
    <mergeCell ref="A16:A20"/>
    <mergeCell ref="J16:J20"/>
    <mergeCell ref="L16:L20"/>
    <mergeCell ref="M16:M20"/>
    <mergeCell ref="A32:A33"/>
    <mergeCell ref="J32:J33"/>
    <mergeCell ref="L32:L33"/>
    <mergeCell ref="M32:M33"/>
    <mergeCell ref="A34:A41"/>
    <mergeCell ref="J34:J41"/>
    <mergeCell ref="L34:L41"/>
    <mergeCell ref="M34:M41"/>
    <mergeCell ref="A42:A45"/>
    <mergeCell ref="J42:J45"/>
    <mergeCell ref="L42:L45"/>
    <mergeCell ref="M42:M45"/>
    <mergeCell ref="J73:J75"/>
    <mergeCell ref="L73:L75"/>
    <mergeCell ref="M73:M75"/>
  </mergeCells>
  <conditionalFormatting sqref="E8:F23">
    <cfRule type="iconSet" priority="8">
      <iconSet iconSet="3Symbols">
        <cfvo type="percent" val="0"/>
        <cfvo type="num" val="0.5"/>
        <cfvo type="num" val="0.8"/>
      </iconSet>
    </cfRule>
  </conditionalFormatting>
  <conditionalFormatting sqref="E61:F68">
    <cfRule type="iconSet" priority="6">
      <iconSet iconSet="3Symbols">
        <cfvo type="percent" val="0"/>
        <cfvo type="num" val="0.5"/>
        <cfvo type="num" val="0.8"/>
      </iconSet>
    </cfRule>
  </conditionalFormatting>
  <conditionalFormatting sqref="E86:F99">
    <cfRule type="iconSet" priority="4">
      <iconSet iconSet="3Symbols">
        <cfvo type="percent" val="0"/>
        <cfvo type="num" val="0.5"/>
        <cfvo type="num" val="0.8"/>
      </iconSet>
    </cfRule>
  </conditionalFormatting>
  <conditionalFormatting sqref="E104:F107">
    <cfRule type="iconSet" priority="3">
      <iconSet iconSet="3Symbols">
        <cfvo type="percent" val="0"/>
        <cfvo type="num" val="0.5"/>
        <cfvo type="num" val="0.8"/>
      </iconSet>
    </cfRule>
  </conditionalFormatting>
  <conditionalFormatting sqref="E112:F116">
    <cfRule type="iconSet" priority="2">
      <iconSet iconSet="3Symbols">
        <cfvo type="percent" val="0"/>
        <cfvo type="num" val="0.5"/>
        <cfvo type="num" val="0.8"/>
      </iconSet>
    </cfRule>
  </conditionalFormatting>
  <conditionalFormatting sqref="E28:F56">
    <cfRule type="iconSet" priority="10">
      <iconSet iconSet="3Symbols">
        <cfvo type="percent" val="0"/>
        <cfvo type="num" val="0.5"/>
        <cfvo type="num" val="0.8"/>
      </iconSet>
    </cfRule>
  </conditionalFormatting>
  <conditionalFormatting sqref="E74:F74">
    <cfRule type="iconSet" priority="1">
      <iconSet iconSet="3Symbols">
        <cfvo type="percent" val="0"/>
        <cfvo type="num" val="0.5"/>
        <cfvo type="num" val="0.8"/>
      </iconSet>
    </cfRule>
  </conditionalFormatting>
  <conditionalFormatting sqref="E73:F73 E75:F81">
    <cfRule type="iconSet" priority="4319">
      <iconSet iconSet="3Symbols">
        <cfvo type="percent" val="0"/>
        <cfvo type="num" val="0.5"/>
        <cfvo type="num" val="0.8"/>
      </iconSet>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3" tint="0.39997558519241921"/>
  </sheetPr>
  <dimension ref="A1:K263"/>
  <sheetViews>
    <sheetView workbookViewId="0">
      <pane ySplit="2" topLeftCell="A150" activePane="bottomLeft" state="frozen"/>
      <selection pane="bottomLeft" activeCell="C160" sqref="C160"/>
    </sheetView>
  </sheetViews>
  <sheetFormatPr baseColWidth="10" defaultColWidth="0" defaultRowHeight="15" zeroHeight="1" x14ac:dyDescent="0.25"/>
  <cols>
    <col min="1" max="1" width="34.5703125" style="277" customWidth="1"/>
    <col min="2" max="2" width="38.140625" style="277" customWidth="1"/>
    <col min="3" max="3" width="37.42578125" style="277" customWidth="1"/>
    <col min="4" max="4" width="17.28515625" style="277" customWidth="1"/>
    <col min="5" max="5" width="25.28515625" style="277" customWidth="1"/>
    <col min="6" max="16384" width="11.42578125" style="277" hidden="1"/>
  </cols>
  <sheetData>
    <row r="1" spans="1:5" ht="32.25" customHeight="1" x14ac:dyDescent="0.25">
      <c r="A1" s="1184" t="s">
        <v>452</v>
      </c>
      <c r="B1" s="1184"/>
      <c r="C1" s="1184"/>
      <c r="D1" s="1184"/>
      <c r="E1" s="1184"/>
    </row>
    <row r="2" spans="1:5" ht="26.25" customHeight="1" x14ac:dyDescent="0.25">
      <c r="A2" s="281"/>
      <c r="B2" s="281"/>
      <c r="C2" s="281"/>
      <c r="D2" s="281"/>
      <c r="E2" s="281"/>
    </row>
    <row r="3" spans="1:5" ht="42" customHeight="1" x14ac:dyDescent="0.25">
      <c r="A3" s="1176" t="s">
        <v>508</v>
      </c>
      <c r="B3" s="1177"/>
      <c r="C3" s="1177"/>
      <c r="D3" s="1177"/>
      <c r="E3" s="1177"/>
    </row>
    <row r="4" spans="1:5" ht="39" customHeight="1" x14ac:dyDescent="0.25">
      <c r="A4" s="280" t="s">
        <v>493</v>
      </c>
      <c r="B4" s="280" t="s">
        <v>466</v>
      </c>
      <c r="C4" s="280" t="s">
        <v>494</v>
      </c>
      <c r="D4" s="280" t="s">
        <v>495</v>
      </c>
      <c r="E4" s="280" t="s">
        <v>496</v>
      </c>
    </row>
    <row r="5" spans="1:5" ht="36" customHeight="1" x14ac:dyDescent="0.25">
      <c r="A5" s="302" t="s">
        <v>428</v>
      </c>
      <c r="B5" s="278" t="s">
        <v>468</v>
      </c>
      <c r="C5" s="279" t="s">
        <v>469</v>
      </c>
      <c r="D5" s="283">
        <v>479</v>
      </c>
      <c r="E5" s="285" t="s">
        <v>497</v>
      </c>
    </row>
    <row r="6" spans="1:5" ht="37.5" customHeight="1" x14ac:dyDescent="0.25">
      <c r="A6" s="280" t="s">
        <v>470</v>
      </c>
      <c r="B6" s="280" t="s">
        <v>471</v>
      </c>
      <c r="C6" s="280" t="s">
        <v>467</v>
      </c>
      <c r="D6" s="280" t="s">
        <v>495</v>
      </c>
      <c r="E6" s="280" t="s">
        <v>496</v>
      </c>
    </row>
    <row r="7" spans="1:5" ht="24" customHeight="1" x14ac:dyDescent="0.25">
      <c r="A7" s="1183" t="s">
        <v>503</v>
      </c>
      <c r="B7" s="278" t="s">
        <v>472</v>
      </c>
      <c r="C7" s="279" t="s">
        <v>473</v>
      </c>
      <c r="D7" s="283">
        <v>315</v>
      </c>
      <c r="E7" s="285" t="s">
        <v>498</v>
      </c>
    </row>
    <row r="8" spans="1:5" ht="15.75" x14ac:dyDescent="0.25">
      <c r="A8" s="1183"/>
      <c r="B8" s="278" t="s">
        <v>474</v>
      </c>
      <c r="C8" s="279" t="s">
        <v>475</v>
      </c>
      <c r="D8" s="283">
        <v>497</v>
      </c>
      <c r="E8" s="285" t="s">
        <v>499</v>
      </c>
    </row>
    <row r="9" spans="1:5" ht="31.5" x14ac:dyDescent="0.25">
      <c r="A9" s="1183"/>
      <c r="B9" s="278" t="s">
        <v>476</v>
      </c>
      <c r="C9" s="279" t="s">
        <v>473</v>
      </c>
      <c r="D9" s="283">
        <v>315</v>
      </c>
      <c r="E9" s="285" t="s">
        <v>498</v>
      </c>
    </row>
    <row r="10" spans="1:5" ht="23.25" customHeight="1" x14ac:dyDescent="0.25">
      <c r="A10" s="1183"/>
      <c r="B10" s="278" t="s">
        <v>477</v>
      </c>
      <c r="C10" s="279" t="s">
        <v>473</v>
      </c>
      <c r="D10" s="283">
        <v>315</v>
      </c>
      <c r="E10" s="285" t="s">
        <v>498</v>
      </c>
    </row>
    <row r="11" spans="1:5" ht="22.5" customHeight="1" x14ac:dyDescent="0.25">
      <c r="A11" s="1183" t="s">
        <v>559</v>
      </c>
      <c r="B11" s="278" t="s">
        <v>478</v>
      </c>
      <c r="C11" s="279" t="s">
        <v>479</v>
      </c>
      <c r="D11" s="283">
        <v>287</v>
      </c>
      <c r="E11" s="285" t="s">
        <v>637</v>
      </c>
    </row>
    <row r="12" spans="1:5" ht="15.75" x14ac:dyDescent="0.25">
      <c r="A12" s="1183"/>
      <c r="B12" s="278" t="s">
        <v>480</v>
      </c>
      <c r="C12" s="279" t="s">
        <v>479</v>
      </c>
      <c r="D12" s="283">
        <v>287</v>
      </c>
      <c r="E12" s="285" t="s">
        <v>637</v>
      </c>
    </row>
    <row r="13" spans="1:5" ht="31.5" x14ac:dyDescent="0.25">
      <c r="A13" s="1183"/>
      <c r="B13" s="278" t="s">
        <v>481</v>
      </c>
      <c r="C13" s="279" t="s">
        <v>479</v>
      </c>
      <c r="D13" s="283">
        <v>287</v>
      </c>
      <c r="E13" s="285" t="s">
        <v>637</v>
      </c>
    </row>
    <row r="14" spans="1:5" ht="27" customHeight="1" x14ac:dyDescent="0.25">
      <c r="A14" s="1183"/>
      <c r="B14" s="278" t="s">
        <v>482</v>
      </c>
      <c r="C14" s="279" t="s">
        <v>483</v>
      </c>
      <c r="D14" s="283">
        <v>142</v>
      </c>
      <c r="E14" s="285" t="s">
        <v>500</v>
      </c>
    </row>
    <row r="15" spans="1:5" ht="31.5" x14ac:dyDescent="0.25">
      <c r="A15" s="1183" t="s">
        <v>558</v>
      </c>
      <c r="B15" s="278" t="s">
        <v>484</v>
      </c>
      <c r="C15" s="279" t="s">
        <v>485</v>
      </c>
      <c r="D15" s="287"/>
      <c r="E15" s="367" t="s">
        <v>650</v>
      </c>
    </row>
    <row r="16" spans="1:5" ht="31.5" x14ac:dyDescent="0.25">
      <c r="A16" s="1183"/>
      <c r="B16" s="278" t="s">
        <v>486</v>
      </c>
      <c r="C16" s="279" t="s">
        <v>485</v>
      </c>
      <c r="D16" s="287"/>
      <c r="E16" s="367" t="s">
        <v>650</v>
      </c>
    </row>
    <row r="17" spans="1:5" ht="47.25" x14ac:dyDescent="0.25">
      <c r="A17" s="1183"/>
      <c r="B17" s="278" t="s">
        <v>65</v>
      </c>
      <c r="C17" s="279" t="s">
        <v>485</v>
      </c>
      <c r="D17" s="287"/>
      <c r="E17" s="367" t="s">
        <v>650</v>
      </c>
    </row>
    <row r="18" spans="1:5" ht="32.25" customHeight="1" x14ac:dyDescent="0.25">
      <c r="A18" s="1183"/>
      <c r="B18" s="278" t="s">
        <v>487</v>
      </c>
      <c r="C18" s="279" t="s">
        <v>649</v>
      </c>
      <c r="D18" s="6" t="s">
        <v>652</v>
      </c>
      <c r="E18" s="367" t="s">
        <v>651</v>
      </c>
    </row>
    <row r="19" spans="1:5" ht="31.5" x14ac:dyDescent="0.25">
      <c r="A19" s="1183"/>
      <c r="B19" s="278" t="s">
        <v>488</v>
      </c>
      <c r="C19" s="279" t="s">
        <v>489</v>
      </c>
      <c r="D19" s="283">
        <v>324</v>
      </c>
      <c r="E19" s="285" t="s">
        <v>501</v>
      </c>
    </row>
    <row r="20" spans="1:5" ht="15.75" x14ac:dyDescent="0.25">
      <c r="A20" s="1183" t="s">
        <v>557</v>
      </c>
      <c r="B20" s="278" t="s">
        <v>490</v>
      </c>
      <c r="C20" s="279" t="s">
        <v>469</v>
      </c>
      <c r="D20" s="283">
        <v>479</v>
      </c>
      <c r="E20" s="285" t="s">
        <v>497</v>
      </c>
    </row>
    <row r="21" spans="1:5" ht="15.75" x14ac:dyDescent="0.25">
      <c r="A21" s="1183"/>
      <c r="B21" s="278" t="s">
        <v>491</v>
      </c>
      <c r="C21" s="279" t="s">
        <v>469</v>
      </c>
      <c r="D21" s="283">
        <v>479</v>
      </c>
      <c r="E21" s="285" t="s">
        <v>497</v>
      </c>
    </row>
    <row r="22" spans="1:5" ht="15.75" x14ac:dyDescent="0.25">
      <c r="A22" s="1183"/>
      <c r="B22" s="278" t="s">
        <v>492</v>
      </c>
      <c r="C22" s="279" t="s">
        <v>469</v>
      </c>
      <c r="D22" s="283">
        <v>479</v>
      </c>
      <c r="E22" s="285" t="s">
        <v>497</v>
      </c>
    </row>
    <row r="23" spans="1:5" ht="31.5" x14ac:dyDescent="0.25">
      <c r="A23" s="288" t="s">
        <v>519</v>
      </c>
      <c r="B23" s="288" t="s">
        <v>502</v>
      </c>
      <c r="C23" s="280" t="s">
        <v>467</v>
      </c>
      <c r="D23" s="280" t="s">
        <v>495</v>
      </c>
      <c r="E23" s="280" t="s">
        <v>496</v>
      </c>
    </row>
    <row r="24" spans="1:5" ht="18.75" x14ac:dyDescent="0.25">
      <c r="A24" s="1172" t="s">
        <v>277</v>
      </c>
      <c r="B24" s="291" t="s">
        <v>255</v>
      </c>
      <c r="C24" s="292" t="s">
        <v>504</v>
      </c>
      <c r="D24" s="293"/>
      <c r="E24" s="294"/>
    </row>
    <row r="25" spans="1:5" ht="15" customHeight="1" x14ac:dyDescent="0.25">
      <c r="A25" s="1174"/>
      <c r="B25" s="267" t="s">
        <v>163</v>
      </c>
      <c r="C25" s="289" t="s">
        <v>504</v>
      </c>
      <c r="D25" s="283"/>
      <c r="E25" s="285"/>
    </row>
    <row r="26" spans="1:5" ht="15" customHeight="1" x14ac:dyDescent="0.25">
      <c r="A26" s="1174"/>
      <c r="B26" s="267" t="s">
        <v>279</v>
      </c>
      <c r="C26" s="289" t="s">
        <v>504</v>
      </c>
      <c r="D26" s="283"/>
      <c r="E26" s="285"/>
    </row>
    <row r="27" spans="1:5" ht="15" customHeight="1" x14ac:dyDescent="0.25">
      <c r="A27" s="1174"/>
      <c r="B27" s="267" t="s">
        <v>166</v>
      </c>
      <c r="C27" s="286" t="s">
        <v>505</v>
      </c>
      <c r="D27" s="283"/>
      <c r="E27" s="285"/>
    </row>
    <row r="28" spans="1:5" ht="15" customHeight="1" x14ac:dyDescent="0.25">
      <c r="A28" s="1173"/>
      <c r="B28" s="267" t="s">
        <v>168</v>
      </c>
      <c r="C28" s="286" t="s">
        <v>504</v>
      </c>
      <c r="D28" s="283"/>
      <c r="E28" s="285"/>
    </row>
    <row r="29" spans="1:5" ht="18.75" x14ac:dyDescent="0.25">
      <c r="A29" s="1172" t="s">
        <v>280</v>
      </c>
      <c r="B29" s="291" t="s">
        <v>255</v>
      </c>
      <c r="C29" s="295" t="s">
        <v>479</v>
      </c>
      <c r="D29" s="293"/>
      <c r="E29" s="294"/>
    </row>
    <row r="30" spans="1:5" ht="15" customHeight="1" x14ac:dyDescent="0.25">
      <c r="A30" s="1174"/>
      <c r="B30" s="267" t="s">
        <v>281</v>
      </c>
      <c r="C30" s="286" t="s">
        <v>479</v>
      </c>
      <c r="D30" s="283"/>
      <c r="E30" s="285"/>
    </row>
    <row r="31" spans="1:5" ht="15" customHeight="1" x14ac:dyDescent="0.25">
      <c r="A31" s="1174"/>
      <c r="B31" s="267" t="s">
        <v>170</v>
      </c>
      <c r="C31" s="286" t="s">
        <v>483</v>
      </c>
      <c r="D31" s="283"/>
      <c r="E31" s="285"/>
    </row>
    <row r="32" spans="1:5" ht="15" customHeight="1" x14ac:dyDescent="0.25">
      <c r="A32" s="1174"/>
      <c r="B32" s="267" t="s">
        <v>172</v>
      </c>
      <c r="C32" s="286" t="s">
        <v>479</v>
      </c>
      <c r="D32" s="283"/>
      <c r="E32" s="285"/>
    </row>
    <row r="33" spans="1:5" ht="15" customHeight="1" x14ac:dyDescent="0.25">
      <c r="A33" s="1173"/>
      <c r="B33" s="267" t="s">
        <v>286</v>
      </c>
      <c r="C33" s="286" t="s">
        <v>479</v>
      </c>
      <c r="D33" s="283"/>
      <c r="E33" s="285"/>
    </row>
    <row r="34" spans="1:5" ht="18.75" x14ac:dyDescent="0.25">
      <c r="A34" s="1172" t="s">
        <v>287</v>
      </c>
      <c r="B34" s="291" t="s">
        <v>255</v>
      </c>
      <c r="C34" s="295" t="s">
        <v>506</v>
      </c>
      <c r="D34" s="293"/>
      <c r="E34" s="294"/>
    </row>
    <row r="35" spans="1:5" ht="15" customHeight="1" x14ac:dyDescent="0.25">
      <c r="A35" s="1174"/>
      <c r="B35" s="267" t="s">
        <v>175</v>
      </c>
      <c r="C35" s="286" t="s">
        <v>485</v>
      </c>
      <c r="D35" s="283"/>
      <c r="E35" s="285"/>
    </row>
    <row r="36" spans="1:5" ht="15" customHeight="1" x14ac:dyDescent="0.25">
      <c r="A36" s="1174"/>
      <c r="B36" s="267" t="s">
        <v>177</v>
      </c>
      <c r="C36" s="286" t="s">
        <v>507</v>
      </c>
      <c r="D36" s="283"/>
      <c r="E36" s="285"/>
    </row>
    <row r="37" spans="1:5" ht="15" customHeight="1" x14ac:dyDescent="0.25">
      <c r="A37" s="1174"/>
      <c r="B37" s="267" t="s">
        <v>288</v>
      </c>
      <c r="C37" s="286" t="s">
        <v>489</v>
      </c>
      <c r="D37" s="283"/>
      <c r="E37" s="285"/>
    </row>
    <row r="38" spans="1:5" ht="15" customHeight="1" x14ac:dyDescent="0.25">
      <c r="A38" s="1173"/>
      <c r="B38" s="267" t="s">
        <v>289</v>
      </c>
      <c r="C38" s="286" t="s">
        <v>485</v>
      </c>
      <c r="D38" s="283"/>
      <c r="E38" s="285"/>
    </row>
    <row r="39" spans="1:5" ht="18.75" x14ac:dyDescent="0.25">
      <c r="A39" s="1172" t="s">
        <v>290</v>
      </c>
      <c r="B39" s="291" t="s">
        <v>255</v>
      </c>
      <c r="C39" s="295" t="s">
        <v>509</v>
      </c>
      <c r="D39" s="293"/>
      <c r="E39" s="294"/>
    </row>
    <row r="40" spans="1:5" ht="15" customHeight="1" x14ac:dyDescent="0.25">
      <c r="A40" s="1174"/>
      <c r="B40" s="267" t="s">
        <v>181</v>
      </c>
      <c r="C40" s="286" t="s">
        <v>509</v>
      </c>
      <c r="D40" s="283"/>
      <c r="E40" s="285"/>
    </row>
    <row r="41" spans="1:5" ht="15" customHeight="1" x14ac:dyDescent="0.25">
      <c r="A41" s="1174"/>
      <c r="B41" s="267" t="s">
        <v>182</v>
      </c>
      <c r="C41" s="286" t="s">
        <v>509</v>
      </c>
      <c r="D41" s="283"/>
      <c r="E41" s="285"/>
    </row>
    <row r="42" spans="1:5" ht="15" customHeight="1" x14ac:dyDescent="0.25">
      <c r="A42" s="1173"/>
      <c r="B42" s="267" t="s">
        <v>184</v>
      </c>
      <c r="C42" s="286" t="s">
        <v>509</v>
      </c>
      <c r="D42" s="283"/>
      <c r="E42" s="285"/>
    </row>
    <row r="43" spans="1:5" ht="36" customHeight="1" x14ac:dyDescent="0.25">
      <c r="A43" s="1176" t="s">
        <v>517</v>
      </c>
      <c r="B43" s="1177"/>
      <c r="C43" s="1177"/>
      <c r="D43" s="1177"/>
      <c r="E43" s="1177"/>
    </row>
    <row r="44" spans="1:5" ht="31.5" x14ac:dyDescent="0.25">
      <c r="A44" s="280" t="s">
        <v>493</v>
      </c>
      <c r="B44" s="280" t="s">
        <v>466</v>
      </c>
      <c r="C44" s="280" t="s">
        <v>494</v>
      </c>
      <c r="D44" s="280" t="s">
        <v>495</v>
      </c>
      <c r="E44" s="280" t="s">
        <v>496</v>
      </c>
    </row>
    <row r="45" spans="1:5" ht="31.5" x14ac:dyDescent="0.25">
      <c r="A45" s="1180" t="s">
        <v>443</v>
      </c>
      <c r="B45" s="296" t="s">
        <v>39</v>
      </c>
      <c r="C45" s="279" t="s">
        <v>510</v>
      </c>
      <c r="D45" s="283"/>
      <c r="E45" s="283" t="s">
        <v>518</v>
      </c>
    </row>
    <row r="46" spans="1:5" ht="31.5" x14ac:dyDescent="0.25">
      <c r="A46" s="1181"/>
      <c r="B46" s="296" t="s">
        <v>48</v>
      </c>
      <c r="C46" s="279" t="s">
        <v>510</v>
      </c>
      <c r="D46" s="283"/>
      <c r="E46" s="283" t="s">
        <v>518</v>
      </c>
    </row>
    <row r="47" spans="1:5" ht="15.75" x14ac:dyDescent="0.25">
      <c r="A47" s="1181"/>
      <c r="B47" s="296" t="s">
        <v>40</v>
      </c>
      <c r="C47" s="279" t="s">
        <v>510</v>
      </c>
      <c r="D47" s="283"/>
      <c r="E47" s="283" t="s">
        <v>518</v>
      </c>
    </row>
    <row r="48" spans="1:5" ht="31.5" x14ac:dyDescent="0.25">
      <c r="A48" s="1181"/>
      <c r="B48" s="296" t="s">
        <v>41</v>
      </c>
      <c r="C48" s="279" t="s">
        <v>510</v>
      </c>
      <c r="D48" s="283"/>
      <c r="E48" s="283" t="s">
        <v>518</v>
      </c>
    </row>
    <row r="49" spans="1:5" ht="31.5" x14ac:dyDescent="0.25">
      <c r="A49" s="1182"/>
      <c r="B49" s="296" t="s">
        <v>49</v>
      </c>
      <c r="C49" s="279" t="s">
        <v>510</v>
      </c>
      <c r="D49" s="283"/>
      <c r="E49" s="283" t="s">
        <v>518</v>
      </c>
    </row>
    <row r="50" spans="1:5" ht="31.5" x14ac:dyDescent="0.25">
      <c r="A50" s="280" t="s">
        <v>470</v>
      </c>
      <c r="B50" s="280" t="s">
        <v>471</v>
      </c>
      <c r="C50" s="280" t="s">
        <v>467</v>
      </c>
      <c r="D50" s="280" t="s">
        <v>495</v>
      </c>
      <c r="E50" s="280" t="s">
        <v>496</v>
      </c>
    </row>
    <row r="51" spans="1:5" ht="63" x14ac:dyDescent="0.25">
      <c r="A51" s="1180" t="s">
        <v>397</v>
      </c>
      <c r="B51" s="296" t="s">
        <v>68</v>
      </c>
      <c r="C51" s="279" t="s">
        <v>510</v>
      </c>
      <c r="D51" s="283"/>
      <c r="E51" s="283" t="s">
        <v>518</v>
      </c>
    </row>
    <row r="52" spans="1:5" ht="31.5" x14ac:dyDescent="0.25">
      <c r="A52" s="1181"/>
      <c r="B52" s="296" t="s">
        <v>69</v>
      </c>
      <c r="C52" s="279" t="s">
        <v>510</v>
      </c>
      <c r="D52" s="283"/>
      <c r="E52" s="283" t="s">
        <v>518</v>
      </c>
    </row>
    <row r="53" spans="1:5" ht="31.5" x14ac:dyDescent="0.25">
      <c r="A53" s="1181"/>
      <c r="B53" s="296" t="s">
        <v>70</v>
      </c>
      <c r="C53" s="279" t="s">
        <v>510</v>
      </c>
      <c r="D53" s="283"/>
      <c r="E53" s="283" t="s">
        <v>518</v>
      </c>
    </row>
    <row r="54" spans="1:5" ht="31.5" x14ac:dyDescent="0.25">
      <c r="A54" s="1181"/>
      <c r="B54" s="296" t="s">
        <v>71</v>
      </c>
      <c r="C54" s="279" t="s">
        <v>510</v>
      </c>
      <c r="D54" s="283"/>
      <c r="E54" s="283" t="s">
        <v>518</v>
      </c>
    </row>
    <row r="55" spans="1:5" ht="15.75" x14ac:dyDescent="0.25">
      <c r="A55" s="1183" t="s">
        <v>398</v>
      </c>
      <c r="B55" s="296" t="s">
        <v>73</v>
      </c>
      <c r="C55" s="279" t="s">
        <v>510</v>
      </c>
      <c r="D55" s="283"/>
      <c r="E55" s="283" t="s">
        <v>518</v>
      </c>
    </row>
    <row r="56" spans="1:5" ht="31.5" x14ac:dyDescent="0.25">
      <c r="A56" s="1183"/>
      <c r="B56" s="296" t="s">
        <v>74</v>
      </c>
      <c r="C56" s="279" t="s">
        <v>510</v>
      </c>
      <c r="D56" s="283"/>
      <c r="E56" s="283" t="s">
        <v>518</v>
      </c>
    </row>
    <row r="57" spans="1:5" ht="15.75" x14ac:dyDescent="0.25">
      <c r="A57" s="1183" t="s">
        <v>399</v>
      </c>
      <c r="B57" s="296" t="s">
        <v>81</v>
      </c>
      <c r="C57" s="279" t="s">
        <v>510</v>
      </c>
      <c r="D57" s="283"/>
      <c r="E57" s="283" t="s">
        <v>518</v>
      </c>
    </row>
    <row r="58" spans="1:5" ht="15.75" x14ac:dyDescent="0.25">
      <c r="A58" s="1183"/>
      <c r="B58" s="296" t="s">
        <v>82</v>
      </c>
      <c r="C58" s="279" t="s">
        <v>510</v>
      </c>
      <c r="D58" s="283"/>
      <c r="E58" s="283" t="s">
        <v>518</v>
      </c>
    </row>
    <row r="59" spans="1:5" ht="15.75" x14ac:dyDescent="0.25">
      <c r="A59" s="1183"/>
      <c r="B59" s="296" t="s">
        <v>511</v>
      </c>
      <c r="C59" s="279" t="s">
        <v>510</v>
      </c>
      <c r="D59" s="283"/>
      <c r="E59" s="283" t="s">
        <v>518</v>
      </c>
    </row>
    <row r="60" spans="1:5" ht="31.5" x14ac:dyDescent="0.25">
      <c r="A60" s="1183"/>
      <c r="B60" s="296" t="s">
        <v>79</v>
      </c>
      <c r="C60" s="279" t="s">
        <v>510</v>
      </c>
      <c r="D60" s="283"/>
      <c r="E60" s="283" t="s">
        <v>518</v>
      </c>
    </row>
    <row r="61" spans="1:5" ht="31.5" x14ac:dyDescent="0.25">
      <c r="A61" s="1183"/>
      <c r="B61" s="278" t="s">
        <v>80</v>
      </c>
      <c r="C61" s="279" t="s">
        <v>510</v>
      </c>
      <c r="D61" s="283"/>
      <c r="E61" s="283" t="s">
        <v>518</v>
      </c>
    </row>
    <row r="62" spans="1:5" ht="15.75" x14ac:dyDescent="0.25">
      <c r="A62" s="1183"/>
      <c r="B62" s="278" t="s">
        <v>512</v>
      </c>
      <c r="C62" s="279" t="s">
        <v>510</v>
      </c>
      <c r="D62" s="283"/>
      <c r="E62" s="283" t="s">
        <v>518</v>
      </c>
    </row>
    <row r="63" spans="1:5" ht="15.75" x14ac:dyDescent="0.25">
      <c r="A63" s="1183"/>
      <c r="B63" s="278" t="s">
        <v>76</v>
      </c>
      <c r="C63" s="279" t="s">
        <v>510</v>
      </c>
      <c r="D63" s="283"/>
      <c r="E63" s="283" t="s">
        <v>518</v>
      </c>
    </row>
    <row r="64" spans="1:5" ht="15.75" x14ac:dyDescent="0.25">
      <c r="A64" s="1183"/>
      <c r="B64" s="278" t="s">
        <v>83</v>
      </c>
      <c r="C64" s="279" t="s">
        <v>510</v>
      </c>
      <c r="D64" s="283"/>
      <c r="E64" s="283" t="s">
        <v>518</v>
      </c>
    </row>
    <row r="65" spans="1:5" ht="31.5" x14ac:dyDescent="0.25">
      <c r="A65" s="1178" t="s">
        <v>400</v>
      </c>
      <c r="B65" s="278" t="s">
        <v>513</v>
      </c>
      <c r="C65" s="279" t="s">
        <v>510</v>
      </c>
      <c r="D65" s="283"/>
      <c r="E65" s="283" t="s">
        <v>518</v>
      </c>
    </row>
    <row r="66" spans="1:5" ht="31.5" x14ac:dyDescent="0.25">
      <c r="A66" s="1178"/>
      <c r="B66" s="278" t="s">
        <v>514</v>
      </c>
      <c r="C66" s="279" t="s">
        <v>510</v>
      </c>
      <c r="D66" s="283"/>
      <c r="E66" s="283" t="s">
        <v>518</v>
      </c>
    </row>
    <row r="67" spans="1:5" ht="31.5" x14ac:dyDescent="0.25">
      <c r="A67" s="1178"/>
      <c r="B67" s="278" t="s">
        <v>515</v>
      </c>
      <c r="C67" s="279" t="s">
        <v>510</v>
      </c>
      <c r="D67" s="283"/>
      <c r="E67" s="283" t="s">
        <v>518</v>
      </c>
    </row>
    <row r="68" spans="1:5" ht="31.5" x14ac:dyDescent="0.25">
      <c r="A68" s="1178"/>
      <c r="B68" s="278" t="s">
        <v>516</v>
      </c>
      <c r="C68" s="279" t="s">
        <v>510</v>
      </c>
      <c r="D68" s="283"/>
      <c r="E68" s="283" t="s">
        <v>518</v>
      </c>
    </row>
    <row r="69" spans="1:5" ht="15.75" x14ac:dyDescent="0.25">
      <c r="A69" s="1178" t="s">
        <v>401</v>
      </c>
      <c r="B69" s="278" t="s">
        <v>90</v>
      </c>
      <c r="C69" s="279" t="s">
        <v>510</v>
      </c>
      <c r="D69" s="283"/>
      <c r="E69" s="283" t="s">
        <v>518</v>
      </c>
    </row>
    <row r="70" spans="1:5" ht="15.75" x14ac:dyDescent="0.25">
      <c r="A70" s="1178"/>
      <c r="B70" s="278" t="s">
        <v>93</v>
      </c>
      <c r="C70" s="279" t="s">
        <v>510</v>
      </c>
      <c r="D70" s="283"/>
      <c r="E70" s="283" t="s">
        <v>518</v>
      </c>
    </row>
    <row r="71" spans="1:5" ht="15.75" x14ac:dyDescent="0.25">
      <c r="A71" s="1178"/>
      <c r="B71" s="278" t="s">
        <v>91</v>
      </c>
      <c r="C71" s="279" t="s">
        <v>510</v>
      </c>
      <c r="D71" s="283"/>
      <c r="E71" s="283" t="s">
        <v>518</v>
      </c>
    </row>
    <row r="72" spans="1:5" ht="15.75" x14ac:dyDescent="0.25">
      <c r="A72" s="1178"/>
      <c r="B72" s="278" t="s">
        <v>94</v>
      </c>
      <c r="C72" s="279" t="s">
        <v>510</v>
      </c>
      <c r="D72" s="283"/>
      <c r="E72" s="283" t="s">
        <v>518</v>
      </c>
    </row>
    <row r="73" spans="1:5" ht="15.75" x14ac:dyDescent="0.25">
      <c r="A73" s="1178"/>
      <c r="B73" s="278" t="s">
        <v>99</v>
      </c>
      <c r="C73" s="279" t="s">
        <v>510</v>
      </c>
      <c r="D73" s="283"/>
      <c r="E73" s="283" t="s">
        <v>518</v>
      </c>
    </row>
    <row r="74" spans="1:5" ht="31.5" x14ac:dyDescent="0.25">
      <c r="A74" s="1178"/>
      <c r="B74" s="278" t="s">
        <v>92</v>
      </c>
      <c r="C74" s="279" t="s">
        <v>510</v>
      </c>
      <c r="D74" s="283"/>
      <c r="E74" s="283" t="s">
        <v>518</v>
      </c>
    </row>
    <row r="75" spans="1:5" ht="15.75" x14ac:dyDescent="0.25">
      <c r="A75" s="1178"/>
      <c r="B75" s="278" t="s">
        <v>95</v>
      </c>
      <c r="C75" s="279" t="s">
        <v>510</v>
      </c>
      <c r="D75" s="283"/>
      <c r="E75" s="283" t="s">
        <v>518</v>
      </c>
    </row>
    <row r="76" spans="1:5" ht="31.5" x14ac:dyDescent="0.25">
      <c r="A76" s="1178"/>
      <c r="B76" s="278" t="s">
        <v>96</v>
      </c>
      <c r="C76" s="279" t="s">
        <v>510</v>
      </c>
      <c r="D76" s="283"/>
      <c r="E76" s="283" t="s">
        <v>518</v>
      </c>
    </row>
    <row r="77" spans="1:5" ht="31.5" x14ac:dyDescent="0.25">
      <c r="A77" s="1178"/>
      <c r="B77" s="278" t="s">
        <v>97</v>
      </c>
      <c r="C77" s="279" t="s">
        <v>510</v>
      </c>
      <c r="D77" s="283"/>
      <c r="E77" s="283" t="s">
        <v>518</v>
      </c>
    </row>
    <row r="78" spans="1:5" ht="15.75" x14ac:dyDescent="0.25">
      <c r="A78" s="1178"/>
      <c r="B78" s="278" t="s">
        <v>98</v>
      </c>
      <c r="C78" s="279" t="s">
        <v>510</v>
      </c>
      <c r="D78" s="283"/>
      <c r="E78" s="283" t="s">
        <v>518</v>
      </c>
    </row>
    <row r="79" spans="1:5" ht="31.5" x14ac:dyDescent="0.25">
      <c r="A79" s="1178"/>
      <c r="B79" s="278" t="s">
        <v>100</v>
      </c>
      <c r="C79" s="279" t="s">
        <v>510</v>
      </c>
      <c r="D79" s="283"/>
      <c r="E79" s="283" t="s">
        <v>518</v>
      </c>
    </row>
    <row r="80" spans="1:5" ht="31.5" x14ac:dyDescent="0.25">
      <c r="A80" s="1178"/>
      <c r="B80" s="278" t="s">
        <v>101</v>
      </c>
      <c r="C80" s="279" t="s">
        <v>510</v>
      </c>
      <c r="D80" s="283"/>
      <c r="E80" s="283" t="s">
        <v>518</v>
      </c>
    </row>
    <row r="81" spans="1:5" ht="31.5" x14ac:dyDescent="0.25">
      <c r="A81" s="288" t="s">
        <v>519</v>
      </c>
      <c r="B81" s="288" t="s">
        <v>502</v>
      </c>
      <c r="C81" s="280" t="s">
        <v>467</v>
      </c>
      <c r="D81" s="280" t="s">
        <v>495</v>
      </c>
      <c r="E81" s="280" t="s">
        <v>496</v>
      </c>
    </row>
    <row r="82" spans="1:5" ht="18.75" x14ac:dyDescent="0.25">
      <c r="A82" s="1172" t="s">
        <v>186</v>
      </c>
      <c r="B82" s="291" t="s">
        <v>255</v>
      </c>
      <c r="C82" s="309" t="s">
        <v>520</v>
      </c>
      <c r="D82" s="291"/>
      <c r="E82" s="291"/>
    </row>
    <row r="83" spans="1:5" ht="45" x14ac:dyDescent="0.25">
      <c r="A83" s="1174"/>
      <c r="B83" s="267" t="s">
        <v>294</v>
      </c>
      <c r="C83" s="279" t="s">
        <v>521</v>
      </c>
      <c r="D83" s="283"/>
      <c r="E83" s="283"/>
    </row>
    <row r="84" spans="1:5" ht="30" x14ac:dyDescent="0.25">
      <c r="A84" s="1174"/>
      <c r="B84" s="267" t="s">
        <v>292</v>
      </c>
      <c r="C84" s="279" t="s">
        <v>522</v>
      </c>
      <c r="D84" s="283">
        <v>130</v>
      </c>
      <c r="E84" s="285" t="s">
        <v>523</v>
      </c>
    </row>
    <row r="85" spans="1:5" ht="45" x14ac:dyDescent="0.25">
      <c r="A85" s="1173"/>
      <c r="B85" s="267" t="s">
        <v>259</v>
      </c>
      <c r="C85" s="279" t="s">
        <v>524</v>
      </c>
      <c r="D85" s="283"/>
      <c r="E85" s="283"/>
    </row>
    <row r="86" spans="1:5" ht="18.75" x14ac:dyDescent="0.25">
      <c r="A86" s="1172" t="s">
        <v>188</v>
      </c>
      <c r="B86" s="291" t="s">
        <v>255</v>
      </c>
      <c r="C86" s="309" t="s">
        <v>520</v>
      </c>
      <c r="D86" s="291"/>
      <c r="E86" s="291"/>
    </row>
    <row r="87" spans="1:5" ht="15.75" customHeight="1" x14ac:dyDescent="0.25">
      <c r="A87" s="1174"/>
      <c r="B87" s="267" t="s">
        <v>189</v>
      </c>
      <c r="C87" s="279" t="s">
        <v>525</v>
      </c>
      <c r="D87" s="283"/>
      <c r="E87" s="283"/>
    </row>
    <row r="88" spans="1:5" ht="30" x14ac:dyDescent="0.25">
      <c r="A88" s="1174"/>
      <c r="B88" s="267" t="s">
        <v>190</v>
      </c>
      <c r="C88" s="279" t="s">
        <v>525</v>
      </c>
      <c r="D88" s="283"/>
      <c r="E88" s="283"/>
    </row>
    <row r="89" spans="1:5" ht="15.75" x14ac:dyDescent="0.25">
      <c r="A89" s="1173"/>
      <c r="B89" s="267" t="s">
        <v>295</v>
      </c>
      <c r="C89" s="279" t="s">
        <v>526</v>
      </c>
      <c r="D89" s="283"/>
      <c r="E89" s="283"/>
    </row>
    <row r="90" spans="1:5" ht="18.75" x14ac:dyDescent="0.25">
      <c r="A90" s="1172" t="s">
        <v>192</v>
      </c>
      <c r="B90" s="291" t="s">
        <v>255</v>
      </c>
      <c r="C90" s="309" t="s">
        <v>520</v>
      </c>
      <c r="D90" s="291"/>
      <c r="E90" s="291"/>
    </row>
    <row r="91" spans="1:5" ht="45" x14ac:dyDescent="0.25">
      <c r="A91" s="1173"/>
      <c r="B91" s="267" t="s">
        <v>298</v>
      </c>
      <c r="C91" s="279" t="s">
        <v>520</v>
      </c>
      <c r="D91" s="283"/>
      <c r="E91" s="283"/>
    </row>
    <row r="92" spans="1:5" ht="18.75" x14ac:dyDescent="0.25">
      <c r="A92" s="1172" t="s">
        <v>193</v>
      </c>
      <c r="B92" s="291" t="s">
        <v>255</v>
      </c>
      <c r="C92" s="309" t="s">
        <v>520</v>
      </c>
      <c r="D92" s="291"/>
      <c r="E92" s="291"/>
    </row>
    <row r="93" spans="1:5" ht="30" x14ac:dyDescent="0.25">
      <c r="A93" s="1174"/>
      <c r="B93" s="267" t="s">
        <v>300</v>
      </c>
      <c r="C93" s="279" t="s">
        <v>527</v>
      </c>
      <c r="D93" s="283"/>
      <c r="E93" s="285" t="s">
        <v>528</v>
      </c>
    </row>
    <row r="94" spans="1:5" ht="30" x14ac:dyDescent="0.25">
      <c r="A94" s="1174"/>
      <c r="B94" s="267" t="s">
        <v>303</v>
      </c>
      <c r="C94" s="279" t="s">
        <v>529</v>
      </c>
      <c r="D94" s="283"/>
      <c r="E94" s="283"/>
    </row>
    <row r="95" spans="1:5" ht="15.75" customHeight="1" x14ac:dyDescent="0.25">
      <c r="A95" s="1173"/>
      <c r="B95" s="267" t="s">
        <v>302</v>
      </c>
      <c r="C95" s="279" t="s">
        <v>520</v>
      </c>
      <c r="D95" s="283"/>
      <c r="E95" s="283"/>
    </row>
    <row r="96" spans="1:5" ht="18.75" x14ac:dyDescent="0.25">
      <c r="A96" s="1172" t="s">
        <v>194</v>
      </c>
      <c r="B96" s="291" t="s">
        <v>255</v>
      </c>
      <c r="C96" s="309" t="s">
        <v>524</v>
      </c>
      <c r="D96" s="291"/>
      <c r="E96" s="291"/>
    </row>
    <row r="97" spans="1:5" ht="30" x14ac:dyDescent="0.25">
      <c r="A97" s="1174"/>
      <c r="B97" s="267" t="s">
        <v>304</v>
      </c>
      <c r="C97" s="279" t="s">
        <v>524</v>
      </c>
      <c r="D97" s="283"/>
      <c r="E97" s="283"/>
    </row>
    <row r="98" spans="1:5" ht="30" x14ac:dyDescent="0.25">
      <c r="A98" s="1174"/>
      <c r="B98" s="267" t="s">
        <v>306</v>
      </c>
      <c r="C98" s="279" t="s">
        <v>525</v>
      </c>
      <c r="D98" s="283"/>
      <c r="E98" s="283"/>
    </row>
    <row r="99" spans="1:5" ht="30" x14ac:dyDescent="0.25">
      <c r="A99" s="1173"/>
      <c r="B99" s="267" t="s">
        <v>305</v>
      </c>
      <c r="C99" s="279" t="s">
        <v>510</v>
      </c>
      <c r="D99" s="283"/>
      <c r="E99" s="283"/>
    </row>
    <row r="100" spans="1:5" ht="36" customHeight="1" x14ac:dyDescent="0.25">
      <c r="A100" s="1176" t="s">
        <v>530</v>
      </c>
      <c r="B100" s="1177"/>
      <c r="C100" s="1177"/>
      <c r="D100" s="1177"/>
      <c r="E100" s="1177"/>
    </row>
    <row r="101" spans="1:5" ht="31.5" x14ac:dyDescent="0.25">
      <c r="A101" s="280" t="s">
        <v>493</v>
      </c>
      <c r="B101" s="280" t="s">
        <v>466</v>
      </c>
      <c r="C101" s="280" t="s">
        <v>494</v>
      </c>
      <c r="D101" s="280" t="s">
        <v>495</v>
      </c>
      <c r="E101" s="280" t="s">
        <v>496</v>
      </c>
    </row>
    <row r="102" spans="1:5" ht="47.25" x14ac:dyDescent="0.25">
      <c r="A102" s="301" t="s">
        <v>421</v>
      </c>
      <c r="B102" s="276" t="s">
        <v>27</v>
      </c>
      <c r="C102" s="279" t="s">
        <v>531</v>
      </c>
      <c r="D102" s="283"/>
      <c r="E102" s="283"/>
    </row>
    <row r="103" spans="1:5" ht="31.5" x14ac:dyDescent="0.25">
      <c r="A103" s="288" t="s">
        <v>470</v>
      </c>
      <c r="B103" s="288" t="s">
        <v>471</v>
      </c>
      <c r="C103" s="288" t="s">
        <v>467</v>
      </c>
      <c r="D103" s="288" t="s">
        <v>495</v>
      </c>
      <c r="E103" s="288" t="s">
        <v>496</v>
      </c>
    </row>
    <row r="104" spans="1:5" ht="45" x14ac:dyDescent="0.25">
      <c r="A104" s="290" t="s">
        <v>403</v>
      </c>
      <c r="B104" s="298" t="s">
        <v>103</v>
      </c>
      <c r="C104" s="298" t="s">
        <v>532</v>
      </c>
      <c r="D104" s="283"/>
      <c r="E104" s="283"/>
    </row>
    <row r="105" spans="1:5" ht="45" x14ac:dyDescent="0.25">
      <c r="A105" s="1178" t="s">
        <v>404</v>
      </c>
      <c r="B105" s="298" t="s">
        <v>269</v>
      </c>
      <c r="C105" s="298" t="s">
        <v>534</v>
      </c>
      <c r="D105" s="283"/>
      <c r="E105" s="283"/>
    </row>
    <row r="106" spans="1:5" ht="30" x14ac:dyDescent="0.25">
      <c r="A106" s="1178"/>
      <c r="B106" s="298" t="s">
        <v>104</v>
      </c>
      <c r="C106" s="298" t="s">
        <v>533</v>
      </c>
      <c r="D106" s="283"/>
      <c r="E106" s="283"/>
    </row>
    <row r="107" spans="1:5" ht="30" x14ac:dyDescent="0.25">
      <c r="A107" s="1178"/>
      <c r="B107" s="298" t="s">
        <v>199</v>
      </c>
      <c r="C107" s="298" t="s">
        <v>534</v>
      </c>
      <c r="D107" s="283"/>
      <c r="E107" s="283"/>
    </row>
    <row r="108" spans="1:5" ht="30" x14ac:dyDescent="0.25">
      <c r="A108" s="1178"/>
      <c r="B108" s="298" t="s">
        <v>268</v>
      </c>
      <c r="C108" s="298" t="s">
        <v>534</v>
      </c>
      <c r="D108" s="283"/>
      <c r="E108" s="283"/>
    </row>
    <row r="109" spans="1:5" ht="37.5" x14ac:dyDescent="0.25">
      <c r="A109" s="290" t="s">
        <v>314</v>
      </c>
      <c r="B109" s="298" t="s">
        <v>271</v>
      </c>
      <c r="C109" s="298" t="s">
        <v>535</v>
      </c>
      <c r="D109" s="283"/>
      <c r="E109" s="283"/>
    </row>
    <row r="110" spans="1:5" ht="30" x14ac:dyDescent="0.25">
      <c r="A110" s="290" t="s">
        <v>405</v>
      </c>
      <c r="B110" s="298" t="s">
        <v>106</v>
      </c>
      <c r="C110" s="298" t="s">
        <v>536</v>
      </c>
      <c r="D110" s="283"/>
      <c r="E110" s="283"/>
    </row>
    <row r="111" spans="1:5" ht="18.75" x14ac:dyDescent="0.25">
      <c r="A111" s="290" t="s">
        <v>406</v>
      </c>
      <c r="B111" s="298" t="s">
        <v>109</v>
      </c>
      <c r="C111" s="298" t="s">
        <v>537</v>
      </c>
      <c r="D111" s="283"/>
      <c r="E111" s="283"/>
    </row>
    <row r="112" spans="1:5" ht="31.5" x14ac:dyDescent="0.25">
      <c r="A112" s="288" t="s">
        <v>519</v>
      </c>
      <c r="B112" s="288" t="s">
        <v>502</v>
      </c>
      <c r="C112" s="288" t="s">
        <v>467</v>
      </c>
      <c r="D112" s="288" t="s">
        <v>495</v>
      </c>
      <c r="E112" s="288" t="s">
        <v>496</v>
      </c>
    </row>
    <row r="113" spans="1:5" ht="18.75" x14ac:dyDescent="0.25">
      <c r="A113" s="1172" t="s">
        <v>195</v>
      </c>
      <c r="B113" s="291" t="s">
        <v>255</v>
      </c>
      <c r="C113" s="309" t="s">
        <v>539</v>
      </c>
      <c r="D113" s="291"/>
      <c r="E113" s="291"/>
    </row>
    <row r="114" spans="1:5" ht="15" customHeight="1" x14ac:dyDescent="0.25">
      <c r="A114" s="1174"/>
      <c r="B114" s="267" t="s">
        <v>309</v>
      </c>
      <c r="C114" s="298" t="s">
        <v>540</v>
      </c>
      <c r="D114" s="283"/>
      <c r="E114" s="283"/>
    </row>
    <row r="115" spans="1:5" ht="30" x14ac:dyDescent="0.25">
      <c r="A115" s="1174"/>
      <c r="B115" s="267" t="s">
        <v>311</v>
      </c>
      <c r="C115" s="298" t="s">
        <v>541</v>
      </c>
      <c r="D115" s="283"/>
      <c r="E115" s="283"/>
    </row>
    <row r="116" spans="1:5" ht="30" x14ac:dyDescent="0.25">
      <c r="A116" s="1174"/>
      <c r="B116" s="267" t="s">
        <v>307</v>
      </c>
      <c r="C116" s="298" t="s">
        <v>539</v>
      </c>
      <c r="D116" s="283"/>
      <c r="E116" s="283"/>
    </row>
    <row r="117" spans="1:5" ht="30" x14ac:dyDescent="0.25">
      <c r="A117" s="1173"/>
      <c r="B117" s="267" t="s">
        <v>308</v>
      </c>
      <c r="C117" s="298" t="s">
        <v>542</v>
      </c>
      <c r="D117" s="283"/>
      <c r="E117" s="283"/>
    </row>
    <row r="118" spans="1:5" ht="18.75" x14ac:dyDescent="0.25">
      <c r="A118" s="1172" t="s">
        <v>313</v>
      </c>
      <c r="B118" s="291" t="s">
        <v>255</v>
      </c>
      <c r="C118" s="309" t="s">
        <v>543</v>
      </c>
      <c r="D118" s="291"/>
      <c r="E118" s="291"/>
    </row>
    <row r="119" spans="1:5" ht="24" customHeight="1" x14ac:dyDescent="0.25">
      <c r="A119" s="1174"/>
      <c r="B119" s="818" t="s">
        <v>314</v>
      </c>
      <c r="C119" s="298" t="s">
        <v>544</v>
      </c>
      <c r="D119" s="283"/>
      <c r="E119" s="283"/>
    </row>
    <row r="120" spans="1:5" ht="23.25" customHeight="1" x14ac:dyDescent="0.25">
      <c r="A120" s="1173"/>
      <c r="B120" s="818"/>
      <c r="C120" s="298" t="s">
        <v>545</v>
      </c>
      <c r="D120" s="283"/>
      <c r="E120" s="283"/>
    </row>
    <row r="121" spans="1:5" ht="23.25" customHeight="1" x14ac:dyDescent="0.25">
      <c r="A121" s="1172" t="s">
        <v>317</v>
      </c>
      <c r="B121" s="291" t="s">
        <v>255</v>
      </c>
      <c r="C121" s="309" t="s">
        <v>538</v>
      </c>
      <c r="D121" s="291"/>
      <c r="E121" s="291"/>
    </row>
    <row r="122" spans="1:5" ht="15" customHeight="1" x14ac:dyDescent="0.25">
      <c r="A122" s="1174"/>
      <c r="B122" s="866" t="s">
        <v>318</v>
      </c>
      <c r="C122" s="298" t="s">
        <v>538</v>
      </c>
      <c r="D122" s="283"/>
      <c r="E122" s="283"/>
    </row>
    <row r="123" spans="1:5" ht="15" customHeight="1" x14ac:dyDescent="0.25">
      <c r="A123" s="1174"/>
      <c r="B123" s="898"/>
      <c r="C123" s="298" t="s">
        <v>534</v>
      </c>
      <c r="D123" s="283"/>
      <c r="E123" s="283"/>
    </row>
    <row r="124" spans="1:5" ht="15" customHeight="1" x14ac:dyDescent="0.25">
      <c r="A124" s="1174"/>
      <c r="B124" s="818" t="s">
        <v>198</v>
      </c>
      <c r="C124" s="298" t="s">
        <v>534</v>
      </c>
      <c r="D124" s="283"/>
      <c r="E124" s="283"/>
    </row>
    <row r="125" spans="1:5" ht="15" customHeight="1" x14ac:dyDescent="0.25">
      <c r="A125" s="1174"/>
      <c r="B125" s="818"/>
      <c r="C125" s="298" t="s">
        <v>534</v>
      </c>
      <c r="D125" s="283"/>
      <c r="E125" s="283"/>
    </row>
    <row r="126" spans="1:5" ht="15" customHeight="1" x14ac:dyDescent="0.25">
      <c r="A126" s="1173"/>
      <c r="B126" s="267" t="s">
        <v>200</v>
      </c>
      <c r="C126" s="298" t="s">
        <v>534</v>
      </c>
      <c r="D126" s="283"/>
      <c r="E126" s="283"/>
    </row>
    <row r="127" spans="1:5" ht="18.75" x14ac:dyDescent="0.25">
      <c r="A127" s="1172" t="s">
        <v>201</v>
      </c>
      <c r="B127" s="291" t="s">
        <v>255</v>
      </c>
      <c r="C127" s="309" t="s">
        <v>546</v>
      </c>
      <c r="D127" s="291"/>
      <c r="E127" s="291"/>
    </row>
    <row r="128" spans="1:5" ht="15" customHeight="1" x14ac:dyDescent="0.25">
      <c r="A128" s="1174"/>
      <c r="B128" s="267" t="s">
        <v>322</v>
      </c>
      <c r="C128" s="298" t="s">
        <v>547</v>
      </c>
      <c r="D128" s="283"/>
      <c r="E128" s="283"/>
    </row>
    <row r="129" spans="1:5" ht="15" customHeight="1" x14ac:dyDescent="0.25">
      <c r="A129" s="1173"/>
      <c r="B129" s="267" t="s">
        <v>202</v>
      </c>
      <c r="C129" s="298" t="s">
        <v>546</v>
      </c>
      <c r="D129" s="283"/>
      <c r="E129" s="283"/>
    </row>
    <row r="130" spans="1:5" ht="18.75" x14ac:dyDescent="0.25">
      <c r="A130" s="1172" t="s">
        <v>204</v>
      </c>
      <c r="B130" s="291" t="s">
        <v>255</v>
      </c>
      <c r="C130" s="309" t="s">
        <v>548</v>
      </c>
      <c r="D130" s="291"/>
      <c r="E130" s="291"/>
    </row>
    <row r="131" spans="1:5" ht="15" customHeight="1" x14ac:dyDescent="0.25">
      <c r="A131" s="1174"/>
      <c r="B131" s="818" t="s">
        <v>323</v>
      </c>
      <c r="C131" s="298" t="s">
        <v>548</v>
      </c>
      <c r="D131" s="283"/>
      <c r="E131" s="283"/>
    </row>
    <row r="132" spans="1:5" ht="15" customHeight="1" x14ac:dyDescent="0.25">
      <c r="A132" s="1174"/>
      <c r="B132" s="818"/>
      <c r="C132" s="298" t="s">
        <v>549</v>
      </c>
      <c r="D132" s="283"/>
      <c r="E132" s="283"/>
    </row>
    <row r="133" spans="1:5" ht="15" customHeight="1" x14ac:dyDescent="0.25">
      <c r="A133" s="1174"/>
      <c r="B133" s="818" t="s">
        <v>325</v>
      </c>
      <c r="C133" s="298" t="s">
        <v>550</v>
      </c>
      <c r="D133" s="283"/>
      <c r="E133" s="283"/>
    </row>
    <row r="134" spans="1:5" ht="15" customHeight="1" x14ac:dyDescent="0.25">
      <c r="A134" s="1173"/>
      <c r="B134" s="818"/>
      <c r="C134" s="298" t="s">
        <v>549</v>
      </c>
      <c r="D134" s="283"/>
      <c r="E134" s="283"/>
    </row>
    <row r="135" spans="1:5" ht="34.5" customHeight="1" x14ac:dyDescent="0.25">
      <c r="A135" s="1176" t="s">
        <v>551</v>
      </c>
      <c r="B135" s="1177"/>
      <c r="C135" s="1177"/>
      <c r="D135" s="1177"/>
      <c r="E135" s="1177"/>
    </row>
    <row r="136" spans="1:5" ht="31.5" x14ac:dyDescent="0.25">
      <c r="A136" s="280" t="s">
        <v>493</v>
      </c>
      <c r="B136" s="280" t="s">
        <v>466</v>
      </c>
      <c r="C136" s="280" t="s">
        <v>494</v>
      </c>
      <c r="D136" s="280" t="s">
        <v>495</v>
      </c>
      <c r="E136" s="280" t="s">
        <v>496</v>
      </c>
    </row>
    <row r="137" spans="1:5" ht="47.25" x14ac:dyDescent="0.25">
      <c r="A137" s="1179" t="s">
        <v>422</v>
      </c>
      <c r="B137" s="278" t="s">
        <v>19</v>
      </c>
      <c r="C137" s="297" t="s">
        <v>552</v>
      </c>
      <c r="D137" s="283"/>
      <c r="E137" s="283"/>
    </row>
    <row r="138" spans="1:5" ht="31.5" x14ac:dyDescent="0.25">
      <c r="A138" s="1179"/>
      <c r="B138" s="278" t="s">
        <v>20</v>
      </c>
      <c r="C138" s="297" t="s">
        <v>552</v>
      </c>
      <c r="D138" s="283"/>
      <c r="E138" s="283"/>
    </row>
    <row r="139" spans="1:5" ht="47.25" x14ac:dyDescent="0.25">
      <c r="A139" s="1179"/>
      <c r="B139" s="278" t="s">
        <v>47</v>
      </c>
      <c r="C139" s="297" t="s">
        <v>553</v>
      </c>
      <c r="D139" s="283"/>
      <c r="E139" s="283"/>
    </row>
    <row r="140" spans="1:5" ht="31.5" x14ac:dyDescent="0.25">
      <c r="A140" s="1179"/>
      <c r="B140" s="278" t="s">
        <v>53</v>
      </c>
      <c r="C140" s="297" t="s">
        <v>553</v>
      </c>
      <c r="D140" s="283"/>
      <c r="E140" s="283"/>
    </row>
    <row r="141" spans="1:5" ht="31.5" x14ac:dyDescent="0.25">
      <c r="A141" s="280" t="s">
        <v>470</v>
      </c>
      <c r="B141" s="280" t="s">
        <v>471</v>
      </c>
      <c r="C141" s="280" t="s">
        <v>467</v>
      </c>
      <c r="D141" s="280" t="s">
        <v>495</v>
      </c>
      <c r="E141" s="280" t="s">
        <v>496</v>
      </c>
    </row>
    <row r="142" spans="1:5" ht="47.25" x14ac:dyDescent="0.25">
      <c r="A142" s="1178" t="s">
        <v>407</v>
      </c>
      <c r="B142" s="278" t="s">
        <v>112</v>
      </c>
      <c r="C142" s="297" t="s">
        <v>554</v>
      </c>
      <c r="D142" s="299"/>
      <c r="E142" s="299"/>
    </row>
    <row r="143" spans="1:5" ht="31.5" x14ac:dyDescent="0.25">
      <c r="A143" s="1178"/>
      <c r="B143" s="278" t="s">
        <v>114</v>
      </c>
      <c r="C143" s="297" t="s">
        <v>554</v>
      </c>
      <c r="D143" s="283"/>
      <c r="E143" s="283"/>
    </row>
    <row r="144" spans="1:5" ht="47.25" x14ac:dyDescent="0.25">
      <c r="A144" s="1178" t="s">
        <v>408</v>
      </c>
      <c r="B144" s="278" t="s">
        <v>116</v>
      </c>
      <c r="C144" s="297" t="s">
        <v>554</v>
      </c>
      <c r="D144" s="283"/>
      <c r="E144" s="283"/>
    </row>
    <row r="145" spans="1:5" ht="15.75" x14ac:dyDescent="0.25">
      <c r="A145" s="1178"/>
      <c r="B145" s="278" t="s">
        <v>118</v>
      </c>
      <c r="C145" s="297" t="s">
        <v>552</v>
      </c>
      <c r="D145" s="283"/>
      <c r="E145" s="283"/>
    </row>
    <row r="146" spans="1:5" ht="31.5" x14ac:dyDescent="0.25">
      <c r="A146" s="1178"/>
      <c r="B146" s="278" t="s">
        <v>119</v>
      </c>
      <c r="C146" s="297" t="s">
        <v>552</v>
      </c>
      <c r="D146" s="283"/>
      <c r="E146" s="283"/>
    </row>
    <row r="147" spans="1:5" ht="78.75" x14ac:dyDescent="0.25">
      <c r="A147" s="1178"/>
      <c r="B147" s="278" t="s">
        <v>120</v>
      </c>
      <c r="C147" s="297" t="s">
        <v>554</v>
      </c>
      <c r="D147" s="283"/>
      <c r="E147" s="283"/>
    </row>
    <row r="148" spans="1:5" ht="31.5" x14ac:dyDescent="0.25">
      <c r="A148" s="1178" t="s">
        <v>555</v>
      </c>
      <c r="B148" s="278" t="s">
        <v>556</v>
      </c>
      <c r="C148" s="297" t="s">
        <v>552</v>
      </c>
      <c r="D148" s="283"/>
      <c r="E148" s="283"/>
    </row>
    <row r="149" spans="1:5" ht="47.25" x14ac:dyDescent="0.25">
      <c r="A149" s="1178"/>
      <c r="B149" s="278" t="s">
        <v>122</v>
      </c>
      <c r="C149" s="297" t="s">
        <v>552</v>
      </c>
      <c r="D149" s="283"/>
      <c r="E149" s="283"/>
    </row>
    <row r="150" spans="1:5" ht="31.5" x14ac:dyDescent="0.25">
      <c r="A150" s="1178" t="s">
        <v>247</v>
      </c>
      <c r="B150" s="278" t="s">
        <v>124</v>
      </c>
      <c r="C150" s="297" t="s">
        <v>554</v>
      </c>
      <c r="D150" s="283"/>
      <c r="E150" s="283"/>
    </row>
    <row r="151" spans="1:5" ht="47.25" x14ac:dyDescent="0.25">
      <c r="A151" s="1178"/>
      <c r="B151" s="278" t="s">
        <v>125</v>
      </c>
      <c r="C151" s="297" t="s">
        <v>554</v>
      </c>
      <c r="D151" s="283"/>
      <c r="E151" s="283"/>
    </row>
    <row r="152" spans="1:5" ht="31.5" x14ac:dyDescent="0.25">
      <c r="A152" s="1178"/>
      <c r="B152" s="278" t="s">
        <v>126</v>
      </c>
      <c r="C152" s="297" t="s">
        <v>554</v>
      </c>
      <c r="D152" s="283"/>
      <c r="E152" s="283"/>
    </row>
    <row r="153" spans="1:5" ht="31.5" x14ac:dyDescent="0.25">
      <c r="A153" s="280" t="s">
        <v>519</v>
      </c>
      <c r="B153" s="280" t="s">
        <v>502</v>
      </c>
      <c r="C153" s="280" t="s">
        <v>467</v>
      </c>
      <c r="D153" s="280" t="s">
        <v>495</v>
      </c>
      <c r="E153" s="280" t="s">
        <v>496</v>
      </c>
    </row>
    <row r="154" spans="1:5" ht="18.75" x14ac:dyDescent="0.25">
      <c r="A154" s="1172" t="s">
        <v>205</v>
      </c>
      <c r="B154" s="291" t="s">
        <v>255</v>
      </c>
      <c r="C154" s="291" t="s">
        <v>560</v>
      </c>
      <c r="D154" s="291"/>
      <c r="E154" s="291"/>
    </row>
    <row r="155" spans="1:5" ht="30" customHeight="1" x14ac:dyDescent="0.25">
      <c r="A155" s="1174"/>
      <c r="B155" s="267" t="s">
        <v>208</v>
      </c>
      <c r="C155" s="297" t="s">
        <v>560</v>
      </c>
      <c r="D155" s="283"/>
      <c r="E155" s="283"/>
    </row>
    <row r="156" spans="1:5" ht="45" x14ac:dyDescent="0.25">
      <c r="A156" s="1174"/>
      <c r="B156" s="267" t="s">
        <v>206</v>
      </c>
      <c r="C156" s="297" t="s">
        <v>560</v>
      </c>
      <c r="D156" s="282"/>
      <c r="E156" s="282"/>
    </row>
    <row r="157" spans="1:5" ht="30" x14ac:dyDescent="0.25">
      <c r="A157" s="1173"/>
      <c r="B157" s="267" t="s">
        <v>207</v>
      </c>
      <c r="C157" s="297" t="s">
        <v>561</v>
      </c>
      <c r="D157" s="282"/>
      <c r="E157" s="282"/>
    </row>
    <row r="158" spans="1:5" ht="18.75" x14ac:dyDescent="0.25">
      <c r="A158" s="1172" t="s">
        <v>209</v>
      </c>
      <c r="B158" s="291" t="s">
        <v>255</v>
      </c>
      <c r="C158" s="309" t="s">
        <v>553</v>
      </c>
      <c r="D158" s="291"/>
      <c r="E158" s="291"/>
    </row>
    <row r="159" spans="1:5" ht="15.75" x14ac:dyDescent="0.25">
      <c r="A159" s="1174"/>
      <c r="B159" s="267" t="s">
        <v>329</v>
      </c>
      <c r="C159" s="297" t="s">
        <v>562</v>
      </c>
      <c r="D159" s="282"/>
      <c r="E159" s="282"/>
    </row>
    <row r="160" spans="1:5" ht="30" x14ac:dyDescent="0.25">
      <c r="A160" s="1174"/>
      <c r="B160" s="267" t="s">
        <v>210</v>
      </c>
      <c r="C160" s="297" t="s">
        <v>563</v>
      </c>
      <c r="D160" s="282"/>
      <c r="E160" s="282"/>
    </row>
    <row r="161" spans="1:5" ht="31.5" x14ac:dyDescent="0.25">
      <c r="A161" s="1174"/>
      <c r="B161" s="267" t="s">
        <v>331</v>
      </c>
      <c r="C161" s="303" t="s">
        <v>564</v>
      </c>
      <c r="D161" s="282"/>
      <c r="E161" s="282"/>
    </row>
    <row r="162" spans="1:5" ht="30" x14ac:dyDescent="0.25">
      <c r="A162" s="1174"/>
      <c r="B162" s="267" t="s">
        <v>330</v>
      </c>
      <c r="C162" s="297" t="s">
        <v>565</v>
      </c>
      <c r="D162" s="282"/>
      <c r="E162" s="282"/>
    </row>
    <row r="163" spans="1:5" ht="45" x14ac:dyDescent="0.25">
      <c r="A163" s="1174"/>
      <c r="B163" s="267" t="s">
        <v>332</v>
      </c>
      <c r="C163" s="297" t="s">
        <v>565</v>
      </c>
      <c r="D163" s="282"/>
      <c r="E163" s="282"/>
    </row>
    <row r="164" spans="1:5" ht="15" customHeight="1" x14ac:dyDescent="0.25">
      <c r="A164" s="1174"/>
      <c r="B164" s="267" t="s">
        <v>328</v>
      </c>
      <c r="C164" s="297" t="s">
        <v>566</v>
      </c>
      <c r="D164" s="282"/>
      <c r="E164" s="282"/>
    </row>
    <row r="165" spans="1:5" ht="45" x14ac:dyDescent="0.25">
      <c r="A165" s="1173"/>
      <c r="B165" s="267" t="s">
        <v>333</v>
      </c>
      <c r="C165" s="297" t="s">
        <v>565</v>
      </c>
      <c r="D165" s="282"/>
      <c r="E165" s="282"/>
    </row>
    <row r="166" spans="1:5" ht="18.75" x14ac:dyDescent="0.25">
      <c r="A166" s="1172" t="s">
        <v>334</v>
      </c>
      <c r="B166" s="291" t="s">
        <v>255</v>
      </c>
      <c r="C166" s="309" t="s">
        <v>560</v>
      </c>
      <c r="D166" s="291"/>
      <c r="E166" s="291"/>
    </row>
    <row r="167" spans="1:5" ht="30" customHeight="1" x14ac:dyDescent="0.25">
      <c r="A167" s="1174"/>
      <c r="B167" s="267" t="s">
        <v>337</v>
      </c>
      <c r="C167" s="297" t="s">
        <v>561</v>
      </c>
      <c r="D167" s="282"/>
      <c r="E167" s="282"/>
    </row>
    <row r="168" spans="1:5" ht="30" x14ac:dyDescent="0.25">
      <c r="A168" s="1174"/>
      <c r="B168" s="267" t="s">
        <v>338</v>
      </c>
      <c r="C168" s="297" t="s">
        <v>567</v>
      </c>
      <c r="D168" s="282"/>
      <c r="E168" s="282"/>
    </row>
    <row r="169" spans="1:5" ht="30" x14ac:dyDescent="0.25">
      <c r="A169" s="1174"/>
      <c r="B169" s="267" t="s">
        <v>212</v>
      </c>
      <c r="C169" s="297" t="s">
        <v>568</v>
      </c>
      <c r="D169" s="282"/>
      <c r="E169" s="282"/>
    </row>
    <row r="170" spans="1:5" ht="30" x14ac:dyDescent="0.25">
      <c r="A170" s="1174"/>
      <c r="B170" s="267" t="s">
        <v>339</v>
      </c>
      <c r="C170" s="297" t="s">
        <v>569</v>
      </c>
      <c r="D170" s="282"/>
      <c r="E170" s="282"/>
    </row>
    <row r="171" spans="1:5" ht="15" customHeight="1" x14ac:dyDescent="0.25">
      <c r="A171" s="1174"/>
      <c r="B171" s="267" t="s">
        <v>340</v>
      </c>
      <c r="C171" s="297" t="s">
        <v>568</v>
      </c>
      <c r="D171" s="282"/>
      <c r="E171" s="282"/>
    </row>
    <row r="172" spans="1:5" ht="45" x14ac:dyDescent="0.25">
      <c r="A172" s="1173"/>
      <c r="B172" s="267" t="s">
        <v>335</v>
      </c>
      <c r="C172" s="297" t="s">
        <v>570</v>
      </c>
      <c r="D172" s="282"/>
      <c r="E172" s="282"/>
    </row>
    <row r="173" spans="1:5" ht="33.75" customHeight="1" x14ac:dyDescent="0.25">
      <c r="A173" s="1176" t="s">
        <v>571</v>
      </c>
      <c r="B173" s="1177"/>
      <c r="C173" s="1177"/>
      <c r="D173" s="1177"/>
      <c r="E173" s="1177"/>
    </row>
    <row r="174" spans="1:5" ht="31.5" x14ac:dyDescent="0.25">
      <c r="A174" s="280" t="s">
        <v>493</v>
      </c>
      <c r="B174" s="280" t="s">
        <v>466</v>
      </c>
      <c r="C174" s="280" t="s">
        <v>494</v>
      </c>
      <c r="D174" s="280" t="s">
        <v>495</v>
      </c>
      <c r="E174" s="280" t="s">
        <v>496</v>
      </c>
    </row>
    <row r="175" spans="1:5" ht="37.5" customHeight="1" x14ac:dyDescent="0.25">
      <c r="A175" s="305" t="s">
        <v>249</v>
      </c>
      <c r="B175" s="304" t="s">
        <v>423</v>
      </c>
      <c r="C175" s="297" t="s">
        <v>572</v>
      </c>
      <c r="D175" s="282"/>
      <c r="E175" s="285" t="s">
        <v>573</v>
      </c>
    </row>
    <row r="176" spans="1:5" ht="31.5" x14ac:dyDescent="0.25">
      <c r="A176" s="280" t="s">
        <v>470</v>
      </c>
      <c r="B176" s="280" t="s">
        <v>471</v>
      </c>
      <c r="C176" s="280" t="s">
        <v>467</v>
      </c>
      <c r="D176" s="280" t="s">
        <v>495</v>
      </c>
      <c r="E176" s="280" t="s">
        <v>496</v>
      </c>
    </row>
    <row r="177" spans="1:11" ht="30" x14ac:dyDescent="0.25">
      <c r="A177" s="1171" t="s">
        <v>411</v>
      </c>
      <c r="B177" s="269" t="s">
        <v>130</v>
      </c>
      <c r="C177" s="300"/>
      <c r="D177" s="307"/>
      <c r="E177" s="308"/>
    </row>
    <row r="178" spans="1:11" ht="15.75" x14ac:dyDescent="0.25">
      <c r="A178" s="1171"/>
      <c r="B178" s="269" t="s">
        <v>454</v>
      </c>
      <c r="C178" s="300"/>
      <c r="D178" s="307"/>
      <c r="E178" s="308"/>
    </row>
    <row r="179" spans="1:11" ht="30" x14ac:dyDescent="0.25">
      <c r="A179" s="1171"/>
      <c r="B179" s="269" t="s">
        <v>136</v>
      </c>
      <c r="C179" s="300"/>
      <c r="D179" s="307"/>
      <c r="E179" s="308"/>
    </row>
    <row r="180" spans="1:11" ht="15.75" x14ac:dyDescent="0.25">
      <c r="A180" s="1171"/>
      <c r="B180" s="269" t="s">
        <v>131</v>
      </c>
      <c r="C180" s="300"/>
      <c r="D180" s="307"/>
      <c r="E180" s="308"/>
    </row>
    <row r="181" spans="1:11" ht="45" x14ac:dyDescent="0.25">
      <c r="A181" s="1171"/>
      <c r="B181" s="269" t="s">
        <v>132</v>
      </c>
      <c r="C181" s="300"/>
      <c r="D181" s="307"/>
      <c r="E181" s="308"/>
    </row>
    <row r="182" spans="1:11" ht="15.75" x14ac:dyDescent="0.25">
      <c r="A182" s="1171"/>
      <c r="B182" s="269" t="s">
        <v>137</v>
      </c>
      <c r="C182" s="300"/>
      <c r="D182" s="307"/>
      <c r="E182" s="308"/>
    </row>
    <row r="183" spans="1:11" ht="15.75" x14ac:dyDescent="0.25">
      <c r="A183" s="1171"/>
      <c r="B183" s="269" t="s">
        <v>138</v>
      </c>
      <c r="C183" s="300"/>
      <c r="D183" s="307"/>
      <c r="E183" s="308"/>
    </row>
    <row r="184" spans="1:11" ht="30" x14ac:dyDescent="0.25">
      <c r="A184" s="1171"/>
      <c r="B184" s="269" t="s">
        <v>133</v>
      </c>
      <c r="C184" s="300"/>
      <c r="D184" s="307"/>
      <c r="E184" s="308"/>
    </row>
    <row r="185" spans="1:11" ht="15.75" x14ac:dyDescent="0.25">
      <c r="A185" s="1171"/>
      <c r="B185" s="269" t="s">
        <v>128</v>
      </c>
      <c r="C185" s="300"/>
      <c r="D185" s="307"/>
      <c r="E185" s="308"/>
    </row>
    <row r="186" spans="1:11" ht="15.75" x14ac:dyDescent="0.25">
      <c r="A186" s="1171"/>
      <c r="B186" s="269" t="s">
        <v>134</v>
      </c>
      <c r="C186" s="300"/>
      <c r="D186" s="307"/>
      <c r="E186" s="308"/>
    </row>
    <row r="187" spans="1:11" ht="30" x14ac:dyDescent="0.25">
      <c r="A187" s="1171"/>
      <c r="B187" s="269" t="s">
        <v>135</v>
      </c>
      <c r="C187" s="300"/>
      <c r="D187" s="307"/>
      <c r="E187" s="308"/>
    </row>
    <row r="188" spans="1:11" ht="30" x14ac:dyDescent="0.25">
      <c r="A188" s="1171"/>
      <c r="B188" s="269" t="s">
        <v>456</v>
      </c>
      <c r="C188" s="300"/>
      <c r="D188" s="307"/>
      <c r="E188" s="308"/>
    </row>
    <row r="189" spans="1:11" ht="30" x14ac:dyDescent="0.25">
      <c r="A189" s="1171"/>
      <c r="B189" s="269" t="s">
        <v>455</v>
      </c>
      <c r="C189" s="300"/>
      <c r="D189" s="307"/>
      <c r="E189" s="308"/>
    </row>
    <row r="190" spans="1:11" ht="38.25" thickBot="1" x14ac:dyDescent="0.3">
      <c r="A190" s="305" t="s">
        <v>412</v>
      </c>
      <c r="B190" s="269" t="s">
        <v>140</v>
      </c>
      <c r="C190" s="300"/>
      <c r="D190" s="307"/>
      <c r="E190" s="308"/>
      <c r="F190" s="145" t="e">
        <f>E190/D190</f>
        <v>#DIV/0!</v>
      </c>
      <c r="G190" s="146"/>
      <c r="H190" s="147"/>
      <c r="I190" s="148"/>
      <c r="J190" s="148"/>
      <c r="K190" s="268"/>
    </row>
    <row r="191" spans="1:11" ht="31.5" x14ac:dyDescent="0.25">
      <c r="A191" s="288" t="s">
        <v>519</v>
      </c>
      <c r="B191" s="288" t="s">
        <v>502</v>
      </c>
      <c r="C191" s="280" t="s">
        <v>467</v>
      </c>
      <c r="D191" s="280" t="s">
        <v>495</v>
      </c>
      <c r="E191" s="280" t="s">
        <v>496</v>
      </c>
    </row>
    <row r="192" spans="1:11" ht="18.75" x14ac:dyDescent="0.25">
      <c r="A192" s="1172" t="s">
        <v>213</v>
      </c>
      <c r="B192" s="291" t="s">
        <v>255</v>
      </c>
      <c r="C192" s="309" t="s">
        <v>574</v>
      </c>
      <c r="D192" s="309">
        <v>344</v>
      </c>
      <c r="E192" s="306" t="s">
        <v>577</v>
      </c>
    </row>
    <row r="193" spans="1:5" ht="45" x14ac:dyDescent="0.25">
      <c r="A193" s="1174"/>
      <c r="B193" s="267" t="s">
        <v>342</v>
      </c>
      <c r="C193" s="297" t="s">
        <v>575</v>
      </c>
      <c r="D193" s="283">
        <v>344</v>
      </c>
      <c r="E193" s="285" t="s">
        <v>576</v>
      </c>
    </row>
    <row r="194" spans="1:5" ht="45" x14ac:dyDescent="0.25">
      <c r="A194" s="1174"/>
      <c r="B194" s="267" t="s">
        <v>341</v>
      </c>
      <c r="C194" s="297" t="s">
        <v>574</v>
      </c>
      <c r="D194" s="283">
        <v>344</v>
      </c>
      <c r="E194" s="285" t="s">
        <v>577</v>
      </c>
    </row>
    <row r="195" spans="1:5" ht="30" x14ac:dyDescent="0.25">
      <c r="A195" s="1174"/>
      <c r="B195" s="267" t="s">
        <v>214</v>
      </c>
      <c r="C195" s="297" t="s">
        <v>509</v>
      </c>
      <c r="D195" s="283">
        <v>479</v>
      </c>
      <c r="E195" s="285" t="s">
        <v>497</v>
      </c>
    </row>
    <row r="196" spans="1:5" ht="30" x14ac:dyDescent="0.25">
      <c r="A196" s="1173"/>
      <c r="B196" s="267" t="s">
        <v>343</v>
      </c>
      <c r="C196" s="297" t="s">
        <v>575</v>
      </c>
      <c r="D196" s="283">
        <v>344</v>
      </c>
      <c r="E196" s="285" t="s">
        <v>576</v>
      </c>
    </row>
    <row r="197" spans="1:5" ht="18.75" x14ac:dyDescent="0.25">
      <c r="A197" s="1172" t="s">
        <v>215</v>
      </c>
      <c r="B197" s="291" t="s">
        <v>255</v>
      </c>
      <c r="C197" s="309" t="s">
        <v>578</v>
      </c>
      <c r="D197" s="309">
        <v>131</v>
      </c>
      <c r="E197" s="306" t="s">
        <v>573</v>
      </c>
    </row>
    <row r="198" spans="1:5" ht="30" x14ac:dyDescent="0.25">
      <c r="A198" s="1174"/>
      <c r="B198" s="267" t="s">
        <v>344</v>
      </c>
      <c r="C198" s="297" t="s">
        <v>578</v>
      </c>
      <c r="D198" s="283">
        <v>131</v>
      </c>
      <c r="E198" s="285" t="s">
        <v>573</v>
      </c>
    </row>
    <row r="199" spans="1:5" ht="45" x14ac:dyDescent="0.25">
      <c r="A199" s="1174"/>
      <c r="B199" s="267" t="s">
        <v>346</v>
      </c>
      <c r="C199" s="297" t="s">
        <v>578</v>
      </c>
      <c r="D199" s="283">
        <v>131</v>
      </c>
      <c r="E199" s="285" t="s">
        <v>573</v>
      </c>
    </row>
    <row r="200" spans="1:5" ht="15.75" x14ac:dyDescent="0.25">
      <c r="A200" s="1173"/>
      <c r="B200" s="267" t="s">
        <v>345</v>
      </c>
      <c r="C200" s="297" t="s">
        <v>578</v>
      </c>
      <c r="D200" s="283">
        <v>131</v>
      </c>
      <c r="E200" s="285" t="s">
        <v>573</v>
      </c>
    </row>
    <row r="201" spans="1:5" ht="18.75" x14ac:dyDescent="0.25">
      <c r="A201" s="1172" t="s">
        <v>216</v>
      </c>
      <c r="B201" s="291" t="s">
        <v>255</v>
      </c>
      <c r="C201" s="309" t="s">
        <v>579</v>
      </c>
      <c r="D201" s="291"/>
      <c r="E201" s="291"/>
    </row>
    <row r="202" spans="1:5" ht="30" x14ac:dyDescent="0.25">
      <c r="A202" s="1174"/>
      <c r="B202" s="267" t="s">
        <v>349</v>
      </c>
      <c r="C202" s="297" t="s">
        <v>578</v>
      </c>
      <c r="D202" s="283">
        <v>131</v>
      </c>
      <c r="E202" s="285" t="s">
        <v>573</v>
      </c>
    </row>
    <row r="203" spans="1:5" ht="30" x14ac:dyDescent="0.25">
      <c r="A203" s="1174"/>
      <c r="B203" s="267" t="s">
        <v>347</v>
      </c>
      <c r="C203" s="297" t="s">
        <v>578</v>
      </c>
      <c r="D203" s="283">
        <v>131</v>
      </c>
      <c r="E203" s="285" t="s">
        <v>573</v>
      </c>
    </row>
    <row r="204" spans="1:5" ht="15.75" customHeight="1" x14ac:dyDescent="0.25">
      <c r="A204" s="1174"/>
      <c r="B204" s="267" t="s">
        <v>351</v>
      </c>
      <c r="C204" s="297" t="s">
        <v>578</v>
      </c>
      <c r="D204" s="283">
        <v>131</v>
      </c>
      <c r="E204" s="285" t="s">
        <v>573</v>
      </c>
    </row>
    <row r="205" spans="1:5" ht="30" x14ac:dyDescent="0.25">
      <c r="A205" s="1174"/>
      <c r="B205" s="267" t="s">
        <v>352</v>
      </c>
      <c r="C205" s="297" t="s">
        <v>578</v>
      </c>
      <c r="D205" s="283">
        <v>131</v>
      </c>
      <c r="E205" s="285" t="s">
        <v>573</v>
      </c>
    </row>
    <row r="206" spans="1:5" ht="45" x14ac:dyDescent="0.25">
      <c r="A206" s="1174"/>
      <c r="B206" s="267" t="s">
        <v>348</v>
      </c>
      <c r="C206" s="297" t="s">
        <v>578</v>
      </c>
      <c r="D206" s="283">
        <v>131</v>
      </c>
      <c r="E206" s="285" t="s">
        <v>573</v>
      </c>
    </row>
    <row r="207" spans="1:5" ht="15.75" customHeight="1" x14ac:dyDescent="0.25">
      <c r="A207" s="1173"/>
      <c r="B207" s="267" t="s">
        <v>350</v>
      </c>
      <c r="C207" s="297" t="s">
        <v>578</v>
      </c>
      <c r="D207" s="283">
        <v>131</v>
      </c>
      <c r="E207" s="285" t="s">
        <v>573</v>
      </c>
    </row>
    <row r="208" spans="1:5" ht="33" customHeight="1" x14ac:dyDescent="0.25">
      <c r="A208" s="1175" t="s">
        <v>580</v>
      </c>
      <c r="B208" s="1175"/>
      <c r="C208" s="1175"/>
      <c r="D208" s="1175"/>
      <c r="E208" s="1175"/>
    </row>
    <row r="209" spans="1:5" ht="31.5" x14ac:dyDescent="0.25">
      <c r="A209" s="288" t="s">
        <v>493</v>
      </c>
      <c r="B209" s="288" t="s">
        <v>466</v>
      </c>
      <c r="C209" s="288" t="s">
        <v>494</v>
      </c>
      <c r="D209" s="280" t="s">
        <v>495</v>
      </c>
      <c r="E209" s="280" t="s">
        <v>496</v>
      </c>
    </row>
    <row r="210" spans="1:5" ht="36.75" customHeight="1" x14ac:dyDescent="0.25">
      <c r="A210" s="305" t="s">
        <v>424</v>
      </c>
      <c r="B210" s="304" t="s">
        <v>425</v>
      </c>
      <c r="C210" s="297" t="s">
        <v>581</v>
      </c>
      <c r="D210" s="283"/>
      <c r="E210" s="285"/>
    </row>
    <row r="211" spans="1:5" ht="31.5" x14ac:dyDescent="0.25">
      <c r="A211" s="288" t="s">
        <v>470</v>
      </c>
      <c r="B211" s="288" t="s">
        <v>471</v>
      </c>
      <c r="C211" s="280" t="s">
        <v>467</v>
      </c>
      <c r="D211" s="280" t="s">
        <v>495</v>
      </c>
      <c r="E211" s="280" t="s">
        <v>496</v>
      </c>
    </row>
    <row r="212" spans="1:5" ht="75" x14ac:dyDescent="0.25">
      <c r="A212" s="305" t="s">
        <v>414</v>
      </c>
      <c r="B212" s="310" t="s">
        <v>141</v>
      </c>
      <c r="C212" s="297" t="s">
        <v>581</v>
      </c>
      <c r="D212" s="283"/>
      <c r="E212" s="285"/>
    </row>
    <row r="213" spans="1:5" ht="30" x14ac:dyDescent="0.25">
      <c r="A213" s="1171" t="s">
        <v>415</v>
      </c>
      <c r="B213" s="310" t="s">
        <v>142</v>
      </c>
      <c r="C213" s="297" t="s">
        <v>581</v>
      </c>
      <c r="D213" s="283"/>
      <c r="E213" s="285"/>
    </row>
    <row r="214" spans="1:5" ht="45" x14ac:dyDescent="0.25">
      <c r="A214" s="1171"/>
      <c r="B214" s="310" t="s">
        <v>143</v>
      </c>
      <c r="C214" s="297" t="s">
        <v>581</v>
      </c>
      <c r="D214" s="283"/>
      <c r="E214" s="285"/>
    </row>
    <row r="215" spans="1:5" ht="60" x14ac:dyDescent="0.25">
      <c r="A215" s="305" t="s">
        <v>416</v>
      </c>
      <c r="B215" s="310" t="s">
        <v>145</v>
      </c>
      <c r="C215" s="297" t="s">
        <v>581</v>
      </c>
      <c r="D215" s="283"/>
      <c r="E215" s="285"/>
    </row>
    <row r="216" spans="1:5" ht="31.5" x14ac:dyDescent="0.25">
      <c r="A216" s="288" t="s">
        <v>519</v>
      </c>
      <c r="B216" s="288" t="s">
        <v>502</v>
      </c>
      <c r="C216" s="288" t="s">
        <v>467</v>
      </c>
      <c r="D216" s="288" t="s">
        <v>495</v>
      </c>
      <c r="E216" s="288" t="s">
        <v>496</v>
      </c>
    </row>
    <row r="217" spans="1:5" ht="19.5" customHeight="1" x14ac:dyDescent="0.25">
      <c r="A217" s="1172" t="s">
        <v>217</v>
      </c>
      <c r="B217" s="291" t="s">
        <v>255</v>
      </c>
      <c r="C217" s="309" t="s">
        <v>582</v>
      </c>
      <c r="D217" s="309"/>
      <c r="E217" s="309"/>
    </row>
    <row r="218" spans="1:5" ht="60.75" customHeight="1" x14ac:dyDescent="0.25">
      <c r="A218" s="1173"/>
      <c r="B218" s="267" t="s">
        <v>353</v>
      </c>
      <c r="C218" s="279" t="s">
        <v>582</v>
      </c>
      <c r="D218" s="279"/>
      <c r="E218" s="279"/>
    </row>
    <row r="219" spans="1:5" ht="18.75" x14ac:dyDescent="0.25">
      <c r="A219" s="1172" t="s">
        <v>219</v>
      </c>
      <c r="B219" s="291" t="s">
        <v>255</v>
      </c>
      <c r="C219" s="309" t="s">
        <v>581</v>
      </c>
      <c r="D219" s="309"/>
      <c r="E219" s="309"/>
    </row>
    <row r="220" spans="1:5" ht="60.75" customHeight="1" x14ac:dyDescent="0.25">
      <c r="A220" s="1174"/>
      <c r="B220" s="267" t="s">
        <v>220</v>
      </c>
      <c r="C220" s="279" t="s">
        <v>581</v>
      </c>
      <c r="D220" s="279"/>
      <c r="E220" s="279"/>
    </row>
    <row r="221" spans="1:5" ht="39" customHeight="1" x14ac:dyDescent="0.25">
      <c r="A221" s="1172" t="s">
        <v>222</v>
      </c>
      <c r="B221" s="291" t="s">
        <v>255</v>
      </c>
      <c r="C221" s="309" t="s">
        <v>581</v>
      </c>
      <c r="D221" s="309"/>
      <c r="E221" s="309"/>
    </row>
    <row r="222" spans="1:5" ht="30" x14ac:dyDescent="0.25">
      <c r="A222" s="1173"/>
      <c r="B222" s="267" t="s">
        <v>356</v>
      </c>
      <c r="C222" s="279" t="s">
        <v>581</v>
      </c>
      <c r="D222" s="279"/>
      <c r="E222" s="279"/>
    </row>
    <row r="223" spans="1:5" ht="18.75" x14ac:dyDescent="0.25">
      <c r="A223" s="1172" t="s">
        <v>223</v>
      </c>
      <c r="B223" s="291" t="s">
        <v>255</v>
      </c>
      <c r="C223" s="309" t="s">
        <v>581</v>
      </c>
      <c r="D223" s="309"/>
      <c r="E223" s="309"/>
    </row>
    <row r="224" spans="1:5" ht="15" customHeight="1" x14ac:dyDescent="0.25">
      <c r="A224" s="1174"/>
      <c r="B224" s="267" t="s">
        <v>224</v>
      </c>
      <c r="C224" s="279" t="s">
        <v>581</v>
      </c>
      <c r="D224" s="279"/>
      <c r="E224" s="279"/>
    </row>
    <row r="225" spans="1:5" ht="30" x14ac:dyDescent="0.25">
      <c r="A225" s="1173"/>
      <c r="B225" s="267" t="s">
        <v>358</v>
      </c>
      <c r="C225" s="279" t="s">
        <v>581</v>
      </c>
      <c r="D225" s="279"/>
      <c r="E225" s="279"/>
    </row>
    <row r="226" spans="1:5" ht="18.75" x14ac:dyDescent="0.25">
      <c r="A226" s="1172" t="s">
        <v>225</v>
      </c>
      <c r="B226" s="291" t="s">
        <v>255</v>
      </c>
      <c r="C226" s="309" t="s">
        <v>581</v>
      </c>
      <c r="D226" s="309"/>
      <c r="E226" s="309"/>
    </row>
    <row r="227" spans="1:5" ht="35.25" customHeight="1" x14ac:dyDescent="0.25">
      <c r="A227" s="1174"/>
      <c r="B227" s="818" t="s">
        <v>360</v>
      </c>
      <c r="C227" s="279" t="s">
        <v>581</v>
      </c>
      <c r="D227" s="279"/>
      <c r="E227" s="279"/>
    </row>
    <row r="228" spans="1:5" ht="31.5" customHeight="1" x14ac:dyDescent="0.25">
      <c r="A228" s="1173"/>
      <c r="B228" s="818"/>
      <c r="C228" s="279" t="s">
        <v>581</v>
      </c>
      <c r="D228" s="279"/>
      <c r="E228" s="279"/>
    </row>
    <row r="229" spans="1:5" ht="31.5" customHeight="1" x14ac:dyDescent="0.25">
      <c r="A229" s="1172" t="s">
        <v>226</v>
      </c>
      <c r="B229" s="291" t="s">
        <v>255</v>
      </c>
      <c r="C229" s="309" t="s">
        <v>581</v>
      </c>
      <c r="D229" s="309"/>
      <c r="E229" s="309"/>
    </row>
    <row r="230" spans="1:5" ht="30" x14ac:dyDescent="0.25">
      <c r="A230" s="1174"/>
      <c r="B230" s="267" t="s">
        <v>228</v>
      </c>
      <c r="C230" s="284" t="s">
        <v>581</v>
      </c>
      <c r="D230" s="283"/>
      <c r="E230" s="283"/>
    </row>
    <row r="231" spans="1:5" ht="45" x14ac:dyDescent="0.25">
      <c r="A231" s="1174"/>
      <c r="B231" s="267" t="s">
        <v>363</v>
      </c>
      <c r="C231" s="284" t="s">
        <v>583</v>
      </c>
      <c r="D231" s="283"/>
      <c r="E231" s="283"/>
    </row>
    <row r="232" spans="1:5" x14ac:dyDescent="0.25">
      <c r="A232" s="1174"/>
      <c r="B232" s="267" t="s">
        <v>365</v>
      </c>
      <c r="C232" s="284" t="s">
        <v>583</v>
      </c>
      <c r="D232" s="283"/>
      <c r="E232" s="283"/>
    </row>
    <row r="233" spans="1:5" x14ac:dyDescent="0.25">
      <c r="A233" s="1173"/>
      <c r="B233" s="267" t="s">
        <v>227</v>
      </c>
      <c r="C233" s="284" t="s">
        <v>583</v>
      </c>
      <c r="D233" s="283"/>
      <c r="E233" s="283"/>
    </row>
    <row r="234" spans="1:5" ht="37.5" customHeight="1" x14ac:dyDescent="0.25">
      <c r="A234" s="1175" t="s">
        <v>584</v>
      </c>
      <c r="B234" s="1175"/>
      <c r="C234" s="1175"/>
      <c r="D234" s="1175"/>
      <c r="E234" s="1175"/>
    </row>
    <row r="235" spans="1:5" ht="31.5" x14ac:dyDescent="0.25">
      <c r="A235" s="280" t="s">
        <v>493</v>
      </c>
      <c r="B235" s="280" t="s">
        <v>466</v>
      </c>
      <c r="C235" s="280" t="s">
        <v>494</v>
      </c>
      <c r="D235" s="280" t="s">
        <v>495</v>
      </c>
      <c r="E235" s="280" t="s">
        <v>496</v>
      </c>
    </row>
    <row r="236" spans="1:5" ht="30" x14ac:dyDescent="0.25">
      <c r="A236" s="1171" t="s">
        <v>237</v>
      </c>
      <c r="B236" s="304" t="s">
        <v>46</v>
      </c>
      <c r="C236" s="284" t="s">
        <v>585</v>
      </c>
      <c r="D236" s="283">
        <v>102</v>
      </c>
      <c r="E236" s="285" t="s">
        <v>586</v>
      </c>
    </row>
    <row r="237" spans="1:5" x14ac:dyDescent="0.25">
      <c r="A237" s="1171"/>
      <c r="B237" s="304" t="s">
        <v>426</v>
      </c>
      <c r="C237" s="284" t="s">
        <v>585</v>
      </c>
      <c r="D237" s="283">
        <v>102</v>
      </c>
      <c r="E237" s="285" t="s">
        <v>586</v>
      </c>
    </row>
    <row r="238" spans="1:5" ht="30" x14ac:dyDescent="0.25">
      <c r="A238" s="1171"/>
      <c r="B238" s="304" t="s">
        <v>36</v>
      </c>
      <c r="C238" s="284" t="s">
        <v>585</v>
      </c>
      <c r="D238" s="283">
        <v>102</v>
      </c>
      <c r="E238" s="285" t="s">
        <v>586</v>
      </c>
    </row>
    <row r="239" spans="1:5" ht="31.5" x14ac:dyDescent="0.25">
      <c r="A239" s="288" t="s">
        <v>470</v>
      </c>
      <c r="B239" s="288" t="s">
        <v>471</v>
      </c>
      <c r="C239" s="280" t="s">
        <v>467</v>
      </c>
      <c r="D239" s="280" t="s">
        <v>495</v>
      </c>
      <c r="E239" s="280" t="s">
        <v>496</v>
      </c>
    </row>
    <row r="240" spans="1:5" ht="44.25" customHeight="1" x14ac:dyDescent="0.25">
      <c r="A240" s="305" t="s">
        <v>417</v>
      </c>
      <c r="B240" s="310" t="s">
        <v>275</v>
      </c>
      <c r="C240" s="284" t="s">
        <v>522</v>
      </c>
      <c r="D240" s="283">
        <v>130</v>
      </c>
      <c r="E240" s="285" t="s">
        <v>523</v>
      </c>
    </row>
    <row r="241" spans="1:5" ht="24" customHeight="1" x14ac:dyDescent="0.25">
      <c r="A241" s="1170" t="s">
        <v>418</v>
      </c>
      <c r="B241" s="310" t="s">
        <v>147</v>
      </c>
      <c r="C241" s="284" t="s">
        <v>587</v>
      </c>
      <c r="D241" s="283"/>
      <c r="E241" s="285" t="s">
        <v>588</v>
      </c>
    </row>
    <row r="242" spans="1:5" ht="38.25" customHeight="1" x14ac:dyDescent="0.25">
      <c r="A242" s="1170"/>
      <c r="B242" s="310" t="s">
        <v>148</v>
      </c>
      <c r="C242" s="284" t="s">
        <v>587</v>
      </c>
      <c r="D242" s="283"/>
      <c r="E242" s="285" t="s">
        <v>588</v>
      </c>
    </row>
    <row r="243" spans="1:5" ht="30" x14ac:dyDescent="0.25">
      <c r="A243" s="1171" t="s">
        <v>419</v>
      </c>
      <c r="B243" s="310" t="s">
        <v>149</v>
      </c>
      <c r="C243" s="284" t="s">
        <v>589</v>
      </c>
      <c r="D243" s="283"/>
      <c r="E243" s="285" t="s">
        <v>590</v>
      </c>
    </row>
    <row r="244" spans="1:5" ht="20.25" customHeight="1" x14ac:dyDescent="0.25">
      <c r="A244" s="1171"/>
      <c r="B244" s="310" t="s">
        <v>150</v>
      </c>
      <c r="C244" s="284" t="s">
        <v>589</v>
      </c>
      <c r="D244" s="283"/>
      <c r="E244" s="285" t="s">
        <v>590</v>
      </c>
    </row>
    <row r="245" spans="1:5" ht="31.5" x14ac:dyDescent="0.25">
      <c r="A245" s="288" t="s">
        <v>519</v>
      </c>
      <c r="B245" s="288" t="s">
        <v>502</v>
      </c>
      <c r="C245" s="288" t="s">
        <v>467</v>
      </c>
      <c r="D245" s="288" t="s">
        <v>495</v>
      </c>
      <c r="E245" s="288" t="s">
        <v>496</v>
      </c>
    </row>
    <row r="246" spans="1:5" ht="18.75" x14ac:dyDescent="0.25">
      <c r="A246" s="1168" t="s">
        <v>367</v>
      </c>
      <c r="B246" s="291" t="s">
        <v>255</v>
      </c>
      <c r="C246" s="309" t="s">
        <v>591</v>
      </c>
      <c r="D246" s="309"/>
      <c r="E246" s="309"/>
    </row>
    <row r="247" spans="1:5" ht="15" customHeight="1" x14ac:dyDescent="0.25">
      <c r="A247" s="1169"/>
      <c r="B247" s="267" t="s">
        <v>236</v>
      </c>
      <c r="C247" s="284" t="s">
        <v>591</v>
      </c>
      <c r="D247" s="283"/>
      <c r="E247" s="285"/>
    </row>
    <row r="248" spans="1:5" ht="15" customHeight="1" x14ac:dyDescent="0.25">
      <c r="A248" s="1169"/>
      <c r="B248" s="267" t="s">
        <v>375</v>
      </c>
      <c r="C248" s="284" t="s">
        <v>591</v>
      </c>
      <c r="D248" s="283"/>
      <c r="E248" s="285"/>
    </row>
    <row r="249" spans="1:5" ht="15" customHeight="1" x14ac:dyDescent="0.25">
      <c r="A249" s="1169"/>
      <c r="B249" s="267" t="s">
        <v>372</v>
      </c>
      <c r="C249" s="284" t="s">
        <v>591</v>
      </c>
      <c r="D249" s="283"/>
      <c r="E249" s="285"/>
    </row>
    <row r="250" spans="1:5" ht="15" customHeight="1" x14ac:dyDescent="0.25">
      <c r="A250" s="1169"/>
      <c r="B250" s="267" t="s">
        <v>370</v>
      </c>
      <c r="C250" s="284" t="s">
        <v>592</v>
      </c>
      <c r="D250" s="283"/>
      <c r="E250" s="285"/>
    </row>
    <row r="251" spans="1:5" ht="18.75" x14ac:dyDescent="0.25">
      <c r="A251" s="1168" t="s">
        <v>377</v>
      </c>
      <c r="B251" s="291" t="s">
        <v>255</v>
      </c>
      <c r="C251" s="309" t="s">
        <v>593</v>
      </c>
      <c r="D251" s="309"/>
      <c r="E251" s="309"/>
    </row>
    <row r="252" spans="1:5" ht="45" x14ac:dyDescent="0.25">
      <c r="A252" s="1169"/>
      <c r="B252" s="267" t="s">
        <v>378</v>
      </c>
      <c r="C252" s="284" t="s">
        <v>593</v>
      </c>
      <c r="D252" s="283"/>
      <c r="E252" s="285"/>
    </row>
    <row r="253" spans="1:5" ht="18.75" x14ac:dyDescent="0.25">
      <c r="A253" s="960" t="s">
        <v>381</v>
      </c>
      <c r="B253" s="291" t="s">
        <v>255</v>
      </c>
      <c r="C253" s="309" t="s">
        <v>587</v>
      </c>
      <c r="D253" s="309"/>
      <c r="E253" s="309"/>
    </row>
    <row r="254" spans="1:5" ht="15" customHeight="1" x14ac:dyDescent="0.25">
      <c r="A254" s="960"/>
      <c r="B254" s="311" t="s">
        <v>229</v>
      </c>
      <c r="C254" s="284" t="s">
        <v>587</v>
      </c>
      <c r="D254" s="283"/>
      <c r="E254" s="285"/>
    </row>
    <row r="255" spans="1:5" ht="30" x14ac:dyDescent="0.25">
      <c r="A255" s="960"/>
      <c r="B255" s="311" t="s">
        <v>386</v>
      </c>
      <c r="C255" s="284" t="s">
        <v>587</v>
      </c>
      <c r="D255" s="283"/>
      <c r="E255" s="285"/>
    </row>
    <row r="256" spans="1:5" ht="30" x14ac:dyDescent="0.25">
      <c r="A256" s="960"/>
      <c r="B256" s="311" t="s">
        <v>231</v>
      </c>
      <c r="C256" s="284" t="s">
        <v>587</v>
      </c>
      <c r="D256" s="283"/>
      <c r="E256" s="285"/>
    </row>
    <row r="257" spans="1:5" ht="30" x14ac:dyDescent="0.25">
      <c r="A257" s="960"/>
      <c r="B257" s="311" t="s">
        <v>234</v>
      </c>
      <c r="C257" s="284" t="s">
        <v>587</v>
      </c>
      <c r="D257" s="283"/>
      <c r="E257" s="285"/>
    </row>
    <row r="258" spans="1:5" ht="30" x14ac:dyDescent="0.25">
      <c r="A258" s="960"/>
      <c r="B258" s="311" t="s">
        <v>382</v>
      </c>
      <c r="C258" s="284" t="s">
        <v>591</v>
      </c>
      <c r="D258" s="283"/>
      <c r="E258" s="285"/>
    </row>
    <row r="259" spans="1:5" hidden="1" x14ac:dyDescent="0.25"/>
    <row r="260" spans="1:5" hidden="1" x14ac:dyDescent="0.25"/>
    <row r="261" spans="1:5" hidden="1" x14ac:dyDescent="0.25"/>
    <row r="262" spans="1:5" hidden="1" x14ac:dyDescent="0.25"/>
    <row r="263" spans="1:5" hidden="1" x14ac:dyDescent="0.25"/>
  </sheetData>
  <mergeCells count="64">
    <mergeCell ref="A20:A22"/>
    <mergeCell ref="A3:E3"/>
    <mergeCell ref="A1:E1"/>
    <mergeCell ref="A7:A10"/>
    <mergeCell ref="A11:A14"/>
    <mergeCell ref="A15:A19"/>
    <mergeCell ref="A65:A68"/>
    <mergeCell ref="A24:A28"/>
    <mergeCell ref="A29:A33"/>
    <mergeCell ref="A34:A38"/>
    <mergeCell ref="A39:A42"/>
    <mergeCell ref="A43:E43"/>
    <mergeCell ref="A45:A49"/>
    <mergeCell ref="A51:A54"/>
    <mergeCell ref="A55:A56"/>
    <mergeCell ref="A57:A64"/>
    <mergeCell ref="A69:A80"/>
    <mergeCell ref="A82:A85"/>
    <mergeCell ref="A86:A89"/>
    <mergeCell ref="A90:A91"/>
    <mergeCell ref="A92:A95"/>
    <mergeCell ref="B119:B120"/>
    <mergeCell ref="A113:A117"/>
    <mergeCell ref="A118:A120"/>
    <mergeCell ref="A96:A99"/>
    <mergeCell ref="A100:E100"/>
    <mergeCell ref="A105:A108"/>
    <mergeCell ref="A150:A152"/>
    <mergeCell ref="A154:A157"/>
    <mergeCell ref="A158:A165"/>
    <mergeCell ref="A148:A149"/>
    <mergeCell ref="B122:B123"/>
    <mergeCell ref="B124:B125"/>
    <mergeCell ref="B131:B132"/>
    <mergeCell ref="B133:B134"/>
    <mergeCell ref="A121:A126"/>
    <mergeCell ref="A127:A129"/>
    <mergeCell ref="A130:A134"/>
    <mergeCell ref="A135:E135"/>
    <mergeCell ref="A137:A140"/>
    <mergeCell ref="A142:A143"/>
    <mergeCell ref="A144:A147"/>
    <mergeCell ref="A201:A207"/>
    <mergeCell ref="A197:A200"/>
    <mergeCell ref="A192:A196"/>
    <mergeCell ref="A208:E208"/>
    <mergeCell ref="A166:A172"/>
    <mergeCell ref="A173:E173"/>
    <mergeCell ref="A177:A189"/>
    <mergeCell ref="A236:A238"/>
    <mergeCell ref="A221:A222"/>
    <mergeCell ref="B227:B228"/>
    <mergeCell ref="A213:A214"/>
    <mergeCell ref="A217:A218"/>
    <mergeCell ref="A219:A220"/>
    <mergeCell ref="A223:A225"/>
    <mergeCell ref="A226:A228"/>
    <mergeCell ref="A229:A233"/>
    <mergeCell ref="A234:E234"/>
    <mergeCell ref="A246:A250"/>
    <mergeCell ref="A251:A252"/>
    <mergeCell ref="A253:A258"/>
    <mergeCell ref="A241:A242"/>
    <mergeCell ref="A243:A244"/>
  </mergeCells>
  <conditionalFormatting sqref="F190">
    <cfRule type="iconSet" priority="1">
      <iconSet iconSet="3Symbols">
        <cfvo type="percent" val="0"/>
        <cfvo type="num" val="0.5"/>
        <cfvo type="num" val="0.8"/>
      </iconSet>
    </cfRule>
  </conditionalFormatting>
  <hyperlinks>
    <hyperlink ref="A1:C1" location="'Tabla de Contenido'!A1" display="Menú Principal"/>
    <hyperlink ref="E8" r:id="rId1"/>
    <hyperlink ref="E9" r:id="rId2"/>
    <hyperlink ref="E10" r:id="rId3"/>
    <hyperlink ref="E7" r:id="rId4"/>
    <hyperlink ref="E14" r:id="rId5"/>
    <hyperlink ref="E5" r:id="rId6"/>
    <hyperlink ref="E19" r:id="rId7"/>
    <hyperlink ref="E20" r:id="rId8"/>
    <hyperlink ref="E21" r:id="rId9"/>
    <hyperlink ref="E22" r:id="rId10"/>
    <hyperlink ref="E84" r:id="rId11"/>
    <hyperlink ref="E93" r:id="rId12"/>
    <hyperlink ref="E175" r:id="rId13"/>
    <hyperlink ref="E193" r:id="rId14"/>
    <hyperlink ref="E192" r:id="rId15"/>
    <hyperlink ref="E194" r:id="rId16"/>
    <hyperlink ref="E196" r:id="rId17"/>
    <hyperlink ref="E198" r:id="rId18"/>
    <hyperlink ref="E199" r:id="rId19"/>
    <hyperlink ref="E200" r:id="rId20"/>
    <hyperlink ref="E202" r:id="rId21"/>
    <hyperlink ref="E203" r:id="rId22"/>
    <hyperlink ref="E204" r:id="rId23"/>
    <hyperlink ref="E205" r:id="rId24"/>
    <hyperlink ref="E206" r:id="rId25"/>
    <hyperlink ref="E207" r:id="rId26"/>
    <hyperlink ref="E195" r:id="rId27"/>
    <hyperlink ref="E197" r:id="rId28"/>
    <hyperlink ref="E236" r:id="rId29"/>
    <hyperlink ref="E237" r:id="rId30"/>
    <hyperlink ref="E238" r:id="rId31"/>
    <hyperlink ref="E240" r:id="rId32"/>
    <hyperlink ref="E241" r:id="rId33"/>
    <hyperlink ref="E242" r:id="rId34"/>
    <hyperlink ref="E243" r:id="rId35"/>
    <hyperlink ref="E244" r:id="rId36"/>
    <hyperlink ref="E15" r:id="rId37"/>
    <hyperlink ref="E16" r:id="rId38"/>
    <hyperlink ref="E17" r:id="rId39"/>
    <hyperlink ref="E18" r:id="rId40"/>
  </hyperlinks>
  <pageMargins left="0.7" right="0.7" top="0.75" bottom="0.75" header="0.3" footer="0.3"/>
  <pageSetup paperSize="9" orientation="portrait" r:id="rId41"/>
  <drawing r:id="rId4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3" tint="0.39997558519241921"/>
  </sheetPr>
  <dimension ref="A1:O51"/>
  <sheetViews>
    <sheetView workbookViewId="0">
      <pane ySplit="1" topLeftCell="A2" activePane="bottomLeft" state="frozen"/>
      <selection activeCell="O19" sqref="O19:O37"/>
      <selection pane="bottomLeft" activeCell="O19" sqref="O19:O37"/>
    </sheetView>
  </sheetViews>
  <sheetFormatPr baseColWidth="10" defaultColWidth="0" defaultRowHeight="15" zeroHeight="1" x14ac:dyDescent="0.25"/>
  <cols>
    <col min="1" max="1" width="4.42578125" style="11" customWidth="1"/>
    <col min="2" max="2" width="22.5703125" style="11" customWidth="1"/>
    <col min="3" max="3" width="15.5703125" style="11" customWidth="1"/>
    <col min="4" max="4" width="16.28515625" style="11" customWidth="1"/>
    <col min="5" max="5" width="15.140625" style="11" customWidth="1"/>
    <col min="6" max="6" width="12.42578125" style="11" customWidth="1"/>
    <col min="7" max="7" width="32.5703125" style="11" customWidth="1"/>
    <col min="8" max="8" width="17.5703125" style="11" customWidth="1"/>
    <col min="9" max="9" width="11.42578125" style="11" customWidth="1"/>
    <col min="10" max="15" width="11.42578125" style="11" hidden="1" customWidth="1"/>
    <col min="16" max="16384" width="0" style="11" hidden="1"/>
  </cols>
  <sheetData>
    <row r="1" spans="1:13" s="484" customFormat="1" ht="18.75" x14ac:dyDescent="0.3">
      <c r="A1" s="1185" t="s">
        <v>452</v>
      </c>
      <c r="B1" s="1185"/>
      <c r="C1" s="1185"/>
      <c r="D1" s="1185"/>
      <c r="E1" s="1185"/>
      <c r="F1" s="1185"/>
      <c r="G1" s="1185"/>
      <c r="H1" s="1185"/>
      <c r="I1" s="1185"/>
    </row>
    <row r="2" spans="1:13" ht="46.5" x14ac:dyDescent="0.25">
      <c r="A2" s="259"/>
      <c r="B2" s="786" t="s">
        <v>654</v>
      </c>
      <c r="C2" s="786"/>
      <c r="D2" s="786"/>
      <c r="E2" s="786"/>
      <c r="F2" s="259"/>
      <c r="G2" s="445" t="s">
        <v>752</v>
      </c>
      <c r="H2" s="482" t="s">
        <v>755</v>
      </c>
      <c r="I2" s="259"/>
      <c r="J2" s="259"/>
      <c r="K2" s="259"/>
      <c r="L2" s="259" t="s">
        <v>753</v>
      </c>
      <c r="M2" s="259"/>
    </row>
    <row r="3" spans="1:13" ht="30" x14ac:dyDescent="0.25">
      <c r="A3" s="259"/>
      <c r="B3" s="435" t="s">
        <v>632</v>
      </c>
      <c r="C3" s="520" t="s">
        <v>793</v>
      </c>
      <c r="D3" s="520" t="s">
        <v>794</v>
      </c>
      <c r="E3" s="520" t="s">
        <v>795</v>
      </c>
      <c r="F3" s="259"/>
      <c r="G3" s="259"/>
      <c r="H3" s="259"/>
      <c r="I3" s="259"/>
      <c r="J3" s="259"/>
      <c r="K3" s="259"/>
      <c r="L3" s="259" t="s">
        <v>754</v>
      </c>
      <c r="M3" s="259"/>
    </row>
    <row r="4" spans="1:13" ht="18.75" x14ac:dyDescent="0.25">
      <c r="A4" s="259"/>
      <c r="B4" s="378" t="s">
        <v>428</v>
      </c>
      <c r="C4" s="319">
        <f>Desarrollo!Q6</f>
        <v>0.5</v>
      </c>
      <c r="D4" s="317">
        <f>Desarrollo!Q9</f>
        <v>0.67500000000000004</v>
      </c>
      <c r="E4" s="505">
        <f>Desarrollo!Q27</f>
        <v>0.85576923076923084</v>
      </c>
      <c r="F4" s="259"/>
      <c r="G4" s="490" t="s">
        <v>784</v>
      </c>
      <c r="H4" s="483">
        <v>42367</v>
      </c>
      <c r="I4" s="259"/>
      <c r="J4" s="259"/>
      <c r="K4" s="259"/>
      <c r="L4" s="259" t="s">
        <v>755</v>
      </c>
      <c r="M4" s="259"/>
    </row>
    <row r="5" spans="1:13" ht="18.75" x14ac:dyDescent="0.25">
      <c r="A5" s="259"/>
      <c r="B5" s="378" t="s">
        <v>443</v>
      </c>
      <c r="C5" s="319">
        <f>Cobertura!Q6</f>
        <v>0</v>
      </c>
      <c r="D5" s="319">
        <f>Cobertura!Q13</f>
        <v>0</v>
      </c>
      <c r="E5" s="505">
        <f>Cobertura!Q44</f>
        <v>0.43380952380952387</v>
      </c>
      <c r="F5" s="259"/>
      <c r="G5" s="490" t="s">
        <v>785</v>
      </c>
      <c r="H5" s="483">
        <v>42394</v>
      </c>
      <c r="I5" s="259"/>
      <c r="J5" s="259"/>
      <c r="K5" s="259"/>
      <c r="L5" s="259"/>
      <c r="M5" s="259"/>
    </row>
    <row r="6" spans="1:13" x14ac:dyDescent="0.25">
      <c r="A6" s="259"/>
      <c r="B6" s="378" t="s">
        <v>421</v>
      </c>
      <c r="C6" s="319">
        <f>Bienestar!Q6</f>
        <v>1</v>
      </c>
      <c r="D6" s="319">
        <f>Bienestar!Q9</f>
        <v>0.1</v>
      </c>
      <c r="E6" s="505">
        <f>Bienestar!Q19</f>
        <v>0</v>
      </c>
      <c r="F6" s="259"/>
      <c r="G6" s="259"/>
      <c r="H6" s="259"/>
      <c r="I6" s="259"/>
      <c r="J6" s="259"/>
      <c r="K6" s="259"/>
      <c r="L6" s="259"/>
      <c r="M6" s="259"/>
    </row>
    <row r="7" spans="1:13" ht="30" x14ac:dyDescent="0.25">
      <c r="A7" s="259"/>
      <c r="B7" s="378" t="s">
        <v>422</v>
      </c>
      <c r="C7" s="319">
        <f>Investigaciones!Q6</f>
        <v>0</v>
      </c>
      <c r="D7" s="319">
        <f>Investigaciones!Q12</f>
        <v>0</v>
      </c>
      <c r="E7" s="505">
        <f>Investigaciones!Q23</f>
        <v>0</v>
      </c>
      <c r="F7" s="259"/>
      <c r="G7" s="259"/>
      <c r="H7" s="259"/>
      <c r="I7" s="259"/>
      <c r="J7" s="259"/>
      <c r="K7" s="259"/>
      <c r="L7" s="259"/>
      <c r="M7" s="259"/>
    </row>
    <row r="8" spans="1:13" x14ac:dyDescent="0.25">
      <c r="A8" s="259"/>
      <c r="B8" s="378" t="s">
        <v>249</v>
      </c>
      <c r="C8" s="319">
        <f>Internacionalización!Q6</f>
        <v>1</v>
      </c>
      <c r="D8" s="319">
        <f>Internacionalización!Q9</f>
        <v>0.83928571428571419</v>
      </c>
      <c r="E8" s="505">
        <f>Internacionalización!Q25</f>
        <v>0.86274509803921573</v>
      </c>
      <c r="F8" s="259"/>
      <c r="G8" s="259"/>
      <c r="H8" s="259"/>
      <c r="I8" s="259"/>
      <c r="J8" s="259"/>
      <c r="K8" s="259"/>
      <c r="L8" s="259"/>
      <c r="M8" s="259"/>
    </row>
    <row r="9" spans="1:13" x14ac:dyDescent="0.25">
      <c r="A9" s="259"/>
      <c r="B9" s="378" t="s">
        <v>424</v>
      </c>
      <c r="C9" s="319">
        <f>Impacto!Q6</f>
        <v>0.85</v>
      </c>
      <c r="D9" s="319">
        <f>Impacto!Q9</f>
        <v>1</v>
      </c>
      <c r="E9" s="505">
        <f>Impacto!Q15</f>
        <v>0.82341269841269848</v>
      </c>
      <c r="F9" s="259"/>
      <c r="G9" s="259"/>
      <c r="H9" s="259"/>
      <c r="I9" s="259"/>
      <c r="J9" s="259"/>
      <c r="K9" s="259"/>
      <c r="L9" s="259"/>
      <c r="M9" s="259"/>
    </row>
    <row r="10" spans="1:13" x14ac:dyDescent="0.25">
      <c r="A10" s="259"/>
      <c r="B10" s="378" t="s">
        <v>237</v>
      </c>
      <c r="C10" s="319">
        <f>Alianzas!Q6</f>
        <v>1</v>
      </c>
      <c r="D10" s="319">
        <f>Alianzas!Q11</f>
        <v>0.55000000000000004</v>
      </c>
      <c r="E10" s="505">
        <f>Alianzas!Q18</f>
        <v>0.66666666666666663</v>
      </c>
      <c r="F10" s="259"/>
      <c r="G10" s="259"/>
      <c r="H10" s="259"/>
      <c r="I10" s="259"/>
      <c r="J10" s="259"/>
      <c r="K10" s="259"/>
      <c r="L10" s="259"/>
      <c r="M10" s="259"/>
    </row>
    <row r="11" spans="1:13" ht="30.75" customHeight="1" x14ac:dyDescent="0.25">
      <c r="A11" s="259"/>
      <c r="B11" s="523" t="s">
        <v>640</v>
      </c>
      <c r="C11" s="522">
        <f>AVERAGE(C4:C10)</f>
        <v>0.62142857142857133</v>
      </c>
      <c r="D11" s="522">
        <f>AVERAGE(D4:D10)</f>
        <v>0.45204081632653065</v>
      </c>
      <c r="E11" s="522">
        <f>AVERAGE(E4:E10)</f>
        <v>0.52034331681390511</v>
      </c>
      <c r="F11" s="259"/>
      <c r="G11" s="259"/>
      <c r="H11" s="259"/>
      <c r="I11" s="259"/>
      <c r="J11" s="259"/>
      <c r="K11" s="259"/>
      <c r="L11" s="259"/>
      <c r="M11" s="259"/>
    </row>
    <row r="12" spans="1:13" ht="30.75" hidden="1" customHeight="1" x14ac:dyDescent="0.25">
      <c r="A12" s="259"/>
      <c r="B12" s="523" t="s">
        <v>796</v>
      </c>
      <c r="C12" s="522" t="str">
        <f>IF($H$2="Objetivos, Componentes y Proyectos","SI","NO")</f>
        <v>NO</v>
      </c>
      <c r="D12" s="522" t="str">
        <f>IF(OR($H$2="Componentes y Proyectos",$H$2="Objetivos, Componentes y Proyectos"),"SI","NO")</f>
        <v>NO</v>
      </c>
      <c r="E12" s="522" t="s">
        <v>638</v>
      </c>
      <c r="F12" s="259"/>
      <c r="G12" s="259"/>
      <c r="H12" s="259"/>
      <c r="I12" s="259"/>
      <c r="J12" s="259"/>
      <c r="K12" s="259"/>
      <c r="L12" s="259"/>
      <c r="M12" s="259"/>
    </row>
    <row r="13" spans="1:13" ht="69.75" x14ac:dyDescent="0.25">
      <c r="A13" s="259"/>
      <c r="B13" s="521" t="s">
        <v>759</v>
      </c>
      <c r="C13" s="1186">
        <f>AVERAGEIFS(C11:E11,C12:E12,"SI")</f>
        <v>0.52034331681390511</v>
      </c>
      <c r="D13" s="1186"/>
      <c r="E13" s="1186"/>
      <c r="F13" s="259"/>
      <c r="G13" s="259"/>
      <c r="H13" s="259"/>
      <c r="I13" s="259"/>
      <c r="J13" s="259"/>
      <c r="K13" s="259"/>
      <c r="L13" s="259"/>
      <c r="M13" s="259"/>
    </row>
    <row r="14" spans="1:13" x14ac:dyDescent="0.25">
      <c r="A14" s="259"/>
      <c r="B14" s="259"/>
      <c r="C14" s="259"/>
      <c r="D14" s="259"/>
      <c r="E14" s="259"/>
      <c r="F14" s="259"/>
      <c r="G14" s="259"/>
      <c r="H14" s="259"/>
      <c r="I14" s="259"/>
      <c r="J14" s="259"/>
      <c r="K14" s="259"/>
      <c r="L14" s="259"/>
      <c r="M14" s="259"/>
    </row>
    <row r="15" spans="1:13" x14ac:dyDescent="0.25">
      <c r="A15" s="259"/>
      <c r="B15" s="935" t="s">
        <v>655</v>
      </c>
      <c r="C15" s="935"/>
      <c r="D15" s="935"/>
      <c r="E15" s="935"/>
      <c r="F15" s="259"/>
      <c r="G15" s="259"/>
      <c r="H15" s="259"/>
      <c r="I15" s="259"/>
      <c r="J15" s="259"/>
      <c r="K15" s="259"/>
      <c r="L15" s="259"/>
      <c r="M15" s="259"/>
    </row>
    <row r="16" spans="1:13" ht="30" x14ac:dyDescent="0.25">
      <c r="A16" s="259"/>
      <c r="B16" s="366" t="s">
        <v>648</v>
      </c>
      <c r="C16" s="368" t="s">
        <v>643</v>
      </c>
      <c r="D16" s="368" t="s">
        <v>646</v>
      </c>
      <c r="E16" s="368" t="s">
        <v>647</v>
      </c>
      <c r="F16" s="259"/>
      <c r="G16" s="259"/>
      <c r="H16" s="259"/>
      <c r="I16" s="259"/>
      <c r="J16" s="259"/>
      <c r="K16" s="259"/>
      <c r="L16" s="259"/>
      <c r="M16" s="259"/>
    </row>
    <row r="17" spans="1:13" x14ac:dyDescent="0.25">
      <c r="A17" s="259"/>
      <c r="B17" s="370" t="s">
        <v>632</v>
      </c>
      <c r="C17" s="370">
        <f>'Resumen Obj'!C46</f>
        <v>14</v>
      </c>
      <c r="D17" s="370">
        <f>'Resumen Obj'!D46</f>
        <v>0</v>
      </c>
      <c r="E17" s="14">
        <f>100%-(D17/C17)</f>
        <v>1</v>
      </c>
      <c r="F17" s="259"/>
      <c r="G17" s="259"/>
      <c r="H17" s="259"/>
      <c r="I17" s="259"/>
      <c r="J17" s="259"/>
      <c r="K17" s="259"/>
      <c r="L17" s="259"/>
      <c r="M17" s="259"/>
    </row>
    <row r="18" spans="1:13" x14ac:dyDescent="0.25">
      <c r="A18" s="259"/>
      <c r="B18" s="370" t="s">
        <v>470</v>
      </c>
      <c r="C18" s="370">
        <f>'Recumen Comp'!C134</f>
        <v>85</v>
      </c>
      <c r="D18" s="370">
        <f>'Recumen Comp'!D134</f>
        <v>0</v>
      </c>
      <c r="E18" s="14">
        <f>100%-(D18/C18)</f>
        <v>1</v>
      </c>
      <c r="F18" s="259"/>
      <c r="G18" s="259"/>
      <c r="H18" s="259"/>
      <c r="I18" s="259"/>
      <c r="J18" s="259"/>
      <c r="K18" s="259"/>
      <c r="L18" s="259"/>
      <c r="M18" s="259"/>
    </row>
    <row r="19" spans="1:13" x14ac:dyDescent="0.25">
      <c r="A19" s="259"/>
      <c r="B19" s="370" t="s">
        <v>644</v>
      </c>
      <c r="C19" s="370">
        <f>'Resumen Proy'!C151</f>
        <v>106</v>
      </c>
      <c r="D19" s="370">
        <f>'Resumen Proy'!D151</f>
        <v>0</v>
      </c>
      <c r="E19" s="14">
        <f>100%-(D19/C19)</f>
        <v>1</v>
      </c>
      <c r="F19" s="259"/>
      <c r="G19" s="259"/>
      <c r="H19" s="259"/>
      <c r="I19" s="259"/>
      <c r="J19" s="259"/>
      <c r="K19" s="259"/>
      <c r="L19" s="259"/>
      <c r="M19" s="259"/>
    </row>
    <row r="20" spans="1:13" x14ac:dyDescent="0.25">
      <c r="A20" s="259"/>
      <c r="B20" s="370" t="s">
        <v>645</v>
      </c>
      <c r="C20" s="370">
        <f>SUM(C17:C19)</f>
        <v>205</v>
      </c>
      <c r="D20" s="370">
        <f>SUM(D17:D19)</f>
        <v>0</v>
      </c>
      <c r="E20" s="14">
        <f>100%-(D20/C20)</f>
        <v>1</v>
      </c>
      <c r="F20" s="259"/>
      <c r="G20" s="259"/>
      <c r="H20" s="259"/>
      <c r="I20" s="259"/>
      <c r="J20" s="259"/>
      <c r="K20" s="259"/>
      <c r="L20" s="259"/>
      <c r="M20" s="259"/>
    </row>
    <row r="21" spans="1:13" x14ac:dyDescent="0.25">
      <c r="A21" s="259"/>
      <c r="B21" s="259"/>
      <c r="C21" s="259"/>
      <c r="D21" s="259"/>
      <c r="E21" s="259"/>
      <c r="F21" s="259"/>
      <c r="G21" s="259"/>
      <c r="H21" s="259"/>
      <c r="I21" s="259"/>
      <c r="J21" s="259"/>
      <c r="K21" s="259"/>
      <c r="L21" s="259"/>
      <c r="M21" s="259"/>
    </row>
    <row r="22" spans="1:13" hidden="1" x14ac:dyDescent="0.25">
      <c r="A22" s="259"/>
      <c r="B22" s="259"/>
      <c r="C22" s="259"/>
      <c r="D22" s="259"/>
      <c r="E22" s="259"/>
      <c r="F22" s="259"/>
      <c r="G22" s="259"/>
      <c r="H22" s="259"/>
      <c r="I22" s="259"/>
      <c r="J22" s="259"/>
      <c r="K22" s="259"/>
      <c r="L22" s="259"/>
      <c r="M22" s="259"/>
    </row>
    <row r="23" spans="1:13" hidden="1" x14ac:dyDescent="0.25">
      <c r="A23" s="259"/>
      <c r="B23" s="259"/>
      <c r="C23" s="259"/>
      <c r="D23" s="259"/>
      <c r="E23" s="259"/>
      <c r="F23" s="259"/>
      <c r="G23" s="259"/>
      <c r="H23" s="259"/>
      <c r="I23" s="259"/>
      <c r="J23" s="259"/>
      <c r="K23" s="259"/>
      <c r="L23" s="259"/>
      <c r="M23" s="259"/>
    </row>
    <row r="24" spans="1:13" hidden="1" x14ac:dyDescent="0.25">
      <c r="A24" s="259"/>
      <c r="B24" s="259"/>
      <c r="C24" s="259"/>
      <c r="D24" s="259"/>
      <c r="E24" s="259"/>
      <c r="F24" s="259"/>
      <c r="G24" s="259"/>
      <c r="H24" s="259"/>
      <c r="I24" s="259"/>
      <c r="J24" s="259"/>
      <c r="K24" s="259"/>
      <c r="L24" s="259"/>
      <c r="M24" s="259"/>
    </row>
    <row r="25" spans="1:13" hidden="1" x14ac:dyDescent="0.25">
      <c r="A25" s="259"/>
      <c r="B25" s="259"/>
      <c r="C25" s="259"/>
      <c r="D25" s="259"/>
      <c r="E25" s="259"/>
      <c r="F25" s="259"/>
      <c r="G25" s="259"/>
      <c r="H25" s="259"/>
      <c r="I25" s="259"/>
      <c r="J25" s="259"/>
      <c r="K25" s="259"/>
      <c r="L25" s="259"/>
      <c r="M25" s="259"/>
    </row>
    <row r="26" spans="1:13" hidden="1" x14ac:dyDescent="0.25">
      <c r="A26" s="259"/>
      <c r="B26" s="259"/>
      <c r="C26" s="259"/>
      <c r="D26" s="259"/>
      <c r="E26" s="259"/>
      <c r="F26" s="259"/>
      <c r="G26" s="259"/>
      <c r="H26" s="259"/>
      <c r="I26" s="259"/>
      <c r="J26" s="259"/>
      <c r="K26" s="259"/>
      <c r="L26" s="259"/>
      <c r="M26" s="259"/>
    </row>
    <row r="27" spans="1:13" hidden="1" x14ac:dyDescent="0.25">
      <c r="A27" s="259"/>
      <c r="B27" s="259"/>
      <c r="C27" s="259"/>
      <c r="D27" s="259"/>
      <c r="E27" s="259"/>
      <c r="F27" s="259"/>
      <c r="G27" s="259"/>
      <c r="H27" s="259"/>
      <c r="I27" s="259"/>
      <c r="J27" s="259"/>
      <c r="K27" s="259"/>
      <c r="L27" s="259"/>
      <c r="M27" s="259"/>
    </row>
    <row r="28" spans="1:13" hidden="1" x14ac:dyDescent="0.25">
      <c r="A28" s="259"/>
      <c r="B28" s="259"/>
      <c r="C28" s="259"/>
      <c r="D28" s="259"/>
      <c r="E28" s="259"/>
      <c r="F28" s="259"/>
      <c r="G28" s="259"/>
      <c r="H28" s="259"/>
      <c r="I28" s="259"/>
      <c r="J28" s="259"/>
      <c r="K28" s="259"/>
      <c r="L28" s="259"/>
      <c r="M28" s="259"/>
    </row>
    <row r="29" spans="1:13" ht="54" hidden="1" customHeight="1" x14ac:dyDescent="0.25">
      <c r="A29" s="259"/>
      <c r="B29" s="259"/>
      <c r="C29" s="259"/>
      <c r="D29" s="259"/>
      <c r="E29" s="259"/>
      <c r="F29" s="259"/>
      <c r="G29" s="259"/>
      <c r="H29" s="259"/>
      <c r="I29" s="259"/>
      <c r="J29" s="259"/>
      <c r="K29" s="259"/>
      <c r="L29" s="259"/>
      <c r="M29" s="259"/>
    </row>
    <row r="30" spans="1:13" hidden="1" x14ac:dyDescent="0.25">
      <c r="A30" s="259"/>
      <c r="B30" s="259"/>
      <c r="C30" s="259"/>
      <c r="D30" s="259"/>
      <c r="E30" s="259"/>
      <c r="F30" s="259"/>
      <c r="G30" s="259"/>
      <c r="H30" s="259"/>
      <c r="I30" s="259"/>
      <c r="J30" s="259"/>
      <c r="K30" s="259"/>
      <c r="L30" s="259"/>
      <c r="M30" s="259"/>
    </row>
    <row r="31" spans="1:13" ht="39.75" hidden="1" customHeight="1" x14ac:dyDescent="0.25">
      <c r="A31" s="259"/>
      <c r="B31" s="259"/>
      <c r="C31" s="259"/>
      <c r="D31" s="259"/>
      <c r="E31" s="259"/>
      <c r="F31" s="259"/>
      <c r="G31" s="259"/>
      <c r="H31" s="259"/>
      <c r="I31" s="259"/>
      <c r="J31" s="259"/>
      <c r="K31" s="259"/>
      <c r="L31" s="259"/>
      <c r="M31" s="259"/>
    </row>
    <row r="32" spans="1:13" hidden="1" x14ac:dyDescent="0.25">
      <c r="A32" s="259"/>
      <c r="B32" s="259"/>
      <c r="C32" s="259"/>
      <c r="D32" s="259"/>
      <c r="E32" s="259"/>
      <c r="F32" s="259"/>
      <c r="G32" s="259"/>
      <c r="H32" s="259"/>
      <c r="I32" s="259"/>
      <c r="J32" s="259"/>
      <c r="K32" s="259"/>
      <c r="L32" s="259"/>
      <c r="M32" s="259"/>
    </row>
    <row r="33" spans="1:13" hidden="1" x14ac:dyDescent="0.25">
      <c r="A33" s="259"/>
      <c r="B33" s="259"/>
      <c r="C33" s="259"/>
      <c r="D33" s="259"/>
      <c r="E33" s="259"/>
      <c r="F33" s="259"/>
      <c r="G33" s="259"/>
      <c r="H33" s="259"/>
      <c r="I33" s="259"/>
      <c r="J33" s="259"/>
      <c r="K33" s="259"/>
      <c r="L33" s="259"/>
      <c r="M33" s="259"/>
    </row>
    <row r="34" spans="1:13" hidden="1" x14ac:dyDescent="0.25">
      <c r="A34" s="259"/>
      <c r="B34" s="259"/>
      <c r="C34" s="259"/>
      <c r="D34" s="259"/>
      <c r="E34" s="259"/>
      <c r="F34" s="259"/>
      <c r="G34" s="259"/>
      <c r="H34" s="259"/>
      <c r="I34" s="259"/>
      <c r="J34" s="259"/>
      <c r="K34" s="259"/>
      <c r="L34" s="259"/>
      <c r="M34" s="259"/>
    </row>
    <row r="35" spans="1:13" hidden="1" x14ac:dyDescent="0.25">
      <c r="A35" s="259"/>
      <c r="B35" s="259"/>
      <c r="C35" s="259"/>
      <c r="D35" s="259"/>
      <c r="E35" s="259"/>
      <c r="F35" s="259"/>
      <c r="G35" s="259"/>
      <c r="H35" s="259"/>
      <c r="I35" s="259"/>
      <c r="J35" s="259"/>
      <c r="K35" s="259"/>
      <c r="L35" s="259"/>
      <c r="M35" s="259"/>
    </row>
    <row r="36" spans="1:13" hidden="1" x14ac:dyDescent="0.25">
      <c r="A36" s="259"/>
      <c r="B36" s="259"/>
      <c r="C36" s="259"/>
      <c r="D36" s="259"/>
      <c r="E36" s="259"/>
      <c r="F36" s="259"/>
      <c r="G36" s="259"/>
      <c r="H36" s="259"/>
      <c r="I36" s="259"/>
      <c r="J36" s="259"/>
      <c r="K36" s="259"/>
      <c r="L36" s="259"/>
      <c r="M36" s="259"/>
    </row>
    <row r="37" spans="1:13" hidden="1" x14ac:dyDescent="0.25">
      <c r="A37" s="259"/>
      <c r="B37" s="259"/>
      <c r="C37" s="259"/>
      <c r="D37" s="259"/>
      <c r="E37" s="259"/>
      <c r="F37" s="259"/>
      <c r="G37" s="259"/>
      <c r="H37" s="259"/>
      <c r="I37" s="259"/>
      <c r="J37" s="259"/>
      <c r="K37" s="259"/>
      <c r="L37" s="259"/>
      <c r="M37" s="259"/>
    </row>
    <row r="38" spans="1:13" ht="33.75" hidden="1" customHeight="1" x14ac:dyDescent="0.25">
      <c r="A38" s="259"/>
      <c r="B38" s="259"/>
      <c r="C38" s="259"/>
      <c r="D38" s="259"/>
      <c r="E38" s="259"/>
      <c r="F38" s="259"/>
      <c r="G38" s="259"/>
      <c r="H38" s="259"/>
      <c r="I38" s="259"/>
      <c r="J38" s="259"/>
      <c r="K38" s="259"/>
      <c r="L38" s="259"/>
      <c r="M38" s="259"/>
    </row>
    <row r="39" spans="1:13" s="13" customFormat="1" ht="31.5" hidden="1" customHeight="1" x14ac:dyDescent="0.25">
      <c r="A39" s="418"/>
      <c r="B39" s="259"/>
      <c r="C39" s="259"/>
      <c r="D39" s="259"/>
      <c r="E39" s="259"/>
      <c r="F39" s="259"/>
      <c r="G39" s="259"/>
      <c r="H39" s="259"/>
      <c r="I39" s="259"/>
      <c r="J39" s="259"/>
      <c r="K39" s="259"/>
      <c r="L39" s="259"/>
      <c r="M39" s="418"/>
    </row>
    <row r="40" spans="1:13" ht="21" hidden="1" customHeight="1" x14ac:dyDescent="0.25">
      <c r="A40" s="259"/>
      <c r="B40" s="259"/>
      <c r="C40" s="259"/>
      <c r="D40" s="259"/>
      <c r="E40" s="259"/>
      <c r="F40" s="259"/>
      <c r="G40" s="259"/>
      <c r="H40" s="259"/>
      <c r="I40" s="259"/>
      <c r="J40" s="259"/>
      <c r="K40" s="259"/>
      <c r="L40" s="259"/>
      <c r="M40" s="259"/>
    </row>
    <row r="41" spans="1:13" hidden="1" x14ac:dyDescent="0.25">
      <c r="A41" s="259"/>
      <c r="B41" s="259"/>
      <c r="C41" s="259"/>
      <c r="D41" s="259"/>
      <c r="E41" s="259"/>
      <c r="F41" s="259"/>
      <c r="G41" s="259"/>
      <c r="H41" s="259"/>
      <c r="I41" s="259"/>
      <c r="J41" s="259"/>
      <c r="K41" s="259"/>
      <c r="L41" s="259"/>
      <c r="M41" s="259"/>
    </row>
    <row r="42" spans="1:13" hidden="1" x14ac:dyDescent="0.25">
      <c r="A42" s="259"/>
      <c r="B42" s="259"/>
      <c r="C42" s="259"/>
      <c r="D42" s="259"/>
      <c r="E42" s="259"/>
      <c r="F42" s="259"/>
      <c r="G42" s="259"/>
      <c r="H42" s="259"/>
      <c r="I42" s="259"/>
      <c r="J42" s="259"/>
      <c r="K42" s="259"/>
      <c r="L42" s="259"/>
      <c r="M42" s="259"/>
    </row>
    <row r="43" spans="1:13" hidden="1" x14ac:dyDescent="0.25">
      <c r="A43" s="259"/>
      <c r="B43" s="259"/>
      <c r="C43" s="259"/>
      <c r="D43" s="259"/>
      <c r="E43" s="259"/>
      <c r="F43" s="259"/>
      <c r="G43" s="259"/>
      <c r="H43" s="259"/>
      <c r="I43" s="259"/>
      <c r="J43" s="259"/>
      <c r="K43" s="259"/>
      <c r="L43" s="259"/>
      <c r="M43" s="259"/>
    </row>
    <row r="44" spans="1:13" hidden="1" x14ac:dyDescent="0.25"/>
    <row r="45" spans="1:13" hidden="1" x14ac:dyDescent="0.25"/>
    <row r="46" spans="1:13" hidden="1" x14ac:dyDescent="0.25"/>
    <row r="47" spans="1:13" hidden="1" x14ac:dyDescent="0.25"/>
    <row r="48" spans="1:13" hidden="1" x14ac:dyDescent="0.25"/>
    <row r="49" hidden="1" x14ac:dyDescent="0.25"/>
    <row r="50" hidden="1" x14ac:dyDescent="0.25"/>
    <row r="51" hidden="1" x14ac:dyDescent="0.25"/>
  </sheetData>
  <mergeCells count="4">
    <mergeCell ref="A1:I1"/>
    <mergeCell ref="B15:E15"/>
    <mergeCell ref="B2:E2"/>
    <mergeCell ref="C13:E13"/>
  </mergeCells>
  <dataValidations count="1">
    <dataValidation type="list" allowBlank="1" showInputMessage="1" showErrorMessage="1" sqref="H2">
      <formula1>$L$2:$L$4</formula1>
    </dataValidation>
  </dataValidations>
  <hyperlinks>
    <hyperlink ref="A1" location="'Tabla de Contenido'!A1" display="Menú Principal"/>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T661"/>
  <sheetViews>
    <sheetView topLeftCell="C160" zoomScale="70" zoomScaleNormal="70" workbookViewId="0">
      <selection activeCell="B4" sqref="B4:E4"/>
    </sheetView>
  </sheetViews>
  <sheetFormatPr baseColWidth="10" defaultRowHeight="15" x14ac:dyDescent="0.25"/>
  <cols>
    <col min="1" max="1" width="17.85546875" bestFit="1" customWidth="1"/>
    <col min="2" max="2" width="53.140625" customWidth="1"/>
    <col min="3" max="3" width="78.5703125" bestFit="1" customWidth="1"/>
    <col min="4" max="4" width="17.28515625" bestFit="1" customWidth="1"/>
    <col min="5" max="5" width="62.42578125" bestFit="1" customWidth="1"/>
    <col min="6" max="6" width="21.140625" bestFit="1" customWidth="1"/>
    <col min="7" max="7" width="37.140625" bestFit="1" customWidth="1"/>
    <col min="8" max="8" width="81.140625" bestFit="1" customWidth="1"/>
    <col min="9" max="9" width="48.140625" bestFit="1" customWidth="1"/>
    <col min="10" max="10" width="10.5703125" bestFit="1" customWidth="1"/>
    <col min="11" max="11" width="17.28515625" bestFit="1" customWidth="1"/>
    <col min="12" max="12" width="13.42578125" bestFit="1" customWidth="1"/>
    <col min="13" max="13" width="35.28515625" bestFit="1" customWidth="1"/>
    <col min="14" max="14" width="36.28515625" bestFit="1" customWidth="1"/>
    <col min="15" max="15" width="27.7109375" bestFit="1" customWidth="1"/>
    <col min="16" max="16" width="37.7109375" customWidth="1"/>
    <col min="17" max="17" width="18.85546875" bestFit="1" customWidth="1"/>
    <col min="18" max="18" width="17.85546875" bestFit="1" customWidth="1"/>
    <col min="19" max="19" width="20.42578125" bestFit="1" customWidth="1"/>
    <col min="20" max="20" width="18.42578125" bestFit="1" customWidth="1"/>
  </cols>
  <sheetData>
    <row r="1" spans="1:20" x14ac:dyDescent="0.25">
      <c r="A1" t="s">
        <v>0</v>
      </c>
      <c r="B1" t="s">
        <v>1</v>
      </c>
      <c r="C1" t="s">
        <v>56</v>
      </c>
      <c r="D1" t="s">
        <v>2</v>
      </c>
      <c r="E1" t="s">
        <v>3</v>
      </c>
      <c r="F1" t="s">
        <v>4</v>
      </c>
      <c r="G1" t="s">
        <v>5</v>
      </c>
      <c r="H1" t="s">
        <v>6</v>
      </c>
      <c r="I1" t="s">
        <v>7</v>
      </c>
      <c r="J1" t="s">
        <v>8</v>
      </c>
      <c r="K1" t="s">
        <v>9</v>
      </c>
      <c r="L1" t="s">
        <v>10</v>
      </c>
      <c r="M1" t="s">
        <v>57</v>
      </c>
      <c r="N1" t="s">
        <v>11</v>
      </c>
      <c r="O1" t="s">
        <v>12</v>
      </c>
      <c r="P1" t="s">
        <v>13</v>
      </c>
      <c r="Q1" t="s">
        <v>14</v>
      </c>
      <c r="R1" t="s">
        <v>661</v>
      </c>
      <c r="S1" s="542" t="s">
        <v>778</v>
      </c>
      <c r="T1" s="542" t="s">
        <v>775</v>
      </c>
    </row>
    <row r="2" spans="1:20" x14ac:dyDescent="0.25">
      <c r="A2">
        <v>3</v>
      </c>
      <c r="B2" t="s">
        <v>253</v>
      </c>
      <c r="C2" t="s">
        <v>1187</v>
      </c>
      <c r="D2" t="s">
        <v>16</v>
      </c>
      <c r="E2" t="s">
        <v>30</v>
      </c>
      <c r="F2" t="s">
        <v>18</v>
      </c>
      <c r="G2" s="1">
        <v>41730.704812071759</v>
      </c>
      <c r="H2" t="s">
        <v>1188</v>
      </c>
      <c r="I2" t="s">
        <v>808</v>
      </c>
      <c r="J2">
        <v>0</v>
      </c>
      <c r="K2">
        <v>0</v>
      </c>
      <c r="L2">
        <v>0</v>
      </c>
      <c r="M2">
        <v>35</v>
      </c>
      <c r="N2">
        <v>23</v>
      </c>
      <c r="O2" s="1">
        <v>41855.452648113423</v>
      </c>
      <c r="P2" t="s">
        <v>1189</v>
      </c>
      <c r="Q2" s="1">
        <v>42369</v>
      </c>
      <c r="R2" s="1">
        <v>9157</v>
      </c>
      <c r="S2" s="460" t="str">
        <f>Tabla__10.1.1.223_SQLEXPRESS_sigob_utp_Componentes_indicadores[[#This Row],[desc_indicador]]</f>
        <v>IC3 - Área construida para uso misional</v>
      </c>
      <c r="T2" s="540">
        <f>Tabla__10.1.1.223_SQLEXPRESS_sigob_utp_Componentes_indicadores[[#This Row],[fecha_modificacion]]</f>
        <v>41855.452648113423</v>
      </c>
    </row>
    <row r="3" spans="1:20" x14ac:dyDescent="0.25">
      <c r="A3">
        <v>3</v>
      </c>
      <c r="B3" t="s">
        <v>253</v>
      </c>
      <c r="C3" t="s">
        <v>1187</v>
      </c>
      <c r="D3" t="s">
        <v>16</v>
      </c>
      <c r="E3" t="s">
        <v>30</v>
      </c>
      <c r="F3" t="s">
        <v>18</v>
      </c>
      <c r="G3" s="1">
        <v>41730.704812071759</v>
      </c>
      <c r="H3" t="s">
        <v>1188</v>
      </c>
      <c r="I3" t="s">
        <v>808</v>
      </c>
      <c r="J3">
        <v>0</v>
      </c>
      <c r="K3">
        <v>0</v>
      </c>
      <c r="L3">
        <v>0</v>
      </c>
      <c r="M3">
        <v>35</v>
      </c>
      <c r="N3">
        <v>23</v>
      </c>
      <c r="O3" s="1">
        <v>41855.452648113423</v>
      </c>
      <c r="P3" t="s">
        <v>1189</v>
      </c>
      <c r="Q3" s="1">
        <v>42369</v>
      </c>
      <c r="R3" s="1">
        <v>9158</v>
      </c>
      <c r="S3" s="460" t="str">
        <f>Tabla__10.1.1.223_SQLEXPRESS_sigob_utp_Componentes_indicadores[[#This Row],[desc_indicador]]</f>
        <v>IC3 - Área construida para uso misional</v>
      </c>
      <c r="T3" s="540">
        <f>Tabla__10.1.1.223_SQLEXPRESS_sigob_utp_Componentes_indicadores[[#This Row],[fecha_modificacion]]</f>
        <v>41855.452648113423</v>
      </c>
    </row>
    <row r="4" spans="1:20" x14ac:dyDescent="0.25">
      <c r="A4">
        <v>3</v>
      </c>
      <c r="B4" t="s">
        <v>253</v>
      </c>
      <c r="C4" t="s">
        <v>1187</v>
      </c>
      <c r="D4" t="s">
        <v>16</v>
      </c>
      <c r="E4" t="s">
        <v>30</v>
      </c>
      <c r="F4" t="s">
        <v>18</v>
      </c>
      <c r="G4" s="1">
        <v>41752.452121643517</v>
      </c>
      <c r="H4" t="s">
        <v>1190</v>
      </c>
      <c r="I4" t="s">
        <v>808</v>
      </c>
      <c r="J4">
        <v>85579</v>
      </c>
      <c r="K4">
        <v>0</v>
      </c>
      <c r="L4">
        <v>0</v>
      </c>
      <c r="M4">
        <v>35</v>
      </c>
      <c r="N4">
        <v>23</v>
      </c>
      <c r="O4" s="1">
        <v>41855.452648113423</v>
      </c>
      <c r="P4" t="s">
        <v>1189</v>
      </c>
      <c r="Q4" s="1">
        <v>42369</v>
      </c>
      <c r="R4" s="1">
        <v>9135</v>
      </c>
      <c r="S4" s="460" t="str">
        <f>Tabla__10.1.1.223_SQLEXPRESS_sigob_utp_Componentes_indicadores[[#This Row],[desc_indicador]]</f>
        <v>IC2 - Ingresos financieros proveniente del estado y generados por la Universidad causados en el año</v>
      </c>
      <c r="T4" s="540">
        <f>Tabla__10.1.1.223_SQLEXPRESS_sigob_utp_Componentes_indicadores[[#This Row],[fecha_modificacion]]</f>
        <v>41855.452648113423</v>
      </c>
    </row>
    <row r="5" spans="1:20" x14ac:dyDescent="0.25">
      <c r="A5">
        <v>3</v>
      </c>
      <c r="B5" t="s">
        <v>253</v>
      </c>
      <c r="C5" t="s">
        <v>1187</v>
      </c>
      <c r="D5" t="s">
        <v>16</v>
      </c>
      <c r="E5" t="s">
        <v>30</v>
      </c>
      <c r="F5" t="s">
        <v>18</v>
      </c>
      <c r="G5" s="1">
        <v>41752.452121643517</v>
      </c>
      <c r="H5" t="s">
        <v>1190</v>
      </c>
      <c r="I5" t="s">
        <v>808</v>
      </c>
      <c r="J5">
        <v>85579</v>
      </c>
      <c r="K5">
        <v>0</v>
      </c>
      <c r="L5">
        <v>0</v>
      </c>
      <c r="M5">
        <v>35</v>
      </c>
      <c r="N5">
        <v>23</v>
      </c>
      <c r="O5" s="1">
        <v>41855.452648113423</v>
      </c>
      <c r="P5" t="s">
        <v>1189</v>
      </c>
      <c r="Q5" s="1">
        <v>42369</v>
      </c>
      <c r="R5" s="1">
        <v>9136</v>
      </c>
      <c r="S5" s="460" t="str">
        <f>Tabla__10.1.1.223_SQLEXPRESS_sigob_utp_Componentes_indicadores[[#This Row],[desc_indicador]]</f>
        <v>IC2 - Ingresos financieros proveniente del estado y generados por la Universidad causados en el año</v>
      </c>
      <c r="T5" s="540">
        <f>Tabla__10.1.1.223_SQLEXPRESS_sigob_utp_Componentes_indicadores[[#This Row],[fecha_modificacion]]</f>
        <v>41855.452648113423</v>
      </c>
    </row>
    <row r="6" spans="1:20" x14ac:dyDescent="0.25">
      <c r="A6">
        <v>3</v>
      </c>
      <c r="B6" t="s">
        <v>253</v>
      </c>
      <c r="C6" t="s">
        <v>1187</v>
      </c>
      <c r="D6" t="s">
        <v>16</v>
      </c>
      <c r="E6" t="s">
        <v>30</v>
      </c>
      <c r="F6" t="s">
        <v>18</v>
      </c>
      <c r="G6" s="1">
        <v>41752.495921180554</v>
      </c>
      <c r="H6" t="s">
        <v>1191</v>
      </c>
      <c r="I6" t="s">
        <v>808</v>
      </c>
      <c r="J6">
        <v>0</v>
      </c>
      <c r="K6">
        <v>0</v>
      </c>
      <c r="L6">
        <v>0</v>
      </c>
      <c r="M6">
        <v>35</v>
      </c>
      <c r="N6">
        <v>23</v>
      </c>
      <c r="O6" s="1">
        <v>41855.452648113423</v>
      </c>
      <c r="P6" t="s">
        <v>1189</v>
      </c>
      <c r="Q6" s="1">
        <v>42369</v>
      </c>
      <c r="R6" s="1">
        <v>9179</v>
      </c>
      <c r="S6" s="460" t="str">
        <f>Tabla__10.1.1.223_SQLEXPRESS_sigob_utp_Componentes_indicadores[[#This Row],[desc_indicador]]</f>
        <v>IC4 - Gastos en recurso humano no vinculado a la actividad docente</v>
      </c>
      <c r="T6" s="540">
        <f>Tabla__10.1.1.223_SQLEXPRESS_sigob_utp_Componentes_indicadores[[#This Row],[fecha_modificacion]]</f>
        <v>41855.452648113423</v>
      </c>
    </row>
    <row r="7" spans="1:20" x14ac:dyDescent="0.25">
      <c r="A7">
        <v>3</v>
      </c>
      <c r="B7" t="s">
        <v>253</v>
      </c>
      <c r="C7" t="s">
        <v>1187</v>
      </c>
      <c r="D7" t="s">
        <v>16</v>
      </c>
      <c r="E7" t="s">
        <v>30</v>
      </c>
      <c r="F7" t="s">
        <v>18</v>
      </c>
      <c r="G7" s="1">
        <v>41752.495921180554</v>
      </c>
      <c r="H7" t="s">
        <v>1191</v>
      </c>
      <c r="I7" t="s">
        <v>808</v>
      </c>
      <c r="J7">
        <v>0</v>
      </c>
      <c r="K7">
        <v>0</v>
      </c>
      <c r="L7">
        <v>0</v>
      </c>
      <c r="M7">
        <v>35</v>
      </c>
      <c r="N7">
        <v>23</v>
      </c>
      <c r="O7" s="1">
        <v>41855.452648113423</v>
      </c>
      <c r="P7" t="s">
        <v>1189</v>
      </c>
      <c r="Q7" s="1">
        <v>42369</v>
      </c>
      <c r="R7" s="1">
        <v>9180</v>
      </c>
      <c r="S7" s="460" t="str">
        <f>Tabla__10.1.1.223_SQLEXPRESS_sigob_utp_Componentes_indicadores[[#This Row],[desc_indicador]]</f>
        <v>IC4 - Gastos en recurso humano no vinculado a la actividad docente</v>
      </c>
      <c r="T7" s="540">
        <f>Tabla__10.1.1.223_SQLEXPRESS_sigob_utp_Componentes_indicadores[[#This Row],[fecha_modificacion]]</f>
        <v>41855.452648113423</v>
      </c>
    </row>
    <row r="8" spans="1:20" x14ac:dyDescent="0.25">
      <c r="A8">
        <v>3</v>
      </c>
      <c r="B8" t="s">
        <v>253</v>
      </c>
      <c r="C8" t="s">
        <v>813</v>
      </c>
      <c r="D8" t="s">
        <v>16</v>
      </c>
      <c r="E8" t="s">
        <v>30</v>
      </c>
      <c r="F8" t="s">
        <v>18</v>
      </c>
      <c r="G8" s="1">
        <v>42390.433989814817</v>
      </c>
      <c r="H8" t="s">
        <v>60</v>
      </c>
      <c r="I8" t="s">
        <v>808</v>
      </c>
      <c r="J8">
        <v>73.33</v>
      </c>
      <c r="K8">
        <v>94.095186144824766</v>
      </c>
      <c r="L8">
        <v>69</v>
      </c>
      <c r="M8">
        <v>35</v>
      </c>
      <c r="N8">
        <v>23</v>
      </c>
      <c r="O8" s="1">
        <v>42422.482694444443</v>
      </c>
      <c r="P8" t="s">
        <v>59</v>
      </c>
      <c r="Q8" s="1">
        <v>42369</v>
      </c>
      <c r="R8" s="1">
        <v>749</v>
      </c>
      <c r="S8" s="460" t="str">
        <f>Tabla__10.1.1.223_SQLEXPRESS_sigob_utp_Componentes_indicadores[[#This Row],[desc_indicador]]</f>
        <v>Gestión ambiental universitaria</v>
      </c>
      <c r="T8" s="540">
        <f>Tabla__10.1.1.223_SQLEXPRESS_sigob_utp_Componentes_indicadores[[#This Row],[fecha_modificacion]]</f>
        <v>42422.482694444443</v>
      </c>
    </row>
    <row r="9" spans="1:20" x14ac:dyDescent="0.25">
      <c r="A9">
        <v>3</v>
      </c>
      <c r="B9" t="s">
        <v>253</v>
      </c>
      <c r="C9" t="s">
        <v>813</v>
      </c>
      <c r="D9" t="s">
        <v>16</v>
      </c>
      <c r="E9" t="s">
        <v>30</v>
      </c>
      <c r="F9" t="s">
        <v>18</v>
      </c>
      <c r="G9" s="1">
        <v>42390.433989814817</v>
      </c>
      <c r="H9" t="s">
        <v>60</v>
      </c>
      <c r="I9" t="s">
        <v>808</v>
      </c>
      <c r="J9">
        <v>73.33</v>
      </c>
      <c r="K9">
        <v>94.095186144824766</v>
      </c>
      <c r="L9">
        <v>69</v>
      </c>
      <c r="M9">
        <v>35</v>
      </c>
      <c r="N9">
        <v>23</v>
      </c>
      <c r="O9" s="1">
        <v>42422.482694444443</v>
      </c>
      <c r="P9" t="s">
        <v>59</v>
      </c>
      <c r="Q9" s="1">
        <v>42369</v>
      </c>
      <c r="R9" s="1">
        <v>750</v>
      </c>
      <c r="S9" s="460" t="str">
        <f>Tabla__10.1.1.223_SQLEXPRESS_sigob_utp_Componentes_indicadores[[#This Row],[desc_indicador]]</f>
        <v>Gestión ambiental universitaria</v>
      </c>
      <c r="T9" s="540">
        <f>Tabla__10.1.1.223_SQLEXPRESS_sigob_utp_Componentes_indicadores[[#This Row],[fecha_modificacion]]</f>
        <v>42422.482694444443</v>
      </c>
    </row>
    <row r="10" spans="1:20" x14ac:dyDescent="0.25">
      <c r="A10">
        <v>3</v>
      </c>
      <c r="B10" t="s">
        <v>253</v>
      </c>
      <c r="C10" t="s">
        <v>813</v>
      </c>
      <c r="D10" t="s">
        <v>16</v>
      </c>
      <c r="E10" t="s">
        <v>30</v>
      </c>
      <c r="F10" t="s">
        <v>18</v>
      </c>
      <c r="G10" s="1">
        <v>42391.41976365741</v>
      </c>
      <c r="H10" t="s">
        <v>58</v>
      </c>
      <c r="I10" t="s">
        <v>808</v>
      </c>
      <c r="J10">
        <v>2.31</v>
      </c>
      <c r="K10">
        <v>100</v>
      </c>
      <c r="L10">
        <v>2.31</v>
      </c>
      <c r="M10">
        <v>35</v>
      </c>
      <c r="N10">
        <v>23</v>
      </c>
      <c r="O10" s="1">
        <v>42422.482694444443</v>
      </c>
      <c r="P10" t="s">
        <v>59</v>
      </c>
      <c r="Q10" s="1">
        <v>42369</v>
      </c>
      <c r="R10" s="1">
        <v>725</v>
      </c>
      <c r="S10" s="460" t="str">
        <f>Tabla__10.1.1.223_SQLEXPRESS_sigob_utp_Componentes_indicadores[[#This Row],[desc_indicador]]</f>
        <v>Índice de construcción</v>
      </c>
      <c r="T10" s="540">
        <f>Tabla__10.1.1.223_SQLEXPRESS_sigob_utp_Componentes_indicadores[[#This Row],[fecha_modificacion]]</f>
        <v>42422.482694444443</v>
      </c>
    </row>
    <row r="11" spans="1:20" x14ac:dyDescent="0.25">
      <c r="A11">
        <v>3</v>
      </c>
      <c r="B11" t="s">
        <v>253</v>
      </c>
      <c r="C11" t="s">
        <v>813</v>
      </c>
      <c r="D11" t="s">
        <v>16</v>
      </c>
      <c r="E11" t="s">
        <v>30</v>
      </c>
      <c r="F11" t="s">
        <v>18</v>
      </c>
      <c r="G11" s="1">
        <v>42391.41976365741</v>
      </c>
      <c r="H11" t="s">
        <v>58</v>
      </c>
      <c r="I11" t="s">
        <v>808</v>
      </c>
      <c r="J11">
        <v>2.31</v>
      </c>
      <c r="K11">
        <v>100</v>
      </c>
      <c r="L11">
        <v>2.31</v>
      </c>
      <c r="M11">
        <v>35</v>
      </c>
      <c r="N11">
        <v>23</v>
      </c>
      <c r="O11" s="1">
        <v>42422.482694444443</v>
      </c>
      <c r="P11" t="s">
        <v>59</v>
      </c>
      <c r="Q11" s="1">
        <v>42369</v>
      </c>
      <c r="R11" s="1">
        <v>726</v>
      </c>
      <c r="S11" s="460" t="str">
        <f>Tabla__10.1.1.223_SQLEXPRESS_sigob_utp_Componentes_indicadores[[#This Row],[desc_indicador]]</f>
        <v>Índice de construcción</v>
      </c>
      <c r="T11" s="540">
        <f>Tabla__10.1.1.223_SQLEXPRESS_sigob_utp_Componentes_indicadores[[#This Row],[fecha_modificacion]]</f>
        <v>42422.482694444443</v>
      </c>
    </row>
    <row r="12" spans="1:20" x14ac:dyDescent="0.25">
      <c r="A12">
        <v>3</v>
      </c>
      <c r="B12" t="s">
        <v>253</v>
      </c>
      <c r="C12" t="s">
        <v>813</v>
      </c>
      <c r="D12" t="s">
        <v>16</v>
      </c>
      <c r="E12" t="s">
        <v>30</v>
      </c>
      <c r="F12" t="s">
        <v>18</v>
      </c>
      <c r="G12" s="1">
        <v>42417.645360995368</v>
      </c>
      <c r="H12" t="s">
        <v>62</v>
      </c>
      <c r="I12" t="s">
        <v>808</v>
      </c>
      <c r="J12">
        <v>79</v>
      </c>
      <c r="K12">
        <v>101.63291139240508</v>
      </c>
      <c r="L12">
        <v>80.290000000000006</v>
      </c>
      <c r="M12">
        <v>35</v>
      </c>
      <c r="N12">
        <v>23</v>
      </c>
      <c r="O12" s="1">
        <v>42422.482694444443</v>
      </c>
      <c r="P12" t="s">
        <v>59</v>
      </c>
      <c r="Q12" s="1">
        <v>42369</v>
      </c>
      <c r="R12" s="1">
        <v>797</v>
      </c>
      <c r="S12" s="460" t="str">
        <f>Tabla__10.1.1.223_SQLEXPRESS_sigob_utp_Componentes_indicadores[[#This Row],[desc_indicador]]</f>
        <v>Cobertura de los equipamientos</v>
      </c>
      <c r="T12" s="540">
        <f>Tabla__10.1.1.223_SQLEXPRESS_sigob_utp_Componentes_indicadores[[#This Row],[fecha_modificacion]]</f>
        <v>42422.482694444443</v>
      </c>
    </row>
    <row r="13" spans="1:20" x14ac:dyDescent="0.25">
      <c r="A13">
        <v>3</v>
      </c>
      <c r="B13" t="s">
        <v>253</v>
      </c>
      <c r="C13" t="s">
        <v>813</v>
      </c>
      <c r="D13" t="s">
        <v>16</v>
      </c>
      <c r="E13" t="s">
        <v>30</v>
      </c>
      <c r="F13" t="s">
        <v>18</v>
      </c>
      <c r="G13" s="1">
        <v>42417.645360995368</v>
      </c>
      <c r="H13" t="s">
        <v>62</v>
      </c>
      <c r="I13" t="s">
        <v>808</v>
      </c>
      <c r="J13">
        <v>79</v>
      </c>
      <c r="K13">
        <v>101.63291139240508</v>
      </c>
      <c r="L13">
        <v>80.290000000000006</v>
      </c>
      <c r="M13">
        <v>35</v>
      </c>
      <c r="N13">
        <v>23</v>
      </c>
      <c r="O13" s="1">
        <v>42422.482694444443</v>
      </c>
      <c r="P13" t="s">
        <v>59</v>
      </c>
      <c r="Q13" s="1">
        <v>42369</v>
      </c>
      <c r="R13" s="1">
        <v>798</v>
      </c>
      <c r="S13" s="460" t="str">
        <f>Tabla__10.1.1.223_SQLEXPRESS_sigob_utp_Componentes_indicadores[[#This Row],[desc_indicador]]</f>
        <v>Cobertura de los equipamientos</v>
      </c>
      <c r="T13" s="540">
        <f>Tabla__10.1.1.223_SQLEXPRESS_sigob_utp_Componentes_indicadores[[#This Row],[fecha_modificacion]]</f>
        <v>42422.482694444443</v>
      </c>
    </row>
    <row r="14" spans="1:20" x14ac:dyDescent="0.25">
      <c r="A14">
        <v>3</v>
      </c>
      <c r="B14" t="s">
        <v>253</v>
      </c>
      <c r="C14" t="s">
        <v>813</v>
      </c>
      <c r="D14" t="s">
        <v>16</v>
      </c>
      <c r="E14" t="s">
        <v>30</v>
      </c>
      <c r="F14" t="s">
        <v>18</v>
      </c>
      <c r="G14" s="1">
        <v>42422.40927827546</v>
      </c>
      <c r="H14" t="s">
        <v>61</v>
      </c>
      <c r="I14" t="s">
        <v>808</v>
      </c>
      <c r="J14">
        <v>90</v>
      </c>
      <c r="K14">
        <v>100</v>
      </c>
      <c r="L14">
        <v>90</v>
      </c>
      <c r="M14">
        <v>35</v>
      </c>
      <c r="N14">
        <v>23</v>
      </c>
      <c r="O14" s="1">
        <v>42422.482694444443</v>
      </c>
      <c r="P14" t="s">
        <v>59</v>
      </c>
      <c r="Q14" s="1">
        <v>42369</v>
      </c>
      <c r="R14" s="1">
        <v>16275</v>
      </c>
      <c r="S14" s="460" t="str">
        <f>Tabla__10.1.1.223_SQLEXPRESS_sigob_utp_Componentes_indicadores[[#This Row],[desc_indicador]]</f>
        <v>Atención de necesidades externas</v>
      </c>
      <c r="T14" s="540">
        <f>Tabla__10.1.1.223_SQLEXPRESS_sigob_utp_Componentes_indicadores[[#This Row],[fecha_modificacion]]</f>
        <v>42422.482694444443</v>
      </c>
    </row>
    <row r="15" spans="1:20" x14ac:dyDescent="0.25">
      <c r="A15">
        <v>3</v>
      </c>
      <c r="B15" t="s">
        <v>253</v>
      </c>
      <c r="C15" t="s">
        <v>813</v>
      </c>
      <c r="D15" t="s">
        <v>16</v>
      </c>
      <c r="E15" t="s">
        <v>30</v>
      </c>
      <c r="F15" t="s">
        <v>18</v>
      </c>
      <c r="G15" s="1">
        <v>42422.40927827546</v>
      </c>
      <c r="H15" t="s">
        <v>61</v>
      </c>
      <c r="I15" t="s">
        <v>808</v>
      </c>
      <c r="J15">
        <v>90</v>
      </c>
      <c r="K15">
        <v>100</v>
      </c>
      <c r="L15">
        <v>90</v>
      </c>
      <c r="M15">
        <v>35</v>
      </c>
      <c r="N15">
        <v>23</v>
      </c>
      <c r="O15" s="1">
        <v>42422.482694444443</v>
      </c>
      <c r="P15" t="s">
        <v>59</v>
      </c>
      <c r="Q15" s="1">
        <v>42369</v>
      </c>
      <c r="R15" s="1">
        <v>16276</v>
      </c>
      <c r="S15" s="460" t="str">
        <f>Tabla__10.1.1.223_SQLEXPRESS_sigob_utp_Componentes_indicadores[[#This Row],[desc_indicador]]</f>
        <v>Atención de necesidades externas</v>
      </c>
      <c r="T15" s="540">
        <f>Tabla__10.1.1.223_SQLEXPRESS_sigob_utp_Componentes_indicadores[[#This Row],[fecha_modificacion]]</f>
        <v>42422.482694444443</v>
      </c>
    </row>
    <row r="16" spans="1:20" x14ac:dyDescent="0.25">
      <c r="A16">
        <v>3</v>
      </c>
      <c r="B16" t="s">
        <v>253</v>
      </c>
      <c r="C16" t="s">
        <v>667</v>
      </c>
      <c r="D16" t="s">
        <v>16</v>
      </c>
      <c r="E16" t="s">
        <v>30</v>
      </c>
      <c r="F16" t="s">
        <v>18</v>
      </c>
      <c r="G16" s="1">
        <v>42390.433989814817</v>
      </c>
      <c r="H16" t="s">
        <v>60</v>
      </c>
      <c r="I16" t="s">
        <v>808</v>
      </c>
      <c r="J16">
        <v>73.33</v>
      </c>
      <c r="K16">
        <v>94.095186144824766</v>
      </c>
      <c r="L16">
        <v>69</v>
      </c>
      <c r="M16">
        <v>35</v>
      </c>
      <c r="N16">
        <v>23</v>
      </c>
      <c r="O16" s="1">
        <v>42390.435531516203</v>
      </c>
      <c r="P16" t="s">
        <v>453</v>
      </c>
      <c r="Q16" s="1">
        <v>42369</v>
      </c>
      <c r="R16" s="1">
        <v>749</v>
      </c>
      <c r="S16" s="460" t="str">
        <f>Tabla__10.1.1.223_SQLEXPRESS_sigob_utp_Componentes_indicadores[[#This Row],[desc_indicador]]</f>
        <v>Gestión ambiental universitaria</v>
      </c>
      <c r="T16" s="540">
        <f>Tabla__10.1.1.223_SQLEXPRESS_sigob_utp_Componentes_indicadores[[#This Row],[fecha_modificacion]]</f>
        <v>42390.435531516203</v>
      </c>
    </row>
    <row r="17" spans="1:20" x14ac:dyDescent="0.25">
      <c r="A17">
        <v>3</v>
      </c>
      <c r="B17" t="s">
        <v>253</v>
      </c>
      <c r="C17" t="s">
        <v>667</v>
      </c>
      <c r="D17" t="s">
        <v>16</v>
      </c>
      <c r="E17" t="s">
        <v>30</v>
      </c>
      <c r="F17" t="s">
        <v>18</v>
      </c>
      <c r="G17" s="1">
        <v>42390.433989814817</v>
      </c>
      <c r="H17" t="s">
        <v>60</v>
      </c>
      <c r="I17" t="s">
        <v>808</v>
      </c>
      <c r="J17">
        <v>73.33</v>
      </c>
      <c r="K17">
        <v>94.095186144824766</v>
      </c>
      <c r="L17">
        <v>69</v>
      </c>
      <c r="M17">
        <v>35</v>
      </c>
      <c r="N17">
        <v>23</v>
      </c>
      <c r="O17" s="1">
        <v>42390.435531516203</v>
      </c>
      <c r="P17" t="s">
        <v>453</v>
      </c>
      <c r="Q17" s="1">
        <v>42369</v>
      </c>
      <c r="R17" s="1">
        <v>750</v>
      </c>
      <c r="S17" s="460" t="str">
        <f>Tabla__10.1.1.223_SQLEXPRESS_sigob_utp_Componentes_indicadores[[#This Row],[desc_indicador]]</f>
        <v>Gestión ambiental universitaria</v>
      </c>
      <c r="T17" s="540">
        <f>Tabla__10.1.1.223_SQLEXPRESS_sigob_utp_Componentes_indicadores[[#This Row],[fecha_modificacion]]</f>
        <v>42390.435531516203</v>
      </c>
    </row>
    <row r="18" spans="1:20" x14ac:dyDescent="0.25">
      <c r="A18">
        <v>3</v>
      </c>
      <c r="B18" t="s">
        <v>253</v>
      </c>
      <c r="C18" t="s">
        <v>668</v>
      </c>
      <c r="D18" t="s">
        <v>16</v>
      </c>
      <c r="E18" t="s">
        <v>30</v>
      </c>
      <c r="F18" t="s">
        <v>18</v>
      </c>
      <c r="G18" s="1">
        <v>42368.489987384259</v>
      </c>
      <c r="H18" t="s">
        <v>722</v>
      </c>
      <c r="I18" t="s">
        <v>808</v>
      </c>
      <c r="J18">
        <v>59.3</v>
      </c>
      <c r="K18">
        <v>98.4822934232715</v>
      </c>
      <c r="L18">
        <v>58.4</v>
      </c>
      <c r="M18">
        <v>35</v>
      </c>
      <c r="N18">
        <v>23</v>
      </c>
      <c r="O18" s="1">
        <v>42368.489403437503</v>
      </c>
      <c r="P18" t="s">
        <v>63</v>
      </c>
      <c r="Q18" s="1">
        <v>42369</v>
      </c>
      <c r="R18" s="1">
        <v>821</v>
      </c>
      <c r="S18" s="460" t="str">
        <f>Tabla__10.1.1.223_SQLEXPRESS_sigob_utp_Componentes_indicadores[[#This Row],[desc_indicador]]</f>
        <v>Desarrollo del Sistema de Información</v>
      </c>
      <c r="T18" s="540">
        <f>Tabla__10.1.1.223_SQLEXPRESS_sigob_utp_Componentes_indicadores[[#This Row],[fecha_modificacion]]</f>
        <v>42368.489403437503</v>
      </c>
    </row>
    <row r="19" spans="1:20" x14ac:dyDescent="0.25">
      <c r="A19">
        <v>3</v>
      </c>
      <c r="B19" t="s">
        <v>253</v>
      </c>
      <c r="C19" t="s">
        <v>668</v>
      </c>
      <c r="D19" t="s">
        <v>16</v>
      </c>
      <c r="E19" t="s">
        <v>30</v>
      </c>
      <c r="F19" t="s">
        <v>18</v>
      </c>
      <c r="G19" s="1">
        <v>42368.489987384259</v>
      </c>
      <c r="H19" t="s">
        <v>722</v>
      </c>
      <c r="I19" t="s">
        <v>808</v>
      </c>
      <c r="J19">
        <v>59.3</v>
      </c>
      <c r="K19">
        <v>98.4822934232715</v>
      </c>
      <c r="L19">
        <v>58.4</v>
      </c>
      <c r="M19">
        <v>35</v>
      </c>
      <c r="N19">
        <v>23</v>
      </c>
      <c r="O19" s="1">
        <v>42368.489403437503</v>
      </c>
      <c r="P19" t="s">
        <v>63</v>
      </c>
      <c r="Q19" s="1">
        <v>42369</v>
      </c>
      <c r="R19" s="1">
        <v>822</v>
      </c>
      <c r="S19" s="460" t="str">
        <f>Tabla__10.1.1.223_SQLEXPRESS_sigob_utp_Componentes_indicadores[[#This Row],[desc_indicador]]</f>
        <v>Desarrollo del Sistema de Información</v>
      </c>
      <c r="T19" s="540">
        <f>Tabla__10.1.1.223_SQLEXPRESS_sigob_utp_Componentes_indicadores[[#This Row],[fecha_modificacion]]</f>
        <v>42368.489403437503</v>
      </c>
    </row>
    <row r="20" spans="1:20" x14ac:dyDescent="0.25">
      <c r="A20">
        <v>3</v>
      </c>
      <c r="B20" t="s">
        <v>253</v>
      </c>
      <c r="C20" t="s">
        <v>668</v>
      </c>
      <c r="D20" t="s">
        <v>16</v>
      </c>
      <c r="E20" t="s">
        <v>30</v>
      </c>
      <c r="F20" t="s">
        <v>18</v>
      </c>
      <c r="G20" s="1">
        <v>42368.490398611109</v>
      </c>
      <c r="H20" t="s">
        <v>262</v>
      </c>
      <c r="I20" t="s">
        <v>808</v>
      </c>
      <c r="J20">
        <v>72.11</v>
      </c>
      <c r="K20">
        <v>99.431424213007901</v>
      </c>
      <c r="L20">
        <v>71.7</v>
      </c>
      <c r="M20">
        <v>35</v>
      </c>
      <c r="N20">
        <v>23</v>
      </c>
      <c r="O20" s="1">
        <v>42368.489403437503</v>
      </c>
      <c r="P20" t="s">
        <v>63</v>
      </c>
      <c r="Q20" s="1">
        <v>42369</v>
      </c>
      <c r="R20" s="1">
        <v>869</v>
      </c>
      <c r="S20" s="460" t="str">
        <f>Tabla__10.1.1.223_SQLEXPRESS_sigob_utp_Componentes_indicadores[[#This Row],[desc_indicador]]</f>
        <v>Sostenibilidad de hardware y software</v>
      </c>
      <c r="T20" s="540">
        <f>Tabla__10.1.1.223_SQLEXPRESS_sigob_utp_Componentes_indicadores[[#This Row],[fecha_modificacion]]</f>
        <v>42368.489403437503</v>
      </c>
    </row>
    <row r="21" spans="1:20" x14ac:dyDescent="0.25">
      <c r="A21">
        <v>3</v>
      </c>
      <c r="B21" t="s">
        <v>253</v>
      </c>
      <c r="C21" t="s">
        <v>668</v>
      </c>
      <c r="D21" t="s">
        <v>16</v>
      </c>
      <c r="E21" t="s">
        <v>30</v>
      </c>
      <c r="F21" t="s">
        <v>18</v>
      </c>
      <c r="G21" s="1">
        <v>42368.490398611109</v>
      </c>
      <c r="H21" t="s">
        <v>262</v>
      </c>
      <c r="I21" t="s">
        <v>808</v>
      </c>
      <c r="J21">
        <v>72.11</v>
      </c>
      <c r="K21">
        <v>99.431424213007901</v>
      </c>
      <c r="L21">
        <v>71.7</v>
      </c>
      <c r="M21">
        <v>35</v>
      </c>
      <c r="N21">
        <v>23</v>
      </c>
      <c r="O21" s="1">
        <v>42368.489403437503</v>
      </c>
      <c r="P21" t="s">
        <v>63</v>
      </c>
      <c r="Q21" s="1">
        <v>42369</v>
      </c>
      <c r="R21" s="1">
        <v>870</v>
      </c>
      <c r="S21" s="460" t="str">
        <f>Tabla__10.1.1.223_SQLEXPRESS_sigob_utp_Componentes_indicadores[[#This Row],[desc_indicador]]</f>
        <v>Sostenibilidad de hardware y software</v>
      </c>
      <c r="T21" s="540">
        <f>Tabla__10.1.1.223_SQLEXPRESS_sigob_utp_Componentes_indicadores[[#This Row],[fecha_modificacion]]</f>
        <v>42368.489403437503</v>
      </c>
    </row>
    <row r="22" spans="1:20" x14ac:dyDescent="0.25">
      <c r="A22">
        <v>3</v>
      </c>
      <c r="B22" t="s">
        <v>253</v>
      </c>
      <c r="C22" t="s">
        <v>668</v>
      </c>
      <c r="D22" t="s">
        <v>16</v>
      </c>
      <c r="E22" t="s">
        <v>30</v>
      </c>
      <c r="F22" t="s">
        <v>18</v>
      </c>
      <c r="G22" s="1">
        <v>42368.490682719908</v>
      </c>
      <c r="H22" t="s">
        <v>263</v>
      </c>
      <c r="I22" t="s">
        <v>808</v>
      </c>
      <c r="J22">
        <v>71.98</v>
      </c>
      <c r="K22">
        <v>99.611003056404556</v>
      </c>
      <c r="L22">
        <v>71.7</v>
      </c>
      <c r="M22">
        <v>35</v>
      </c>
      <c r="N22">
        <v>23</v>
      </c>
      <c r="O22" s="1">
        <v>42368.489403437503</v>
      </c>
      <c r="P22" t="s">
        <v>63</v>
      </c>
      <c r="Q22" s="1">
        <v>42369</v>
      </c>
      <c r="R22" s="1">
        <v>893</v>
      </c>
      <c r="S22" s="460" t="str">
        <f>Tabla__10.1.1.223_SQLEXPRESS_sigob_utp_Componentes_indicadores[[#This Row],[desc_indicador]]</f>
        <v>Sistemas de comunicación</v>
      </c>
      <c r="T22" s="540">
        <f>Tabla__10.1.1.223_SQLEXPRESS_sigob_utp_Componentes_indicadores[[#This Row],[fecha_modificacion]]</f>
        <v>42368.489403437503</v>
      </c>
    </row>
    <row r="23" spans="1:20" x14ac:dyDescent="0.25">
      <c r="A23">
        <v>3</v>
      </c>
      <c r="B23" t="s">
        <v>253</v>
      </c>
      <c r="C23" t="s">
        <v>668</v>
      </c>
      <c r="D23" t="s">
        <v>16</v>
      </c>
      <c r="E23" t="s">
        <v>30</v>
      </c>
      <c r="F23" t="s">
        <v>18</v>
      </c>
      <c r="G23" s="1">
        <v>42368.490682719908</v>
      </c>
      <c r="H23" t="s">
        <v>263</v>
      </c>
      <c r="I23" t="s">
        <v>808</v>
      </c>
      <c r="J23">
        <v>71.98</v>
      </c>
      <c r="K23">
        <v>99.611003056404556</v>
      </c>
      <c r="L23">
        <v>71.7</v>
      </c>
      <c r="M23">
        <v>35</v>
      </c>
      <c r="N23">
        <v>23</v>
      </c>
      <c r="O23" s="1">
        <v>42368.489403437503</v>
      </c>
      <c r="P23" t="s">
        <v>63</v>
      </c>
      <c r="Q23" s="1">
        <v>42369</v>
      </c>
      <c r="R23" s="1">
        <v>894</v>
      </c>
      <c r="S23" s="460" t="str">
        <f>Tabla__10.1.1.223_SQLEXPRESS_sigob_utp_Componentes_indicadores[[#This Row],[desc_indicador]]</f>
        <v>Sistemas de comunicación</v>
      </c>
      <c r="T23" s="540">
        <f>Tabla__10.1.1.223_SQLEXPRESS_sigob_utp_Componentes_indicadores[[#This Row],[fecha_modificacion]]</f>
        <v>42368.489403437503</v>
      </c>
    </row>
    <row r="24" spans="1:20" x14ac:dyDescent="0.25">
      <c r="A24">
        <v>3</v>
      </c>
      <c r="B24" t="s">
        <v>253</v>
      </c>
      <c r="C24" t="s">
        <v>668</v>
      </c>
      <c r="D24" t="s">
        <v>16</v>
      </c>
      <c r="E24" t="s">
        <v>30</v>
      </c>
      <c r="F24" t="s">
        <v>18</v>
      </c>
      <c r="G24" s="1">
        <v>42368.491188541666</v>
      </c>
      <c r="H24" t="s">
        <v>281</v>
      </c>
      <c r="I24" t="s">
        <v>808</v>
      </c>
      <c r="J24">
        <v>39.159999999999997</v>
      </c>
      <c r="K24">
        <v>98.314606741573044</v>
      </c>
      <c r="L24">
        <v>38.5</v>
      </c>
      <c r="M24">
        <v>35</v>
      </c>
      <c r="N24">
        <v>23</v>
      </c>
      <c r="O24" s="1">
        <v>42368.489403437503</v>
      </c>
      <c r="P24" t="s">
        <v>63</v>
      </c>
      <c r="Q24" s="1">
        <v>42369</v>
      </c>
      <c r="R24" s="1">
        <v>845</v>
      </c>
      <c r="S24" s="460" t="str">
        <f>Tabla__10.1.1.223_SQLEXPRESS_sigob_utp_Componentes_indicadores[[#This Row],[desc_indicador]]</f>
        <v>Automatización de Espacios Físicos</v>
      </c>
      <c r="T24" s="540">
        <f>Tabla__10.1.1.223_SQLEXPRESS_sigob_utp_Componentes_indicadores[[#This Row],[fecha_modificacion]]</f>
        <v>42368.489403437503</v>
      </c>
    </row>
    <row r="25" spans="1:20" x14ac:dyDescent="0.25">
      <c r="A25">
        <v>3</v>
      </c>
      <c r="B25" t="s">
        <v>253</v>
      </c>
      <c r="C25" t="s">
        <v>668</v>
      </c>
      <c r="D25" t="s">
        <v>16</v>
      </c>
      <c r="E25" t="s">
        <v>30</v>
      </c>
      <c r="F25" t="s">
        <v>18</v>
      </c>
      <c r="G25" s="1">
        <v>42368.491188541666</v>
      </c>
      <c r="H25" t="s">
        <v>281</v>
      </c>
      <c r="I25" t="s">
        <v>808</v>
      </c>
      <c r="J25">
        <v>39.159999999999997</v>
      </c>
      <c r="K25">
        <v>98.314606741573044</v>
      </c>
      <c r="L25">
        <v>38.5</v>
      </c>
      <c r="M25">
        <v>35</v>
      </c>
      <c r="N25">
        <v>23</v>
      </c>
      <c r="O25" s="1">
        <v>42368.489403437503</v>
      </c>
      <c r="P25" t="s">
        <v>63</v>
      </c>
      <c r="Q25" s="1">
        <v>42369</v>
      </c>
      <c r="R25" s="1">
        <v>846</v>
      </c>
      <c r="S25" s="460" t="str">
        <f>Tabla__10.1.1.223_SQLEXPRESS_sigob_utp_Componentes_indicadores[[#This Row],[desc_indicador]]</f>
        <v>Automatización de Espacios Físicos</v>
      </c>
      <c r="T25" s="540">
        <f>Tabla__10.1.1.223_SQLEXPRESS_sigob_utp_Componentes_indicadores[[#This Row],[fecha_modificacion]]</f>
        <v>42368.489403437503</v>
      </c>
    </row>
    <row r="26" spans="1:20" x14ac:dyDescent="0.25">
      <c r="A26">
        <v>3</v>
      </c>
      <c r="B26" t="s">
        <v>253</v>
      </c>
      <c r="C26" t="s">
        <v>669</v>
      </c>
      <c r="D26" t="s">
        <v>16</v>
      </c>
      <c r="E26" t="s">
        <v>30</v>
      </c>
      <c r="F26" t="s">
        <v>18</v>
      </c>
      <c r="G26" s="1">
        <v>42173.604147719911</v>
      </c>
      <c r="H26" t="s">
        <v>486</v>
      </c>
      <c r="I26" t="s">
        <v>808</v>
      </c>
      <c r="J26">
        <v>72</v>
      </c>
      <c r="K26">
        <v>107.29166666666667</v>
      </c>
      <c r="L26">
        <v>77.25</v>
      </c>
      <c r="M26">
        <v>35</v>
      </c>
      <c r="N26">
        <v>23</v>
      </c>
      <c r="O26" s="1">
        <v>42389.412675613428</v>
      </c>
      <c r="P26" t="s">
        <v>64</v>
      </c>
      <c r="Q26" s="1">
        <v>42369</v>
      </c>
      <c r="R26" s="1">
        <v>18953</v>
      </c>
      <c r="S26" s="460" t="str">
        <f>Tabla__10.1.1.223_SQLEXPRESS_sigob_utp_Componentes_indicadores[[#This Row],[desc_indicador]]</f>
        <v>Resultados de Medición de la Cultura Organizacional (CO)</v>
      </c>
      <c r="T26" s="540">
        <f>Tabla__10.1.1.223_SQLEXPRESS_sigob_utp_Componentes_indicadores[[#This Row],[fecha_modificacion]]</f>
        <v>42389.412675613428</v>
      </c>
    </row>
    <row r="27" spans="1:20" x14ac:dyDescent="0.25">
      <c r="A27">
        <v>3</v>
      </c>
      <c r="B27" t="s">
        <v>253</v>
      </c>
      <c r="C27" t="s">
        <v>669</v>
      </c>
      <c r="D27" t="s">
        <v>16</v>
      </c>
      <c r="E27" t="s">
        <v>30</v>
      </c>
      <c r="F27" t="s">
        <v>18</v>
      </c>
      <c r="G27" s="1">
        <v>42342.368904479168</v>
      </c>
      <c r="H27" t="s">
        <v>484</v>
      </c>
      <c r="I27" t="s">
        <v>808</v>
      </c>
      <c r="J27">
        <v>52.72</v>
      </c>
      <c r="K27">
        <v>88.334597875569045</v>
      </c>
      <c r="L27">
        <v>46.57</v>
      </c>
      <c r="M27">
        <v>35</v>
      </c>
      <c r="N27">
        <v>23</v>
      </c>
      <c r="O27" s="1">
        <v>42389.412675613428</v>
      </c>
      <c r="P27" t="s">
        <v>64</v>
      </c>
      <c r="Q27" s="1">
        <v>42369</v>
      </c>
      <c r="R27" s="1">
        <v>1235</v>
      </c>
      <c r="S27" s="460" t="str">
        <f>Tabla__10.1.1.223_SQLEXPRESS_sigob_utp_Componentes_indicadores[[#This Row],[desc_indicador]]</f>
        <v>Ejecución de procesos para el desarrollo del talento humano (PGH)</v>
      </c>
      <c r="T27" s="540">
        <f>Tabla__10.1.1.223_SQLEXPRESS_sigob_utp_Componentes_indicadores[[#This Row],[fecha_modificacion]]</f>
        <v>42389.412675613428</v>
      </c>
    </row>
    <row r="28" spans="1:20" x14ac:dyDescent="0.25">
      <c r="A28">
        <v>3</v>
      </c>
      <c r="B28" t="s">
        <v>253</v>
      </c>
      <c r="C28" t="s">
        <v>669</v>
      </c>
      <c r="D28" t="s">
        <v>16</v>
      </c>
      <c r="E28" t="s">
        <v>30</v>
      </c>
      <c r="F28" t="s">
        <v>18</v>
      </c>
      <c r="G28" s="1">
        <v>42342.368904479168</v>
      </c>
      <c r="H28" t="s">
        <v>484</v>
      </c>
      <c r="I28" t="s">
        <v>808</v>
      </c>
      <c r="J28">
        <v>52.72</v>
      </c>
      <c r="K28">
        <v>88.334597875569045</v>
      </c>
      <c r="L28">
        <v>46.57</v>
      </c>
      <c r="M28">
        <v>35</v>
      </c>
      <c r="N28">
        <v>23</v>
      </c>
      <c r="O28" s="1">
        <v>42389.412675613428</v>
      </c>
      <c r="P28" t="s">
        <v>64</v>
      </c>
      <c r="Q28" s="1">
        <v>42369</v>
      </c>
      <c r="R28" s="1">
        <v>1236</v>
      </c>
      <c r="S28" s="460" t="str">
        <f>Tabla__10.1.1.223_SQLEXPRESS_sigob_utp_Componentes_indicadores[[#This Row],[desc_indicador]]</f>
        <v>Ejecución de procesos para el desarrollo del talento humano (PGH)</v>
      </c>
      <c r="T28" s="540">
        <f>Tabla__10.1.1.223_SQLEXPRESS_sigob_utp_Componentes_indicadores[[#This Row],[fecha_modificacion]]</f>
        <v>42389.412675613428</v>
      </c>
    </row>
    <row r="29" spans="1:20" x14ac:dyDescent="0.25">
      <c r="A29">
        <v>3</v>
      </c>
      <c r="B29" t="s">
        <v>253</v>
      </c>
      <c r="C29" t="s">
        <v>669</v>
      </c>
      <c r="D29" t="s">
        <v>16</v>
      </c>
      <c r="E29" t="s">
        <v>30</v>
      </c>
      <c r="F29" t="s">
        <v>18</v>
      </c>
      <c r="G29" s="1">
        <v>42368.634084224534</v>
      </c>
      <c r="H29" t="s">
        <v>663</v>
      </c>
      <c r="I29" t="s">
        <v>808</v>
      </c>
      <c r="J29">
        <v>47.87</v>
      </c>
      <c r="K29">
        <v>100</v>
      </c>
      <c r="L29">
        <v>47.870000000000005</v>
      </c>
      <c r="M29">
        <v>35</v>
      </c>
      <c r="N29">
        <v>23</v>
      </c>
      <c r="O29" s="1">
        <v>42389.412675613428</v>
      </c>
      <c r="P29" t="s">
        <v>64</v>
      </c>
      <c r="Q29" s="1">
        <v>42369</v>
      </c>
      <c r="R29" s="1">
        <v>5035</v>
      </c>
      <c r="S29" s="460" t="str">
        <f>Tabla__10.1.1.223_SQLEXPRESS_sigob_utp_Componentes_indicadores[[#This Row],[desc_indicador]]</f>
        <v>Intervención de la Estructura Organizacional (EO)</v>
      </c>
      <c r="T29" s="540">
        <f>Tabla__10.1.1.223_SQLEXPRESS_sigob_utp_Componentes_indicadores[[#This Row],[fecha_modificacion]]</f>
        <v>42389.412675613428</v>
      </c>
    </row>
    <row r="30" spans="1:20" x14ac:dyDescent="0.25">
      <c r="A30">
        <v>3</v>
      </c>
      <c r="B30" t="s">
        <v>253</v>
      </c>
      <c r="C30" t="s">
        <v>669</v>
      </c>
      <c r="D30" t="s">
        <v>16</v>
      </c>
      <c r="E30" t="s">
        <v>30</v>
      </c>
      <c r="F30" t="s">
        <v>18</v>
      </c>
      <c r="G30" s="1">
        <v>42368.634084224534</v>
      </c>
      <c r="H30" t="s">
        <v>663</v>
      </c>
      <c r="I30" t="s">
        <v>808</v>
      </c>
      <c r="J30">
        <v>47.87</v>
      </c>
      <c r="K30">
        <v>100</v>
      </c>
      <c r="L30">
        <v>47.870000000000005</v>
      </c>
      <c r="M30">
        <v>35</v>
      </c>
      <c r="N30">
        <v>23</v>
      </c>
      <c r="O30" s="1">
        <v>42389.412675613428</v>
      </c>
      <c r="P30" t="s">
        <v>64</v>
      </c>
      <c r="Q30" s="1">
        <v>42369</v>
      </c>
      <c r="R30" s="1">
        <v>5036</v>
      </c>
      <c r="S30" s="460" t="str">
        <f>Tabla__10.1.1.223_SQLEXPRESS_sigob_utp_Componentes_indicadores[[#This Row],[desc_indicador]]</f>
        <v>Intervención de la Estructura Organizacional (EO)</v>
      </c>
      <c r="T30" s="540">
        <f>Tabla__10.1.1.223_SQLEXPRESS_sigob_utp_Componentes_indicadores[[#This Row],[fecha_modificacion]]</f>
        <v>42389.412675613428</v>
      </c>
    </row>
    <row r="31" spans="1:20" x14ac:dyDescent="0.25">
      <c r="A31">
        <v>3</v>
      </c>
      <c r="B31" t="s">
        <v>253</v>
      </c>
      <c r="C31" t="s">
        <v>669</v>
      </c>
      <c r="D31" t="s">
        <v>16</v>
      </c>
      <c r="E31" t="s">
        <v>30</v>
      </c>
      <c r="F31" t="s">
        <v>18</v>
      </c>
      <c r="G31" s="1">
        <v>42389.411555289349</v>
      </c>
      <c r="H31" t="s">
        <v>662</v>
      </c>
      <c r="I31" t="s">
        <v>808</v>
      </c>
      <c r="J31">
        <v>73</v>
      </c>
      <c r="K31">
        <v>107.63013698630135</v>
      </c>
      <c r="L31">
        <v>78.569999999999993</v>
      </c>
      <c r="M31">
        <v>35</v>
      </c>
      <c r="N31">
        <v>23</v>
      </c>
      <c r="O31" s="1">
        <v>42389.412675613428</v>
      </c>
      <c r="P31" t="s">
        <v>64</v>
      </c>
      <c r="Q31" s="1">
        <v>42369</v>
      </c>
      <c r="R31" s="1">
        <v>5015</v>
      </c>
      <c r="S31" s="460" t="str">
        <f>Tabla__10.1.1.223_SQLEXPRESS_sigob_utp_Componentes_indicadores[[#This Row],[desc_indicador]]</f>
        <v>Percepción de la comunidad sobre el esfuerzo institucional para mejorar el clima organizacional (CO)</v>
      </c>
      <c r="T31" s="540">
        <f>Tabla__10.1.1.223_SQLEXPRESS_sigob_utp_Componentes_indicadores[[#This Row],[fecha_modificacion]]</f>
        <v>42389.412675613428</v>
      </c>
    </row>
    <row r="32" spans="1:20" x14ac:dyDescent="0.25">
      <c r="A32">
        <v>3</v>
      </c>
      <c r="B32" t="s">
        <v>253</v>
      </c>
      <c r="C32" t="s">
        <v>669</v>
      </c>
      <c r="D32" t="s">
        <v>16</v>
      </c>
      <c r="E32" t="s">
        <v>30</v>
      </c>
      <c r="F32" t="s">
        <v>18</v>
      </c>
      <c r="G32" s="1">
        <v>42389.411555289349</v>
      </c>
      <c r="H32" t="s">
        <v>662</v>
      </c>
      <c r="I32" t="s">
        <v>808</v>
      </c>
      <c r="J32">
        <v>73</v>
      </c>
      <c r="K32">
        <v>107.63013698630135</v>
      </c>
      <c r="L32">
        <v>78.569999999999993</v>
      </c>
      <c r="M32">
        <v>35</v>
      </c>
      <c r="N32">
        <v>23</v>
      </c>
      <c r="O32" s="1">
        <v>42389.412675613428</v>
      </c>
      <c r="P32" t="s">
        <v>64</v>
      </c>
      <c r="Q32" s="1">
        <v>42369</v>
      </c>
      <c r="R32" s="1">
        <v>5016</v>
      </c>
      <c r="S32" s="460" t="str">
        <f>Tabla__10.1.1.223_SQLEXPRESS_sigob_utp_Componentes_indicadores[[#This Row],[desc_indicador]]</f>
        <v>Percepción de la comunidad sobre el esfuerzo institucional para mejorar el clima organizacional (CO)</v>
      </c>
      <c r="T32" s="540">
        <f>Tabla__10.1.1.223_SQLEXPRESS_sigob_utp_Componentes_indicadores[[#This Row],[fecha_modificacion]]</f>
        <v>42389.412675613428</v>
      </c>
    </row>
    <row r="33" spans="1:20" x14ac:dyDescent="0.25">
      <c r="A33">
        <v>3</v>
      </c>
      <c r="B33" t="s">
        <v>253</v>
      </c>
      <c r="C33" t="s">
        <v>669</v>
      </c>
      <c r="D33" t="s">
        <v>16</v>
      </c>
      <c r="E33" t="s">
        <v>30</v>
      </c>
      <c r="F33" t="s">
        <v>18</v>
      </c>
      <c r="G33" s="1">
        <v>42395.461135914353</v>
      </c>
      <c r="H33" t="s">
        <v>664</v>
      </c>
      <c r="I33" t="s">
        <v>808</v>
      </c>
      <c r="J33">
        <v>92</v>
      </c>
      <c r="K33">
        <v>86.956521739130437</v>
      </c>
      <c r="L33">
        <v>80</v>
      </c>
      <c r="M33">
        <v>35</v>
      </c>
      <c r="N33">
        <v>23</v>
      </c>
      <c r="O33" s="1">
        <v>42389.412675613428</v>
      </c>
      <c r="P33" t="s">
        <v>64</v>
      </c>
      <c r="Q33" s="1">
        <v>42369</v>
      </c>
      <c r="R33" s="1">
        <v>1259</v>
      </c>
      <c r="S33" s="460" t="str">
        <f>Tabla__10.1.1.223_SQLEXPRESS_sigob_utp_Componentes_indicadores[[#This Row],[desc_indicador]]</f>
        <v>Nivel de Satisfacción de usuarios a nivel institucional (GP)</v>
      </c>
      <c r="T33" s="540">
        <f>Tabla__10.1.1.223_SQLEXPRESS_sigob_utp_Componentes_indicadores[[#This Row],[fecha_modificacion]]</f>
        <v>42389.412675613428</v>
      </c>
    </row>
    <row r="34" spans="1:20" x14ac:dyDescent="0.25">
      <c r="A34">
        <v>3</v>
      </c>
      <c r="B34" t="s">
        <v>253</v>
      </c>
      <c r="C34" t="s">
        <v>669</v>
      </c>
      <c r="D34" t="s">
        <v>16</v>
      </c>
      <c r="E34" t="s">
        <v>30</v>
      </c>
      <c r="F34" t="s">
        <v>18</v>
      </c>
      <c r="G34" s="1">
        <v>42395.461135914353</v>
      </c>
      <c r="H34" t="s">
        <v>664</v>
      </c>
      <c r="I34" t="s">
        <v>808</v>
      </c>
      <c r="J34">
        <v>92</v>
      </c>
      <c r="K34">
        <v>86.956521739130437</v>
      </c>
      <c r="L34">
        <v>80</v>
      </c>
      <c r="M34">
        <v>35</v>
      </c>
      <c r="N34">
        <v>23</v>
      </c>
      <c r="O34" s="1">
        <v>42389.412675613428</v>
      </c>
      <c r="P34" t="s">
        <v>64</v>
      </c>
      <c r="Q34" s="1">
        <v>42369</v>
      </c>
      <c r="R34" s="1">
        <v>1260</v>
      </c>
      <c r="S34" s="460" t="str">
        <f>Tabla__10.1.1.223_SQLEXPRESS_sigob_utp_Componentes_indicadores[[#This Row],[desc_indicador]]</f>
        <v>Nivel de Satisfacción de usuarios a nivel institucional (GP)</v>
      </c>
      <c r="T34" s="540">
        <f>Tabla__10.1.1.223_SQLEXPRESS_sigob_utp_Componentes_indicadores[[#This Row],[fecha_modificacion]]</f>
        <v>42389.412675613428</v>
      </c>
    </row>
    <row r="35" spans="1:20" x14ac:dyDescent="0.25">
      <c r="A35">
        <v>3</v>
      </c>
      <c r="B35" t="s">
        <v>253</v>
      </c>
      <c r="C35" t="s">
        <v>672</v>
      </c>
      <c r="D35" t="s">
        <v>16</v>
      </c>
      <c r="E35" t="s">
        <v>30</v>
      </c>
      <c r="F35" t="s">
        <v>18</v>
      </c>
      <c r="G35" s="1">
        <v>42368.634084224534</v>
      </c>
      <c r="H35" t="s">
        <v>663</v>
      </c>
      <c r="I35" t="s">
        <v>808</v>
      </c>
      <c r="J35">
        <v>47.87</v>
      </c>
      <c r="K35">
        <v>100</v>
      </c>
      <c r="L35">
        <v>47.870000000000005</v>
      </c>
      <c r="M35">
        <v>35</v>
      </c>
      <c r="N35">
        <v>23</v>
      </c>
      <c r="O35" s="1">
        <v>42368.633020868052</v>
      </c>
      <c r="P35" t="s">
        <v>1192</v>
      </c>
      <c r="Q35" s="1">
        <v>42369</v>
      </c>
      <c r="R35" s="1">
        <v>5035</v>
      </c>
      <c r="S35" s="460" t="str">
        <f>Tabla__10.1.1.223_SQLEXPRESS_sigob_utp_Componentes_indicadores[[#This Row],[desc_indicador]]</f>
        <v>Intervención de la Estructura Organizacional (EO)</v>
      </c>
      <c r="T35" s="540">
        <f>Tabla__10.1.1.223_SQLEXPRESS_sigob_utp_Componentes_indicadores[[#This Row],[fecha_modificacion]]</f>
        <v>42368.633020868052</v>
      </c>
    </row>
    <row r="36" spans="1:20" x14ac:dyDescent="0.25">
      <c r="A36">
        <v>3</v>
      </c>
      <c r="B36" t="s">
        <v>253</v>
      </c>
      <c r="C36" t="s">
        <v>672</v>
      </c>
      <c r="D36" t="s">
        <v>16</v>
      </c>
      <c r="E36" t="s">
        <v>30</v>
      </c>
      <c r="F36" t="s">
        <v>18</v>
      </c>
      <c r="G36" s="1">
        <v>42368.634084224534</v>
      </c>
      <c r="H36" t="s">
        <v>663</v>
      </c>
      <c r="I36" t="s">
        <v>808</v>
      </c>
      <c r="J36">
        <v>47.87</v>
      </c>
      <c r="K36">
        <v>100</v>
      </c>
      <c r="L36">
        <v>47.870000000000005</v>
      </c>
      <c r="M36">
        <v>35</v>
      </c>
      <c r="N36">
        <v>23</v>
      </c>
      <c r="O36" s="1">
        <v>42368.633020868052</v>
      </c>
      <c r="P36" t="s">
        <v>1192</v>
      </c>
      <c r="Q36" s="1">
        <v>42369</v>
      </c>
      <c r="R36" s="1">
        <v>5036</v>
      </c>
      <c r="S36" s="460" t="str">
        <f>Tabla__10.1.1.223_SQLEXPRESS_sigob_utp_Componentes_indicadores[[#This Row],[desc_indicador]]</f>
        <v>Intervención de la Estructura Organizacional (EO)</v>
      </c>
      <c r="T36" s="540">
        <f>Tabla__10.1.1.223_SQLEXPRESS_sigob_utp_Componentes_indicadores[[#This Row],[fecha_modificacion]]</f>
        <v>42368.633020868052</v>
      </c>
    </row>
    <row r="37" spans="1:20" x14ac:dyDescent="0.25">
      <c r="A37">
        <v>3</v>
      </c>
      <c r="B37" t="s">
        <v>253</v>
      </c>
      <c r="C37" t="s">
        <v>673</v>
      </c>
      <c r="D37" t="s">
        <v>16</v>
      </c>
      <c r="E37" t="s">
        <v>30</v>
      </c>
      <c r="F37" t="s">
        <v>18</v>
      </c>
      <c r="G37" s="1">
        <v>42395.461135914353</v>
      </c>
      <c r="H37" t="s">
        <v>664</v>
      </c>
      <c r="I37" t="s">
        <v>808</v>
      </c>
      <c r="J37">
        <v>92</v>
      </c>
      <c r="K37">
        <v>86.956521739130437</v>
      </c>
      <c r="L37">
        <v>80</v>
      </c>
      <c r="M37">
        <v>35</v>
      </c>
      <c r="N37">
        <v>23</v>
      </c>
      <c r="O37" s="1">
        <v>42395.390161342591</v>
      </c>
      <c r="P37" t="s">
        <v>1193</v>
      </c>
      <c r="Q37" s="1">
        <v>42369</v>
      </c>
      <c r="R37" s="1">
        <v>1259</v>
      </c>
      <c r="S37" s="460" t="str">
        <f>Tabla__10.1.1.223_SQLEXPRESS_sigob_utp_Componentes_indicadores[[#This Row],[desc_indicador]]</f>
        <v>Nivel de Satisfacción de usuarios a nivel institucional (GP)</v>
      </c>
      <c r="T37" s="540">
        <f>Tabla__10.1.1.223_SQLEXPRESS_sigob_utp_Componentes_indicadores[[#This Row],[fecha_modificacion]]</f>
        <v>42395.390161342591</v>
      </c>
    </row>
    <row r="38" spans="1:20" x14ac:dyDescent="0.25">
      <c r="A38">
        <v>3</v>
      </c>
      <c r="B38" t="s">
        <v>253</v>
      </c>
      <c r="C38" t="s">
        <v>673</v>
      </c>
      <c r="D38" t="s">
        <v>16</v>
      </c>
      <c r="E38" t="s">
        <v>30</v>
      </c>
      <c r="F38" t="s">
        <v>18</v>
      </c>
      <c r="G38" s="1">
        <v>42395.461135914353</v>
      </c>
      <c r="H38" t="s">
        <v>664</v>
      </c>
      <c r="I38" t="s">
        <v>808</v>
      </c>
      <c r="J38">
        <v>92</v>
      </c>
      <c r="K38">
        <v>86.956521739130437</v>
      </c>
      <c r="L38">
        <v>80</v>
      </c>
      <c r="M38">
        <v>35</v>
      </c>
      <c r="N38">
        <v>23</v>
      </c>
      <c r="O38" s="1">
        <v>42395.390161342591</v>
      </c>
      <c r="P38" t="s">
        <v>1193</v>
      </c>
      <c r="Q38" s="1">
        <v>42369</v>
      </c>
      <c r="R38" s="1">
        <v>1260</v>
      </c>
      <c r="S38" s="460" t="str">
        <f>Tabla__10.1.1.223_SQLEXPRESS_sigob_utp_Componentes_indicadores[[#This Row],[desc_indicador]]</f>
        <v>Nivel de Satisfacción de usuarios a nivel institucional (GP)</v>
      </c>
      <c r="T38" s="540">
        <f>Tabla__10.1.1.223_SQLEXPRESS_sigob_utp_Componentes_indicadores[[#This Row],[fecha_modificacion]]</f>
        <v>42395.390161342591</v>
      </c>
    </row>
    <row r="39" spans="1:20" x14ac:dyDescent="0.25">
      <c r="A39">
        <v>3</v>
      </c>
      <c r="B39" t="s">
        <v>253</v>
      </c>
      <c r="C39" t="s">
        <v>670</v>
      </c>
      <c r="D39" t="s">
        <v>16</v>
      </c>
      <c r="E39" t="s">
        <v>30</v>
      </c>
      <c r="F39" t="s">
        <v>18</v>
      </c>
      <c r="G39" s="1">
        <v>42396.479643206017</v>
      </c>
      <c r="H39" t="s">
        <v>181</v>
      </c>
      <c r="I39" t="s">
        <v>808</v>
      </c>
      <c r="J39">
        <v>98.07</v>
      </c>
      <c r="K39">
        <v>88.793718772305496</v>
      </c>
      <c r="L39">
        <v>87.08</v>
      </c>
      <c r="M39">
        <v>36</v>
      </c>
      <c r="N39">
        <v>23</v>
      </c>
      <c r="O39" s="1">
        <v>42423.664145717594</v>
      </c>
      <c r="P39" t="s">
        <v>66</v>
      </c>
      <c r="Q39" s="1">
        <v>42369</v>
      </c>
      <c r="R39" s="1">
        <v>940</v>
      </c>
      <c r="S39" s="460" t="str">
        <f>Tabla__10.1.1.223_SQLEXPRESS_sigob_utp_Componentes_indicadores[[#This Row],[desc_indicador]]</f>
        <v>Nuevas líneas de financiamiento</v>
      </c>
      <c r="T39" s="540">
        <f>Tabla__10.1.1.223_SQLEXPRESS_sigob_utp_Componentes_indicadores[[#This Row],[fecha_modificacion]]</f>
        <v>42423.664145717594</v>
      </c>
    </row>
    <row r="40" spans="1:20" x14ac:dyDescent="0.25">
      <c r="A40">
        <v>3</v>
      </c>
      <c r="B40" t="s">
        <v>253</v>
      </c>
      <c r="C40" t="s">
        <v>670</v>
      </c>
      <c r="D40" t="s">
        <v>16</v>
      </c>
      <c r="E40" t="s">
        <v>30</v>
      </c>
      <c r="F40" t="s">
        <v>18</v>
      </c>
      <c r="G40" s="1">
        <v>42396.673249270832</v>
      </c>
      <c r="H40" t="s">
        <v>184</v>
      </c>
      <c r="I40" t="s">
        <v>808</v>
      </c>
      <c r="J40">
        <v>65.709999999999994</v>
      </c>
      <c r="K40">
        <v>94.521381829249748</v>
      </c>
      <c r="L40">
        <v>62.11</v>
      </c>
      <c r="M40">
        <v>36</v>
      </c>
      <c r="N40">
        <v>23</v>
      </c>
      <c r="O40" s="1">
        <v>42423.664145717594</v>
      </c>
      <c r="P40" t="s">
        <v>66</v>
      </c>
      <c r="Q40" s="1">
        <v>42369</v>
      </c>
      <c r="R40" s="1">
        <v>952</v>
      </c>
      <c r="S40" s="460" t="str">
        <f>Tabla__10.1.1.223_SQLEXPRESS_sigob_utp_Componentes_indicadores[[#This Row],[desc_indicador]]</f>
        <v>Racionalización del uso de los recursos</v>
      </c>
      <c r="T40" s="540">
        <f>Tabla__10.1.1.223_SQLEXPRESS_sigob_utp_Componentes_indicadores[[#This Row],[fecha_modificacion]]</f>
        <v>42423.664145717594</v>
      </c>
    </row>
    <row r="41" spans="1:20" x14ac:dyDescent="0.25">
      <c r="A41">
        <v>3</v>
      </c>
      <c r="B41" t="s">
        <v>253</v>
      </c>
      <c r="C41" t="s">
        <v>670</v>
      </c>
      <c r="D41" t="s">
        <v>16</v>
      </c>
      <c r="E41" t="s">
        <v>30</v>
      </c>
      <c r="F41" t="s">
        <v>18</v>
      </c>
      <c r="G41" s="1">
        <v>42423.665576736108</v>
      </c>
      <c r="H41" t="s">
        <v>182</v>
      </c>
      <c r="I41" t="s">
        <v>808</v>
      </c>
      <c r="J41">
        <v>60</v>
      </c>
      <c r="K41">
        <v>100</v>
      </c>
      <c r="L41">
        <v>60</v>
      </c>
      <c r="M41">
        <v>36</v>
      </c>
      <c r="N41">
        <v>23</v>
      </c>
      <c r="O41" s="1">
        <v>42423.664145717594</v>
      </c>
      <c r="P41" t="s">
        <v>66</v>
      </c>
      <c r="Q41" s="1">
        <v>42369</v>
      </c>
      <c r="R41" s="1">
        <v>928</v>
      </c>
      <c r="S41" s="460" t="str">
        <f>Tabla__10.1.1.223_SQLEXPRESS_sigob_utp_Componentes_indicadores[[#This Row],[desc_indicador]]</f>
        <v>Optimización de Ingresos</v>
      </c>
      <c r="T41" s="540">
        <f>Tabla__10.1.1.223_SQLEXPRESS_sigob_utp_Componentes_indicadores[[#This Row],[fecha_modificacion]]</f>
        <v>42423.664145717594</v>
      </c>
    </row>
    <row r="42" spans="1:20" x14ac:dyDescent="0.25">
      <c r="A42">
        <v>4</v>
      </c>
      <c r="B42" t="s">
        <v>37</v>
      </c>
      <c r="C42" t="s">
        <v>1194</v>
      </c>
      <c r="D42" t="s">
        <v>16</v>
      </c>
      <c r="E42" t="s">
        <v>38</v>
      </c>
      <c r="F42" t="s">
        <v>18</v>
      </c>
      <c r="G42" s="1">
        <v>41730.717011342589</v>
      </c>
      <c r="H42" t="s">
        <v>1195</v>
      </c>
      <c r="I42" t="s">
        <v>808</v>
      </c>
      <c r="J42">
        <v>40</v>
      </c>
      <c r="K42">
        <v>0</v>
      </c>
      <c r="L42">
        <v>0</v>
      </c>
      <c r="M42">
        <v>35</v>
      </c>
      <c r="N42">
        <v>35</v>
      </c>
      <c r="O42" s="1">
        <v>41876.49731230324</v>
      </c>
      <c r="P42" t="s">
        <v>1189</v>
      </c>
      <c r="Q42" s="1">
        <v>42369</v>
      </c>
      <c r="R42" s="1">
        <v>9399</v>
      </c>
      <c r="S42" s="460" t="str">
        <f>Tabla__10.1.1.223_SQLEXPRESS_sigob_utp_Componentes_indicadores[[#This Row],[desc_indicador]]</f>
        <v>IRD5 - Número de estudiantes con resultados B+ en la prueba de comprensión lectora en inglés del SABER PRO</v>
      </c>
      <c r="T42" s="540">
        <f>Tabla__10.1.1.223_SQLEXPRESS_sigob_utp_Componentes_indicadores[[#This Row],[fecha_modificacion]]</f>
        <v>41876.49731230324</v>
      </c>
    </row>
    <row r="43" spans="1:20" x14ac:dyDescent="0.25">
      <c r="A43">
        <v>4</v>
      </c>
      <c r="B43" t="s">
        <v>37</v>
      </c>
      <c r="C43" t="s">
        <v>1194</v>
      </c>
      <c r="D43" t="s">
        <v>16</v>
      </c>
      <c r="E43" t="s">
        <v>38</v>
      </c>
      <c r="F43" t="s">
        <v>18</v>
      </c>
      <c r="G43" s="1">
        <v>41730.717011342589</v>
      </c>
      <c r="H43" t="s">
        <v>1195</v>
      </c>
      <c r="I43" t="s">
        <v>808</v>
      </c>
      <c r="J43">
        <v>40</v>
      </c>
      <c r="K43">
        <v>0</v>
      </c>
      <c r="L43">
        <v>0</v>
      </c>
      <c r="M43">
        <v>35</v>
      </c>
      <c r="N43">
        <v>35</v>
      </c>
      <c r="O43" s="1">
        <v>41876.49731230324</v>
      </c>
      <c r="P43" t="s">
        <v>1189</v>
      </c>
      <c r="Q43" s="1">
        <v>42369</v>
      </c>
      <c r="R43" s="1">
        <v>9400</v>
      </c>
      <c r="S43" s="460" t="str">
        <f>Tabla__10.1.1.223_SQLEXPRESS_sigob_utp_Componentes_indicadores[[#This Row],[desc_indicador]]</f>
        <v>IRD5 - Número de estudiantes con resultados B+ en la prueba de comprensión lectora en inglés del SABER PRO</v>
      </c>
      <c r="T43" s="540">
        <f>Tabla__10.1.1.223_SQLEXPRESS_sigob_utp_Componentes_indicadores[[#This Row],[fecha_modificacion]]</f>
        <v>41876.49731230324</v>
      </c>
    </row>
    <row r="44" spans="1:20" x14ac:dyDescent="0.25">
      <c r="A44">
        <v>4</v>
      </c>
      <c r="B44" t="s">
        <v>37</v>
      </c>
      <c r="C44" t="s">
        <v>1194</v>
      </c>
      <c r="D44" t="s">
        <v>16</v>
      </c>
      <c r="E44" t="s">
        <v>38</v>
      </c>
      <c r="F44" t="s">
        <v>18</v>
      </c>
      <c r="G44" s="1">
        <v>41852.434817164351</v>
      </c>
      <c r="H44" t="s">
        <v>1196</v>
      </c>
      <c r="I44" t="s">
        <v>808</v>
      </c>
      <c r="J44">
        <v>620</v>
      </c>
      <c r="K44">
        <v>0</v>
      </c>
      <c r="L44">
        <v>0</v>
      </c>
      <c r="M44">
        <v>35</v>
      </c>
      <c r="N44">
        <v>35</v>
      </c>
      <c r="O44" s="1">
        <v>41876.49731230324</v>
      </c>
      <c r="P44" t="s">
        <v>1189</v>
      </c>
      <c r="Q44" s="1">
        <v>42369</v>
      </c>
      <c r="R44" s="1">
        <v>9223</v>
      </c>
      <c r="S44" s="460" t="str">
        <f>Tabla__10.1.1.223_SQLEXPRESS_sigob_utp_Componentes_indicadores[[#This Row],[desc_indicador]]</f>
        <v>IC1 - Número de docentes en tiempos completos equivalentes, incluyendo catedráticos y ocasionales, ponderados por niveles de formación</v>
      </c>
      <c r="T44" s="540">
        <f>Tabla__10.1.1.223_SQLEXPRESS_sigob_utp_Componentes_indicadores[[#This Row],[fecha_modificacion]]</f>
        <v>41876.49731230324</v>
      </c>
    </row>
    <row r="45" spans="1:20" x14ac:dyDescent="0.25">
      <c r="A45">
        <v>4</v>
      </c>
      <c r="B45" t="s">
        <v>37</v>
      </c>
      <c r="C45" t="s">
        <v>1194</v>
      </c>
      <c r="D45" t="s">
        <v>16</v>
      </c>
      <c r="E45" t="s">
        <v>38</v>
      </c>
      <c r="F45" t="s">
        <v>18</v>
      </c>
      <c r="G45" s="1">
        <v>41852.434817164351</v>
      </c>
      <c r="H45" t="s">
        <v>1196</v>
      </c>
      <c r="I45" t="s">
        <v>808</v>
      </c>
      <c r="J45">
        <v>620</v>
      </c>
      <c r="K45">
        <v>0</v>
      </c>
      <c r="L45">
        <v>0</v>
      </c>
      <c r="M45">
        <v>35</v>
      </c>
      <c r="N45">
        <v>35</v>
      </c>
      <c r="O45" s="1">
        <v>41876.49731230324</v>
      </c>
      <c r="P45" t="s">
        <v>1189</v>
      </c>
      <c r="Q45" s="1">
        <v>42369</v>
      </c>
      <c r="R45" s="1">
        <v>9224</v>
      </c>
      <c r="S45" s="460" t="str">
        <f>Tabla__10.1.1.223_SQLEXPRESS_sigob_utp_Componentes_indicadores[[#This Row],[desc_indicador]]</f>
        <v>IC1 - Número de docentes en tiempos completos equivalentes, incluyendo catedráticos y ocasionales, ponderados por niveles de formación</v>
      </c>
      <c r="T45" s="540">
        <f>Tabla__10.1.1.223_SQLEXPRESS_sigob_utp_Componentes_indicadores[[#This Row],[fecha_modificacion]]</f>
        <v>41876.49731230324</v>
      </c>
    </row>
    <row r="46" spans="1:20" x14ac:dyDescent="0.25">
      <c r="A46">
        <v>4</v>
      </c>
      <c r="B46" t="s">
        <v>37</v>
      </c>
      <c r="C46" t="s">
        <v>1194</v>
      </c>
      <c r="D46" t="s">
        <v>16</v>
      </c>
      <c r="E46" t="s">
        <v>38</v>
      </c>
      <c r="F46" t="s">
        <v>18</v>
      </c>
      <c r="G46" s="1">
        <v>41852.445701701392</v>
      </c>
      <c r="H46" t="s">
        <v>1197</v>
      </c>
      <c r="I46" t="s">
        <v>808</v>
      </c>
      <c r="J46">
        <v>89</v>
      </c>
      <c r="K46">
        <v>0</v>
      </c>
      <c r="L46">
        <v>0</v>
      </c>
      <c r="M46">
        <v>35</v>
      </c>
      <c r="N46">
        <v>35</v>
      </c>
      <c r="O46" s="1">
        <v>41876.49731230324</v>
      </c>
      <c r="P46" t="s">
        <v>1189</v>
      </c>
      <c r="Q46" s="1">
        <v>42369</v>
      </c>
      <c r="R46" s="1">
        <v>9245</v>
      </c>
      <c r="S46" s="460" t="str">
        <f>Tabla__10.1.1.223_SQLEXPRESS_sigob_utp_Componentes_indicadores[[#This Row],[desc_indicador]]</f>
        <v>IRD1 - Número de programas académicos de pregrado y posgrado ofrecidos por la institución</v>
      </c>
      <c r="T46" s="540">
        <f>Tabla__10.1.1.223_SQLEXPRESS_sigob_utp_Componentes_indicadores[[#This Row],[fecha_modificacion]]</f>
        <v>41876.49731230324</v>
      </c>
    </row>
    <row r="47" spans="1:20" x14ac:dyDescent="0.25">
      <c r="A47">
        <v>4</v>
      </c>
      <c r="B47" t="s">
        <v>37</v>
      </c>
      <c r="C47" t="s">
        <v>1194</v>
      </c>
      <c r="D47" t="s">
        <v>16</v>
      </c>
      <c r="E47" t="s">
        <v>38</v>
      </c>
      <c r="F47" t="s">
        <v>18</v>
      </c>
      <c r="G47" s="1">
        <v>41852.445701701392</v>
      </c>
      <c r="H47" t="s">
        <v>1197</v>
      </c>
      <c r="I47" t="s">
        <v>808</v>
      </c>
      <c r="J47">
        <v>89</v>
      </c>
      <c r="K47">
        <v>0</v>
      </c>
      <c r="L47">
        <v>0</v>
      </c>
      <c r="M47">
        <v>35</v>
      </c>
      <c r="N47">
        <v>35</v>
      </c>
      <c r="O47" s="1">
        <v>41876.49731230324</v>
      </c>
      <c r="P47" t="s">
        <v>1189</v>
      </c>
      <c r="Q47" s="1">
        <v>42369</v>
      </c>
      <c r="R47" s="1">
        <v>9246</v>
      </c>
      <c r="S47" s="460" t="str">
        <f>Tabla__10.1.1.223_SQLEXPRESS_sigob_utp_Componentes_indicadores[[#This Row],[desc_indicador]]</f>
        <v>IRD1 - Número de programas académicos de pregrado y posgrado ofrecidos por la institución</v>
      </c>
      <c r="T47" s="540">
        <f>Tabla__10.1.1.223_SQLEXPRESS_sigob_utp_Componentes_indicadores[[#This Row],[fecha_modificacion]]</f>
        <v>41876.49731230324</v>
      </c>
    </row>
    <row r="48" spans="1:20" x14ac:dyDescent="0.25">
      <c r="A48">
        <v>4</v>
      </c>
      <c r="B48" t="s">
        <v>37</v>
      </c>
      <c r="C48" t="s">
        <v>1194</v>
      </c>
      <c r="D48" t="s">
        <v>16</v>
      </c>
      <c r="E48" t="s">
        <v>38</v>
      </c>
      <c r="F48" t="s">
        <v>18</v>
      </c>
      <c r="G48" s="1">
        <v>41852.485929363429</v>
      </c>
      <c r="H48" t="s">
        <v>1198</v>
      </c>
      <c r="I48" t="s">
        <v>808</v>
      </c>
      <c r="J48">
        <v>4000</v>
      </c>
      <c r="K48">
        <v>0</v>
      </c>
      <c r="L48">
        <v>0</v>
      </c>
      <c r="M48">
        <v>35</v>
      </c>
      <c r="N48">
        <v>35</v>
      </c>
      <c r="O48" s="1">
        <v>41876.49731230324</v>
      </c>
      <c r="P48" t="s">
        <v>1189</v>
      </c>
      <c r="Q48" s="1">
        <v>42369</v>
      </c>
      <c r="R48" s="1">
        <v>9289</v>
      </c>
      <c r="S48" s="460" t="str">
        <f>Tabla__10.1.1.223_SQLEXPRESS_sigob_utp_Componentes_indicadores[[#This Row],[desc_indicador]]</f>
        <v>IRD2 - Número de estudiantes matriculados por primera vez en primer curso en pregrado por metodologías de enseñanza y áreas de conocimiento</v>
      </c>
      <c r="T48" s="540">
        <f>Tabla__10.1.1.223_SQLEXPRESS_sigob_utp_Componentes_indicadores[[#This Row],[fecha_modificacion]]</f>
        <v>41876.49731230324</v>
      </c>
    </row>
    <row r="49" spans="1:20" x14ac:dyDescent="0.25">
      <c r="A49">
        <v>4</v>
      </c>
      <c r="B49" t="s">
        <v>37</v>
      </c>
      <c r="C49" t="s">
        <v>1194</v>
      </c>
      <c r="D49" t="s">
        <v>16</v>
      </c>
      <c r="E49" t="s">
        <v>38</v>
      </c>
      <c r="F49" t="s">
        <v>18</v>
      </c>
      <c r="G49" s="1">
        <v>41852.485929363429</v>
      </c>
      <c r="H49" t="s">
        <v>1198</v>
      </c>
      <c r="I49" t="s">
        <v>808</v>
      </c>
      <c r="J49">
        <v>4000</v>
      </c>
      <c r="K49">
        <v>0</v>
      </c>
      <c r="L49">
        <v>0</v>
      </c>
      <c r="M49">
        <v>35</v>
      </c>
      <c r="N49">
        <v>35</v>
      </c>
      <c r="O49" s="1">
        <v>41876.49731230324</v>
      </c>
      <c r="P49" t="s">
        <v>1189</v>
      </c>
      <c r="Q49" s="1">
        <v>42369</v>
      </c>
      <c r="R49" s="1">
        <v>9290</v>
      </c>
      <c r="S49" s="460" t="str">
        <f>Tabla__10.1.1.223_SQLEXPRESS_sigob_utp_Componentes_indicadores[[#This Row],[desc_indicador]]</f>
        <v>IRD2 - Número de estudiantes matriculados por primera vez en primer curso en pregrado por metodologías de enseñanza y áreas de conocimiento</v>
      </c>
      <c r="T49" s="540">
        <f>Tabla__10.1.1.223_SQLEXPRESS_sigob_utp_Componentes_indicadores[[#This Row],[fecha_modificacion]]</f>
        <v>41876.49731230324</v>
      </c>
    </row>
    <row r="50" spans="1:20" x14ac:dyDescent="0.25">
      <c r="A50">
        <v>4</v>
      </c>
      <c r="B50" t="s">
        <v>37</v>
      </c>
      <c r="C50" t="s">
        <v>1194</v>
      </c>
      <c r="D50" t="s">
        <v>16</v>
      </c>
      <c r="E50" t="s">
        <v>38</v>
      </c>
      <c r="F50" t="s">
        <v>18</v>
      </c>
      <c r="G50" s="1">
        <v>41852.489610104167</v>
      </c>
      <c r="H50" t="s">
        <v>1199</v>
      </c>
      <c r="I50" t="s">
        <v>808</v>
      </c>
      <c r="J50">
        <v>18000</v>
      </c>
      <c r="K50">
        <v>0</v>
      </c>
      <c r="L50">
        <v>0</v>
      </c>
      <c r="M50">
        <v>35</v>
      </c>
      <c r="N50">
        <v>35</v>
      </c>
      <c r="O50" s="1">
        <v>41876.49731230324</v>
      </c>
      <c r="P50" t="s">
        <v>1189</v>
      </c>
      <c r="Q50" s="1">
        <v>42369</v>
      </c>
      <c r="R50" s="1">
        <v>9311</v>
      </c>
      <c r="S50" s="460" t="str">
        <f>Tabla__10.1.1.223_SQLEXPRESS_sigob_utp_Componentes_indicadores[[#This Row],[desc_indicador]]</f>
        <v>IRD3 - Número de estudiantes matriculados en los niveles de formación, metodologías de enseñanza y áreas de conocimiento</v>
      </c>
      <c r="T50" s="540">
        <f>Tabla__10.1.1.223_SQLEXPRESS_sigob_utp_Componentes_indicadores[[#This Row],[fecha_modificacion]]</f>
        <v>41876.49731230324</v>
      </c>
    </row>
    <row r="51" spans="1:20" x14ac:dyDescent="0.25">
      <c r="A51">
        <v>4</v>
      </c>
      <c r="B51" t="s">
        <v>37</v>
      </c>
      <c r="C51" t="s">
        <v>1194</v>
      </c>
      <c r="D51" t="s">
        <v>16</v>
      </c>
      <c r="E51" t="s">
        <v>38</v>
      </c>
      <c r="F51" t="s">
        <v>18</v>
      </c>
      <c r="G51" s="1">
        <v>41852.489610104167</v>
      </c>
      <c r="H51" t="s">
        <v>1199</v>
      </c>
      <c r="I51" t="s">
        <v>808</v>
      </c>
      <c r="J51">
        <v>18000</v>
      </c>
      <c r="K51">
        <v>0</v>
      </c>
      <c r="L51">
        <v>0</v>
      </c>
      <c r="M51">
        <v>35</v>
      </c>
      <c r="N51">
        <v>35</v>
      </c>
      <c r="O51" s="1">
        <v>41876.49731230324</v>
      </c>
      <c r="P51" t="s">
        <v>1189</v>
      </c>
      <c r="Q51" s="1">
        <v>42369</v>
      </c>
      <c r="R51" s="1">
        <v>9312</v>
      </c>
      <c r="S51" s="460" t="str">
        <f>Tabla__10.1.1.223_SQLEXPRESS_sigob_utp_Componentes_indicadores[[#This Row],[desc_indicador]]</f>
        <v>IRD3 - Número de estudiantes matriculados en los niveles de formación, metodologías de enseñanza y áreas de conocimiento</v>
      </c>
      <c r="T51" s="540">
        <f>Tabla__10.1.1.223_SQLEXPRESS_sigob_utp_Componentes_indicadores[[#This Row],[fecha_modificacion]]</f>
        <v>41876.49731230324</v>
      </c>
    </row>
    <row r="52" spans="1:20" x14ac:dyDescent="0.25">
      <c r="A52">
        <v>4</v>
      </c>
      <c r="B52" t="s">
        <v>37</v>
      </c>
      <c r="C52" t="s">
        <v>1194</v>
      </c>
      <c r="D52" t="s">
        <v>16</v>
      </c>
      <c r="E52" t="s">
        <v>38</v>
      </c>
      <c r="F52" t="s">
        <v>18</v>
      </c>
      <c r="G52" s="1">
        <v>41852.667095636571</v>
      </c>
      <c r="H52" t="s">
        <v>1200</v>
      </c>
      <c r="I52" t="s">
        <v>808</v>
      </c>
      <c r="J52">
        <v>1600</v>
      </c>
      <c r="K52">
        <v>0</v>
      </c>
      <c r="L52">
        <v>0</v>
      </c>
      <c r="M52">
        <v>35</v>
      </c>
      <c r="N52">
        <v>35</v>
      </c>
      <c r="O52" s="1">
        <v>41876.49731230324</v>
      </c>
      <c r="P52" t="s">
        <v>1189</v>
      </c>
      <c r="Q52" s="1">
        <v>42369</v>
      </c>
      <c r="R52" s="1">
        <v>9355</v>
      </c>
      <c r="S52" s="460" t="str">
        <f>Tabla__10.1.1.223_SQLEXPRESS_sigob_utp_Componentes_indicadores[[#This Row],[desc_indicador]]</f>
        <v>IRD4 - Número total de graduados en los niveles de formación, metodologías de enseñanza y áreas de conocimiento</v>
      </c>
      <c r="T52" s="540">
        <f>Tabla__10.1.1.223_SQLEXPRESS_sigob_utp_Componentes_indicadores[[#This Row],[fecha_modificacion]]</f>
        <v>41876.49731230324</v>
      </c>
    </row>
    <row r="53" spans="1:20" x14ac:dyDescent="0.25">
      <c r="A53">
        <v>4</v>
      </c>
      <c r="B53" t="s">
        <v>37</v>
      </c>
      <c r="C53" t="s">
        <v>1194</v>
      </c>
      <c r="D53" t="s">
        <v>16</v>
      </c>
      <c r="E53" t="s">
        <v>38</v>
      </c>
      <c r="F53" t="s">
        <v>18</v>
      </c>
      <c r="G53" s="1">
        <v>41852.667095636571</v>
      </c>
      <c r="H53" t="s">
        <v>1200</v>
      </c>
      <c r="I53" t="s">
        <v>808</v>
      </c>
      <c r="J53">
        <v>1600</v>
      </c>
      <c r="K53">
        <v>0</v>
      </c>
      <c r="L53">
        <v>0</v>
      </c>
      <c r="M53">
        <v>35</v>
      </c>
      <c r="N53">
        <v>35</v>
      </c>
      <c r="O53" s="1">
        <v>41876.49731230324</v>
      </c>
      <c r="P53" t="s">
        <v>1189</v>
      </c>
      <c r="Q53" s="1">
        <v>42369</v>
      </c>
      <c r="R53" s="1">
        <v>9356</v>
      </c>
      <c r="S53" s="460" t="str">
        <f>Tabla__10.1.1.223_SQLEXPRESS_sigob_utp_Componentes_indicadores[[#This Row],[desc_indicador]]</f>
        <v>IRD4 - Número total de graduados en los niveles de formación, metodologías de enseñanza y áreas de conocimiento</v>
      </c>
      <c r="T53" s="540">
        <f>Tabla__10.1.1.223_SQLEXPRESS_sigob_utp_Componentes_indicadores[[#This Row],[fecha_modificacion]]</f>
        <v>41876.49731230324</v>
      </c>
    </row>
    <row r="54" spans="1:20" x14ac:dyDescent="0.25">
      <c r="A54">
        <v>4</v>
      </c>
      <c r="B54" t="s">
        <v>37</v>
      </c>
      <c r="C54" t="s">
        <v>1194</v>
      </c>
      <c r="D54" t="s">
        <v>16</v>
      </c>
      <c r="E54" t="s">
        <v>38</v>
      </c>
      <c r="F54" t="s">
        <v>18</v>
      </c>
      <c r="G54" s="1">
        <v>41852.683138391207</v>
      </c>
      <c r="H54" t="s">
        <v>1201</v>
      </c>
      <c r="I54" t="s">
        <v>808</v>
      </c>
      <c r="J54">
        <v>88.52</v>
      </c>
      <c r="K54">
        <v>0</v>
      </c>
      <c r="L54">
        <v>0</v>
      </c>
      <c r="M54">
        <v>35</v>
      </c>
      <c r="N54">
        <v>35</v>
      </c>
      <c r="O54" s="1">
        <v>41876.49731230324</v>
      </c>
      <c r="P54" t="s">
        <v>1189</v>
      </c>
      <c r="Q54" s="1">
        <v>42369</v>
      </c>
      <c r="R54" s="1">
        <v>9443</v>
      </c>
      <c r="S54" s="460" t="str">
        <f>Tabla__10.1.1.223_SQLEXPRESS_sigob_utp_Componentes_indicadores[[#This Row],[desc_indicador]]</f>
        <v>IRB2 - Porcentaje de estudiantes retenidos en el año</v>
      </c>
      <c r="T54" s="540">
        <f>Tabla__10.1.1.223_SQLEXPRESS_sigob_utp_Componentes_indicadores[[#This Row],[fecha_modificacion]]</f>
        <v>41876.49731230324</v>
      </c>
    </row>
    <row r="55" spans="1:20" x14ac:dyDescent="0.25">
      <c r="A55">
        <v>4</v>
      </c>
      <c r="B55" t="s">
        <v>37</v>
      </c>
      <c r="C55" t="s">
        <v>1194</v>
      </c>
      <c r="D55" t="s">
        <v>16</v>
      </c>
      <c r="E55" t="s">
        <v>38</v>
      </c>
      <c r="F55" t="s">
        <v>18</v>
      </c>
      <c r="G55" s="1">
        <v>41852.683138391207</v>
      </c>
      <c r="H55" t="s">
        <v>1201</v>
      </c>
      <c r="I55" t="s">
        <v>808</v>
      </c>
      <c r="J55">
        <v>88.52</v>
      </c>
      <c r="K55">
        <v>0</v>
      </c>
      <c r="L55">
        <v>0</v>
      </c>
      <c r="M55">
        <v>35</v>
      </c>
      <c r="N55">
        <v>35</v>
      </c>
      <c r="O55" s="1">
        <v>41876.49731230324</v>
      </c>
      <c r="P55" t="s">
        <v>1189</v>
      </c>
      <c r="Q55" s="1">
        <v>42369</v>
      </c>
      <c r="R55" s="1">
        <v>9444</v>
      </c>
      <c r="S55" s="460" t="str">
        <f>Tabla__10.1.1.223_SQLEXPRESS_sigob_utp_Componentes_indicadores[[#This Row],[desc_indicador]]</f>
        <v>IRB2 - Porcentaje de estudiantes retenidos en el año</v>
      </c>
      <c r="T55" s="540">
        <f>Tabla__10.1.1.223_SQLEXPRESS_sigob_utp_Componentes_indicadores[[#This Row],[fecha_modificacion]]</f>
        <v>41876.49731230324</v>
      </c>
    </row>
    <row r="56" spans="1:20" x14ac:dyDescent="0.25">
      <c r="A56">
        <v>4</v>
      </c>
      <c r="B56" t="s">
        <v>37</v>
      </c>
      <c r="C56" t="s">
        <v>1194</v>
      </c>
      <c r="D56" t="s">
        <v>16</v>
      </c>
      <c r="E56" t="s">
        <v>38</v>
      </c>
      <c r="F56" t="s">
        <v>18</v>
      </c>
      <c r="G56" s="1">
        <v>41852.732407951386</v>
      </c>
      <c r="H56" t="s">
        <v>1202</v>
      </c>
      <c r="I56" t="s">
        <v>808</v>
      </c>
      <c r="J56">
        <v>12500</v>
      </c>
      <c r="K56">
        <v>0</v>
      </c>
      <c r="L56">
        <v>0</v>
      </c>
      <c r="M56">
        <v>35</v>
      </c>
      <c r="N56">
        <v>35</v>
      </c>
      <c r="O56" s="1">
        <v>41876.49731230324</v>
      </c>
      <c r="P56" t="s">
        <v>1189</v>
      </c>
      <c r="Q56" s="1">
        <v>42369</v>
      </c>
      <c r="R56" s="1">
        <v>9465</v>
      </c>
      <c r="S56" s="460" t="str">
        <f>Tabla__10.1.1.223_SQLEXPRESS_sigob_utp_Componentes_indicadores[[#This Row],[desc_indicador]]</f>
        <v xml:space="preserve">IRB6 - Número de estudiantes que aprueban el 80% de las materias matriculadas </v>
      </c>
      <c r="T56" s="540">
        <f>Tabla__10.1.1.223_SQLEXPRESS_sigob_utp_Componentes_indicadores[[#This Row],[fecha_modificacion]]</f>
        <v>41876.49731230324</v>
      </c>
    </row>
    <row r="57" spans="1:20" x14ac:dyDescent="0.25">
      <c r="A57">
        <v>4</v>
      </c>
      <c r="B57" t="s">
        <v>37</v>
      </c>
      <c r="C57" t="s">
        <v>1194</v>
      </c>
      <c r="D57" t="s">
        <v>16</v>
      </c>
      <c r="E57" t="s">
        <v>38</v>
      </c>
      <c r="F57" t="s">
        <v>18</v>
      </c>
      <c r="G57" s="1">
        <v>41852.732407951386</v>
      </c>
      <c r="H57" t="s">
        <v>1202</v>
      </c>
      <c r="I57" t="s">
        <v>808</v>
      </c>
      <c r="J57">
        <v>12500</v>
      </c>
      <c r="K57">
        <v>0</v>
      </c>
      <c r="L57">
        <v>0</v>
      </c>
      <c r="M57">
        <v>35</v>
      </c>
      <c r="N57">
        <v>35</v>
      </c>
      <c r="O57" s="1">
        <v>41876.49731230324</v>
      </c>
      <c r="P57" t="s">
        <v>1189</v>
      </c>
      <c r="Q57" s="1">
        <v>42369</v>
      </c>
      <c r="R57" s="1">
        <v>9466</v>
      </c>
      <c r="S57" s="460" t="str">
        <f>Tabla__10.1.1.223_SQLEXPRESS_sigob_utp_Componentes_indicadores[[#This Row],[desc_indicador]]</f>
        <v xml:space="preserve">IRB6 - Número de estudiantes que aprueban el 80% de las materias matriculadas </v>
      </c>
      <c r="T57" s="540">
        <f>Tabla__10.1.1.223_SQLEXPRESS_sigob_utp_Componentes_indicadores[[#This Row],[fecha_modificacion]]</f>
        <v>41876.49731230324</v>
      </c>
    </row>
    <row r="58" spans="1:20" x14ac:dyDescent="0.25">
      <c r="A58">
        <v>4</v>
      </c>
      <c r="B58" t="s">
        <v>37</v>
      </c>
      <c r="C58" t="s">
        <v>1194</v>
      </c>
      <c r="D58" t="s">
        <v>16</v>
      </c>
      <c r="E58" t="s">
        <v>38</v>
      </c>
      <c r="F58" t="s">
        <v>18</v>
      </c>
      <c r="G58" s="1">
        <v>41876.496250543983</v>
      </c>
      <c r="H58" t="s">
        <v>1203</v>
      </c>
      <c r="I58" t="s">
        <v>808</v>
      </c>
      <c r="J58">
        <v>80</v>
      </c>
      <c r="K58">
        <v>0</v>
      </c>
      <c r="L58">
        <v>0</v>
      </c>
      <c r="M58">
        <v>35</v>
      </c>
      <c r="N58">
        <v>35</v>
      </c>
      <c r="O58" s="1">
        <v>41876.49731230324</v>
      </c>
      <c r="P58" t="s">
        <v>1189</v>
      </c>
      <c r="Q58" s="1">
        <v>42369</v>
      </c>
      <c r="R58" s="1">
        <v>9421</v>
      </c>
      <c r="S58" s="460" t="str">
        <f>Tabla__10.1.1.223_SQLEXPRESS_sigob_utp_Componentes_indicadores[[#This Row],[desc_indicador]]</f>
        <v>IRD6 - Porcentaje de graduados vinculados en el mercado laboral</v>
      </c>
      <c r="T58" s="540">
        <f>Tabla__10.1.1.223_SQLEXPRESS_sigob_utp_Componentes_indicadores[[#This Row],[fecha_modificacion]]</f>
        <v>41876.49731230324</v>
      </c>
    </row>
    <row r="59" spans="1:20" x14ac:dyDescent="0.25">
      <c r="A59">
        <v>4</v>
      </c>
      <c r="B59" t="s">
        <v>37</v>
      </c>
      <c r="C59" t="s">
        <v>1194</v>
      </c>
      <c r="D59" t="s">
        <v>16</v>
      </c>
      <c r="E59" t="s">
        <v>38</v>
      </c>
      <c r="F59" t="s">
        <v>18</v>
      </c>
      <c r="G59" s="1">
        <v>41876.496250543983</v>
      </c>
      <c r="H59" t="s">
        <v>1203</v>
      </c>
      <c r="I59" t="s">
        <v>808</v>
      </c>
      <c r="J59">
        <v>80</v>
      </c>
      <c r="K59">
        <v>0</v>
      </c>
      <c r="L59">
        <v>0</v>
      </c>
      <c r="M59">
        <v>35</v>
      </c>
      <c r="N59">
        <v>35</v>
      </c>
      <c r="O59" s="1">
        <v>41876.49731230324</v>
      </c>
      <c r="P59" t="s">
        <v>1189</v>
      </c>
      <c r="Q59" s="1">
        <v>42369</v>
      </c>
      <c r="R59" s="1">
        <v>9422</v>
      </c>
      <c r="S59" s="460" t="str">
        <f>Tabla__10.1.1.223_SQLEXPRESS_sigob_utp_Componentes_indicadores[[#This Row],[desc_indicador]]</f>
        <v>IRD6 - Porcentaje de graduados vinculados en el mercado laboral</v>
      </c>
      <c r="T59" s="540">
        <f>Tabla__10.1.1.223_SQLEXPRESS_sigob_utp_Componentes_indicadores[[#This Row],[fecha_modificacion]]</f>
        <v>41876.49731230324</v>
      </c>
    </row>
    <row r="60" spans="1:20" x14ac:dyDescent="0.25">
      <c r="A60">
        <v>4</v>
      </c>
      <c r="B60" t="s">
        <v>37</v>
      </c>
      <c r="C60" t="s">
        <v>67</v>
      </c>
      <c r="D60" t="s">
        <v>16</v>
      </c>
      <c r="E60" t="s">
        <v>38</v>
      </c>
      <c r="F60" t="s">
        <v>18</v>
      </c>
      <c r="G60" s="1">
        <v>42077.496066053238</v>
      </c>
      <c r="H60" t="s">
        <v>71</v>
      </c>
      <c r="I60" t="s">
        <v>808</v>
      </c>
      <c r="J60">
        <v>80</v>
      </c>
      <c r="K60">
        <v>111.25</v>
      </c>
      <c r="L60">
        <v>89</v>
      </c>
      <c r="M60">
        <v>35</v>
      </c>
      <c r="N60">
        <v>35</v>
      </c>
      <c r="O60" s="1">
        <v>42395.471031747686</v>
      </c>
      <c r="P60" t="s">
        <v>806</v>
      </c>
      <c r="Q60" s="1">
        <v>42369</v>
      </c>
      <c r="R60" s="1">
        <v>1187</v>
      </c>
      <c r="S60" s="460" t="str">
        <f>Tabla__10.1.1.223_SQLEXPRESS_sigob_utp_Componentes_indicadores[[#This Row],[desc_indicador]]</f>
        <v>Ocupación del egresado graduado en su perfil profesional</v>
      </c>
      <c r="T60" s="540">
        <f>Tabla__10.1.1.223_SQLEXPRESS_sigob_utp_Componentes_indicadores[[#This Row],[fecha_modificacion]]</f>
        <v>42395.471031747686</v>
      </c>
    </row>
    <row r="61" spans="1:20" x14ac:dyDescent="0.25">
      <c r="A61">
        <v>4</v>
      </c>
      <c r="B61" t="s">
        <v>37</v>
      </c>
      <c r="C61" t="s">
        <v>67</v>
      </c>
      <c r="D61" t="s">
        <v>16</v>
      </c>
      <c r="E61" t="s">
        <v>38</v>
      </c>
      <c r="F61" t="s">
        <v>18</v>
      </c>
      <c r="G61" s="1">
        <v>42077.496066053238</v>
      </c>
      <c r="H61" t="s">
        <v>71</v>
      </c>
      <c r="I61" t="s">
        <v>808</v>
      </c>
      <c r="J61">
        <v>80</v>
      </c>
      <c r="K61">
        <v>111.25</v>
      </c>
      <c r="L61">
        <v>89</v>
      </c>
      <c r="M61">
        <v>35</v>
      </c>
      <c r="N61">
        <v>35</v>
      </c>
      <c r="O61" s="1">
        <v>42395.471031747686</v>
      </c>
      <c r="P61" t="s">
        <v>806</v>
      </c>
      <c r="Q61" s="1">
        <v>42369</v>
      </c>
      <c r="R61" s="1">
        <v>1188</v>
      </c>
      <c r="S61" s="460" t="str">
        <f>Tabla__10.1.1.223_SQLEXPRESS_sigob_utp_Componentes_indicadores[[#This Row],[desc_indicador]]</f>
        <v>Ocupación del egresado graduado en su perfil profesional</v>
      </c>
      <c r="T61" s="540">
        <f>Tabla__10.1.1.223_SQLEXPRESS_sigob_utp_Componentes_indicadores[[#This Row],[fecha_modificacion]]</f>
        <v>42395.471031747686</v>
      </c>
    </row>
    <row r="62" spans="1:20" x14ac:dyDescent="0.25">
      <c r="A62">
        <v>4</v>
      </c>
      <c r="B62" t="s">
        <v>37</v>
      </c>
      <c r="C62" t="s">
        <v>67</v>
      </c>
      <c r="D62" t="s">
        <v>16</v>
      </c>
      <c r="E62" t="s">
        <v>38</v>
      </c>
      <c r="F62" t="s">
        <v>18</v>
      </c>
      <c r="G62" s="1">
        <v>42077.49736342593</v>
      </c>
      <c r="H62" t="s">
        <v>70</v>
      </c>
      <c r="I62" t="s">
        <v>808</v>
      </c>
      <c r="J62">
        <v>80</v>
      </c>
      <c r="K62">
        <v>115</v>
      </c>
      <c r="L62">
        <v>92</v>
      </c>
      <c r="M62">
        <v>35</v>
      </c>
      <c r="N62">
        <v>35</v>
      </c>
      <c r="O62" s="1">
        <v>42395.471031747686</v>
      </c>
      <c r="P62" t="s">
        <v>806</v>
      </c>
      <c r="Q62" s="1">
        <v>42369</v>
      </c>
      <c r="R62" s="1">
        <v>1211</v>
      </c>
      <c r="S62" s="460" t="str">
        <f>Tabla__10.1.1.223_SQLEXPRESS_sigob_utp_Componentes_indicadores[[#This Row],[desc_indicador]]</f>
        <v>Nivel de satisfacción de empleadores con los egresados graduados</v>
      </c>
      <c r="T62" s="540">
        <f>Tabla__10.1.1.223_SQLEXPRESS_sigob_utp_Componentes_indicadores[[#This Row],[fecha_modificacion]]</f>
        <v>42395.471031747686</v>
      </c>
    </row>
    <row r="63" spans="1:20" x14ac:dyDescent="0.25">
      <c r="A63">
        <v>4</v>
      </c>
      <c r="B63" t="s">
        <v>37</v>
      </c>
      <c r="C63" t="s">
        <v>67</v>
      </c>
      <c r="D63" t="s">
        <v>16</v>
      </c>
      <c r="E63" t="s">
        <v>38</v>
      </c>
      <c r="F63" t="s">
        <v>18</v>
      </c>
      <c r="G63" s="1">
        <v>42077.49736342593</v>
      </c>
      <c r="H63" t="s">
        <v>70</v>
      </c>
      <c r="I63" t="s">
        <v>808</v>
      </c>
      <c r="J63">
        <v>80</v>
      </c>
      <c r="K63">
        <v>115</v>
      </c>
      <c r="L63">
        <v>92</v>
      </c>
      <c r="M63">
        <v>35</v>
      </c>
      <c r="N63">
        <v>35</v>
      </c>
      <c r="O63" s="1">
        <v>42395.471031747686</v>
      </c>
      <c r="P63" t="s">
        <v>806</v>
      </c>
      <c r="Q63" s="1">
        <v>42369</v>
      </c>
      <c r="R63" s="1">
        <v>1212</v>
      </c>
      <c r="S63" s="460" t="str">
        <f>Tabla__10.1.1.223_SQLEXPRESS_sigob_utp_Componentes_indicadores[[#This Row],[desc_indicador]]</f>
        <v>Nivel de satisfacción de empleadores con los egresados graduados</v>
      </c>
      <c r="T63" s="540">
        <f>Tabla__10.1.1.223_SQLEXPRESS_sigob_utp_Componentes_indicadores[[#This Row],[fecha_modificacion]]</f>
        <v>42395.471031747686</v>
      </c>
    </row>
    <row r="64" spans="1:20" x14ac:dyDescent="0.25">
      <c r="A64">
        <v>4</v>
      </c>
      <c r="B64" t="s">
        <v>37</v>
      </c>
      <c r="C64" t="s">
        <v>67</v>
      </c>
      <c r="D64" t="s">
        <v>16</v>
      </c>
      <c r="E64" t="s">
        <v>38</v>
      </c>
      <c r="F64" t="s">
        <v>18</v>
      </c>
      <c r="G64" s="1">
        <v>42168.397555752315</v>
      </c>
      <c r="H64" t="s">
        <v>68</v>
      </c>
      <c r="I64" t="s">
        <v>808</v>
      </c>
      <c r="J64">
        <v>61</v>
      </c>
      <c r="K64">
        <v>125.88524590163937</v>
      </c>
      <c r="L64">
        <v>76.790000000000006</v>
      </c>
      <c r="M64">
        <v>35</v>
      </c>
      <c r="N64">
        <v>35</v>
      </c>
      <c r="O64" s="1">
        <v>42395.471031747686</v>
      </c>
      <c r="P64" t="s">
        <v>806</v>
      </c>
      <c r="Q64" s="1">
        <v>42369</v>
      </c>
      <c r="R64" s="1">
        <v>1144</v>
      </c>
      <c r="S64" s="460" t="str">
        <f>Tabla__10.1.1.223_SQLEXPRESS_sigob_utp_Componentes_indicadores[[#This Row],[desc_indicador]]</f>
        <v>Estudiantes con calificación en evaluaciones de calidad de la educación superior por encima de la media nacional</v>
      </c>
      <c r="T64" s="540">
        <f>Tabla__10.1.1.223_SQLEXPRESS_sigob_utp_Componentes_indicadores[[#This Row],[fecha_modificacion]]</f>
        <v>42395.471031747686</v>
      </c>
    </row>
    <row r="65" spans="1:20" x14ac:dyDescent="0.25">
      <c r="A65">
        <v>4</v>
      </c>
      <c r="B65" t="s">
        <v>37</v>
      </c>
      <c r="C65" t="s">
        <v>67</v>
      </c>
      <c r="D65" t="s">
        <v>16</v>
      </c>
      <c r="E65" t="s">
        <v>38</v>
      </c>
      <c r="F65" t="s">
        <v>18</v>
      </c>
      <c r="G65" s="1">
        <v>42355.452684490738</v>
      </c>
      <c r="H65" t="s">
        <v>69</v>
      </c>
      <c r="I65" t="s">
        <v>808</v>
      </c>
      <c r="J65">
        <v>24</v>
      </c>
      <c r="K65">
        <v>110.83333333333333</v>
      </c>
      <c r="L65">
        <v>26.6</v>
      </c>
      <c r="M65">
        <v>35</v>
      </c>
      <c r="N65">
        <v>35</v>
      </c>
      <c r="O65" s="1">
        <v>42395.471031747686</v>
      </c>
      <c r="P65" t="s">
        <v>806</v>
      </c>
      <c r="Q65" s="1">
        <v>42369</v>
      </c>
      <c r="R65" s="1">
        <v>1163</v>
      </c>
      <c r="S65" s="460" t="str">
        <f>Tabla__10.1.1.223_SQLEXPRESS_sigob_utp_Componentes_indicadores[[#This Row],[desc_indicador]]</f>
        <v>Estudiantes con reconocimiento de "estudiante distinguido"</v>
      </c>
      <c r="T65" s="540">
        <f>Tabla__10.1.1.223_SQLEXPRESS_sigob_utp_Componentes_indicadores[[#This Row],[fecha_modificacion]]</f>
        <v>42395.471031747686</v>
      </c>
    </row>
    <row r="66" spans="1:20" x14ac:dyDescent="0.25">
      <c r="A66">
        <v>4</v>
      </c>
      <c r="B66" t="s">
        <v>37</v>
      </c>
      <c r="C66" t="s">
        <v>67</v>
      </c>
      <c r="D66" t="s">
        <v>16</v>
      </c>
      <c r="E66" t="s">
        <v>38</v>
      </c>
      <c r="F66" t="s">
        <v>18</v>
      </c>
      <c r="G66" s="1">
        <v>42355.452684490738</v>
      </c>
      <c r="H66" t="s">
        <v>69</v>
      </c>
      <c r="I66" t="s">
        <v>808</v>
      </c>
      <c r="J66">
        <v>24</v>
      </c>
      <c r="K66">
        <v>110.83333333333333</v>
      </c>
      <c r="L66">
        <v>26.6</v>
      </c>
      <c r="M66">
        <v>35</v>
      </c>
      <c r="N66">
        <v>35</v>
      </c>
      <c r="O66" s="1">
        <v>42395.471031747686</v>
      </c>
      <c r="P66" t="s">
        <v>806</v>
      </c>
      <c r="Q66" s="1">
        <v>42369</v>
      </c>
      <c r="R66" s="1">
        <v>1164</v>
      </c>
      <c r="S66" s="460" t="str">
        <f>Tabla__10.1.1.223_SQLEXPRESS_sigob_utp_Componentes_indicadores[[#This Row],[desc_indicador]]</f>
        <v>Estudiantes con reconocimiento de "estudiante distinguido"</v>
      </c>
      <c r="T66" s="540">
        <f>Tabla__10.1.1.223_SQLEXPRESS_sigob_utp_Componentes_indicadores[[#This Row],[fecha_modificacion]]</f>
        <v>42395.471031747686</v>
      </c>
    </row>
    <row r="67" spans="1:20" x14ac:dyDescent="0.25">
      <c r="A67">
        <v>4</v>
      </c>
      <c r="B67" t="s">
        <v>37</v>
      </c>
      <c r="C67" t="s">
        <v>72</v>
      </c>
      <c r="D67" t="s">
        <v>16</v>
      </c>
      <c r="E67" t="s">
        <v>38</v>
      </c>
      <c r="F67" t="s">
        <v>18</v>
      </c>
      <c r="G67" s="1">
        <v>42290.45441770833</v>
      </c>
      <c r="H67" t="s">
        <v>74</v>
      </c>
      <c r="I67" t="s">
        <v>808</v>
      </c>
      <c r="J67">
        <v>83</v>
      </c>
      <c r="K67">
        <v>95.313253012048193</v>
      </c>
      <c r="L67">
        <v>79.11</v>
      </c>
      <c r="M67">
        <v>35</v>
      </c>
      <c r="N67">
        <v>35</v>
      </c>
      <c r="O67" s="1">
        <v>42395.474487500003</v>
      </c>
      <c r="P67" t="s">
        <v>806</v>
      </c>
      <c r="Q67" s="1">
        <v>42369</v>
      </c>
      <c r="R67" s="1">
        <v>6195</v>
      </c>
      <c r="S67" s="460" t="str">
        <f>Tabla__10.1.1.223_SQLEXPRESS_sigob_utp_Componentes_indicadores[[#This Row],[desc_indicador]]</f>
        <v>Promedio ponderado de duración de estudios</v>
      </c>
      <c r="T67" s="540">
        <f>Tabla__10.1.1.223_SQLEXPRESS_sigob_utp_Componentes_indicadores[[#This Row],[fecha_modificacion]]</f>
        <v>42395.474487500003</v>
      </c>
    </row>
    <row r="68" spans="1:20" x14ac:dyDescent="0.25">
      <c r="A68">
        <v>4</v>
      </c>
      <c r="B68" t="s">
        <v>37</v>
      </c>
      <c r="C68" t="s">
        <v>72</v>
      </c>
      <c r="D68" t="s">
        <v>16</v>
      </c>
      <c r="E68" t="s">
        <v>38</v>
      </c>
      <c r="F68" t="s">
        <v>18</v>
      </c>
      <c r="G68" s="1">
        <v>42290.45441770833</v>
      </c>
      <c r="H68" t="s">
        <v>74</v>
      </c>
      <c r="I68" t="s">
        <v>808</v>
      </c>
      <c r="J68">
        <v>83</v>
      </c>
      <c r="K68">
        <v>95.313253012048193</v>
      </c>
      <c r="L68">
        <v>79.11</v>
      </c>
      <c r="M68">
        <v>35</v>
      </c>
      <c r="N68">
        <v>35</v>
      </c>
      <c r="O68" s="1">
        <v>42395.474487500003</v>
      </c>
      <c r="P68" t="s">
        <v>806</v>
      </c>
      <c r="Q68" s="1">
        <v>42369</v>
      </c>
      <c r="R68" s="1">
        <v>6196</v>
      </c>
      <c r="S68" s="460" t="str">
        <f>Tabla__10.1.1.223_SQLEXPRESS_sigob_utp_Componentes_indicadores[[#This Row],[desc_indicador]]</f>
        <v>Promedio ponderado de duración de estudios</v>
      </c>
      <c r="T68" s="540">
        <f>Tabla__10.1.1.223_SQLEXPRESS_sigob_utp_Componentes_indicadores[[#This Row],[fecha_modificacion]]</f>
        <v>42395.474487500003</v>
      </c>
    </row>
    <row r="69" spans="1:20" x14ac:dyDescent="0.25">
      <c r="A69">
        <v>4</v>
      </c>
      <c r="B69" t="s">
        <v>37</v>
      </c>
      <c r="C69" t="s">
        <v>72</v>
      </c>
      <c r="D69" t="s">
        <v>16</v>
      </c>
      <c r="E69" t="s">
        <v>38</v>
      </c>
      <c r="F69" t="s">
        <v>18</v>
      </c>
      <c r="G69" s="1">
        <v>42290.457400381943</v>
      </c>
      <c r="H69" t="s">
        <v>73</v>
      </c>
      <c r="I69" t="s">
        <v>808</v>
      </c>
      <c r="J69">
        <v>88.52</v>
      </c>
      <c r="K69">
        <v>99.864437415273386</v>
      </c>
      <c r="L69">
        <v>88.4</v>
      </c>
      <c r="M69">
        <v>35</v>
      </c>
      <c r="N69">
        <v>35</v>
      </c>
      <c r="O69" s="1">
        <v>42395.474487500003</v>
      </c>
      <c r="P69" t="s">
        <v>806</v>
      </c>
      <c r="Q69" s="1">
        <v>42369</v>
      </c>
      <c r="R69" s="1">
        <v>6155</v>
      </c>
      <c r="S69" s="460" t="str">
        <f>Tabla__10.1.1.223_SQLEXPRESS_sigob_utp_Componentes_indicadores[[#This Row],[desc_indicador]]</f>
        <v>Retención estudiantil</v>
      </c>
      <c r="T69" s="540">
        <f>Tabla__10.1.1.223_SQLEXPRESS_sigob_utp_Componentes_indicadores[[#This Row],[fecha_modificacion]]</f>
        <v>42395.474487500003</v>
      </c>
    </row>
    <row r="70" spans="1:20" x14ac:dyDescent="0.25">
      <c r="A70">
        <v>4</v>
      </c>
      <c r="B70" t="s">
        <v>37</v>
      </c>
      <c r="C70" t="s">
        <v>72</v>
      </c>
      <c r="D70" t="s">
        <v>16</v>
      </c>
      <c r="E70" t="s">
        <v>38</v>
      </c>
      <c r="F70" t="s">
        <v>18</v>
      </c>
      <c r="G70" s="1">
        <v>42290.457400381943</v>
      </c>
      <c r="H70" t="s">
        <v>73</v>
      </c>
      <c r="I70" t="s">
        <v>808</v>
      </c>
      <c r="J70">
        <v>88.52</v>
      </c>
      <c r="K70">
        <v>99.864437415273386</v>
      </c>
      <c r="L70">
        <v>88.4</v>
      </c>
      <c r="M70">
        <v>35</v>
      </c>
      <c r="N70">
        <v>35</v>
      </c>
      <c r="O70" s="1">
        <v>42395.474487500003</v>
      </c>
      <c r="P70" t="s">
        <v>806</v>
      </c>
      <c r="Q70" s="1">
        <v>42369</v>
      </c>
      <c r="R70" s="1">
        <v>6156</v>
      </c>
      <c r="S70" s="460" t="str">
        <f>Tabla__10.1.1.223_SQLEXPRESS_sigob_utp_Componentes_indicadores[[#This Row],[desc_indicador]]</f>
        <v>Retención estudiantil</v>
      </c>
      <c r="T70" s="540">
        <f>Tabla__10.1.1.223_SQLEXPRESS_sigob_utp_Componentes_indicadores[[#This Row],[fecha_modificacion]]</f>
        <v>42395.474487500003</v>
      </c>
    </row>
    <row r="71" spans="1:20" x14ac:dyDescent="0.25">
      <c r="A71">
        <v>4</v>
      </c>
      <c r="B71" t="s">
        <v>37</v>
      </c>
      <c r="C71" t="s">
        <v>75</v>
      </c>
      <c r="D71" t="s">
        <v>16</v>
      </c>
      <c r="E71" t="s">
        <v>38</v>
      </c>
      <c r="F71" t="s">
        <v>18</v>
      </c>
      <c r="G71" s="1">
        <v>42355.373488344907</v>
      </c>
      <c r="H71" t="s">
        <v>81</v>
      </c>
      <c r="I71" t="s">
        <v>808</v>
      </c>
      <c r="J71">
        <v>14</v>
      </c>
      <c r="K71">
        <v>169.07142857142858</v>
      </c>
      <c r="L71">
        <v>23.67</v>
      </c>
      <c r="M71">
        <v>35</v>
      </c>
      <c r="N71">
        <v>35</v>
      </c>
      <c r="O71" s="1">
        <v>42395.61832306713</v>
      </c>
      <c r="P71" t="s">
        <v>806</v>
      </c>
      <c r="Q71" s="1">
        <v>42369</v>
      </c>
      <c r="R71" s="1">
        <v>1283</v>
      </c>
      <c r="S71" s="460" t="str">
        <f>Tabla__10.1.1.223_SQLEXPRESS_sigob_utp_Componentes_indicadores[[#This Row],[desc_indicador]]</f>
        <v>Formación postgraduada (Doctorado)</v>
      </c>
      <c r="T71" s="540">
        <f>Tabla__10.1.1.223_SQLEXPRESS_sigob_utp_Componentes_indicadores[[#This Row],[fecha_modificacion]]</f>
        <v>42395.61832306713</v>
      </c>
    </row>
    <row r="72" spans="1:20" x14ac:dyDescent="0.25">
      <c r="A72">
        <v>4</v>
      </c>
      <c r="B72" t="s">
        <v>37</v>
      </c>
      <c r="C72" t="s">
        <v>75</v>
      </c>
      <c r="D72" t="s">
        <v>16</v>
      </c>
      <c r="E72" t="s">
        <v>38</v>
      </c>
      <c r="F72" t="s">
        <v>18</v>
      </c>
      <c r="G72" s="1">
        <v>42355.373488344907</v>
      </c>
      <c r="H72" t="s">
        <v>81</v>
      </c>
      <c r="I72" t="s">
        <v>808</v>
      </c>
      <c r="J72">
        <v>14</v>
      </c>
      <c r="K72">
        <v>169.07142857142858</v>
      </c>
      <c r="L72">
        <v>23.67</v>
      </c>
      <c r="M72">
        <v>35</v>
      </c>
      <c r="N72">
        <v>35</v>
      </c>
      <c r="O72" s="1">
        <v>42395.61832306713</v>
      </c>
      <c r="P72" t="s">
        <v>806</v>
      </c>
      <c r="Q72" s="1">
        <v>42369</v>
      </c>
      <c r="R72" s="1">
        <v>1284</v>
      </c>
      <c r="S72" s="460" t="str">
        <f>Tabla__10.1.1.223_SQLEXPRESS_sigob_utp_Componentes_indicadores[[#This Row],[desc_indicador]]</f>
        <v>Formación postgraduada (Doctorado)</v>
      </c>
      <c r="T72" s="540">
        <f>Tabla__10.1.1.223_SQLEXPRESS_sigob_utp_Componentes_indicadores[[#This Row],[fecha_modificacion]]</f>
        <v>42395.61832306713</v>
      </c>
    </row>
    <row r="73" spans="1:20" x14ac:dyDescent="0.25">
      <c r="A73">
        <v>4</v>
      </c>
      <c r="B73" t="s">
        <v>37</v>
      </c>
      <c r="C73" t="s">
        <v>75</v>
      </c>
      <c r="D73" t="s">
        <v>16</v>
      </c>
      <c r="E73" t="s">
        <v>38</v>
      </c>
      <c r="F73" t="s">
        <v>18</v>
      </c>
      <c r="G73" s="1">
        <v>42355.376048032405</v>
      </c>
      <c r="H73" t="s">
        <v>77</v>
      </c>
      <c r="I73" t="s">
        <v>808</v>
      </c>
      <c r="J73">
        <v>56</v>
      </c>
      <c r="K73">
        <v>115.35714285714285</v>
      </c>
      <c r="L73">
        <v>64.599999999999994</v>
      </c>
      <c r="M73">
        <v>35</v>
      </c>
      <c r="N73">
        <v>35</v>
      </c>
      <c r="O73" s="1">
        <v>42395.61832306713</v>
      </c>
      <c r="P73" t="s">
        <v>806</v>
      </c>
      <c r="Q73" s="1">
        <v>42369</v>
      </c>
      <c r="R73" s="1">
        <v>1307</v>
      </c>
      <c r="S73" s="460" t="str">
        <f>Tabla__10.1.1.223_SQLEXPRESS_sigob_utp_Componentes_indicadores[[#This Row],[desc_indicador]]</f>
        <v>Formación permanente</v>
      </c>
      <c r="T73" s="540">
        <f>Tabla__10.1.1.223_SQLEXPRESS_sigob_utp_Componentes_indicadores[[#This Row],[fecha_modificacion]]</f>
        <v>42395.61832306713</v>
      </c>
    </row>
    <row r="74" spans="1:20" x14ac:dyDescent="0.25">
      <c r="A74">
        <v>4</v>
      </c>
      <c r="B74" t="s">
        <v>37</v>
      </c>
      <c r="C74" t="s">
        <v>75</v>
      </c>
      <c r="D74" t="s">
        <v>16</v>
      </c>
      <c r="E74" t="s">
        <v>38</v>
      </c>
      <c r="F74" t="s">
        <v>18</v>
      </c>
      <c r="G74" s="1">
        <v>42355.376048032405</v>
      </c>
      <c r="H74" t="s">
        <v>77</v>
      </c>
      <c r="I74" t="s">
        <v>808</v>
      </c>
      <c r="J74">
        <v>56</v>
      </c>
      <c r="K74">
        <v>115.35714285714285</v>
      </c>
      <c r="L74">
        <v>64.599999999999994</v>
      </c>
      <c r="M74">
        <v>35</v>
      </c>
      <c r="N74">
        <v>35</v>
      </c>
      <c r="O74" s="1">
        <v>42395.61832306713</v>
      </c>
      <c r="P74" t="s">
        <v>806</v>
      </c>
      <c r="Q74" s="1">
        <v>42369</v>
      </c>
      <c r="R74" s="1">
        <v>1308</v>
      </c>
      <c r="S74" s="460" t="str">
        <f>Tabla__10.1.1.223_SQLEXPRESS_sigob_utp_Componentes_indicadores[[#This Row],[desc_indicador]]</f>
        <v>Formación permanente</v>
      </c>
      <c r="T74" s="540">
        <f>Tabla__10.1.1.223_SQLEXPRESS_sigob_utp_Componentes_indicadores[[#This Row],[fecha_modificacion]]</f>
        <v>42395.61832306713</v>
      </c>
    </row>
    <row r="75" spans="1:20" x14ac:dyDescent="0.25">
      <c r="A75">
        <v>4</v>
      </c>
      <c r="B75" t="s">
        <v>37</v>
      </c>
      <c r="C75" t="s">
        <v>75</v>
      </c>
      <c r="D75" t="s">
        <v>16</v>
      </c>
      <c r="E75" t="s">
        <v>38</v>
      </c>
      <c r="F75" t="s">
        <v>18</v>
      </c>
      <c r="G75" s="1">
        <v>42355.377959571757</v>
      </c>
      <c r="H75" t="s">
        <v>82</v>
      </c>
      <c r="I75" t="s">
        <v>808</v>
      </c>
      <c r="J75">
        <v>52</v>
      </c>
      <c r="K75">
        <v>112.75</v>
      </c>
      <c r="L75">
        <v>58.63</v>
      </c>
      <c r="M75">
        <v>35</v>
      </c>
      <c r="N75">
        <v>35</v>
      </c>
      <c r="O75" s="1">
        <v>42395.61832306713</v>
      </c>
      <c r="P75" t="s">
        <v>806</v>
      </c>
      <c r="Q75" s="1">
        <v>42369</v>
      </c>
      <c r="R75" s="1">
        <v>4655</v>
      </c>
      <c r="S75" s="460" t="str">
        <f>Tabla__10.1.1.223_SQLEXPRESS_sigob_utp_Componentes_indicadores[[#This Row],[desc_indicador]]</f>
        <v>Formación postgraduada (Maestría)</v>
      </c>
      <c r="T75" s="540">
        <f>Tabla__10.1.1.223_SQLEXPRESS_sigob_utp_Componentes_indicadores[[#This Row],[fecha_modificacion]]</f>
        <v>42395.61832306713</v>
      </c>
    </row>
    <row r="76" spans="1:20" x14ac:dyDescent="0.25">
      <c r="A76">
        <v>4</v>
      </c>
      <c r="B76" t="s">
        <v>37</v>
      </c>
      <c r="C76" t="s">
        <v>75</v>
      </c>
      <c r="D76" t="s">
        <v>16</v>
      </c>
      <c r="E76" t="s">
        <v>38</v>
      </c>
      <c r="F76" t="s">
        <v>18</v>
      </c>
      <c r="G76" s="1">
        <v>42355.377959571757</v>
      </c>
      <c r="H76" t="s">
        <v>82</v>
      </c>
      <c r="I76" t="s">
        <v>808</v>
      </c>
      <c r="J76">
        <v>52</v>
      </c>
      <c r="K76">
        <v>112.75</v>
      </c>
      <c r="L76">
        <v>58.63</v>
      </c>
      <c r="M76">
        <v>35</v>
      </c>
      <c r="N76">
        <v>35</v>
      </c>
      <c r="O76" s="1">
        <v>42395.61832306713</v>
      </c>
      <c r="P76" t="s">
        <v>806</v>
      </c>
      <c r="Q76" s="1">
        <v>42369</v>
      </c>
      <c r="R76" s="1">
        <v>4656</v>
      </c>
      <c r="S76" s="460" t="str">
        <f>Tabla__10.1.1.223_SQLEXPRESS_sigob_utp_Componentes_indicadores[[#This Row],[desc_indicador]]</f>
        <v>Formación postgraduada (Maestría)</v>
      </c>
      <c r="T76" s="540">
        <f>Tabla__10.1.1.223_SQLEXPRESS_sigob_utp_Componentes_indicadores[[#This Row],[fecha_modificacion]]</f>
        <v>42395.61832306713</v>
      </c>
    </row>
    <row r="77" spans="1:20" x14ac:dyDescent="0.25">
      <c r="A77">
        <v>4</v>
      </c>
      <c r="B77" t="s">
        <v>37</v>
      </c>
      <c r="C77" t="s">
        <v>75</v>
      </c>
      <c r="D77" t="s">
        <v>16</v>
      </c>
      <c r="E77" t="s">
        <v>38</v>
      </c>
      <c r="F77" t="s">
        <v>18</v>
      </c>
      <c r="G77" s="1">
        <v>42355.407680173608</v>
      </c>
      <c r="H77" t="s">
        <v>79</v>
      </c>
      <c r="I77" t="s">
        <v>808</v>
      </c>
      <c r="J77">
        <v>41</v>
      </c>
      <c r="K77">
        <v>129.29268292682926</v>
      </c>
      <c r="L77">
        <v>53.01</v>
      </c>
      <c r="M77">
        <v>35</v>
      </c>
      <c r="N77">
        <v>35</v>
      </c>
      <c r="O77" s="1">
        <v>42395.61832306713</v>
      </c>
      <c r="P77" t="s">
        <v>806</v>
      </c>
      <c r="Q77" s="1">
        <v>42369</v>
      </c>
      <c r="R77" s="1">
        <v>1355</v>
      </c>
      <c r="S77" s="460" t="str">
        <f>Tabla__10.1.1.223_SQLEXPRESS_sigob_utp_Componentes_indicadores[[#This Row],[desc_indicador]]</f>
        <v>Formación en manejo de TIC’s (Nivel básico)</v>
      </c>
      <c r="T77" s="540">
        <f>Tabla__10.1.1.223_SQLEXPRESS_sigob_utp_Componentes_indicadores[[#This Row],[fecha_modificacion]]</f>
        <v>42395.61832306713</v>
      </c>
    </row>
    <row r="78" spans="1:20" x14ac:dyDescent="0.25">
      <c r="A78">
        <v>4</v>
      </c>
      <c r="B78" t="s">
        <v>37</v>
      </c>
      <c r="C78" t="s">
        <v>75</v>
      </c>
      <c r="D78" t="s">
        <v>16</v>
      </c>
      <c r="E78" t="s">
        <v>38</v>
      </c>
      <c r="F78" t="s">
        <v>18</v>
      </c>
      <c r="G78" s="1">
        <v>42355.407680173608</v>
      </c>
      <c r="H78" t="s">
        <v>79</v>
      </c>
      <c r="I78" t="s">
        <v>808</v>
      </c>
      <c r="J78">
        <v>41</v>
      </c>
      <c r="K78">
        <v>129.29268292682926</v>
      </c>
      <c r="L78">
        <v>53.01</v>
      </c>
      <c r="M78">
        <v>35</v>
      </c>
      <c r="N78">
        <v>35</v>
      </c>
      <c r="O78" s="1">
        <v>42395.61832306713</v>
      </c>
      <c r="P78" t="s">
        <v>806</v>
      </c>
      <c r="Q78" s="1">
        <v>42369</v>
      </c>
      <c r="R78" s="1">
        <v>1356</v>
      </c>
      <c r="S78" s="460" t="str">
        <f>Tabla__10.1.1.223_SQLEXPRESS_sigob_utp_Componentes_indicadores[[#This Row],[desc_indicador]]</f>
        <v>Formación en manejo de TIC’s (Nivel básico)</v>
      </c>
      <c r="T78" s="540">
        <f>Tabla__10.1.1.223_SQLEXPRESS_sigob_utp_Componentes_indicadores[[#This Row],[fecha_modificacion]]</f>
        <v>42395.61832306713</v>
      </c>
    </row>
    <row r="79" spans="1:20" x14ac:dyDescent="0.25">
      <c r="A79">
        <v>4</v>
      </c>
      <c r="B79" t="s">
        <v>37</v>
      </c>
      <c r="C79" t="s">
        <v>75</v>
      </c>
      <c r="D79" t="s">
        <v>16</v>
      </c>
      <c r="E79" t="s">
        <v>38</v>
      </c>
      <c r="F79" t="s">
        <v>18</v>
      </c>
      <c r="G79" s="1">
        <v>42355.426757141206</v>
      </c>
      <c r="H79" t="s">
        <v>83</v>
      </c>
      <c r="I79" t="s">
        <v>808</v>
      </c>
      <c r="J79">
        <v>29</v>
      </c>
      <c r="K79">
        <v>157.93103448275863</v>
      </c>
      <c r="L79">
        <v>45.8</v>
      </c>
      <c r="M79">
        <v>35</v>
      </c>
      <c r="N79">
        <v>35</v>
      </c>
      <c r="O79" s="1">
        <v>42395.61832306713</v>
      </c>
      <c r="P79" t="s">
        <v>806</v>
      </c>
      <c r="Q79" s="1">
        <v>42369</v>
      </c>
      <c r="R79" s="1">
        <v>1379</v>
      </c>
      <c r="S79" s="460" t="str">
        <f>Tabla__10.1.1.223_SQLEXPRESS_sigob_utp_Componentes_indicadores[[#This Row],[desc_indicador]]</f>
        <v>Formación en una segunda lengua</v>
      </c>
      <c r="T79" s="540">
        <f>Tabla__10.1.1.223_SQLEXPRESS_sigob_utp_Componentes_indicadores[[#This Row],[fecha_modificacion]]</f>
        <v>42395.61832306713</v>
      </c>
    </row>
    <row r="80" spans="1:20" x14ac:dyDescent="0.25">
      <c r="A80">
        <v>4</v>
      </c>
      <c r="B80" t="s">
        <v>37</v>
      </c>
      <c r="C80" t="s">
        <v>75</v>
      </c>
      <c r="D80" t="s">
        <v>16</v>
      </c>
      <c r="E80" t="s">
        <v>38</v>
      </c>
      <c r="F80" t="s">
        <v>18</v>
      </c>
      <c r="G80" s="1">
        <v>42355.426757141206</v>
      </c>
      <c r="H80" t="s">
        <v>83</v>
      </c>
      <c r="I80" t="s">
        <v>808</v>
      </c>
      <c r="J80">
        <v>29</v>
      </c>
      <c r="K80">
        <v>157.93103448275863</v>
      </c>
      <c r="L80">
        <v>45.8</v>
      </c>
      <c r="M80">
        <v>35</v>
      </c>
      <c r="N80">
        <v>35</v>
      </c>
      <c r="O80" s="1">
        <v>42395.61832306713</v>
      </c>
      <c r="P80" t="s">
        <v>806</v>
      </c>
      <c r="Q80" s="1">
        <v>42369</v>
      </c>
      <c r="R80" s="1">
        <v>1380</v>
      </c>
      <c r="S80" s="460" t="str">
        <f>Tabla__10.1.1.223_SQLEXPRESS_sigob_utp_Componentes_indicadores[[#This Row],[desc_indicador]]</f>
        <v>Formación en una segunda lengua</v>
      </c>
      <c r="T80" s="540">
        <f>Tabla__10.1.1.223_SQLEXPRESS_sigob_utp_Componentes_indicadores[[#This Row],[fecha_modificacion]]</f>
        <v>42395.61832306713</v>
      </c>
    </row>
    <row r="81" spans="1:20" x14ac:dyDescent="0.25">
      <c r="A81">
        <v>4</v>
      </c>
      <c r="B81" t="s">
        <v>37</v>
      </c>
      <c r="C81" t="s">
        <v>75</v>
      </c>
      <c r="D81" t="s">
        <v>16</v>
      </c>
      <c r="E81" t="s">
        <v>38</v>
      </c>
      <c r="F81" t="s">
        <v>18</v>
      </c>
      <c r="G81" s="1">
        <v>42355.435575462965</v>
      </c>
      <c r="H81" t="s">
        <v>76</v>
      </c>
      <c r="I81" t="s">
        <v>808</v>
      </c>
      <c r="J81">
        <v>30</v>
      </c>
      <c r="K81">
        <v>162.73333333333332</v>
      </c>
      <c r="L81">
        <v>48.82</v>
      </c>
      <c r="M81">
        <v>35</v>
      </c>
      <c r="N81">
        <v>35</v>
      </c>
      <c r="O81" s="1">
        <v>42395.61832306713</v>
      </c>
      <c r="P81" t="s">
        <v>806</v>
      </c>
      <c r="Q81" s="1">
        <v>42369</v>
      </c>
      <c r="R81" s="1">
        <v>1403</v>
      </c>
      <c r="S81" s="460" t="str">
        <f>Tabla__10.1.1.223_SQLEXPRESS_sigob_utp_Componentes_indicadores[[#This Row],[desc_indicador]]</f>
        <v>Formación en administración educativa</v>
      </c>
      <c r="T81" s="540">
        <f>Tabla__10.1.1.223_SQLEXPRESS_sigob_utp_Componentes_indicadores[[#This Row],[fecha_modificacion]]</f>
        <v>42395.61832306713</v>
      </c>
    </row>
    <row r="82" spans="1:20" x14ac:dyDescent="0.25">
      <c r="A82">
        <v>4</v>
      </c>
      <c r="B82" t="s">
        <v>37</v>
      </c>
      <c r="C82" t="s">
        <v>75</v>
      </c>
      <c r="D82" t="s">
        <v>16</v>
      </c>
      <c r="E82" t="s">
        <v>38</v>
      </c>
      <c r="F82" t="s">
        <v>18</v>
      </c>
      <c r="G82" s="1">
        <v>42355.435575462965</v>
      </c>
      <c r="H82" t="s">
        <v>76</v>
      </c>
      <c r="I82" t="s">
        <v>808</v>
      </c>
      <c r="J82">
        <v>30</v>
      </c>
      <c r="K82">
        <v>162.73333333333332</v>
      </c>
      <c r="L82">
        <v>48.82</v>
      </c>
      <c r="M82">
        <v>35</v>
      </c>
      <c r="N82">
        <v>35</v>
      </c>
      <c r="O82" s="1">
        <v>42395.61832306713</v>
      </c>
      <c r="P82" t="s">
        <v>806</v>
      </c>
      <c r="Q82" s="1">
        <v>42369</v>
      </c>
      <c r="R82" s="1">
        <v>1404</v>
      </c>
      <c r="S82" s="460" t="str">
        <f>Tabla__10.1.1.223_SQLEXPRESS_sigob_utp_Componentes_indicadores[[#This Row],[desc_indicador]]</f>
        <v>Formación en administración educativa</v>
      </c>
      <c r="T82" s="540">
        <f>Tabla__10.1.1.223_SQLEXPRESS_sigob_utp_Componentes_indicadores[[#This Row],[fecha_modificacion]]</f>
        <v>42395.61832306713</v>
      </c>
    </row>
    <row r="83" spans="1:20" x14ac:dyDescent="0.25">
      <c r="A83">
        <v>4</v>
      </c>
      <c r="B83" t="s">
        <v>37</v>
      </c>
      <c r="C83" t="s">
        <v>75</v>
      </c>
      <c r="D83" t="s">
        <v>16</v>
      </c>
      <c r="E83" t="s">
        <v>38</v>
      </c>
      <c r="F83" t="s">
        <v>18</v>
      </c>
      <c r="G83" s="1">
        <v>42395.48524707176</v>
      </c>
      <c r="H83" t="s">
        <v>80</v>
      </c>
      <c r="I83" t="s">
        <v>808</v>
      </c>
      <c r="J83">
        <v>16</v>
      </c>
      <c r="K83">
        <v>141.8125</v>
      </c>
      <c r="L83">
        <v>22.69</v>
      </c>
      <c r="M83">
        <v>35</v>
      </c>
      <c r="N83">
        <v>35</v>
      </c>
      <c r="O83" s="1">
        <v>42395.61832306713</v>
      </c>
      <c r="P83" t="s">
        <v>806</v>
      </c>
      <c r="Q83" s="1">
        <v>42369</v>
      </c>
      <c r="R83" s="1">
        <v>7115</v>
      </c>
      <c r="S83" s="460" t="str">
        <f>Tabla__10.1.1.223_SQLEXPRESS_sigob_utp_Componentes_indicadores[[#This Row],[desc_indicador]]</f>
        <v>Formación en manejo de TIC’s (Nivel profundización)</v>
      </c>
      <c r="T83" s="540">
        <f>Tabla__10.1.1.223_SQLEXPRESS_sigob_utp_Componentes_indicadores[[#This Row],[fecha_modificacion]]</f>
        <v>42395.61832306713</v>
      </c>
    </row>
    <row r="84" spans="1:20" x14ac:dyDescent="0.25">
      <c r="A84">
        <v>4</v>
      </c>
      <c r="B84" t="s">
        <v>37</v>
      </c>
      <c r="C84" t="s">
        <v>75</v>
      </c>
      <c r="D84" t="s">
        <v>16</v>
      </c>
      <c r="E84" t="s">
        <v>38</v>
      </c>
      <c r="F84" t="s">
        <v>18</v>
      </c>
      <c r="G84" s="1">
        <v>42395.48524707176</v>
      </c>
      <c r="H84" t="s">
        <v>80</v>
      </c>
      <c r="I84" t="s">
        <v>808</v>
      </c>
      <c r="J84">
        <v>16</v>
      </c>
      <c r="K84">
        <v>141.8125</v>
      </c>
      <c r="L84">
        <v>22.69</v>
      </c>
      <c r="M84">
        <v>35</v>
      </c>
      <c r="N84">
        <v>35</v>
      </c>
      <c r="O84" s="1">
        <v>42395.61832306713</v>
      </c>
      <c r="P84" t="s">
        <v>806</v>
      </c>
      <c r="Q84" s="1">
        <v>42369</v>
      </c>
      <c r="R84" s="1">
        <v>7116</v>
      </c>
      <c r="S84" s="460" t="str">
        <f>Tabla__10.1.1.223_SQLEXPRESS_sigob_utp_Componentes_indicadores[[#This Row],[desc_indicador]]</f>
        <v>Formación en manejo de TIC’s (Nivel profundización)</v>
      </c>
      <c r="T84" s="540">
        <f>Tabla__10.1.1.223_SQLEXPRESS_sigob_utp_Componentes_indicadores[[#This Row],[fecha_modificacion]]</f>
        <v>42395.61832306713</v>
      </c>
    </row>
    <row r="85" spans="1:20" x14ac:dyDescent="0.25">
      <c r="A85">
        <v>4</v>
      </c>
      <c r="B85" t="s">
        <v>37</v>
      </c>
      <c r="C85" t="s">
        <v>75</v>
      </c>
      <c r="D85" t="s">
        <v>16</v>
      </c>
      <c r="E85" t="s">
        <v>38</v>
      </c>
      <c r="F85" t="s">
        <v>18</v>
      </c>
      <c r="G85" s="1">
        <v>42395.617709803242</v>
      </c>
      <c r="H85" t="s">
        <v>78</v>
      </c>
      <c r="I85" t="s">
        <v>808</v>
      </c>
      <c r="J85">
        <v>55.5</v>
      </c>
      <c r="K85">
        <v>116.39639639639638</v>
      </c>
      <c r="L85">
        <v>64.599999999999994</v>
      </c>
      <c r="M85">
        <v>35</v>
      </c>
      <c r="N85">
        <v>35</v>
      </c>
      <c r="O85" s="1">
        <v>42395.61832306713</v>
      </c>
      <c r="P85" t="s">
        <v>806</v>
      </c>
      <c r="Q85" s="1">
        <v>42369</v>
      </c>
      <c r="R85" s="1">
        <v>1331</v>
      </c>
      <c r="S85" s="460" t="str">
        <f>Tabla__10.1.1.223_SQLEXPRESS_sigob_utp_Componentes_indicadores[[#This Row],[desc_indicador]]</f>
        <v>Formación en Pedagogía</v>
      </c>
      <c r="T85" s="540">
        <f>Tabla__10.1.1.223_SQLEXPRESS_sigob_utp_Componentes_indicadores[[#This Row],[fecha_modificacion]]</f>
        <v>42395.61832306713</v>
      </c>
    </row>
    <row r="86" spans="1:20" x14ac:dyDescent="0.25">
      <c r="A86">
        <v>4</v>
      </c>
      <c r="B86" t="s">
        <v>37</v>
      </c>
      <c r="C86" t="s">
        <v>75</v>
      </c>
      <c r="D86" t="s">
        <v>16</v>
      </c>
      <c r="E86" t="s">
        <v>38</v>
      </c>
      <c r="F86" t="s">
        <v>18</v>
      </c>
      <c r="G86" s="1">
        <v>42395.617709803242</v>
      </c>
      <c r="H86" t="s">
        <v>78</v>
      </c>
      <c r="I86" t="s">
        <v>808</v>
      </c>
      <c r="J86">
        <v>55.5</v>
      </c>
      <c r="K86">
        <v>116.39639639639638</v>
      </c>
      <c r="L86">
        <v>64.599999999999994</v>
      </c>
      <c r="M86">
        <v>35</v>
      </c>
      <c r="N86">
        <v>35</v>
      </c>
      <c r="O86" s="1">
        <v>42395.61832306713</v>
      </c>
      <c r="P86" t="s">
        <v>806</v>
      </c>
      <c r="Q86" s="1">
        <v>42369</v>
      </c>
      <c r="R86" s="1">
        <v>1332</v>
      </c>
      <c r="S86" s="460" t="str">
        <f>Tabla__10.1.1.223_SQLEXPRESS_sigob_utp_Componentes_indicadores[[#This Row],[desc_indicador]]</f>
        <v>Formación en Pedagogía</v>
      </c>
      <c r="T86" s="540">
        <f>Tabla__10.1.1.223_SQLEXPRESS_sigob_utp_Componentes_indicadores[[#This Row],[fecha_modificacion]]</f>
        <v>42395.61832306713</v>
      </c>
    </row>
    <row r="87" spans="1:20" x14ac:dyDescent="0.25">
      <c r="A87">
        <v>4</v>
      </c>
      <c r="B87" t="s">
        <v>37</v>
      </c>
      <c r="C87" t="s">
        <v>84</v>
      </c>
      <c r="D87" t="s">
        <v>16</v>
      </c>
      <c r="E87" t="s">
        <v>38</v>
      </c>
      <c r="F87" t="s">
        <v>18</v>
      </c>
      <c r="G87" s="1">
        <v>42079.301036770834</v>
      </c>
      <c r="H87" t="s">
        <v>85</v>
      </c>
      <c r="I87" t="s">
        <v>808</v>
      </c>
      <c r="J87">
        <v>45</v>
      </c>
      <c r="K87">
        <v>99.444444444444443</v>
      </c>
      <c r="L87">
        <v>44.75</v>
      </c>
      <c r="M87">
        <v>35</v>
      </c>
      <c r="N87">
        <v>35</v>
      </c>
      <c r="O87" s="1">
        <v>42395.487553553241</v>
      </c>
      <c r="P87" t="s">
        <v>806</v>
      </c>
      <c r="Q87" s="1">
        <v>42369</v>
      </c>
      <c r="R87" s="1">
        <v>1427</v>
      </c>
      <c r="S87" s="460" t="str">
        <f>Tabla__10.1.1.223_SQLEXPRESS_sigob_utp_Componentes_indicadores[[#This Row],[desc_indicador]]</f>
        <v>Nivel de satisfacción de los estudiantes con los profesores</v>
      </c>
      <c r="T87" s="540">
        <f>Tabla__10.1.1.223_SQLEXPRESS_sigob_utp_Componentes_indicadores[[#This Row],[fecha_modificacion]]</f>
        <v>42395.487553553241</v>
      </c>
    </row>
    <row r="88" spans="1:20" x14ac:dyDescent="0.25">
      <c r="A88">
        <v>4</v>
      </c>
      <c r="B88" t="s">
        <v>37</v>
      </c>
      <c r="C88" t="s">
        <v>84</v>
      </c>
      <c r="D88" t="s">
        <v>16</v>
      </c>
      <c r="E88" t="s">
        <v>38</v>
      </c>
      <c r="F88" t="s">
        <v>18</v>
      </c>
      <c r="G88" s="1">
        <v>42079.301036770834</v>
      </c>
      <c r="H88" t="s">
        <v>85</v>
      </c>
      <c r="I88" t="s">
        <v>808</v>
      </c>
      <c r="J88">
        <v>45</v>
      </c>
      <c r="K88">
        <v>99.444444444444443</v>
      </c>
      <c r="L88">
        <v>44.75</v>
      </c>
      <c r="M88">
        <v>35</v>
      </c>
      <c r="N88">
        <v>35</v>
      </c>
      <c r="O88" s="1">
        <v>42395.487553553241</v>
      </c>
      <c r="P88" t="s">
        <v>806</v>
      </c>
      <c r="Q88" s="1">
        <v>42369</v>
      </c>
      <c r="R88" s="1">
        <v>1428</v>
      </c>
      <c r="S88" s="460" t="str">
        <f>Tabla__10.1.1.223_SQLEXPRESS_sigob_utp_Componentes_indicadores[[#This Row],[desc_indicador]]</f>
        <v>Nivel de satisfacción de los estudiantes con los profesores</v>
      </c>
      <c r="T88" s="540">
        <f>Tabla__10.1.1.223_SQLEXPRESS_sigob_utp_Componentes_indicadores[[#This Row],[fecha_modificacion]]</f>
        <v>42395.487553553241</v>
      </c>
    </row>
    <row r="89" spans="1:20" x14ac:dyDescent="0.25">
      <c r="A89">
        <v>4</v>
      </c>
      <c r="B89" t="s">
        <v>37</v>
      </c>
      <c r="C89" t="s">
        <v>84</v>
      </c>
      <c r="D89" t="s">
        <v>16</v>
      </c>
      <c r="E89" t="s">
        <v>38</v>
      </c>
      <c r="F89" t="s">
        <v>18</v>
      </c>
      <c r="G89" s="1">
        <v>42079.30282045139</v>
      </c>
      <c r="H89" t="s">
        <v>86</v>
      </c>
      <c r="I89" t="s">
        <v>808</v>
      </c>
      <c r="J89">
        <v>70</v>
      </c>
      <c r="K89">
        <v>133.54285714285714</v>
      </c>
      <c r="L89">
        <v>93.48</v>
      </c>
      <c r="M89">
        <v>35</v>
      </c>
      <c r="N89">
        <v>35</v>
      </c>
      <c r="O89" s="1">
        <v>42395.487553553241</v>
      </c>
      <c r="P89" t="s">
        <v>806</v>
      </c>
      <c r="Q89" s="1">
        <v>42369</v>
      </c>
      <c r="R89" s="1">
        <v>1451</v>
      </c>
      <c r="S89" s="460" t="str">
        <f>Tabla__10.1.1.223_SQLEXPRESS_sigob_utp_Componentes_indicadores[[#This Row],[desc_indicador]]</f>
        <v>Nivel de satisfacción de los estudiantes con el programa</v>
      </c>
      <c r="T89" s="540">
        <f>Tabla__10.1.1.223_SQLEXPRESS_sigob_utp_Componentes_indicadores[[#This Row],[fecha_modificacion]]</f>
        <v>42395.487553553241</v>
      </c>
    </row>
    <row r="90" spans="1:20" x14ac:dyDescent="0.25">
      <c r="A90">
        <v>4</v>
      </c>
      <c r="B90" t="s">
        <v>37</v>
      </c>
      <c r="C90" t="s">
        <v>84</v>
      </c>
      <c r="D90" t="s">
        <v>16</v>
      </c>
      <c r="E90" t="s">
        <v>38</v>
      </c>
      <c r="F90" t="s">
        <v>18</v>
      </c>
      <c r="G90" s="1">
        <v>42079.30282045139</v>
      </c>
      <c r="H90" t="s">
        <v>86</v>
      </c>
      <c r="I90" t="s">
        <v>808</v>
      </c>
      <c r="J90">
        <v>70</v>
      </c>
      <c r="K90">
        <v>133.54285714285714</v>
      </c>
      <c r="L90">
        <v>93.48</v>
      </c>
      <c r="M90">
        <v>35</v>
      </c>
      <c r="N90">
        <v>35</v>
      </c>
      <c r="O90" s="1">
        <v>42395.487553553241</v>
      </c>
      <c r="P90" t="s">
        <v>806</v>
      </c>
      <c r="Q90" s="1">
        <v>42369</v>
      </c>
      <c r="R90" s="1">
        <v>1452</v>
      </c>
      <c r="S90" s="460" t="str">
        <f>Tabla__10.1.1.223_SQLEXPRESS_sigob_utp_Componentes_indicadores[[#This Row],[desc_indicador]]</f>
        <v>Nivel de satisfacción de los estudiantes con el programa</v>
      </c>
      <c r="T90" s="540">
        <f>Tabla__10.1.1.223_SQLEXPRESS_sigob_utp_Componentes_indicadores[[#This Row],[fecha_modificacion]]</f>
        <v>42395.487553553241</v>
      </c>
    </row>
    <row r="91" spans="1:20" x14ac:dyDescent="0.25">
      <c r="A91">
        <v>4</v>
      </c>
      <c r="B91" t="s">
        <v>37</v>
      </c>
      <c r="C91" t="s">
        <v>84</v>
      </c>
      <c r="D91" t="s">
        <v>16</v>
      </c>
      <c r="E91" t="s">
        <v>38</v>
      </c>
      <c r="F91" t="s">
        <v>18</v>
      </c>
      <c r="G91" s="1">
        <v>42079.305451932873</v>
      </c>
      <c r="H91" t="s">
        <v>87</v>
      </c>
      <c r="I91" t="s">
        <v>808</v>
      </c>
      <c r="J91">
        <v>85</v>
      </c>
      <c r="K91">
        <v>105.88235294117646</v>
      </c>
      <c r="L91">
        <v>90</v>
      </c>
      <c r="M91">
        <v>35</v>
      </c>
      <c r="N91">
        <v>35</v>
      </c>
      <c r="O91" s="1">
        <v>42395.487553553241</v>
      </c>
      <c r="P91" t="s">
        <v>806</v>
      </c>
      <c r="Q91" s="1">
        <v>42369</v>
      </c>
      <c r="R91" s="1">
        <v>1475</v>
      </c>
      <c r="S91" s="460" t="str">
        <f>Tabla__10.1.1.223_SQLEXPRESS_sigob_utp_Componentes_indicadores[[#This Row],[desc_indicador]]</f>
        <v>Nivel de satisfacción de los egresados con el programa</v>
      </c>
      <c r="T91" s="540">
        <f>Tabla__10.1.1.223_SQLEXPRESS_sigob_utp_Componentes_indicadores[[#This Row],[fecha_modificacion]]</f>
        <v>42395.487553553241</v>
      </c>
    </row>
    <row r="92" spans="1:20" x14ac:dyDescent="0.25">
      <c r="A92">
        <v>4</v>
      </c>
      <c r="B92" t="s">
        <v>37</v>
      </c>
      <c r="C92" t="s">
        <v>84</v>
      </c>
      <c r="D92" t="s">
        <v>16</v>
      </c>
      <c r="E92" t="s">
        <v>38</v>
      </c>
      <c r="F92" t="s">
        <v>18</v>
      </c>
      <c r="G92" s="1">
        <v>42079.305451932873</v>
      </c>
      <c r="H92" t="s">
        <v>87</v>
      </c>
      <c r="I92" t="s">
        <v>808</v>
      </c>
      <c r="J92">
        <v>85</v>
      </c>
      <c r="K92">
        <v>105.88235294117646</v>
      </c>
      <c r="L92">
        <v>90</v>
      </c>
      <c r="M92">
        <v>35</v>
      </c>
      <c r="N92">
        <v>35</v>
      </c>
      <c r="O92" s="1">
        <v>42395.487553553241</v>
      </c>
      <c r="P92" t="s">
        <v>806</v>
      </c>
      <c r="Q92" s="1">
        <v>42369</v>
      </c>
      <c r="R92" s="1">
        <v>1476</v>
      </c>
      <c r="S92" s="460" t="str">
        <f>Tabla__10.1.1.223_SQLEXPRESS_sigob_utp_Componentes_indicadores[[#This Row],[desc_indicador]]</f>
        <v>Nivel de satisfacción de los egresados con el programa</v>
      </c>
      <c r="T92" s="540">
        <f>Tabla__10.1.1.223_SQLEXPRESS_sigob_utp_Componentes_indicadores[[#This Row],[fecha_modificacion]]</f>
        <v>42395.487553553241</v>
      </c>
    </row>
    <row r="93" spans="1:20" x14ac:dyDescent="0.25">
      <c r="A93">
        <v>4</v>
      </c>
      <c r="B93" t="s">
        <v>37</v>
      </c>
      <c r="C93" t="s">
        <v>84</v>
      </c>
      <c r="D93" t="s">
        <v>16</v>
      </c>
      <c r="E93" t="s">
        <v>38</v>
      </c>
      <c r="F93" t="s">
        <v>18</v>
      </c>
      <c r="G93" s="1">
        <v>42079.312924224534</v>
      </c>
      <c r="H93" t="s">
        <v>88</v>
      </c>
      <c r="I93" t="s">
        <v>808</v>
      </c>
      <c r="J93">
        <v>75</v>
      </c>
      <c r="K93">
        <v>121.33333333333333</v>
      </c>
      <c r="L93">
        <v>91</v>
      </c>
      <c r="M93">
        <v>35</v>
      </c>
      <c r="N93">
        <v>35</v>
      </c>
      <c r="O93" s="1">
        <v>42395.487553553241</v>
      </c>
      <c r="P93" t="s">
        <v>806</v>
      </c>
      <c r="Q93" s="1">
        <v>42369</v>
      </c>
      <c r="R93" s="1">
        <v>1499</v>
      </c>
      <c r="S93" s="460" t="str">
        <f>Tabla__10.1.1.223_SQLEXPRESS_sigob_utp_Componentes_indicadores[[#This Row],[desc_indicador]]</f>
        <v>Nivel de satisfacción de los empleadores con el programa</v>
      </c>
      <c r="T93" s="540">
        <f>Tabla__10.1.1.223_SQLEXPRESS_sigob_utp_Componentes_indicadores[[#This Row],[fecha_modificacion]]</f>
        <v>42395.487553553241</v>
      </c>
    </row>
    <row r="94" spans="1:20" x14ac:dyDescent="0.25">
      <c r="A94">
        <v>4</v>
      </c>
      <c r="B94" t="s">
        <v>37</v>
      </c>
      <c r="C94" t="s">
        <v>84</v>
      </c>
      <c r="D94" t="s">
        <v>16</v>
      </c>
      <c r="E94" t="s">
        <v>38</v>
      </c>
      <c r="F94" t="s">
        <v>18</v>
      </c>
      <c r="G94" s="1">
        <v>42079.312924224534</v>
      </c>
      <c r="H94" t="s">
        <v>88</v>
      </c>
      <c r="I94" t="s">
        <v>808</v>
      </c>
      <c r="J94">
        <v>75</v>
      </c>
      <c r="K94">
        <v>121.33333333333333</v>
      </c>
      <c r="L94">
        <v>91</v>
      </c>
      <c r="M94">
        <v>35</v>
      </c>
      <c r="N94">
        <v>35</v>
      </c>
      <c r="O94" s="1">
        <v>42395.487553553241</v>
      </c>
      <c r="P94" t="s">
        <v>806</v>
      </c>
      <c r="Q94" s="1">
        <v>42369</v>
      </c>
      <c r="R94" s="1">
        <v>1500</v>
      </c>
      <c r="S94" s="460" t="str">
        <f>Tabla__10.1.1.223_SQLEXPRESS_sigob_utp_Componentes_indicadores[[#This Row],[desc_indicador]]</f>
        <v>Nivel de satisfacción de los empleadores con el programa</v>
      </c>
      <c r="T94" s="540">
        <f>Tabla__10.1.1.223_SQLEXPRESS_sigob_utp_Componentes_indicadores[[#This Row],[fecha_modificacion]]</f>
        <v>42395.487553553241</v>
      </c>
    </row>
    <row r="95" spans="1:20" x14ac:dyDescent="0.25">
      <c r="A95">
        <v>4</v>
      </c>
      <c r="B95" t="s">
        <v>37</v>
      </c>
      <c r="C95" t="s">
        <v>89</v>
      </c>
      <c r="D95" t="s">
        <v>16</v>
      </c>
      <c r="E95" t="s">
        <v>38</v>
      </c>
      <c r="F95" t="s">
        <v>18</v>
      </c>
      <c r="G95" s="1">
        <v>42079.328998263889</v>
      </c>
      <c r="H95" t="s">
        <v>100</v>
      </c>
      <c r="I95" t="s">
        <v>808</v>
      </c>
      <c r="J95">
        <v>13</v>
      </c>
      <c r="K95">
        <v>99.07692307692308</v>
      </c>
      <c r="L95">
        <v>12.88</v>
      </c>
      <c r="M95">
        <v>35</v>
      </c>
      <c r="N95">
        <v>35</v>
      </c>
      <c r="O95" s="1">
        <v>42395.488490509262</v>
      </c>
      <c r="P95" t="s">
        <v>806</v>
      </c>
      <c r="Q95" s="1">
        <v>42369</v>
      </c>
      <c r="R95" s="1">
        <v>6235</v>
      </c>
      <c r="S95" s="460" t="str">
        <f>Tabla__10.1.1.223_SQLEXPRESS_sigob_utp_Componentes_indicadores[[#This Row],[desc_indicador]]</f>
        <v>Inversión (Estudiantes por equipo de cómputo)</v>
      </c>
      <c r="T95" s="540">
        <f>Tabla__10.1.1.223_SQLEXPRESS_sigob_utp_Componentes_indicadores[[#This Row],[fecha_modificacion]]</f>
        <v>42395.488490509262</v>
      </c>
    </row>
    <row r="96" spans="1:20" x14ac:dyDescent="0.25">
      <c r="A96">
        <v>4</v>
      </c>
      <c r="B96" t="s">
        <v>37</v>
      </c>
      <c r="C96" t="s">
        <v>89</v>
      </c>
      <c r="D96" t="s">
        <v>16</v>
      </c>
      <c r="E96" t="s">
        <v>38</v>
      </c>
      <c r="F96" t="s">
        <v>18</v>
      </c>
      <c r="G96" s="1">
        <v>42079.328998263889</v>
      </c>
      <c r="H96" t="s">
        <v>100</v>
      </c>
      <c r="I96" t="s">
        <v>808</v>
      </c>
      <c r="J96">
        <v>13</v>
      </c>
      <c r="K96">
        <v>99.07692307692308</v>
      </c>
      <c r="L96">
        <v>12.88</v>
      </c>
      <c r="M96">
        <v>35</v>
      </c>
      <c r="N96">
        <v>35</v>
      </c>
      <c r="O96" s="1">
        <v>42395.488490509262</v>
      </c>
      <c r="P96" t="s">
        <v>806</v>
      </c>
      <c r="Q96" s="1">
        <v>42369</v>
      </c>
      <c r="R96" s="1">
        <v>6236</v>
      </c>
      <c r="S96" s="460" t="str">
        <f>Tabla__10.1.1.223_SQLEXPRESS_sigob_utp_Componentes_indicadores[[#This Row],[desc_indicador]]</f>
        <v>Inversión (Estudiantes por equipo de cómputo)</v>
      </c>
      <c r="T96" s="540">
        <f>Tabla__10.1.1.223_SQLEXPRESS_sigob_utp_Componentes_indicadores[[#This Row],[fecha_modificacion]]</f>
        <v>42395.488490509262</v>
      </c>
    </row>
    <row r="97" spans="1:20" x14ac:dyDescent="0.25">
      <c r="A97">
        <v>4</v>
      </c>
      <c r="B97" t="s">
        <v>37</v>
      </c>
      <c r="C97" t="s">
        <v>89</v>
      </c>
      <c r="D97" t="s">
        <v>16</v>
      </c>
      <c r="E97" t="s">
        <v>38</v>
      </c>
      <c r="F97" t="s">
        <v>18</v>
      </c>
      <c r="G97" s="1">
        <v>42171.346294710645</v>
      </c>
      <c r="H97" t="s">
        <v>656</v>
      </c>
      <c r="I97" t="s">
        <v>808</v>
      </c>
      <c r="J97">
        <v>43.86</v>
      </c>
      <c r="K97">
        <v>112.01550387596899</v>
      </c>
      <c r="L97">
        <v>49.13</v>
      </c>
      <c r="M97">
        <v>35</v>
      </c>
      <c r="N97">
        <v>35</v>
      </c>
      <c r="O97" s="1">
        <v>42395.488490509262</v>
      </c>
      <c r="P97" t="s">
        <v>806</v>
      </c>
      <c r="Q97" s="1">
        <v>42369</v>
      </c>
      <c r="R97" s="1">
        <v>4751</v>
      </c>
      <c r="S97" s="460" t="str">
        <f>Tabla__10.1.1.223_SQLEXPRESS_sigob_utp_Componentes_indicadores[[#This Row],[desc_indicador]]</f>
        <v>Planta docente (Planta)</v>
      </c>
      <c r="T97" s="540">
        <f>Tabla__10.1.1.223_SQLEXPRESS_sigob_utp_Componentes_indicadores[[#This Row],[fecha_modificacion]]</f>
        <v>42395.488490509262</v>
      </c>
    </row>
    <row r="98" spans="1:20" x14ac:dyDescent="0.25">
      <c r="A98">
        <v>4</v>
      </c>
      <c r="B98" t="s">
        <v>37</v>
      </c>
      <c r="C98" t="s">
        <v>89</v>
      </c>
      <c r="D98" t="s">
        <v>16</v>
      </c>
      <c r="E98" t="s">
        <v>38</v>
      </c>
      <c r="F98" t="s">
        <v>18</v>
      </c>
      <c r="G98" s="1">
        <v>42171.346294710645</v>
      </c>
      <c r="H98" t="s">
        <v>656</v>
      </c>
      <c r="I98" t="s">
        <v>808</v>
      </c>
      <c r="J98">
        <v>43.86</v>
      </c>
      <c r="K98">
        <v>112.01550387596899</v>
      </c>
      <c r="L98">
        <v>49.13</v>
      </c>
      <c r="M98">
        <v>35</v>
      </c>
      <c r="N98">
        <v>35</v>
      </c>
      <c r="O98" s="1">
        <v>42395.488490509262</v>
      </c>
      <c r="P98" t="s">
        <v>806</v>
      </c>
      <c r="Q98" s="1">
        <v>42369</v>
      </c>
      <c r="R98" s="1">
        <v>4752</v>
      </c>
      <c r="S98" s="460" t="str">
        <f>Tabla__10.1.1.223_SQLEXPRESS_sigob_utp_Componentes_indicadores[[#This Row],[desc_indicador]]</f>
        <v>Planta docente (Planta)</v>
      </c>
      <c r="T98" s="540">
        <f>Tabla__10.1.1.223_SQLEXPRESS_sigob_utp_Componentes_indicadores[[#This Row],[fecha_modificacion]]</f>
        <v>42395.488490509262</v>
      </c>
    </row>
    <row r="99" spans="1:20" x14ac:dyDescent="0.25">
      <c r="A99">
        <v>4</v>
      </c>
      <c r="B99" t="s">
        <v>37</v>
      </c>
      <c r="C99" t="s">
        <v>89</v>
      </c>
      <c r="D99" t="s">
        <v>16</v>
      </c>
      <c r="E99" t="s">
        <v>38</v>
      </c>
      <c r="F99" t="s">
        <v>18</v>
      </c>
      <c r="G99" s="1">
        <v>42171.346866701388</v>
      </c>
      <c r="H99" t="s">
        <v>657</v>
      </c>
      <c r="I99" t="s">
        <v>808</v>
      </c>
      <c r="J99">
        <v>21.6</v>
      </c>
      <c r="K99">
        <v>114.8611111111111</v>
      </c>
      <c r="L99">
        <v>24.81</v>
      </c>
      <c r="M99">
        <v>35</v>
      </c>
      <c r="N99">
        <v>35</v>
      </c>
      <c r="O99" s="1">
        <v>42395.488490509262</v>
      </c>
      <c r="P99" t="s">
        <v>806</v>
      </c>
      <c r="Q99" s="1">
        <v>42369</v>
      </c>
      <c r="R99" s="1">
        <v>4775</v>
      </c>
      <c r="S99" s="460" t="str">
        <f>Tabla__10.1.1.223_SQLEXPRESS_sigob_utp_Componentes_indicadores[[#This Row],[desc_indicador]]</f>
        <v>Planta docente (Transitorio)</v>
      </c>
      <c r="T99" s="540">
        <f>Tabla__10.1.1.223_SQLEXPRESS_sigob_utp_Componentes_indicadores[[#This Row],[fecha_modificacion]]</f>
        <v>42395.488490509262</v>
      </c>
    </row>
    <row r="100" spans="1:20" x14ac:dyDescent="0.25">
      <c r="A100">
        <v>4</v>
      </c>
      <c r="B100" t="s">
        <v>37</v>
      </c>
      <c r="C100" t="s">
        <v>89</v>
      </c>
      <c r="D100" t="s">
        <v>16</v>
      </c>
      <c r="E100" t="s">
        <v>38</v>
      </c>
      <c r="F100" t="s">
        <v>18</v>
      </c>
      <c r="G100" s="1">
        <v>42171.346866701388</v>
      </c>
      <c r="H100" t="s">
        <v>657</v>
      </c>
      <c r="I100" t="s">
        <v>808</v>
      </c>
      <c r="J100">
        <v>21.6</v>
      </c>
      <c r="K100">
        <v>114.8611111111111</v>
      </c>
      <c r="L100">
        <v>24.81</v>
      </c>
      <c r="M100">
        <v>35</v>
      </c>
      <c r="N100">
        <v>35</v>
      </c>
      <c r="O100" s="1">
        <v>42395.488490509262</v>
      </c>
      <c r="P100" t="s">
        <v>806</v>
      </c>
      <c r="Q100" s="1">
        <v>42369</v>
      </c>
      <c r="R100" s="1">
        <v>4776</v>
      </c>
      <c r="S100" s="460" t="str">
        <f>Tabla__10.1.1.223_SQLEXPRESS_sigob_utp_Componentes_indicadores[[#This Row],[desc_indicador]]</f>
        <v>Planta docente (Transitorio)</v>
      </c>
      <c r="T100" s="540">
        <f>Tabla__10.1.1.223_SQLEXPRESS_sigob_utp_Componentes_indicadores[[#This Row],[fecha_modificacion]]</f>
        <v>42395.488490509262</v>
      </c>
    </row>
    <row r="101" spans="1:20" x14ac:dyDescent="0.25">
      <c r="A101">
        <v>4</v>
      </c>
      <c r="B101" t="s">
        <v>37</v>
      </c>
      <c r="C101" t="s">
        <v>89</v>
      </c>
      <c r="D101" t="s">
        <v>16</v>
      </c>
      <c r="E101" t="s">
        <v>38</v>
      </c>
      <c r="F101" t="s">
        <v>18</v>
      </c>
      <c r="G101" s="1">
        <v>42171.347262384261</v>
      </c>
      <c r="H101" t="s">
        <v>658</v>
      </c>
      <c r="I101" t="s">
        <v>808</v>
      </c>
      <c r="J101">
        <v>24.18</v>
      </c>
      <c r="K101">
        <v>92.224979321753523</v>
      </c>
      <c r="L101">
        <v>22.3</v>
      </c>
      <c r="M101">
        <v>35</v>
      </c>
      <c r="N101">
        <v>35</v>
      </c>
      <c r="O101" s="1">
        <v>42395.488490509262</v>
      </c>
      <c r="P101" t="s">
        <v>806</v>
      </c>
      <c r="Q101" s="1">
        <v>42369</v>
      </c>
      <c r="R101" s="1">
        <v>4799</v>
      </c>
      <c r="S101" s="460" t="str">
        <f>Tabla__10.1.1.223_SQLEXPRESS_sigob_utp_Componentes_indicadores[[#This Row],[desc_indicador]]</f>
        <v>Planta docente (Cátedra)</v>
      </c>
      <c r="T101" s="540">
        <f>Tabla__10.1.1.223_SQLEXPRESS_sigob_utp_Componentes_indicadores[[#This Row],[fecha_modificacion]]</f>
        <v>42395.488490509262</v>
      </c>
    </row>
    <row r="102" spans="1:20" x14ac:dyDescent="0.25">
      <c r="A102">
        <v>4</v>
      </c>
      <c r="B102" t="s">
        <v>37</v>
      </c>
      <c r="C102" t="s">
        <v>89</v>
      </c>
      <c r="D102" t="s">
        <v>16</v>
      </c>
      <c r="E102" t="s">
        <v>38</v>
      </c>
      <c r="F102" t="s">
        <v>18</v>
      </c>
      <c r="G102" s="1">
        <v>42171.347262384261</v>
      </c>
      <c r="H102" t="s">
        <v>658</v>
      </c>
      <c r="I102" t="s">
        <v>808</v>
      </c>
      <c r="J102">
        <v>24.18</v>
      </c>
      <c r="K102">
        <v>92.224979321753523</v>
      </c>
      <c r="L102">
        <v>22.3</v>
      </c>
      <c r="M102">
        <v>35</v>
      </c>
      <c r="N102">
        <v>35</v>
      </c>
      <c r="O102" s="1">
        <v>42395.488490509262</v>
      </c>
      <c r="P102" t="s">
        <v>806</v>
      </c>
      <c r="Q102" s="1">
        <v>42369</v>
      </c>
      <c r="R102" s="1">
        <v>4800</v>
      </c>
      <c r="S102" s="460" t="str">
        <f>Tabla__10.1.1.223_SQLEXPRESS_sigob_utp_Componentes_indicadores[[#This Row],[desc_indicador]]</f>
        <v>Planta docente (Cátedra)</v>
      </c>
      <c r="T102" s="540">
        <f>Tabla__10.1.1.223_SQLEXPRESS_sigob_utp_Componentes_indicadores[[#This Row],[fecha_modificacion]]</f>
        <v>42395.488490509262</v>
      </c>
    </row>
    <row r="103" spans="1:20" x14ac:dyDescent="0.25">
      <c r="A103">
        <v>4</v>
      </c>
      <c r="B103" t="s">
        <v>37</v>
      </c>
      <c r="C103" t="s">
        <v>89</v>
      </c>
      <c r="D103" t="s">
        <v>16</v>
      </c>
      <c r="E103" t="s">
        <v>38</v>
      </c>
      <c r="F103" t="s">
        <v>18</v>
      </c>
      <c r="G103" s="1">
        <v>42171.347787766201</v>
      </c>
      <c r="H103" t="s">
        <v>659</v>
      </c>
      <c r="I103" t="s">
        <v>808</v>
      </c>
      <c r="J103">
        <v>10.35</v>
      </c>
      <c r="K103">
        <v>36.328502415458935</v>
      </c>
      <c r="L103">
        <v>3.76</v>
      </c>
      <c r="M103">
        <v>35</v>
      </c>
      <c r="N103">
        <v>35</v>
      </c>
      <c r="O103" s="1">
        <v>42395.488490509262</v>
      </c>
      <c r="P103" t="s">
        <v>806</v>
      </c>
      <c r="Q103" s="1">
        <v>42369</v>
      </c>
      <c r="R103" s="1">
        <v>4823</v>
      </c>
      <c r="S103" s="460" t="str">
        <f>Tabla__10.1.1.223_SQLEXPRESS_sigob_utp_Componentes_indicadores[[#This Row],[desc_indicador]]</f>
        <v>Planta docente (Cátedra por Sobrecarga)</v>
      </c>
      <c r="T103" s="540">
        <f>Tabla__10.1.1.223_SQLEXPRESS_sigob_utp_Componentes_indicadores[[#This Row],[fecha_modificacion]]</f>
        <v>42395.488490509262</v>
      </c>
    </row>
    <row r="104" spans="1:20" x14ac:dyDescent="0.25">
      <c r="A104">
        <v>4</v>
      </c>
      <c r="B104" t="s">
        <v>37</v>
      </c>
      <c r="C104" t="s">
        <v>89</v>
      </c>
      <c r="D104" t="s">
        <v>16</v>
      </c>
      <c r="E104" t="s">
        <v>38</v>
      </c>
      <c r="F104" t="s">
        <v>18</v>
      </c>
      <c r="G104" s="1">
        <v>42171.347787766201</v>
      </c>
      <c r="H104" t="s">
        <v>659</v>
      </c>
      <c r="I104" t="s">
        <v>808</v>
      </c>
      <c r="J104">
        <v>10.35</v>
      </c>
      <c r="K104">
        <v>36.328502415458935</v>
      </c>
      <c r="L104">
        <v>3.76</v>
      </c>
      <c r="M104">
        <v>35</v>
      </c>
      <c r="N104">
        <v>35</v>
      </c>
      <c r="O104" s="1">
        <v>42395.488490509262</v>
      </c>
      <c r="P104" t="s">
        <v>806</v>
      </c>
      <c r="Q104" s="1">
        <v>42369</v>
      </c>
      <c r="R104" s="1">
        <v>4824</v>
      </c>
      <c r="S104" s="460" t="str">
        <f>Tabla__10.1.1.223_SQLEXPRESS_sigob_utp_Componentes_indicadores[[#This Row],[desc_indicador]]</f>
        <v>Planta docente (Cátedra por Sobrecarga)</v>
      </c>
      <c r="T104" s="540">
        <f>Tabla__10.1.1.223_SQLEXPRESS_sigob_utp_Componentes_indicadores[[#This Row],[fecha_modificacion]]</f>
        <v>42395.488490509262</v>
      </c>
    </row>
    <row r="105" spans="1:20" x14ac:dyDescent="0.25">
      <c r="A105">
        <v>4</v>
      </c>
      <c r="B105" t="s">
        <v>37</v>
      </c>
      <c r="C105" t="s">
        <v>89</v>
      </c>
      <c r="D105" t="s">
        <v>16</v>
      </c>
      <c r="E105" t="s">
        <v>38</v>
      </c>
      <c r="F105" t="s">
        <v>18</v>
      </c>
      <c r="G105" s="1">
        <v>42185.314365972219</v>
      </c>
      <c r="H105" t="s">
        <v>101</v>
      </c>
      <c r="I105" t="s">
        <v>808</v>
      </c>
      <c r="J105">
        <v>26</v>
      </c>
      <c r="K105">
        <v>120</v>
      </c>
      <c r="L105">
        <v>31.2</v>
      </c>
      <c r="M105">
        <v>35</v>
      </c>
      <c r="N105">
        <v>35</v>
      </c>
      <c r="O105" s="1">
        <v>42395.488490509262</v>
      </c>
      <c r="P105" t="s">
        <v>806</v>
      </c>
      <c r="Q105" s="1">
        <v>42369</v>
      </c>
      <c r="R105" s="1">
        <v>6255</v>
      </c>
      <c r="S105" s="460" t="str">
        <f>Tabla__10.1.1.223_SQLEXPRESS_sigob_utp_Componentes_indicadores[[#This Row],[desc_indicador]]</f>
        <v>Inversión (Estudiantes por profesor en docencia directa)</v>
      </c>
      <c r="T105" s="540">
        <f>Tabla__10.1.1.223_SQLEXPRESS_sigob_utp_Componentes_indicadores[[#This Row],[fecha_modificacion]]</f>
        <v>42395.488490509262</v>
      </c>
    </row>
    <row r="106" spans="1:20" x14ac:dyDescent="0.25">
      <c r="A106">
        <v>4</v>
      </c>
      <c r="B106" t="s">
        <v>37</v>
      </c>
      <c r="C106" t="s">
        <v>89</v>
      </c>
      <c r="D106" t="s">
        <v>16</v>
      </c>
      <c r="E106" t="s">
        <v>38</v>
      </c>
      <c r="F106" t="s">
        <v>18</v>
      </c>
      <c r="G106" s="1">
        <v>42185.314365972219</v>
      </c>
      <c r="H106" t="s">
        <v>101</v>
      </c>
      <c r="I106" t="s">
        <v>808</v>
      </c>
      <c r="J106">
        <v>26</v>
      </c>
      <c r="K106">
        <v>120</v>
      </c>
      <c r="L106">
        <v>31.2</v>
      </c>
      <c r="M106">
        <v>35</v>
      </c>
      <c r="N106">
        <v>35</v>
      </c>
      <c r="O106" s="1">
        <v>42395.488490509262</v>
      </c>
      <c r="P106" t="s">
        <v>806</v>
      </c>
      <c r="Q106" s="1">
        <v>42369</v>
      </c>
      <c r="R106" s="1">
        <v>6256</v>
      </c>
      <c r="S106" s="460" t="str">
        <f>Tabla__10.1.1.223_SQLEXPRESS_sigob_utp_Componentes_indicadores[[#This Row],[desc_indicador]]</f>
        <v>Inversión (Estudiantes por profesor en docencia directa)</v>
      </c>
      <c r="T106" s="540">
        <f>Tabla__10.1.1.223_SQLEXPRESS_sigob_utp_Componentes_indicadores[[#This Row],[fecha_modificacion]]</f>
        <v>42395.488490509262</v>
      </c>
    </row>
    <row r="107" spans="1:20" x14ac:dyDescent="0.25">
      <c r="A107">
        <v>4</v>
      </c>
      <c r="B107" t="s">
        <v>37</v>
      </c>
      <c r="C107" t="s">
        <v>89</v>
      </c>
      <c r="D107" t="s">
        <v>16</v>
      </c>
      <c r="E107" t="s">
        <v>38</v>
      </c>
      <c r="F107" t="s">
        <v>18</v>
      </c>
      <c r="G107" s="1">
        <v>42291.325048692132</v>
      </c>
      <c r="H107" t="s">
        <v>93</v>
      </c>
      <c r="I107" t="s">
        <v>808</v>
      </c>
      <c r="J107">
        <v>8</v>
      </c>
      <c r="K107">
        <v>102.62500000000001</v>
      </c>
      <c r="L107">
        <v>8.2100000000000009</v>
      </c>
      <c r="M107">
        <v>35</v>
      </c>
      <c r="N107">
        <v>35</v>
      </c>
      <c r="O107" s="1">
        <v>42395.488490509262</v>
      </c>
      <c r="P107" t="s">
        <v>806</v>
      </c>
      <c r="Q107" s="1">
        <v>42369</v>
      </c>
      <c r="R107" s="1">
        <v>4679</v>
      </c>
      <c r="S107" s="460" t="str">
        <f>Tabla__10.1.1.223_SQLEXPRESS_sigob_utp_Componentes_indicadores[[#This Row],[desc_indicador]]</f>
        <v>Estudiantes en cada nivel (Posgrado)</v>
      </c>
      <c r="T107" s="540">
        <f>Tabla__10.1.1.223_SQLEXPRESS_sigob_utp_Componentes_indicadores[[#This Row],[fecha_modificacion]]</f>
        <v>42395.488490509262</v>
      </c>
    </row>
    <row r="108" spans="1:20" x14ac:dyDescent="0.25">
      <c r="A108">
        <v>4</v>
      </c>
      <c r="B108" t="s">
        <v>37</v>
      </c>
      <c r="C108" t="s">
        <v>89</v>
      </c>
      <c r="D108" t="s">
        <v>16</v>
      </c>
      <c r="E108" t="s">
        <v>38</v>
      </c>
      <c r="F108" t="s">
        <v>18</v>
      </c>
      <c r="G108" s="1">
        <v>42291.325048692132</v>
      </c>
      <c r="H108" t="s">
        <v>93</v>
      </c>
      <c r="I108" t="s">
        <v>808</v>
      </c>
      <c r="J108">
        <v>8</v>
      </c>
      <c r="K108">
        <v>102.62500000000001</v>
      </c>
      <c r="L108">
        <v>8.2100000000000009</v>
      </c>
      <c r="M108">
        <v>35</v>
      </c>
      <c r="N108">
        <v>35</v>
      </c>
      <c r="O108" s="1">
        <v>42395.488490509262</v>
      </c>
      <c r="P108" t="s">
        <v>806</v>
      </c>
      <c r="Q108" s="1">
        <v>42369</v>
      </c>
      <c r="R108" s="1">
        <v>4680</v>
      </c>
      <c r="S108" s="460" t="str">
        <f>Tabla__10.1.1.223_SQLEXPRESS_sigob_utp_Componentes_indicadores[[#This Row],[desc_indicador]]</f>
        <v>Estudiantes en cada nivel (Posgrado)</v>
      </c>
      <c r="T108" s="540">
        <f>Tabla__10.1.1.223_SQLEXPRESS_sigob_utp_Componentes_indicadores[[#This Row],[fecha_modificacion]]</f>
        <v>42395.488490509262</v>
      </c>
    </row>
    <row r="109" spans="1:20" x14ac:dyDescent="0.25">
      <c r="A109">
        <v>4</v>
      </c>
      <c r="B109" t="s">
        <v>37</v>
      </c>
      <c r="C109" t="s">
        <v>89</v>
      </c>
      <c r="D109" t="s">
        <v>16</v>
      </c>
      <c r="E109" t="s">
        <v>38</v>
      </c>
      <c r="F109" t="s">
        <v>18</v>
      </c>
      <c r="G109" s="1">
        <v>42291.326307175928</v>
      </c>
      <c r="H109" t="s">
        <v>90</v>
      </c>
      <c r="I109" t="s">
        <v>808</v>
      </c>
      <c r="J109">
        <v>92</v>
      </c>
      <c r="K109">
        <v>99.771739130434781</v>
      </c>
      <c r="L109">
        <v>91.79</v>
      </c>
      <c r="M109">
        <v>35</v>
      </c>
      <c r="N109">
        <v>35</v>
      </c>
      <c r="O109" s="1">
        <v>42395.488490509262</v>
      </c>
      <c r="P109" t="s">
        <v>806</v>
      </c>
      <c r="Q109" s="1">
        <v>42369</v>
      </c>
      <c r="R109" s="1">
        <v>16297</v>
      </c>
      <c r="S109" s="460" t="str">
        <f>Tabla__10.1.1.223_SQLEXPRESS_sigob_utp_Componentes_indicadores[[#This Row],[desc_indicador]]</f>
        <v>Estudiantes en cada nivel (Pregrado)</v>
      </c>
      <c r="T109" s="540">
        <f>Tabla__10.1.1.223_SQLEXPRESS_sigob_utp_Componentes_indicadores[[#This Row],[fecha_modificacion]]</f>
        <v>42395.488490509262</v>
      </c>
    </row>
    <row r="110" spans="1:20" x14ac:dyDescent="0.25">
      <c r="A110">
        <v>4</v>
      </c>
      <c r="B110" t="s">
        <v>37</v>
      </c>
      <c r="C110" t="s">
        <v>89</v>
      </c>
      <c r="D110" t="s">
        <v>16</v>
      </c>
      <c r="E110" t="s">
        <v>38</v>
      </c>
      <c r="F110" t="s">
        <v>18</v>
      </c>
      <c r="G110" s="1">
        <v>42291.326307175928</v>
      </c>
      <c r="H110" t="s">
        <v>90</v>
      </c>
      <c r="I110" t="s">
        <v>808</v>
      </c>
      <c r="J110">
        <v>92</v>
      </c>
      <c r="K110">
        <v>99.771739130434781</v>
      </c>
      <c r="L110">
        <v>91.79</v>
      </c>
      <c r="M110">
        <v>35</v>
      </c>
      <c r="N110">
        <v>35</v>
      </c>
      <c r="O110" s="1">
        <v>42395.488490509262</v>
      </c>
      <c r="P110" t="s">
        <v>806</v>
      </c>
      <c r="Q110" s="1">
        <v>42369</v>
      </c>
      <c r="R110" s="1">
        <v>16298</v>
      </c>
      <c r="S110" s="460" t="str">
        <f>Tabla__10.1.1.223_SQLEXPRESS_sigob_utp_Componentes_indicadores[[#This Row],[desc_indicador]]</f>
        <v>Estudiantes en cada nivel (Pregrado)</v>
      </c>
      <c r="T110" s="540">
        <f>Tabla__10.1.1.223_SQLEXPRESS_sigob_utp_Componentes_indicadores[[#This Row],[fecha_modificacion]]</f>
        <v>42395.488490509262</v>
      </c>
    </row>
    <row r="111" spans="1:20" x14ac:dyDescent="0.25">
      <c r="A111">
        <v>4</v>
      </c>
      <c r="B111" t="s">
        <v>37</v>
      </c>
      <c r="C111" t="s">
        <v>89</v>
      </c>
      <c r="D111" t="s">
        <v>16</v>
      </c>
      <c r="E111" t="s">
        <v>38</v>
      </c>
      <c r="F111" t="s">
        <v>18</v>
      </c>
      <c r="G111" s="1">
        <v>42355.460814386577</v>
      </c>
      <c r="H111" t="s">
        <v>94</v>
      </c>
      <c r="I111" t="s">
        <v>808</v>
      </c>
      <c r="J111">
        <v>50</v>
      </c>
      <c r="K111">
        <v>126.2</v>
      </c>
      <c r="L111">
        <v>63.1</v>
      </c>
      <c r="M111">
        <v>35</v>
      </c>
      <c r="N111">
        <v>35</v>
      </c>
      <c r="O111" s="1">
        <v>42395.488490509262</v>
      </c>
      <c r="P111" t="s">
        <v>806</v>
      </c>
      <c r="Q111" s="1">
        <v>42369</v>
      </c>
      <c r="R111" s="1">
        <v>4703</v>
      </c>
      <c r="S111" s="460" t="str">
        <f>Tabla__10.1.1.223_SQLEXPRESS_sigob_utp_Componentes_indicadores[[#This Row],[desc_indicador]]</f>
        <v>Programas en cada nivel (Posgrado)</v>
      </c>
      <c r="T111" s="540">
        <f>Tabla__10.1.1.223_SQLEXPRESS_sigob_utp_Componentes_indicadores[[#This Row],[fecha_modificacion]]</f>
        <v>42395.488490509262</v>
      </c>
    </row>
    <row r="112" spans="1:20" x14ac:dyDescent="0.25">
      <c r="A112">
        <v>4</v>
      </c>
      <c r="B112" t="s">
        <v>37</v>
      </c>
      <c r="C112" t="s">
        <v>89</v>
      </c>
      <c r="D112" t="s">
        <v>16</v>
      </c>
      <c r="E112" t="s">
        <v>38</v>
      </c>
      <c r="F112" t="s">
        <v>18</v>
      </c>
      <c r="G112" s="1">
        <v>42355.460814386577</v>
      </c>
      <c r="H112" t="s">
        <v>94</v>
      </c>
      <c r="I112" t="s">
        <v>808</v>
      </c>
      <c r="J112">
        <v>50</v>
      </c>
      <c r="K112">
        <v>126.2</v>
      </c>
      <c r="L112">
        <v>63.1</v>
      </c>
      <c r="M112">
        <v>35</v>
      </c>
      <c r="N112">
        <v>35</v>
      </c>
      <c r="O112" s="1">
        <v>42395.488490509262</v>
      </c>
      <c r="P112" t="s">
        <v>806</v>
      </c>
      <c r="Q112" s="1">
        <v>42369</v>
      </c>
      <c r="R112" s="1">
        <v>4704</v>
      </c>
      <c r="S112" s="460" t="str">
        <f>Tabla__10.1.1.223_SQLEXPRESS_sigob_utp_Componentes_indicadores[[#This Row],[desc_indicador]]</f>
        <v>Programas en cada nivel (Posgrado)</v>
      </c>
      <c r="T112" s="540">
        <f>Tabla__10.1.1.223_SQLEXPRESS_sigob_utp_Componentes_indicadores[[#This Row],[fecha_modificacion]]</f>
        <v>42395.488490509262</v>
      </c>
    </row>
    <row r="113" spans="1:20" x14ac:dyDescent="0.25">
      <c r="A113">
        <v>4</v>
      </c>
      <c r="B113" t="s">
        <v>37</v>
      </c>
      <c r="C113" t="s">
        <v>89</v>
      </c>
      <c r="D113" t="s">
        <v>16</v>
      </c>
      <c r="E113" t="s">
        <v>38</v>
      </c>
      <c r="F113" t="s">
        <v>18</v>
      </c>
      <c r="G113" s="1">
        <v>42355.462088969907</v>
      </c>
      <c r="H113" t="s">
        <v>686</v>
      </c>
      <c r="I113" t="s">
        <v>808</v>
      </c>
      <c r="J113">
        <v>50</v>
      </c>
      <c r="K113">
        <v>73.8</v>
      </c>
      <c r="L113">
        <v>36.9</v>
      </c>
      <c r="M113">
        <v>35</v>
      </c>
      <c r="N113">
        <v>35</v>
      </c>
      <c r="O113" s="1">
        <v>42395.488490509262</v>
      </c>
      <c r="P113" t="s">
        <v>806</v>
      </c>
      <c r="Q113" s="1">
        <v>42369</v>
      </c>
      <c r="R113" s="1">
        <v>16319</v>
      </c>
      <c r="S113" s="460" t="str">
        <f>Tabla__10.1.1.223_SQLEXPRESS_sigob_utp_Componentes_indicadores[[#This Row],[desc_indicador]]</f>
        <v>Programas en cada nivel (Pregrado)</v>
      </c>
      <c r="T113" s="540">
        <f>Tabla__10.1.1.223_SQLEXPRESS_sigob_utp_Componentes_indicadores[[#This Row],[fecha_modificacion]]</f>
        <v>42395.488490509262</v>
      </c>
    </row>
    <row r="114" spans="1:20" x14ac:dyDescent="0.25">
      <c r="A114">
        <v>4</v>
      </c>
      <c r="B114" t="s">
        <v>37</v>
      </c>
      <c r="C114" t="s">
        <v>89</v>
      </c>
      <c r="D114" t="s">
        <v>16</v>
      </c>
      <c r="E114" t="s">
        <v>38</v>
      </c>
      <c r="F114" t="s">
        <v>18</v>
      </c>
      <c r="G114" s="1">
        <v>42355.462088969907</v>
      </c>
      <c r="H114" t="s">
        <v>686</v>
      </c>
      <c r="I114" t="s">
        <v>808</v>
      </c>
      <c r="J114">
        <v>50</v>
      </c>
      <c r="K114">
        <v>73.8</v>
      </c>
      <c r="L114">
        <v>36.9</v>
      </c>
      <c r="M114">
        <v>35</v>
      </c>
      <c r="N114">
        <v>35</v>
      </c>
      <c r="O114" s="1">
        <v>42395.488490509262</v>
      </c>
      <c r="P114" t="s">
        <v>806</v>
      </c>
      <c r="Q114" s="1">
        <v>42369</v>
      </c>
      <c r="R114" s="1">
        <v>16320</v>
      </c>
      <c r="S114" s="460" t="str">
        <f>Tabla__10.1.1.223_SQLEXPRESS_sigob_utp_Componentes_indicadores[[#This Row],[desc_indicador]]</f>
        <v>Programas en cada nivel (Pregrado)</v>
      </c>
      <c r="T114" s="540">
        <f>Tabla__10.1.1.223_SQLEXPRESS_sigob_utp_Componentes_indicadores[[#This Row],[fecha_modificacion]]</f>
        <v>42395.488490509262</v>
      </c>
    </row>
    <row r="115" spans="1:20" x14ac:dyDescent="0.25">
      <c r="A115">
        <v>4</v>
      </c>
      <c r="B115" t="s">
        <v>37</v>
      </c>
      <c r="C115" t="s">
        <v>89</v>
      </c>
      <c r="D115" t="s">
        <v>16</v>
      </c>
      <c r="E115" t="s">
        <v>38</v>
      </c>
      <c r="F115" t="s">
        <v>18</v>
      </c>
      <c r="G115" s="1">
        <v>42355.463064467593</v>
      </c>
      <c r="H115" t="s">
        <v>99</v>
      </c>
      <c r="I115" t="s">
        <v>808</v>
      </c>
      <c r="J115">
        <v>87</v>
      </c>
      <c r="K115">
        <v>101.63218390804597</v>
      </c>
      <c r="L115">
        <v>88.42</v>
      </c>
      <c r="M115">
        <v>35</v>
      </c>
      <c r="N115">
        <v>35</v>
      </c>
      <c r="O115" s="1">
        <v>42395.488490509262</v>
      </c>
      <c r="P115" t="s">
        <v>806</v>
      </c>
      <c r="Q115" s="1">
        <v>42369</v>
      </c>
      <c r="R115" s="1">
        <v>6215</v>
      </c>
      <c r="S115" s="460" t="str">
        <f>Tabla__10.1.1.223_SQLEXPRESS_sigob_utp_Componentes_indicadores[[#This Row],[desc_indicador]]</f>
        <v>Oferta de programas</v>
      </c>
      <c r="T115" s="540">
        <f>Tabla__10.1.1.223_SQLEXPRESS_sigob_utp_Componentes_indicadores[[#This Row],[fecha_modificacion]]</f>
        <v>42395.488490509262</v>
      </c>
    </row>
    <row r="116" spans="1:20" x14ac:dyDescent="0.25">
      <c r="A116">
        <v>4</v>
      </c>
      <c r="B116" t="s">
        <v>37</v>
      </c>
      <c r="C116" t="s">
        <v>89</v>
      </c>
      <c r="D116" t="s">
        <v>16</v>
      </c>
      <c r="E116" t="s">
        <v>38</v>
      </c>
      <c r="F116" t="s">
        <v>18</v>
      </c>
      <c r="G116" s="1">
        <v>42355.463064467593</v>
      </c>
      <c r="H116" t="s">
        <v>99</v>
      </c>
      <c r="I116" t="s">
        <v>808</v>
      </c>
      <c r="J116">
        <v>87</v>
      </c>
      <c r="K116">
        <v>101.63218390804597</v>
      </c>
      <c r="L116">
        <v>88.42</v>
      </c>
      <c r="M116">
        <v>35</v>
      </c>
      <c r="N116">
        <v>35</v>
      </c>
      <c r="O116" s="1">
        <v>42395.488490509262</v>
      </c>
      <c r="P116" t="s">
        <v>806</v>
      </c>
      <c r="Q116" s="1">
        <v>42369</v>
      </c>
      <c r="R116" s="1">
        <v>6216</v>
      </c>
      <c r="S116" s="460" t="str">
        <f>Tabla__10.1.1.223_SQLEXPRESS_sigob_utp_Componentes_indicadores[[#This Row],[desc_indicador]]</f>
        <v>Oferta de programas</v>
      </c>
      <c r="T116" s="540">
        <f>Tabla__10.1.1.223_SQLEXPRESS_sigob_utp_Componentes_indicadores[[#This Row],[fecha_modificacion]]</f>
        <v>42395.488490509262</v>
      </c>
    </row>
    <row r="117" spans="1:20" x14ac:dyDescent="0.25">
      <c r="A117">
        <v>6</v>
      </c>
      <c r="B117" t="s">
        <v>266</v>
      </c>
      <c r="C117" t="s">
        <v>1204</v>
      </c>
      <c r="D117" t="s">
        <v>16</v>
      </c>
      <c r="E117" t="s">
        <v>26</v>
      </c>
      <c r="F117" t="s">
        <v>18</v>
      </c>
      <c r="G117" s="1">
        <v>41752.491247800928</v>
      </c>
      <c r="H117" t="s">
        <v>1205</v>
      </c>
      <c r="I117" t="s">
        <v>808</v>
      </c>
      <c r="J117">
        <v>1000</v>
      </c>
      <c r="K117">
        <v>0</v>
      </c>
      <c r="L117">
        <v>0</v>
      </c>
      <c r="M117">
        <v>35</v>
      </c>
      <c r="N117">
        <v>35</v>
      </c>
      <c r="O117" s="1">
        <v>41873.715012650464</v>
      </c>
      <c r="P117" t="s">
        <v>1189</v>
      </c>
      <c r="Q117" s="1">
        <v>42369</v>
      </c>
      <c r="R117" s="1">
        <v>9553</v>
      </c>
      <c r="S117" s="460" t="str">
        <f>Tabla__10.1.1.223_SQLEXPRESS_sigob_utp_Componentes_indicadores[[#This Row],[desc_indicador]]</f>
        <v>IRB1 - Apoyo económico a estudiantes de pregrado y posgrado (millones de pesos)</v>
      </c>
      <c r="T117" s="540">
        <f>Tabla__10.1.1.223_SQLEXPRESS_sigob_utp_Componentes_indicadores[[#This Row],[fecha_modificacion]]</f>
        <v>41873.715012650464</v>
      </c>
    </row>
    <row r="118" spans="1:20" x14ac:dyDescent="0.25">
      <c r="A118">
        <v>6</v>
      </c>
      <c r="B118" t="s">
        <v>266</v>
      </c>
      <c r="C118" t="s">
        <v>1204</v>
      </c>
      <c r="D118" t="s">
        <v>16</v>
      </c>
      <c r="E118" t="s">
        <v>26</v>
      </c>
      <c r="F118" t="s">
        <v>18</v>
      </c>
      <c r="G118" s="1">
        <v>41752.491247800928</v>
      </c>
      <c r="H118" t="s">
        <v>1205</v>
      </c>
      <c r="I118" t="s">
        <v>808</v>
      </c>
      <c r="J118">
        <v>1000</v>
      </c>
      <c r="K118">
        <v>0</v>
      </c>
      <c r="L118">
        <v>0</v>
      </c>
      <c r="M118">
        <v>35</v>
      </c>
      <c r="N118">
        <v>35</v>
      </c>
      <c r="O118" s="1">
        <v>41873.715012650464</v>
      </c>
      <c r="P118" t="s">
        <v>1189</v>
      </c>
      <c r="Q118" s="1">
        <v>42369</v>
      </c>
      <c r="R118" s="1">
        <v>9554</v>
      </c>
      <c r="S118" s="460" t="str">
        <f>Tabla__10.1.1.223_SQLEXPRESS_sigob_utp_Componentes_indicadores[[#This Row],[desc_indicador]]</f>
        <v>IRB1 - Apoyo económico a estudiantes de pregrado y posgrado (millones de pesos)</v>
      </c>
      <c r="T118" s="540">
        <f>Tabla__10.1.1.223_SQLEXPRESS_sigob_utp_Componentes_indicadores[[#This Row],[fecha_modificacion]]</f>
        <v>41873.715012650464</v>
      </c>
    </row>
    <row r="119" spans="1:20" x14ac:dyDescent="0.25">
      <c r="A119">
        <v>6</v>
      </c>
      <c r="B119" t="s">
        <v>266</v>
      </c>
      <c r="C119" t="s">
        <v>1204</v>
      </c>
      <c r="D119" t="s">
        <v>16</v>
      </c>
      <c r="E119" t="s">
        <v>26</v>
      </c>
      <c r="F119" t="s">
        <v>18</v>
      </c>
      <c r="G119" s="1">
        <v>41873.687003587962</v>
      </c>
      <c r="H119" t="s">
        <v>1206</v>
      </c>
      <c r="I119" t="s">
        <v>808</v>
      </c>
      <c r="J119">
        <v>4500</v>
      </c>
      <c r="K119">
        <v>0</v>
      </c>
      <c r="L119">
        <v>0</v>
      </c>
      <c r="M119">
        <v>35</v>
      </c>
      <c r="N119">
        <v>35</v>
      </c>
      <c r="O119" s="1">
        <v>41873.715012650464</v>
      </c>
      <c r="P119" t="s">
        <v>1189</v>
      </c>
      <c r="Q119" s="1">
        <v>42369</v>
      </c>
      <c r="R119" s="1">
        <v>9509</v>
      </c>
      <c r="S119" s="460" t="str">
        <f>Tabla__10.1.1.223_SQLEXPRESS_sigob_utp_Componentes_indicadores[[#This Row],[desc_indicador]]</f>
        <v>IRB3 - Participantes de la comunidad universitaria en programas de salud</v>
      </c>
      <c r="T119" s="540">
        <f>Tabla__10.1.1.223_SQLEXPRESS_sigob_utp_Componentes_indicadores[[#This Row],[fecha_modificacion]]</f>
        <v>41873.715012650464</v>
      </c>
    </row>
    <row r="120" spans="1:20" x14ac:dyDescent="0.25">
      <c r="A120">
        <v>6</v>
      </c>
      <c r="B120" t="s">
        <v>266</v>
      </c>
      <c r="C120" t="s">
        <v>1204</v>
      </c>
      <c r="D120" t="s">
        <v>16</v>
      </c>
      <c r="E120" t="s">
        <v>26</v>
      </c>
      <c r="F120" t="s">
        <v>18</v>
      </c>
      <c r="G120" s="1">
        <v>41873.687003587962</v>
      </c>
      <c r="H120" t="s">
        <v>1206</v>
      </c>
      <c r="I120" t="s">
        <v>808</v>
      </c>
      <c r="J120">
        <v>4500</v>
      </c>
      <c r="K120">
        <v>0</v>
      </c>
      <c r="L120">
        <v>0</v>
      </c>
      <c r="M120">
        <v>35</v>
      </c>
      <c r="N120">
        <v>35</v>
      </c>
      <c r="O120" s="1">
        <v>41873.715012650464</v>
      </c>
      <c r="P120" t="s">
        <v>1189</v>
      </c>
      <c r="Q120" s="1">
        <v>42369</v>
      </c>
      <c r="R120" s="1">
        <v>9510</v>
      </c>
      <c r="S120" s="460" t="str">
        <f>Tabla__10.1.1.223_SQLEXPRESS_sigob_utp_Componentes_indicadores[[#This Row],[desc_indicador]]</f>
        <v>IRB3 - Participantes de la comunidad universitaria en programas de salud</v>
      </c>
      <c r="T120" s="540">
        <f>Tabla__10.1.1.223_SQLEXPRESS_sigob_utp_Componentes_indicadores[[#This Row],[fecha_modificacion]]</f>
        <v>41873.715012650464</v>
      </c>
    </row>
    <row r="121" spans="1:20" x14ac:dyDescent="0.25">
      <c r="A121">
        <v>6</v>
      </c>
      <c r="B121" t="s">
        <v>266</v>
      </c>
      <c r="C121" t="s">
        <v>1204</v>
      </c>
      <c r="D121" t="s">
        <v>16</v>
      </c>
      <c r="E121" t="s">
        <v>26</v>
      </c>
      <c r="F121" t="s">
        <v>18</v>
      </c>
      <c r="G121" s="1">
        <v>41873.693914386575</v>
      </c>
      <c r="H121" t="s">
        <v>1207</v>
      </c>
      <c r="I121" t="s">
        <v>808</v>
      </c>
      <c r="J121">
        <v>2500</v>
      </c>
      <c r="K121">
        <v>0</v>
      </c>
      <c r="L121">
        <v>0</v>
      </c>
      <c r="M121">
        <v>35</v>
      </c>
      <c r="N121">
        <v>35</v>
      </c>
      <c r="O121" s="1">
        <v>41873.715012650464</v>
      </c>
      <c r="P121" t="s">
        <v>1189</v>
      </c>
      <c r="Q121" s="1">
        <v>42369</v>
      </c>
      <c r="R121" s="1">
        <v>9531</v>
      </c>
      <c r="S121" s="460" t="str">
        <f>Tabla__10.1.1.223_SQLEXPRESS_sigob_utp_Componentes_indicadores[[#This Row],[desc_indicador]]</f>
        <v>IRB4 - Participantes de la comunidad universitaria en programas deportivos</v>
      </c>
      <c r="T121" s="540">
        <f>Tabla__10.1.1.223_SQLEXPRESS_sigob_utp_Componentes_indicadores[[#This Row],[fecha_modificacion]]</f>
        <v>41873.715012650464</v>
      </c>
    </row>
    <row r="122" spans="1:20" x14ac:dyDescent="0.25">
      <c r="A122">
        <v>6</v>
      </c>
      <c r="B122" t="s">
        <v>266</v>
      </c>
      <c r="C122" t="s">
        <v>1204</v>
      </c>
      <c r="D122" t="s">
        <v>16</v>
      </c>
      <c r="E122" t="s">
        <v>26</v>
      </c>
      <c r="F122" t="s">
        <v>18</v>
      </c>
      <c r="G122" s="1">
        <v>41873.693914386575</v>
      </c>
      <c r="H122" t="s">
        <v>1207</v>
      </c>
      <c r="I122" t="s">
        <v>808</v>
      </c>
      <c r="J122">
        <v>2500</v>
      </c>
      <c r="K122">
        <v>0</v>
      </c>
      <c r="L122">
        <v>0</v>
      </c>
      <c r="M122">
        <v>35</v>
      </c>
      <c r="N122">
        <v>35</v>
      </c>
      <c r="O122" s="1">
        <v>41873.715012650464</v>
      </c>
      <c r="P122" t="s">
        <v>1189</v>
      </c>
      <c r="Q122" s="1">
        <v>42369</v>
      </c>
      <c r="R122" s="1">
        <v>9532</v>
      </c>
      <c r="S122" s="460" t="str">
        <f>Tabla__10.1.1.223_SQLEXPRESS_sigob_utp_Componentes_indicadores[[#This Row],[desc_indicador]]</f>
        <v>IRB4 - Participantes de la comunidad universitaria en programas deportivos</v>
      </c>
      <c r="T122" s="540">
        <f>Tabla__10.1.1.223_SQLEXPRESS_sigob_utp_Componentes_indicadores[[#This Row],[fecha_modificacion]]</f>
        <v>41873.715012650464</v>
      </c>
    </row>
    <row r="123" spans="1:20" x14ac:dyDescent="0.25">
      <c r="A123">
        <v>6</v>
      </c>
      <c r="B123" t="s">
        <v>266</v>
      </c>
      <c r="C123" t="s">
        <v>1204</v>
      </c>
      <c r="D123" t="s">
        <v>16</v>
      </c>
      <c r="E123" t="s">
        <v>26</v>
      </c>
      <c r="F123" t="s">
        <v>18</v>
      </c>
      <c r="G123" s="1">
        <v>41873.700347604165</v>
      </c>
      <c r="H123" t="s">
        <v>1208</v>
      </c>
      <c r="I123" t="s">
        <v>808</v>
      </c>
      <c r="J123">
        <v>2000</v>
      </c>
      <c r="K123">
        <v>0</v>
      </c>
      <c r="L123">
        <v>0</v>
      </c>
      <c r="M123">
        <v>35</v>
      </c>
      <c r="N123">
        <v>35</v>
      </c>
      <c r="O123" s="1">
        <v>41873.715012650464</v>
      </c>
      <c r="P123" t="s">
        <v>1189</v>
      </c>
      <c r="Q123" s="1">
        <v>42369</v>
      </c>
      <c r="R123" s="1">
        <v>9487</v>
      </c>
      <c r="S123" s="460" t="str">
        <f>Tabla__10.1.1.223_SQLEXPRESS_sigob_utp_Componentes_indicadores[[#This Row],[desc_indicador]]</f>
        <v>IRB5 - Participantes de la comunidad universitaria en programas culturales</v>
      </c>
      <c r="T123" s="540">
        <f>Tabla__10.1.1.223_SQLEXPRESS_sigob_utp_Componentes_indicadores[[#This Row],[fecha_modificacion]]</f>
        <v>41873.715012650464</v>
      </c>
    </row>
    <row r="124" spans="1:20" x14ac:dyDescent="0.25">
      <c r="A124">
        <v>6</v>
      </c>
      <c r="B124" t="s">
        <v>266</v>
      </c>
      <c r="C124" t="s">
        <v>1204</v>
      </c>
      <c r="D124" t="s">
        <v>16</v>
      </c>
      <c r="E124" t="s">
        <v>26</v>
      </c>
      <c r="F124" t="s">
        <v>18</v>
      </c>
      <c r="G124" s="1">
        <v>41873.700347604165</v>
      </c>
      <c r="H124" t="s">
        <v>1208</v>
      </c>
      <c r="I124" t="s">
        <v>808</v>
      </c>
      <c r="J124">
        <v>2000</v>
      </c>
      <c r="K124">
        <v>0</v>
      </c>
      <c r="L124">
        <v>0</v>
      </c>
      <c r="M124">
        <v>35</v>
      </c>
      <c r="N124">
        <v>35</v>
      </c>
      <c r="O124" s="1">
        <v>41873.715012650464</v>
      </c>
      <c r="P124" t="s">
        <v>1189</v>
      </c>
      <c r="Q124" s="1">
        <v>42369</v>
      </c>
      <c r="R124" s="1">
        <v>9488</v>
      </c>
      <c r="S124" s="460" t="str">
        <f>Tabla__10.1.1.223_SQLEXPRESS_sigob_utp_Componentes_indicadores[[#This Row],[desc_indicador]]</f>
        <v>IRB5 - Participantes de la comunidad universitaria en programas culturales</v>
      </c>
      <c r="T124" s="540">
        <f>Tabla__10.1.1.223_SQLEXPRESS_sigob_utp_Componentes_indicadores[[#This Row],[fecha_modificacion]]</f>
        <v>41873.715012650464</v>
      </c>
    </row>
    <row r="125" spans="1:20" x14ac:dyDescent="0.25">
      <c r="A125">
        <v>6</v>
      </c>
      <c r="B125" t="s">
        <v>266</v>
      </c>
      <c r="C125" t="s">
        <v>102</v>
      </c>
      <c r="D125" t="s">
        <v>16</v>
      </c>
      <c r="E125" t="s">
        <v>26</v>
      </c>
      <c r="F125" t="s">
        <v>18</v>
      </c>
      <c r="G125" s="1">
        <v>42405.502098761572</v>
      </c>
      <c r="H125" t="s">
        <v>103</v>
      </c>
      <c r="I125" t="s">
        <v>808</v>
      </c>
      <c r="J125">
        <v>60</v>
      </c>
      <c r="K125">
        <v>102.5</v>
      </c>
      <c r="L125">
        <v>61.5</v>
      </c>
      <c r="M125">
        <v>35</v>
      </c>
      <c r="N125">
        <v>35</v>
      </c>
      <c r="O125" s="1">
        <v>42405.500914351855</v>
      </c>
      <c r="P125" t="s">
        <v>634</v>
      </c>
      <c r="Q125" s="1">
        <v>42369</v>
      </c>
      <c r="R125" s="1">
        <v>7171</v>
      </c>
      <c r="S125" s="460" t="str">
        <f>Tabla__10.1.1.223_SQLEXPRESS_sigob_utp_Componentes_indicadores[[#This Row],[desc_indicador]]</f>
        <v>Porcentaje de la comunidad universitaria que participa en eventos, acciones de gestión social en la formación integral</v>
      </c>
      <c r="T125" s="540">
        <f>Tabla__10.1.1.223_SQLEXPRESS_sigob_utp_Componentes_indicadores[[#This Row],[fecha_modificacion]]</f>
        <v>42405.500914351855</v>
      </c>
    </row>
    <row r="126" spans="1:20" x14ac:dyDescent="0.25">
      <c r="A126">
        <v>6</v>
      </c>
      <c r="B126" t="s">
        <v>266</v>
      </c>
      <c r="C126" t="s">
        <v>102</v>
      </c>
      <c r="D126" t="s">
        <v>16</v>
      </c>
      <c r="E126" t="s">
        <v>26</v>
      </c>
      <c r="F126" t="s">
        <v>18</v>
      </c>
      <c r="G126" s="1">
        <v>42405.502098761572</v>
      </c>
      <c r="H126" t="s">
        <v>103</v>
      </c>
      <c r="I126" t="s">
        <v>808</v>
      </c>
      <c r="J126">
        <v>60</v>
      </c>
      <c r="K126">
        <v>102.5</v>
      </c>
      <c r="L126">
        <v>61.5</v>
      </c>
      <c r="M126">
        <v>35</v>
      </c>
      <c r="N126">
        <v>35</v>
      </c>
      <c r="O126" s="1">
        <v>42405.500914351855</v>
      </c>
      <c r="P126" t="s">
        <v>634</v>
      </c>
      <c r="Q126" s="1">
        <v>42369</v>
      </c>
      <c r="R126" s="1">
        <v>7172</v>
      </c>
      <c r="S126" s="460" t="str">
        <f>Tabla__10.1.1.223_SQLEXPRESS_sigob_utp_Componentes_indicadores[[#This Row],[desc_indicador]]</f>
        <v>Porcentaje de la comunidad universitaria que participa en eventos, acciones de gestión social en la formación integral</v>
      </c>
      <c r="T126" s="540">
        <f>Tabla__10.1.1.223_SQLEXPRESS_sigob_utp_Componentes_indicadores[[#This Row],[fecha_modificacion]]</f>
        <v>42405.500914351855</v>
      </c>
    </row>
    <row r="127" spans="1:20" x14ac:dyDescent="0.25">
      <c r="A127">
        <v>6</v>
      </c>
      <c r="B127" t="s">
        <v>266</v>
      </c>
      <c r="C127" t="s">
        <v>267</v>
      </c>
      <c r="D127" t="s">
        <v>16</v>
      </c>
      <c r="E127" t="s">
        <v>26</v>
      </c>
      <c r="F127" t="s">
        <v>18</v>
      </c>
      <c r="G127" s="1">
        <v>42234.648717824071</v>
      </c>
      <c r="H127" t="s">
        <v>104</v>
      </c>
      <c r="I127" t="s">
        <v>808</v>
      </c>
      <c r="J127">
        <v>93</v>
      </c>
      <c r="K127">
        <v>100.40860215053763</v>
      </c>
      <c r="L127">
        <v>93.38</v>
      </c>
      <c r="M127">
        <v>34</v>
      </c>
      <c r="N127">
        <v>35</v>
      </c>
      <c r="O127" s="1">
        <v>42395.697372187497</v>
      </c>
      <c r="P127" t="s">
        <v>919</v>
      </c>
      <c r="Q127" s="1">
        <v>42369</v>
      </c>
      <c r="R127" s="1">
        <v>7225</v>
      </c>
      <c r="S127" s="460" t="str">
        <f>Tabla__10.1.1.223_SQLEXPRESS_sigob_utp_Componentes_indicadores[[#This Row],[desc_indicador]]</f>
        <v>Retención de estudiantes que reciben beneficios</v>
      </c>
      <c r="T127" s="540">
        <f>Tabla__10.1.1.223_SQLEXPRESS_sigob_utp_Componentes_indicadores[[#This Row],[fecha_modificacion]]</f>
        <v>42395.697372187497</v>
      </c>
    </row>
    <row r="128" spans="1:20" x14ac:dyDescent="0.25">
      <c r="A128">
        <v>6</v>
      </c>
      <c r="B128" t="s">
        <v>266</v>
      </c>
      <c r="C128" t="s">
        <v>267</v>
      </c>
      <c r="D128" t="s">
        <v>16</v>
      </c>
      <c r="E128" t="s">
        <v>26</v>
      </c>
      <c r="F128" t="s">
        <v>18</v>
      </c>
      <c r="G128" s="1">
        <v>42234.648717824071</v>
      </c>
      <c r="H128" t="s">
        <v>104</v>
      </c>
      <c r="I128" t="s">
        <v>808</v>
      </c>
      <c r="J128">
        <v>93</v>
      </c>
      <c r="K128">
        <v>100.40860215053763</v>
      </c>
      <c r="L128">
        <v>93.38</v>
      </c>
      <c r="M128">
        <v>34</v>
      </c>
      <c r="N128">
        <v>35</v>
      </c>
      <c r="O128" s="1">
        <v>42395.697372187497</v>
      </c>
      <c r="P128" t="s">
        <v>919</v>
      </c>
      <c r="Q128" s="1">
        <v>42369</v>
      </c>
      <c r="R128" s="1">
        <v>7226</v>
      </c>
      <c r="S128" s="460" t="str">
        <f>Tabla__10.1.1.223_SQLEXPRESS_sigob_utp_Componentes_indicadores[[#This Row],[desc_indicador]]</f>
        <v>Retención de estudiantes que reciben beneficios</v>
      </c>
      <c r="T128" s="540">
        <f>Tabla__10.1.1.223_SQLEXPRESS_sigob_utp_Componentes_indicadores[[#This Row],[fecha_modificacion]]</f>
        <v>42395.697372187497</v>
      </c>
    </row>
    <row r="129" spans="1:20" x14ac:dyDescent="0.25">
      <c r="A129">
        <v>6</v>
      </c>
      <c r="B129" t="s">
        <v>266</v>
      </c>
      <c r="C129" t="s">
        <v>267</v>
      </c>
      <c r="D129" t="s">
        <v>16</v>
      </c>
      <c r="E129" t="s">
        <v>26</v>
      </c>
      <c r="F129" t="s">
        <v>18</v>
      </c>
      <c r="G129" s="1">
        <v>42314.760957407409</v>
      </c>
      <c r="H129" t="s">
        <v>268</v>
      </c>
      <c r="I129" t="s">
        <v>808</v>
      </c>
      <c r="J129">
        <v>100</v>
      </c>
      <c r="K129">
        <v>103</v>
      </c>
      <c r="L129">
        <v>103</v>
      </c>
      <c r="M129">
        <v>34</v>
      </c>
      <c r="N129">
        <v>35</v>
      </c>
      <c r="O129" s="1">
        <v>42395.697372187497</v>
      </c>
      <c r="P129" t="s">
        <v>919</v>
      </c>
      <c r="Q129" s="1">
        <v>42369</v>
      </c>
      <c r="R129" s="1">
        <v>8291</v>
      </c>
      <c r="S129" s="460" t="str">
        <f>Tabla__10.1.1.223_SQLEXPRESS_sigob_utp_Componentes_indicadores[[#This Row],[desc_indicador]]</f>
        <v>Comunidad Universitaria involucrada en programa de voluntariado</v>
      </c>
      <c r="T129" s="540">
        <f>Tabla__10.1.1.223_SQLEXPRESS_sigob_utp_Componentes_indicadores[[#This Row],[fecha_modificacion]]</f>
        <v>42395.697372187497</v>
      </c>
    </row>
    <row r="130" spans="1:20" x14ac:dyDescent="0.25">
      <c r="A130">
        <v>6</v>
      </c>
      <c r="B130" t="s">
        <v>266</v>
      </c>
      <c r="C130" t="s">
        <v>267</v>
      </c>
      <c r="D130" t="s">
        <v>16</v>
      </c>
      <c r="E130" t="s">
        <v>26</v>
      </c>
      <c r="F130" t="s">
        <v>18</v>
      </c>
      <c r="G130" s="1">
        <v>42314.760957407409</v>
      </c>
      <c r="H130" t="s">
        <v>268</v>
      </c>
      <c r="I130" t="s">
        <v>808</v>
      </c>
      <c r="J130">
        <v>100</v>
      </c>
      <c r="K130">
        <v>103</v>
      </c>
      <c r="L130">
        <v>103</v>
      </c>
      <c r="M130">
        <v>34</v>
      </c>
      <c r="N130">
        <v>35</v>
      </c>
      <c r="O130" s="1">
        <v>42395.697372187497</v>
      </c>
      <c r="P130" t="s">
        <v>919</v>
      </c>
      <c r="Q130" s="1">
        <v>42369</v>
      </c>
      <c r="R130" s="1">
        <v>8292</v>
      </c>
      <c r="S130" s="460" t="str">
        <f>Tabla__10.1.1.223_SQLEXPRESS_sigob_utp_Componentes_indicadores[[#This Row],[desc_indicador]]</f>
        <v>Comunidad Universitaria involucrada en programa de voluntariado</v>
      </c>
      <c r="T130" s="540">
        <f>Tabla__10.1.1.223_SQLEXPRESS_sigob_utp_Componentes_indicadores[[#This Row],[fecha_modificacion]]</f>
        <v>42395.697372187497</v>
      </c>
    </row>
    <row r="131" spans="1:20" x14ac:dyDescent="0.25">
      <c r="A131">
        <v>6</v>
      </c>
      <c r="B131" t="s">
        <v>266</v>
      </c>
      <c r="C131" t="s">
        <v>267</v>
      </c>
      <c r="D131" t="s">
        <v>16</v>
      </c>
      <c r="E131" t="s">
        <v>26</v>
      </c>
      <c r="F131" t="s">
        <v>18</v>
      </c>
      <c r="G131" s="1">
        <v>42314.760957407409</v>
      </c>
      <c r="H131" t="s">
        <v>268</v>
      </c>
      <c r="I131" t="s">
        <v>808</v>
      </c>
      <c r="J131">
        <v>100</v>
      </c>
      <c r="K131">
        <v>103</v>
      </c>
      <c r="L131">
        <v>103</v>
      </c>
      <c r="M131">
        <v>34</v>
      </c>
      <c r="N131">
        <v>35</v>
      </c>
      <c r="O131" s="1">
        <v>42395.697372187497</v>
      </c>
      <c r="P131" t="s">
        <v>919</v>
      </c>
      <c r="Q131" s="1">
        <v>42369</v>
      </c>
      <c r="R131" s="1">
        <v>20446</v>
      </c>
      <c r="S131" s="460" t="str">
        <f>Tabla__10.1.1.223_SQLEXPRESS_sigob_utp_Componentes_indicadores[[#This Row],[desc_indicador]]</f>
        <v>Comunidad Universitaria involucrada en programa de voluntariado</v>
      </c>
      <c r="T131" s="540">
        <f>Tabla__10.1.1.223_SQLEXPRESS_sigob_utp_Componentes_indicadores[[#This Row],[fecha_modificacion]]</f>
        <v>42395.697372187497</v>
      </c>
    </row>
    <row r="132" spans="1:20" x14ac:dyDescent="0.25">
      <c r="A132">
        <v>6</v>
      </c>
      <c r="B132" t="s">
        <v>266</v>
      </c>
      <c r="C132" t="s">
        <v>267</v>
      </c>
      <c r="D132" t="s">
        <v>16</v>
      </c>
      <c r="E132" t="s">
        <v>26</v>
      </c>
      <c r="F132" t="s">
        <v>18</v>
      </c>
      <c r="G132" s="1">
        <v>42314.760957407409</v>
      </c>
      <c r="H132" t="s">
        <v>268</v>
      </c>
      <c r="I132" t="s">
        <v>808</v>
      </c>
      <c r="J132">
        <v>100</v>
      </c>
      <c r="K132">
        <v>103</v>
      </c>
      <c r="L132">
        <v>103</v>
      </c>
      <c r="M132">
        <v>34</v>
      </c>
      <c r="N132">
        <v>35</v>
      </c>
      <c r="O132" s="1">
        <v>42395.697372187497</v>
      </c>
      <c r="P132" t="s">
        <v>919</v>
      </c>
      <c r="Q132" s="1">
        <v>42369</v>
      </c>
      <c r="R132" s="1">
        <v>20447</v>
      </c>
      <c r="S132" s="460" t="str">
        <f>Tabla__10.1.1.223_SQLEXPRESS_sigob_utp_Componentes_indicadores[[#This Row],[desc_indicador]]</f>
        <v>Comunidad Universitaria involucrada en programa de voluntariado</v>
      </c>
      <c r="T132" s="540">
        <f>Tabla__10.1.1.223_SQLEXPRESS_sigob_utp_Componentes_indicadores[[#This Row],[fecha_modificacion]]</f>
        <v>42395.697372187497</v>
      </c>
    </row>
    <row r="133" spans="1:20" x14ac:dyDescent="0.25">
      <c r="A133">
        <v>6</v>
      </c>
      <c r="B133" t="s">
        <v>266</v>
      </c>
      <c r="C133" t="s">
        <v>267</v>
      </c>
      <c r="D133" t="s">
        <v>16</v>
      </c>
      <c r="E133" t="s">
        <v>26</v>
      </c>
      <c r="F133" t="s">
        <v>18</v>
      </c>
      <c r="G133" s="1">
        <v>42314.760957407409</v>
      </c>
      <c r="H133" t="s">
        <v>268</v>
      </c>
      <c r="I133" t="s">
        <v>808</v>
      </c>
      <c r="J133">
        <v>100</v>
      </c>
      <c r="K133">
        <v>103</v>
      </c>
      <c r="L133">
        <v>103</v>
      </c>
      <c r="M133">
        <v>34</v>
      </c>
      <c r="N133">
        <v>35</v>
      </c>
      <c r="O133" s="1">
        <v>42395.697372187497</v>
      </c>
      <c r="P133" t="s">
        <v>919</v>
      </c>
      <c r="Q133" s="1">
        <v>42369</v>
      </c>
      <c r="R133" s="1">
        <v>20448</v>
      </c>
      <c r="S133" s="460" t="str">
        <f>Tabla__10.1.1.223_SQLEXPRESS_sigob_utp_Componentes_indicadores[[#This Row],[desc_indicador]]</f>
        <v>Comunidad Universitaria involucrada en programa de voluntariado</v>
      </c>
      <c r="T133" s="540">
        <f>Tabla__10.1.1.223_SQLEXPRESS_sigob_utp_Componentes_indicadores[[#This Row],[fecha_modificacion]]</f>
        <v>42395.697372187497</v>
      </c>
    </row>
    <row r="134" spans="1:20" x14ac:dyDescent="0.25">
      <c r="A134">
        <v>6</v>
      </c>
      <c r="B134" t="s">
        <v>266</v>
      </c>
      <c r="C134" t="s">
        <v>267</v>
      </c>
      <c r="D134" t="s">
        <v>16</v>
      </c>
      <c r="E134" t="s">
        <v>26</v>
      </c>
      <c r="F134" t="s">
        <v>18</v>
      </c>
      <c r="G134" s="1">
        <v>42314.760957407409</v>
      </c>
      <c r="H134" t="s">
        <v>268</v>
      </c>
      <c r="I134" t="s">
        <v>808</v>
      </c>
      <c r="J134">
        <v>100</v>
      </c>
      <c r="K134">
        <v>103</v>
      </c>
      <c r="L134">
        <v>103</v>
      </c>
      <c r="M134">
        <v>34</v>
      </c>
      <c r="N134">
        <v>35</v>
      </c>
      <c r="O134" s="1">
        <v>42395.697372187497</v>
      </c>
      <c r="P134" t="s">
        <v>919</v>
      </c>
      <c r="Q134" s="1">
        <v>42369</v>
      </c>
      <c r="R134" s="1">
        <v>20449</v>
      </c>
      <c r="S134" s="460" t="str">
        <f>Tabla__10.1.1.223_SQLEXPRESS_sigob_utp_Componentes_indicadores[[#This Row],[desc_indicador]]</f>
        <v>Comunidad Universitaria involucrada en programa de voluntariado</v>
      </c>
      <c r="T134" s="540">
        <f>Tabla__10.1.1.223_SQLEXPRESS_sigob_utp_Componentes_indicadores[[#This Row],[fecha_modificacion]]</f>
        <v>42395.697372187497</v>
      </c>
    </row>
    <row r="135" spans="1:20" x14ac:dyDescent="0.25">
      <c r="A135">
        <v>6</v>
      </c>
      <c r="B135" t="s">
        <v>266</v>
      </c>
      <c r="C135" t="s">
        <v>267</v>
      </c>
      <c r="D135" t="s">
        <v>16</v>
      </c>
      <c r="E135" t="s">
        <v>26</v>
      </c>
      <c r="F135" t="s">
        <v>18</v>
      </c>
      <c r="G135" s="1">
        <v>42314.760957407409</v>
      </c>
      <c r="H135" t="s">
        <v>268</v>
      </c>
      <c r="I135" t="s">
        <v>808</v>
      </c>
      <c r="J135">
        <v>100</v>
      </c>
      <c r="K135">
        <v>103</v>
      </c>
      <c r="L135">
        <v>103</v>
      </c>
      <c r="M135">
        <v>34</v>
      </c>
      <c r="N135">
        <v>35</v>
      </c>
      <c r="O135" s="1">
        <v>42395.697372187497</v>
      </c>
      <c r="P135" t="s">
        <v>919</v>
      </c>
      <c r="Q135" s="1">
        <v>42369</v>
      </c>
      <c r="R135" s="1">
        <v>20450</v>
      </c>
      <c r="S135" s="460" t="str">
        <f>Tabla__10.1.1.223_SQLEXPRESS_sigob_utp_Componentes_indicadores[[#This Row],[desc_indicador]]</f>
        <v>Comunidad Universitaria involucrada en programa de voluntariado</v>
      </c>
      <c r="T135" s="540">
        <f>Tabla__10.1.1.223_SQLEXPRESS_sigob_utp_Componentes_indicadores[[#This Row],[fecha_modificacion]]</f>
        <v>42395.697372187497</v>
      </c>
    </row>
    <row r="136" spans="1:20" x14ac:dyDescent="0.25">
      <c r="A136">
        <v>6</v>
      </c>
      <c r="B136" t="s">
        <v>266</v>
      </c>
      <c r="C136" t="s">
        <v>267</v>
      </c>
      <c r="D136" t="s">
        <v>16</v>
      </c>
      <c r="E136" t="s">
        <v>26</v>
      </c>
      <c r="F136" t="s">
        <v>18</v>
      </c>
      <c r="G136" s="1">
        <v>42314.760957407409</v>
      </c>
      <c r="H136" t="s">
        <v>268</v>
      </c>
      <c r="I136" t="s">
        <v>808</v>
      </c>
      <c r="J136">
        <v>100</v>
      </c>
      <c r="K136">
        <v>103</v>
      </c>
      <c r="L136">
        <v>103</v>
      </c>
      <c r="M136">
        <v>34</v>
      </c>
      <c r="N136">
        <v>35</v>
      </c>
      <c r="O136" s="1">
        <v>42395.697372187497</v>
      </c>
      <c r="P136" t="s">
        <v>919</v>
      </c>
      <c r="Q136" s="1">
        <v>42369</v>
      </c>
      <c r="R136" s="1">
        <v>20451</v>
      </c>
      <c r="S136" s="460" t="str">
        <f>Tabla__10.1.1.223_SQLEXPRESS_sigob_utp_Componentes_indicadores[[#This Row],[desc_indicador]]</f>
        <v>Comunidad Universitaria involucrada en programa de voluntariado</v>
      </c>
      <c r="T136" s="540">
        <f>Tabla__10.1.1.223_SQLEXPRESS_sigob_utp_Componentes_indicadores[[#This Row],[fecha_modificacion]]</f>
        <v>42395.697372187497</v>
      </c>
    </row>
    <row r="137" spans="1:20" x14ac:dyDescent="0.25">
      <c r="A137">
        <v>6</v>
      </c>
      <c r="B137" t="s">
        <v>266</v>
      </c>
      <c r="C137" t="s">
        <v>267</v>
      </c>
      <c r="D137" t="s">
        <v>16</v>
      </c>
      <c r="E137" t="s">
        <v>26</v>
      </c>
      <c r="F137" t="s">
        <v>18</v>
      </c>
      <c r="G137" s="1">
        <v>42314.760957407409</v>
      </c>
      <c r="H137" t="s">
        <v>268</v>
      </c>
      <c r="I137" t="s">
        <v>808</v>
      </c>
      <c r="J137">
        <v>100</v>
      </c>
      <c r="K137">
        <v>103</v>
      </c>
      <c r="L137">
        <v>103</v>
      </c>
      <c r="M137">
        <v>34</v>
      </c>
      <c r="N137">
        <v>35</v>
      </c>
      <c r="O137" s="1">
        <v>42395.697372187497</v>
      </c>
      <c r="P137" t="s">
        <v>919</v>
      </c>
      <c r="Q137" s="1">
        <v>42369</v>
      </c>
      <c r="R137" s="1">
        <v>20452</v>
      </c>
      <c r="S137" s="460" t="str">
        <f>Tabla__10.1.1.223_SQLEXPRESS_sigob_utp_Componentes_indicadores[[#This Row],[desc_indicador]]</f>
        <v>Comunidad Universitaria involucrada en programa de voluntariado</v>
      </c>
      <c r="T137" s="540">
        <f>Tabla__10.1.1.223_SQLEXPRESS_sigob_utp_Componentes_indicadores[[#This Row],[fecha_modificacion]]</f>
        <v>42395.697372187497</v>
      </c>
    </row>
    <row r="138" spans="1:20" x14ac:dyDescent="0.25">
      <c r="A138">
        <v>6</v>
      </c>
      <c r="B138" t="s">
        <v>266</v>
      </c>
      <c r="C138" t="s">
        <v>267</v>
      </c>
      <c r="D138" t="s">
        <v>16</v>
      </c>
      <c r="E138" t="s">
        <v>26</v>
      </c>
      <c r="F138" t="s">
        <v>18</v>
      </c>
      <c r="G138" s="1">
        <v>42314.760957407409</v>
      </c>
      <c r="H138" t="s">
        <v>268</v>
      </c>
      <c r="I138" t="s">
        <v>808</v>
      </c>
      <c r="J138">
        <v>100</v>
      </c>
      <c r="K138">
        <v>103</v>
      </c>
      <c r="L138">
        <v>103</v>
      </c>
      <c r="M138">
        <v>34</v>
      </c>
      <c r="N138">
        <v>35</v>
      </c>
      <c r="O138" s="1">
        <v>42395.697372187497</v>
      </c>
      <c r="P138" t="s">
        <v>919</v>
      </c>
      <c r="Q138" s="1">
        <v>42369</v>
      </c>
      <c r="R138" s="1">
        <v>20453</v>
      </c>
      <c r="S138" s="460" t="str">
        <f>Tabla__10.1.1.223_SQLEXPRESS_sigob_utp_Componentes_indicadores[[#This Row],[desc_indicador]]</f>
        <v>Comunidad Universitaria involucrada en programa de voluntariado</v>
      </c>
      <c r="T138" s="540">
        <f>Tabla__10.1.1.223_SQLEXPRESS_sigob_utp_Componentes_indicadores[[#This Row],[fecha_modificacion]]</f>
        <v>42395.697372187497</v>
      </c>
    </row>
    <row r="139" spans="1:20" x14ac:dyDescent="0.25">
      <c r="A139">
        <v>6</v>
      </c>
      <c r="B139" t="s">
        <v>266</v>
      </c>
      <c r="C139" t="s">
        <v>267</v>
      </c>
      <c r="D139" t="s">
        <v>16</v>
      </c>
      <c r="E139" t="s">
        <v>26</v>
      </c>
      <c r="F139" t="s">
        <v>18</v>
      </c>
      <c r="G139" s="1">
        <v>42314.760957407409</v>
      </c>
      <c r="H139" t="s">
        <v>268</v>
      </c>
      <c r="I139" t="s">
        <v>808</v>
      </c>
      <c r="J139">
        <v>100</v>
      </c>
      <c r="K139">
        <v>103</v>
      </c>
      <c r="L139">
        <v>103</v>
      </c>
      <c r="M139">
        <v>34</v>
      </c>
      <c r="N139">
        <v>35</v>
      </c>
      <c r="O139" s="1">
        <v>42395.697372187497</v>
      </c>
      <c r="P139" t="s">
        <v>919</v>
      </c>
      <c r="Q139" s="1">
        <v>42369</v>
      </c>
      <c r="R139" s="1">
        <v>20454</v>
      </c>
      <c r="S139" s="460" t="str">
        <f>Tabla__10.1.1.223_SQLEXPRESS_sigob_utp_Componentes_indicadores[[#This Row],[desc_indicador]]</f>
        <v>Comunidad Universitaria involucrada en programa de voluntariado</v>
      </c>
      <c r="T139" s="540">
        <f>Tabla__10.1.1.223_SQLEXPRESS_sigob_utp_Componentes_indicadores[[#This Row],[fecha_modificacion]]</f>
        <v>42395.697372187497</v>
      </c>
    </row>
    <row r="140" spans="1:20" x14ac:dyDescent="0.25">
      <c r="A140">
        <v>6</v>
      </c>
      <c r="B140" t="s">
        <v>266</v>
      </c>
      <c r="C140" t="s">
        <v>267</v>
      </c>
      <c r="D140" t="s">
        <v>16</v>
      </c>
      <c r="E140" t="s">
        <v>26</v>
      </c>
      <c r="F140" t="s">
        <v>18</v>
      </c>
      <c r="G140" s="1">
        <v>42314.760957407409</v>
      </c>
      <c r="H140" t="s">
        <v>268</v>
      </c>
      <c r="I140" t="s">
        <v>808</v>
      </c>
      <c r="J140">
        <v>100</v>
      </c>
      <c r="K140">
        <v>103</v>
      </c>
      <c r="L140">
        <v>103</v>
      </c>
      <c r="M140">
        <v>34</v>
      </c>
      <c r="N140">
        <v>35</v>
      </c>
      <c r="O140" s="1">
        <v>42395.697372187497</v>
      </c>
      <c r="P140" t="s">
        <v>919</v>
      </c>
      <c r="Q140" s="1">
        <v>42369</v>
      </c>
      <c r="R140" s="1">
        <v>20455</v>
      </c>
      <c r="S140" s="460" t="str">
        <f>Tabla__10.1.1.223_SQLEXPRESS_sigob_utp_Componentes_indicadores[[#This Row],[desc_indicador]]</f>
        <v>Comunidad Universitaria involucrada en programa de voluntariado</v>
      </c>
      <c r="T140" s="540">
        <f>Tabla__10.1.1.223_SQLEXPRESS_sigob_utp_Componentes_indicadores[[#This Row],[fecha_modificacion]]</f>
        <v>42395.697372187497</v>
      </c>
    </row>
    <row r="141" spans="1:20" x14ac:dyDescent="0.25">
      <c r="A141">
        <v>6</v>
      </c>
      <c r="B141" t="s">
        <v>266</v>
      </c>
      <c r="C141" t="s">
        <v>267</v>
      </c>
      <c r="D141" t="s">
        <v>16</v>
      </c>
      <c r="E141" t="s">
        <v>26</v>
      </c>
      <c r="F141" t="s">
        <v>18</v>
      </c>
      <c r="G141" s="1">
        <v>42352.389255127317</v>
      </c>
      <c r="H141" t="s">
        <v>199</v>
      </c>
      <c r="I141" t="s">
        <v>808</v>
      </c>
      <c r="J141">
        <v>2000</v>
      </c>
      <c r="K141">
        <v>97.6</v>
      </c>
      <c r="L141">
        <v>1952</v>
      </c>
      <c r="M141">
        <v>34</v>
      </c>
      <c r="N141">
        <v>35</v>
      </c>
      <c r="O141" s="1">
        <v>42395.697372187497</v>
      </c>
      <c r="P141" t="s">
        <v>919</v>
      </c>
      <c r="Q141" s="1">
        <v>42369</v>
      </c>
      <c r="R141" s="1">
        <v>7495</v>
      </c>
      <c r="S141" s="460" t="str">
        <f>Tabla__10.1.1.223_SQLEXPRESS_sigob_utp_Componentes_indicadores[[#This Row],[desc_indicador]]</f>
        <v>Comunidad Universitaria involucrada en proyectos de servicio social</v>
      </c>
      <c r="T141" s="540">
        <f>Tabla__10.1.1.223_SQLEXPRESS_sigob_utp_Componentes_indicadores[[#This Row],[fecha_modificacion]]</f>
        <v>42395.697372187497</v>
      </c>
    </row>
    <row r="142" spans="1:20" x14ac:dyDescent="0.25">
      <c r="A142">
        <v>6</v>
      </c>
      <c r="B142" t="s">
        <v>266</v>
      </c>
      <c r="C142" t="s">
        <v>267</v>
      </c>
      <c r="D142" t="s">
        <v>16</v>
      </c>
      <c r="E142" t="s">
        <v>26</v>
      </c>
      <c r="F142" t="s">
        <v>18</v>
      </c>
      <c r="G142" s="1">
        <v>42352.389255127317</v>
      </c>
      <c r="H142" t="s">
        <v>199</v>
      </c>
      <c r="I142" t="s">
        <v>808</v>
      </c>
      <c r="J142">
        <v>2000</v>
      </c>
      <c r="K142">
        <v>97.6</v>
      </c>
      <c r="L142">
        <v>1952</v>
      </c>
      <c r="M142">
        <v>34</v>
      </c>
      <c r="N142">
        <v>35</v>
      </c>
      <c r="O142" s="1">
        <v>42395.697372187497</v>
      </c>
      <c r="P142" t="s">
        <v>919</v>
      </c>
      <c r="Q142" s="1">
        <v>42369</v>
      </c>
      <c r="R142" s="1">
        <v>7496</v>
      </c>
      <c r="S142" s="460" t="str">
        <f>Tabla__10.1.1.223_SQLEXPRESS_sigob_utp_Componentes_indicadores[[#This Row],[desc_indicador]]</f>
        <v>Comunidad Universitaria involucrada en proyectos de servicio social</v>
      </c>
      <c r="T142" s="540">
        <f>Tabla__10.1.1.223_SQLEXPRESS_sigob_utp_Componentes_indicadores[[#This Row],[fecha_modificacion]]</f>
        <v>42395.697372187497</v>
      </c>
    </row>
    <row r="143" spans="1:20" x14ac:dyDescent="0.25">
      <c r="A143">
        <v>6</v>
      </c>
      <c r="B143" t="s">
        <v>266</v>
      </c>
      <c r="C143" t="s">
        <v>267</v>
      </c>
      <c r="D143" t="s">
        <v>16</v>
      </c>
      <c r="E143" t="s">
        <v>26</v>
      </c>
      <c r="F143" t="s">
        <v>18</v>
      </c>
      <c r="G143" s="1">
        <v>42352.389255127317</v>
      </c>
      <c r="H143" t="s">
        <v>199</v>
      </c>
      <c r="I143" t="s">
        <v>808</v>
      </c>
      <c r="J143">
        <v>2000</v>
      </c>
      <c r="K143">
        <v>97.6</v>
      </c>
      <c r="L143">
        <v>1952</v>
      </c>
      <c r="M143">
        <v>34</v>
      </c>
      <c r="N143">
        <v>35</v>
      </c>
      <c r="O143" s="1">
        <v>42395.697372187497</v>
      </c>
      <c r="P143" t="s">
        <v>919</v>
      </c>
      <c r="Q143" s="1">
        <v>42369</v>
      </c>
      <c r="R143" s="1">
        <v>20436</v>
      </c>
      <c r="S143" s="460" t="str">
        <f>Tabla__10.1.1.223_SQLEXPRESS_sigob_utp_Componentes_indicadores[[#This Row],[desc_indicador]]</f>
        <v>Comunidad Universitaria involucrada en proyectos de servicio social</v>
      </c>
      <c r="T143" s="540">
        <f>Tabla__10.1.1.223_SQLEXPRESS_sigob_utp_Componentes_indicadores[[#This Row],[fecha_modificacion]]</f>
        <v>42395.697372187497</v>
      </c>
    </row>
    <row r="144" spans="1:20" x14ac:dyDescent="0.25">
      <c r="A144">
        <v>6</v>
      </c>
      <c r="B144" t="s">
        <v>266</v>
      </c>
      <c r="C144" t="s">
        <v>267</v>
      </c>
      <c r="D144" t="s">
        <v>16</v>
      </c>
      <c r="E144" t="s">
        <v>26</v>
      </c>
      <c r="F144" t="s">
        <v>18</v>
      </c>
      <c r="G144" s="1">
        <v>42352.389255127317</v>
      </c>
      <c r="H144" t="s">
        <v>199</v>
      </c>
      <c r="I144" t="s">
        <v>808</v>
      </c>
      <c r="J144">
        <v>2000</v>
      </c>
      <c r="K144">
        <v>97.6</v>
      </c>
      <c r="L144">
        <v>1952</v>
      </c>
      <c r="M144">
        <v>34</v>
      </c>
      <c r="N144">
        <v>35</v>
      </c>
      <c r="O144" s="1">
        <v>42395.697372187497</v>
      </c>
      <c r="P144" t="s">
        <v>919</v>
      </c>
      <c r="Q144" s="1">
        <v>42369</v>
      </c>
      <c r="R144" s="1">
        <v>20437</v>
      </c>
      <c r="S144" s="460" t="str">
        <f>Tabla__10.1.1.223_SQLEXPRESS_sigob_utp_Componentes_indicadores[[#This Row],[desc_indicador]]</f>
        <v>Comunidad Universitaria involucrada en proyectos de servicio social</v>
      </c>
      <c r="T144" s="540">
        <f>Tabla__10.1.1.223_SQLEXPRESS_sigob_utp_Componentes_indicadores[[#This Row],[fecha_modificacion]]</f>
        <v>42395.697372187497</v>
      </c>
    </row>
    <row r="145" spans="1:20" x14ac:dyDescent="0.25">
      <c r="A145">
        <v>6</v>
      </c>
      <c r="B145" t="s">
        <v>266</v>
      </c>
      <c r="C145" t="s">
        <v>267</v>
      </c>
      <c r="D145" t="s">
        <v>16</v>
      </c>
      <c r="E145" t="s">
        <v>26</v>
      </c>
      <c r="F145" t="s">
        <v>18</v>
      </c>
      <c r="G145" s="1">
        <v>42352.389255127317</v>
      </c>
      <c r="H145" t="s">
        <v>199</v>
      </c>
      <c r="I145" t="s">
        <v>808</v>
      </c>
      <c r="J145">
        <v>2000</v>
      </c>
      <c r="K145">
        <v>97.6</v>
      </c>
      <c r="L145">
        <v>1952</v>
      </c>
      <c r="M145">
        <v>34</v>
      </c>
      <c r="N145">
        <v>35</v>
      </c>
      <c r="O145" s="1">
        <v>42395.697372187497</v>
      </c>
      <c r="P145" t="s">
        <v>919</v>
      </c>
      <c r="Q145" s="1">
        <v>42369</v>
      </c>
      <c r="R145" s="1">
        <v>20438</v>
      </c>
      <c r="S145" s="460" t="str">
        <f>Tabla__10.1.1.223_SQLEXPRESS_sigob_utp_Componentes_indicadores[[#This Row],[desc_indicador]]</f>
        <v>Comunidad Universitaria involucrada en proyectos de servicio social</v>
      </c>
      <c r="T145" s="540">
        <f>Tabla__10.1.1.223_SQLEXPRESS_sigob_utp_Componentes_indicadores[[#This Row],[fecha_modificacion]]</f>
        <v>42395.697372187497</v>
      </c>
    </row>
    <row r="146" spans="1:20" x14ac:dyDescent="0.25">
      <c r="A146">
        <v>6</v>
      </c>
      <c r="B146" t="s">
        <v>266</v>
      </c>
      <c r="C146" t="s">
        <v>267</v>
      </c>
      <c r="D146" t="s">
        <v>16</v>
      </c>
      <c r="E146" t="s">
        <v>26</v>
      </c>
      <c r="F146" t="s">
        <v>18</v>
      </c>
      <c r="G146" s="1">
        <v>42352.389255127317</v>
      </c>
      <c r="H146" t="s">
        <v>199</v>
      </c>
      <c r="I146" t="s">
        <v>808</v>
      </c>
      <c r="J146">
        <v>2000</v>
      </c>
      <c r="K146">
        <v>97.6</v>
      </c>
      <c r="L146">
        <v>1952</v>
      </c>
      <c r="M146">
        <v>34</v>
      </c>
      <c r="N146">
        <v>35</v>
      </c>
      <c r="O146" s="1">
        <v>42395.697372187497</v>
      </c>
      <c r="P146" t="s">
        <v>919</v>
      </c>
      <c r="Q146" s="1">
        <v>42369</v>
      </c>
      <c r="R146" s="1">
        <v>20439</v>
      </c>
      <c r="S146" s="460" t="str">
        <f>Tabla__10.1.1.223_SQLEXPRESS_sigob_utp_Componentes_indicadores[[#This Row],[desc_indicador]]</f>
        <v>Comunidad Universitaria involucrada en proyectos de servicio social</v>
      </c>
      <c r="T146" s="540">
        <f>Tabla__10.1.1.223_SQLEXPRESS_sigob_utp_Componentes_indicadores[[#This Row],[fecha_modificacion]]</f>
        <v>42395.697372187497</v>
      </c>
    </row>
    <row r="147" spans="1:20" x14ac:dyDescent="0.25">
      <c r="A147">
        <v>6</v>
      </c>
      <c r="B147" t="s">
        <v>266</v>
      </c>
      <c r="C147" t="s">
        <v>267</v>
      </c>
      <c r="D147" t="s">
        <v>16</v>
      </c>
      <c r="E147" t="s">
        <v>26</v>
      </c>
      <c r="F147" t="s">
        <v>18</v>
      </c>
      <c r="G147" s="1">
        <v>42352.389255127317</v>
      </c>
      <c r="H147" t="s">
        <v>199</v>
      </c>
      <c r="I147" t="s">
        <v>808</v>
      </c>
      <c r="J147">
        <v>2000</v>
      </c>
      <c r="K147">
        <v>97.6</v>
      </c>
      <c r="L147">
        <v>1952</v>
      </c>
      <c r="M147">
        <v>34</v>
      </c>
      <c r="N147">
        <v>35</v>
      </c>
      <c r="O147" s="1">
        <v>42395.697372187497</v>
      </c>
      <c r="P147" t="s">
        <v>919</v>
      </c>
      <c r="Q147" s="1">
        <v>42369</v>
      </c>
      <c r="R147" s="1">
        <v>20440</v>
      </c>
      <c r="S147" s="460" t="str">
        <f>Tabla__10.1.1.223_SQLEXPRESS_sigob_utp_Componentes_indicadores[[#This Row],[desc_indicador]]</f>
        <v>Comunidad Universitaria involucrada en proyectos de servicio social</v>
      </c>
      <c r="T147" s="540">
        <f>Tabla__10.1.1.223_SQLEXPRESS_sigob_utp_Componentes_indicadores[[#This Row],[fecha_modificacion]]</f>
        <v>42395.697372187497</v>
      </c>
    </row>
    <row r="148" spans="1:20" x14ac:dyDescent="0.25">
      <c r="A148">
        <v>6</v>
      </c>
      <c r="B148" t="s">
        <v>266</v>
      </c>
      <c r="C148" t="s">
        <v>267</v>
      </c>
      <c r="D148" t="s">
        <v>16</v>
      </c>
      <c r="E148" t="s">
        <v>26</v>
      </c>
      <c r="F148" t="s">
        <v>18</v>
      </c>
      <c r="G148" s="1">
        <v>42352.389255127317</v>
      </c>
      <c r="H148" t="s">
        <v>199</v>
      </c>
      <c r="I148" t="s">
        <v>808</v>
      </c>
      <c r="J148">
        <v>2000</v>
      </c>
      <c r="K148">
        <v>97.6</v>
      </c>
      <c r="L148">
        <v>1952</v>
      </c>
      <c r="M148">
        <v>34</v>
      </c>
      <c r="N148">
        <v>35</v>
      </c>
      <c r="O148" s="1">
        <v>42395.697372187497</v>
      </c>
      <c r="P148" t="s">
        <v>919</v>
      </c>
      <c r="Q148" s="1">
        <v>42369</v>
      </c>
      <c r="R148" s="1">
        <v>20441</v>
      </c>
      <c r="S148" s="460" t="str">
        <f>Tabla__10.1.1.223_SQLEXPRESS_sigob_utp_Componentes_indicadores[[#This Row],[desc_indicador]]</f>
        <v>Comunidad Universitaria involucrada en proyectos de servicio social</v>
      </c>
      <c r="T148" s="540">
        <f>Tabla__10.1.1.223_SQLEXPRESS_sigob_utp_Componentes_indicadores[[#This Row],[fecha_modificacion]]</f>
        <v>42395.697372187497</v>
      </c>
    </row>
    <row r="149" spans="1:20" x14ac:dyDescent="0.25">
      <c r="A149">
        <v>6</v>
      </c>
      <c r="B149" t="s">
        <v>266</v>
      </c>
      <c r="C149" t="s">
        <v>267</v>
      </c>
      <c r="D149" t="s">
        <v>16</v>
      </c>
      <c r="E149" t="s">
        <v>26</v>
      </c>
      <c r="F149" t="s">
        <v>18</v>
      </c>
      <c r="G149" s="1">
        <v>42352.389255127317</v>
      </c>
      <c r="H149" t="s">
        <v>199</v>
      </c>
      <c r="I149" t="s">
        <v>808</v>
      </c>
      <c r="J149">
        <v>2000</v>
      </c>
      <c r="K149">
        <v>97.6</v>
      </c>
      <c r="L149">
        <v>1952</v>
      </c>
      <c r="M149">
        <v>34</v>
      </c>
      <c r="N149">
        <v>35</v>
      </c>
      <c r="O149" s="1">
        <v>42395.697372187497</v>
      </c>
      <c r="P149" t="s">
        <v>919</v>
      </c>
      <c r="Q149" s="1">
        <v>42369</v>
      </c>
      <c r="R149" s="1">
        <v>20442</v>
      </c>
      <c r="S149" s="460" t="str">
        <f>Tabla__10.1.1.223_SQLEXPRESS_sigob_utp_Componentes_indicadores[[#This Row],[desc_indicador]]</f>
        <v>Comunidad Universitaria involucrada en proyectos de servicio social</v>
      </c>
      <c r="T149" s="540">
        <f>Tabla__10.1.1.223_SQLEXPRESS_sigob_utp_Componentes_indicadores[[#This Row],[fecha_modificacion]]</f>
        <v>42395.697372187497</v>
      </c>
    </row>
    <row r="150" spans="1:20" x14ac:dyDescent="0.25">
      <c r="A150">
        <v>6</v>
      </c>
      <c r="B150" t="s">
        <v>266</v>
      </c>
      <c r="C150" t="s">
        <v>267</v>
      </c>
      <c r="D150" t="s">
        <v>16</v>
      </c>
      <c r="E150" t="s">
        <v>26</v>
      </c>
      <c r="F150" t="s">
        <v>18</v>
      </c>
      <c r="G150" s="1">
        <v>42352.389255127317</v>
      </c>
      <c r="H150" t="s">
        <v>199</v>
      </c>
      <c r="I150" t="s">
        <v>808</v>
      </c>
      <c r="J150">
        <v>2000</v>
      </c>
      <c r="K150">
        <v>97.6</v>
      </c>
      <c r="L150">
        <v>1952</v>
      </c>
      <c r="M150">
        <v>34</v>
      </c>
      <c r="N150">
        <v>35</v>
      </c>
      <c r="O150" s="1">
        <v>42395.697372187497</v>
      </c>
      <c r="P150" t="s">
        <v>919</v>
      </c>
      <c r="Q150" s="1">
        <v>42369</v>
      </c>
      <c r="R150" s="1">
        <v>20443</v>
      </c>
      <c r="S150" s="460" t="str">
        <f>Tabla__10.1.1.223_SQLEXPRESS_sigob_utp_Componentes_indicadores[[#This Row],[desc_indicador]]</f>
        <v>Comunidad Universitaria involucrada en proyectos de servicio social</v>
      </c>
      <c r="T150" s="540">
        <f>Tabla__10.1.1.223_SQLEXPRESS_sigob_utp_Componentes_indicadores[[#This Row],[fecha_modificacion]]</f>
        <v>42395.697372187497</v>
      </c>
    </row>
    <row r="151" spans="1:20" x14ac:dyDescent="0.25">
      <c r="A151">
        <v>6</v>
      </c>
      <c r="B151" t="s">
        <v>266</v>
      </c>
      <c r="C151" t="s">
        <v>267</v>
      </c>
      <c r="D151" t="s">
        <v>16</v>
      </c>
      <c r="E151" t="s">
        <v>26</v>
      </c>
      <c r="F151" t="s">
        <v>18</v>
      </c>
      <c r="G151" s="1">
        <v>42352.389255127317</v>
      </c>
      <c r="H151" t="s">
        <v>199</v>
      </c>
      <c r="I151" t="s">
        <v>808</v>
      </c>
      <c r="J151">
        <v>2000</v>
      </c>
      <c r="K151">
        <v>97.6</v>
      </c>
      <c r="L151">
        <v>1952</v>
      </c>
      <c r="M151">
        <v>34</v>
      </c>
      <c r="N151">
        <v>35</v>
      </c>
      <c r="O151" s="1">
        <v>42395.697372187497</v>
      </c>
      <c r="P151" t="s">
        <v>919</v>
      </c>
      <c r="Q151" s="1">
        <v>42369</v>
      </c>
      <c r="R151" s="1">
        <v>20444</v>
      </c>
      <c r="S151" s="460" t="str">
        <f>Tabla__10.1.1.223_SQLEXPRESS_sigob_utp_Componentes_indicadores[[#This Row],[desc_indicador]]</f>
        <v>Comunidad Universitaria involucrada en proyectos de servicio social</v>
      </c>
      <c r="T151" s="540">
        <f>Tabla__10.1.1.223_SQLEXPRESS_sigob_utp_Componentes_indicadores[[#This Row],[fecha_modificacion]]</f>
        <v>42395.697372187497</v>
      </c>
    </row>
    <row r="152" spans="1:20" x14ac:dyDescent="0.25">
      <c r="A152">
        <v>6</v>
      </c>
      <c r="B152" t="s">
        <v>266</v>
      </c>
      <c r="C152" t="s">
        <v>267</v>
      </c>
      <c r="D152" t="s">
        <v>16</v>
      </c>
      <c r="E152" t="s">
        <v>26</v>
      </c>
      <c r="F152" t="s">
        <v>18</v>
      </c>
      <c r="G152" s="1">
        <v>42352.389255127317</v>
      </c>
      <c r="H152" t="s">
        <v>199</v>
      </c>
      <c r="I152" t="s">
        <v>808</v>
      </c>
      <c r="J152">
        <v>2000</v>
      </c>
      <c r="K152">
        <v>97.6</v>
      </c>
      <c r="L152">
        <v>1952</v>
      </c>
      <c r="M152">
        <v>34</v>
      </c>
      <c r="N152">
        <v>35</v>
      </c>
      <c r="O152" s="1">
        <v>42395.697372187497</v>
      </c>
      <c r="P152" t="s">
        <v>919</v>
      </c>
      <c r="Q152" s="1">
        <v>42369</v>
      </c>
      <c r="R152" s="1">
        <v>20445</v>
      </c>
      <c r="S152" s="460" t="str">
        <f>Tabla__10.1.1.223_SQLEXPRESS_sigob_utp_Componentes_indicadores[[#This Row],[desc_indicador]]</f>
        <v>Comunidad Universitaria involucrada en proyectos de servicio social</v>
      </c>
      <c r="T152" s="540">
        <f>Tabla__10.1.1.223_SQLEXPRESS_sigob_utp_Componentes_indicadores[[#This Row],[fecha_modificacion]]</f>
        <v>42395.697372187497</v>
      </c>
    </row>
    <row r="153" spans="1:20" x14ac:dyDescent="0.25">
      <c r="A153">
        <v>6</v>
      </c>
      <c r="B153" t="s">
        <v>266</v>
      </c>
      <c r="C153" t="s">
        <v>267</v>
      </c>
      <c r="D153" t="s">
        <v>16</v>
      </c>
      <c r="E153" t="s">
        <v>26</v>
      </c>
      <c r="F153" t="s">
        <v>18</v>
      </c>
      <c r="G153" s="1">
        <v>42354.666539201389</v>
      </c>
      <c r="H153" t="s">
        <v>269</v>
      </c>
      <c r="I153" t="s">
        <v>808</v>
      </c>
      <c r="J153">
        <v>90</v>
      </c>
      <c r="K153">
        <v>100</v>
      </c>
      <c r="L153">
        <v>90</v>
      </c>
      <c r="M153">
        <v>34</v>
      </c>
      <c r="N153">
        <v>35</v>
      </c>
      <c r="O153" s="1">
        <v>42395.697372187497</v>
      </c>
      <c r="P153" t="s">
        <v>919</v>
      </c>
      <c r="Q153" s="1">
        <v>42369</v>
      </c>
      <c r="R153" s="1">
        <v>7189</v>
      </c>
      <c r="S153" s="460" t="str">
        <f>Tabla__10.1.1.223_SQLEXPRESS_sigob_utp_Componentes_indicadores[[#This Row],[desc_indicador]]</f>
        <v>Porcentaje de estudiantes identificados en situación de vulnerabilidad que son atendidos por el área</v>
      </c>
      <c r="T153" s="540">
        <f>Tabla__10.1.1.223_SQLEXPRESS_sigob_utp_Componentes_indicadores[[#This Row],[fecha_modificacion]]</f>
        <v>42395.697372187497</v>
      </c>
    </row>
    <row r="154" spans="1:20" x14ac:dyDescent="0.25">
      <c r="A154">
        <v>6</v>
      </c>
      <c r="B154" t="s">
        <v>266</v>
      </c>
      <c r="C154" t="s">
        <v>267</v>
      </c>
      <c r="D154" t="s">
        <v>16</v>
      </c>
      <c r="E154" t="s">
        <v>26</v>
      </c>
      <c r="F154" t="s">
        <v>18</v>
      </c>
      <c r="G154" s="1">
        <v>42354.666539201389</v>
      </c>
      <c r="H154" t="s">
        <v>269</v>
      </c>
      <c r="I154" t="s">
        <v>808</v>
      </c>
      <c r="J154">
        <v>90</v>
      </c>
      <c r="K154">
        <v>100</v>
      </c>
      <c r="L154">
        <v>90</v>
      </c>
      <c r="M154">
        <v>34</v>
      </c>
      <c r="N154">
        <v>35</v>
      </c>
      <c r="O154" s="1">
        <v>42395.697372187497</v>
      </c>
      <c r="P154" t="s">
        <v>919</v>
      </c>
      <c r="Q154" s="1">
        <v>42369</v>
      </c>
      <c r="R154" s="1">
        <v>7190</v>
      </c>
      <c r="S154" s="460" t="str">
        <f>Tabla__10.1.1.223_SQLEXPRESS_sigob_utp_Componentes_indicadores[[#This Row],[desc_indicador]]</f>
        <v>Porcentaje de estudiantes identificados en situación de vulnerabilidad que son atendidos por el área</v>
      </c>
      <c r="T154" s="540">
        <f>Tabla__10.1.1.223_SQLEXPRESS_sigob_utp_Componentes_indicadores[[#This Row],[fecha_modificacion]]</f>
        <v>42395.697372187497</v>
      </c>
    </row>
    <row r="155" spans="1:20" x14ac:dyDescent="0.25">
      <c r="A155">
        <v>6</v>
      </c>
      <c r="B155" t="s">
        <v>266</v>
      </c>
      <c r="C155" t="s">
        <v>270</v>
      </c>
      <c r="D155" t="s">
        <v>16</v>
      </c>
      <c r="E155" t="s">
        <v>26</v>
      </c>
      <c r="F155" t="s">
        <v>18</v>
      </c>
      <c r="G155" s="1">
        <v>42348.604945057872</v>
      </c>
      <c r="H155" t="s">
        <v>271</v>
      </c>
      <c r="I155" t="s">
        <v>808</v>
      </c>
      <c r="J155">
        <v>16000</v>
      </c>
      <c r="K155">
        <v>86.506249999999994</v>
      </c>
      <c r="L155">
        <v>13841</v>
      </c>
      <c r="M155">
        <v>35</v>
      </c>
      <c r="N155">
        <v>35</v>
      </c>
      <c r="O155" s="1">
        <v>42395.762141782405</v>
      </c>
      <c r="P155" t="s">
        <v>107</v>
      </c>
      <c r="Q155" s="1">
        <v>42369</v>
      </c>
      <c r="R155" s="1">
        <v>7243</v>
      </c>
      <c r="S155" s="460" t="str">
        <f>Tabla__10.1.1.223_SQLEXPRESS_sigob_utp_Componentes_indicadores[[#This Row],[desc_indicador]]</f>
        <v>Participaciones en acciones para la promoción y prevención en salud</v>
      </c>
      <c r="T155" s="540">
        <f>Tabla__10.1.1.223_SQLEXPRESS_sigob_utp_Componentes_indicadores[[#This Row],[fecha_modificacion]]</f>
        <v>42395.762141782405</v>
      </c>
    </row>
    <row r="156" spans="1:20" x14ac:dyDescent="0.25">
      <c r="A156">
        <v>6</v>
      </c>
      <c r="B156" t="s">
        <v>266</v>
      </c>
      <c r="C156" t="s">
        <v>270</v>
      </c>
      <c r="D156" t="s">
        <v>16</v>
      </c>
      <c r="E156" t="s">
        <v>26</v>
      </c>
      <c r="F156" t="s">
        <v>18</v>
      </c>
      <c r="G156" s="1">
        <v>42348.604945057872</v>
      </c>
      <c r="H156" t="s">
        <v>271</v>
      </c>
      <c r="I156" t="s">
        <v>808</v>
      </c>
      <c r="J156">
        <v>16000</v>
      </c>
      <c r="K156">
        <v>86.506249999999994</v>
      </c>
      <c r="L156">
        <v>13841</v>
      </c>
      <c r="M156">
        <v>35</v>
      </c>
      <c r="N156">
        <v>35</v>
      </c>
      <c r="O156" s="1">
        <v>42395.762141782405</v>
      </c>
      <c r="P156" t="s">
        <v>107</v>
      </c>
      <c r="Q156" s="1">
        <v>42369</v>
      </c>
      <c r="R156" s="1">
        <v>7244</v>
      </c>
      <c r="S156" s="460" t="str">
        <f>Tabla__10.1.1.223_SQLEXPRESS_sigob_utp_Componentes_indicadores[[#This Row],[desc_indicador]]</f>
        <v>Participaciones en acciones para la promoción y prevención en salud</v>
      </c>
      <c r="T156" s="540">
        <f>Tabla__10.1.1.223_SQLEXPRESS_sigob_utp_Componentes_indicadores[[#This Row],[fecha_modificacion]]</f>
        <v>42395.762141782405</v>
      </c>
    </row>
    <row r="157" spans="1:20" x14ac:dyDescent="0.25">
      <c r="A157">
        <v>6</v>
      </c>
      <c r="B157" t="s">
        <v>266</v>
      </c>
      <c r="C157" t="s">
        <v>105</v>
      </c>
      <c r="D157" t="s">
        <v>16</v>
      </c>
      <c r="E157" t="s">
        <v>26</v>
      </c>
      <c r="F157" t="s">
        <v>18</v>
      </c>
      <c r="G157" s="1">
        <v>42198.922698414353</v>
      </c>
      <c r="H157" t="s">
        <v>106</v>
      </c>
      <c r="I157" t="s">
        <v>808</v>
      </c>
      <c r="J157">
        <v>55</v>
      </c>
      <c r="K157">
        <v>181.81818181818181</v>
      </c>
      <c r="L157">
        <v>100</v>
      </c>
      <c r="M157">
        <v>35</v>
      </c>
      <c r="N157">
        <v>35</v>
      </c>
      <c r="O157" s="1">
        <v>42395.667041932873</v>
      </c>
      <c r="P157" t="s">
        <v>688</v>
      </c>
      <c r="Q157" s="1">
        <v>42369</v>
      </c>
      <c r="R157" s="1">
        <v>7279</v>
      </c>
      <c r="S157" s="460" t="str">
        <f>Tabla__10.1.1.223_SQLEXPRESS_sigob_utp_Componentes_indicadores[[#This Row],[desc_indicador]]</f>
        <v>Pertinencia de la información para la toma de decisiones</v>
      </c>
      <c r="T157" s="540">
        <f>Tabla__10.1.1.223_SQLEXPRESS_sigob_utp_Componentes_indicadores[[#This Row],[fecha_modificacion]]</f>
        <v>42395.667041932873</v>
      </c>
    </row>
    <row r="158" spans="1:20" x14ac:dyDescent="0.25">
      <c r="A158">
        <v>6</v>
      </c>
      <c r="B158" t="s">
        <v>266</v>
      </c>
      <c r="C158" t="s">
        <v>105</v>
      </c>
      <c r="D158" t="s">
        <v>16</v>
      </c>
      <c r="E158" t="s">
        <v>26</v>
      </c>
      <c r="F158" t="s">
        <v>18</v>
      </c>
      <c r="G158" s="1">
        <v>42198.922698414353</v>
      </c>
      <c r="H158" t="s">
        <v>106</v>
      </c>
      <c r="I158" t="s">
        <v>808</v>
      </c>
      <c r="J158">
        <v>55</v>
      </c>
      <c r="K158">
        <v>181.81818181818181</v>
      </c>
      <c r="L158">
        <v>100</v>
      </c>
      <c r="M158">
        <v>35</v>
      </c>
      <c r="N158">
        <v>35</v>
      </c>
      <c r="O158" s="1">
        <v>42395.667041932873</v>
      </c>
      <c r="P158" t="s">
        <v>688</v>
      </c>
      <c r="Q158" s="1">
        <v>42369</v>
      </c>
      <c r="R158" s="1">
        <v>7280</v>
      </c>
      <c r="S158" s="460" t="str">
        <f>Tabla__10.1.1.223_SQLEXPRESS_sigob_utp_Componentes_indicadores[[#This Row],[desc_indicador]]</f>
        <v>Pertinencia de la información para la toma de decisiones</v>
      </c>
      <c r="T158" s="540">
        <f>Tabla__10.1.1.223_SQLEXPRESS_sigob_utp_Componentes_indicadores[[#This Row],[fecha_modificacion]]</f>
        <v>42395.667041932873</v>
      </c>
    </row>
    <row r="159" spans="1:20" x14ac:dyDescent="0.25">
      <c r="A159">
        <v>6</v>
      </c>
      <c r="B159" t="s">
        <v>266</v>
      </c>
      <c r="C159" t="s">
        <v>108</v>
      </c>
      <c r="D159" t="s">
        <v>16</v>
      </c>
      <c r="E159" t="s">
        <v>26</v>
      </c>
      <c r="F159" t="s">
        <v>18</v>
      </c>
      <c r="G159" s="1">
        <v>42383.789065972225</v>
      </c>
      <c r="H159" t="s">
        <v>109</v>
      </c>
      <c r="I159" t="s">
        <v>808</v>
      </c>
      <c r="J159">
        <v>65</v>
      </c>
      <c r="K159">
        <v>116.84615384615383</v>
      </c>
      <c r="L159">
        <v>75.949999999999989</v>
      </c>
      <c r="M159">
        <v>35</v>
      </c>
      <c r="N159">
        <v>35</v>
      </c>
      <c r="O159" s="1">
        <v>42383.791796377314</v>
      </c>
      <c r="P159" t="s">
        <v>110</v>
      </c>
      <c r="Q159" s="1">
        <v>42369</v>
      </c>
      <c r="R159" s="1">
        <v>7297</v>
      </c>
      <c r="S159" s="460" t="str">
        <f>Tabla__10.1.1.223_SQLEXPRESS_sigob_utp_Componentes_indicadores[[#This Row],[desc_indicador]]</f>
        <v>Gestión de recursos</v>
      </c>
      <c r="T159" s="540">
        <f>Tabla__10.1.1.223_SQLEXPRESS_sigob_utp_Componentes_indicadores[[#This Row],[fecha_modificacion]]</f>
        <v>42383.791796377314</v>
      </c>
    </row>
    <row r="160" spans="1:20" x14ac:dyDescent="0.25">
      <c r="A160">
        <v>6</v>
      </c>
      <c r="B160" t="s">
        <v>266</v>
      </c>
      <c r="C160" t="s">
        <v>108</v>
      </c>
      <c r="D160" t="s">
        <v>16</v>
      </c>
      <c r="E160" t="s">
        <v>26</v>
      </c>
      <c r="F160" t="s">
        <v>18</v>
      </c>
      <c r="G160" s="1">
        <v>42383.789065972225</v>
      </c>
      <c r="H160" t="s">
        <v>109</v>
      </c>
      <c r="I160" t="s">
        <v>808</v>
      </c>
      <c r="J160">
        <v>65</v>
      </c>
      <c r="K160">
        <v>116.84615384615383</v>
      </c>
      <c r="L160">
        <v>75.949999999999989</v>
      </c>
      <c r="M160">
        <v>35</v>
      </c>
      <c r="N160">
        <v>35</v>
      </c>
      <c r="O160" s="1">
        <v>42383.791796377314</v>
      </c>
      <c r="P160" t="s">
        <v>110</v>
      </c>
      <c r="Q160" s="1">
        <v>42369</v>
      </c>
      <c r="R160" s="1">
        <v>7298</v>
      </c>
      <c r="S160" s="460" t="str">
        <f>Tabla__10.1.1.223_SQLEXPRESS_sigob_utp_Componentes_indicadores[[#This Row],[desc_indicador]]</f>
        <v>Gestión de recursos</v>
      </c>
      <c r="T160" s="540">
        <f>Tabla__10.1.1.223_SQLEXPRESS_sigob_utp_Componentes_indicadores[[#This Row],[fecha_modificacion]]</f>
        <v>42383.791796377314</v>
      </c>
    </row>
    <row r="161" spans="1:20" x14ac:dyDescent="0.25">
      <c r="A161">
        <v>7</v>
      </c>
      <c r="B161" t="s">
        <v>15</v>
      </c>
      <c r="C161" t="s">
        <v>1209</v>
      </c>
      <c r="D161" t="s">
        <v>16</v>
      </c>
      <c r="E161" t="s">
        <v>17</v>
      </c>
      <c r="F161" t="s">
        <v>18</v>
      </c>
      <c r="G161" s="1">
        <v>41752.487085451387</v>
      </c>
      <c r="H161" t="s">
        <v>1210</v>
      </c>
      <c r="I161" t="s">
        <v>808</v>
      </c>
      <c r="J161">
        <v>0</v>
      </c>
      <c r="K161">
        <v>0</v>
      </c>
      <c r="L161">
        <v>0</v>
      </c>
      <c r="M161">
        <v>35</v>
      </c>
      <c r="N161">
        <v>35</v>
      </c>
      <c r="O161" s="1">
        <v>41906.465605474536</v>
      </c>
      <c r="P161" t="s">
        <v>1189</v>
      </c>
      <c r="Q161" s="1">
        <v>42369</v>
      </c>
      <c r="R161" s="1">
        <v>9729</v>
      </c>
      <c r="S161" s="460" t="str">
        <f>Tabla__10.1.1.223_SQLEXPRESS_sigob_utp_Componentes_indicadores[[#This Row],[desc_indicador]]</f>
        <v>IRE3 - Entidades vinculadas formalmente al desarrollo de la extensión</v>
      </c>
      <c r="T161" s="540">
        <f>Tabla__10.1.1.223_SQLEXPRESS_sigob_utp_Componentes_indicadores[[#This Row],[fecha_modificacion]]</f>
        <v>41906.465605474536</v>
      </c>
    </row>
    <row r="162" spans="1:20" x14ac:dyDescent="0.25">
      <c r="A162">
        <v>7</v>
      </c>
      <c r="B162" t="s">
        <v>15</v>
      </c>
      <c r="C162" t="s">
        <v>1209</v>
      </c>
      <c r="D162" t="s">
        <v>16</v>
      </c>
      <c r="E162" t="s">
        <v>17</v>
      </c>
      <c r="F162" t="s">
        <v>18</v>
      </c>
      <c r="G162" s="1">
        <v>41752.487085451387</v>
      </c>
      <c r="H162" t="s">
        <v>1210</v>
      </c>
      <c r="I162" t="s">
        <v>808</v>
      </c>
      <c r="J162">
        <v>0</v>
      </c>
      <c r="K162">
        <v>0</v>
      </c>
      <c r="L162">
        <v>0</v>
      </c>
      <c r="M162">
        <v>35</v>
      </c>
      <c r="N162">
        <v>35</v>
      </c>
      <c r="O162" s="1">
        <v>41906.465605474536</v>
      </c>
      <c r="P162" t="s">
        <v>1189</v>
      </c>
      <c r="Q162" s="1">
        <v>42369</v>
      </c>
      <c r="R162" s="1">
        <v>9730</v>
      </c>
      <c r="S162" s="460" t="str">
        <f>Tabla__10.1.1.223_SQLEXPRESS_sigob_utp_Componentes_indicadores[[#This Row],[desc_indicador]]</f>
        <v>IRE3 - Entidades vinculadas formalmente al desarrollo de la extensión</v>
      </c>
      <c r="T162" s="540">
        <f>Tabla__10.1.1.223_SQLEXPRESS_sigob_utp_Componentes_indicadores[[#This Row],[fecha_modificacion]]</f>
        <v>41906.465605474536</v>
      </c>
    </row>
    <row r="163" spans="1:20" x14ac:dyDescent="0.25">
      <c r="A163">
        <v>7</v>
      </c>
      <c r="B163" t="s">
        <v>15</v>
      </c>
      <c r="C163" t="s">
        <v>1209</v>
      </c>
      <c r="D163" t="s">
        <v>16</v>
      </c>
      <c r="E163" t="s">
        <v>17</v>
      </c>
      <c r="F163" t="s">
        <v>18</v>
      </c>
      <c r="G163" s="1">
        <v>41872.633697916666</v>
      </c>
      <c r="H163" t="s">
        <v>1211</v>
      </c>
      <c r="I163" t="s">
        <v>808</v>
      </c>
      <c r="J163">
        <v>290</v>
      </c>
      <c r="K163">
        <v>0</v>
      </c>
      <c r="L163">
        <v>0</v>
      </c>
      <c r="M163">
        <v>35</v>
      </c>
      <c r="N163">
        <v>35</v>
      </c>
      <c r="O163" s="1">
        <v>41906.465605474536</v>
      </c>
      <c r="P163" t="s">
        <v>1189</v>
      </c>
      <c r="Q163" s="1">
        <v>42369</v>
      </c>
      <c r="R163" s="1">
        <v>9641</v>
      </c>
      <c r="S163" s="460" t="str">
        <f>Tabla__10.1.1.223_SQLEXPRESS_sigob_utp_Componentes_indicadores[[#This Row],[desc_indicador]]</f>
        <v xml:space="preserve">IRI3 - Número de artículos en revistas indexadas según el índice de Colciencias </v>
      </c>
      <c r="T163" s="540">
        <f>Tabla__10.1.1.223_SQLEXPRESS_sigob_utp_Componentes_indicadores[[#This Row],[fecha_modificacion]]</f>
        <v>41906.465605474536</v>
      </c>
    </row>
    <row r="164" spans="1:20" x14ac:dyDescent="0.25">
      <c r="A164">
        <v>7</v>
      </c>
      <c r="B164" t="s">
        <v>15</v>
      </c>
      <c r="C164" t="s">
        <v>1209</v>
      </c>
      <c r="D164" t="s">
        <v>16</v>
      </c>
      <c r="E164" t="s">
        <v>17</v>
      </c>
      <c r="F164" t="s">
        <v>18</v>
      </c>
      <c r="G164" s="1">
        <v>41872.633697916666</v>
      </c>
      <c r="H164" t="s">
        <v>1211</v>
      </c>
      <c r="I164" t="s">
        <v>808</v>
      </c>
      <c r="J164">
        <v>290</v>
      </c>
      <c r="K164">
        <v>0</v>
      </c>
      <c r="L164">
        <v>0</v>
      </c>
      <c r="M164">
        <v>35</v>
      </c>
      <c r="N164">
        <v>35</v>
      </c>
      <c r="O164" s="1">
        <v>41906.465605474536</v>
      </c>
      <c r="P164" t="s">
        <v>1189</v>
      </c>
      <c r="Q164" s="1">
        <v>42369</v>
      </c>
      <c r="R164" s="1">
        <v>9642</v>
      </c>
      <c r="S164" s="460" t="str">
        <f>Tabla__10.1.1.223_SQLEXPRESS_sigob_utp_Componentes_indicadores[[#This Row],[desc_indicador]]</f>
        <v xml:space="preserve">IRI3 - Número de artículos en revistas indexadas según el índice de Colciencias </v>
      </c>
      <c r="T164" s="540">
        <f>Tabla__10.1.1.223_SQLEXPRESS_sigob_utp_Componentes_indicadores[[#This Row],[fecha_modificacion]]</f>
        <v>41906.465605474536</v>
      </c>
    </row>
    <row r="165" spans="1:20" x14ac:dyDescent="0.25">
      <c r="A165">
        <v>7</v>
      </c>
      <c r="B165" t="s">
        <v>15</v>
      </c>
      <c r="C165" t="s">
        <v>1209</v>
      </c>
      <c r="D165" t="s">
        <v>16</v>
      </c>
      <c r="E165" t="s">
        <v>17</v>
      </c>
      <c r="F165" t="s">
        <v>18</v>
      </c>
      <c r="G165" s="1">
        <v>41872.633951469907</v>
      </c>
      <c r="H165" t="s">
        <v>1212</v>
      </c>
      <c r="I165" t="s">
        <v>808</v>
      </c>
      <c r="J165">
        <v>9</v>
      </c>
      <c r="K165">
        <v>0</v>
      </c>
      <c r="L165">
        <v>0</v>
      </c>
      <c r="M165">
        <v>35</v>
      </c>
      <c r="N165">
        <v>35</v>
      </c>
      <c r="O165" s="1">
        <v>41906.465605474536</v>
      </c>
      <c r="P165" t="s">
        <v>1189</v>
      </c>
      <c r="Q165" s="1">
        <v>42369</v>
      </c>
      <c r="R165" s="1">
        <v>9685</v>
      </c>
      <c r="S165" s="460" t="str">
        <f>Tabla__10.1.1.223_SQLEXPRESS_sigob_utp_Componentes_indicadores[[#This Row],[desc_indicador]]</f>
        <v>IRI6 - Número de productos audiovisuales, cinematográficas o fonográficas y obras artísticas</v>
      </c>
      <c r="T165" s="540">
        <f>Tabla__10.1.1.223_SQLEXPRESS_sigob_utp_Componentes_indicadores[[#This Row],[fecha_modificacion]]</f>
        <v>41906.465605474536</v>
      </c>
    </row>
    <row r="166" spans="1:20" x14ac:dyDescent="0.25">
      <c r="A166">
        <v>7</v>
      </c>
      <c r="B166" t="s">
        <v>15</v>
      </c>
      <c r="C166" t="s">
        <v>1209</v>
      </c>
      <c r="D166" t="s">
        <v>16</v>
      </c>
      <c r="E166" t="s">
        <v>17</v>
      </c>
      <c r="F166" t="s">
        <v>18</v>
      </c>
      <c r="G166" s="1">
        <v>41872.633951469907</v>
      </c>
      <c r="H166" t="s">
        <v>1212</v>
      </c>
      <c r="I166" t="s">
        <v>808</v>
      </c>
      <c r="J166">
        <v>9</v>
      </c>
      <c r="K166">
        <v>0</v>
      </c>
      <c r="L166">
        <v>0</v>
      </c>
      <c r="M166">
        <v>35</v>
      </c>
      <c r="N166">
        <v>35</v>
      </c>
      <c r="O166" s="1">
        <v>41906.465605474536</v>
      </c>
      <c r="P166" t="s">
        <v>1189</v>
      </c>
      <c r="Q166" s="1">
        <v>42369</v>
      </c>
      <c r="R166" s="1">
        <v>9686</v>
      </c>
      <c r="S166" s="460" t="str">
        <f>Tabla__10.1.1.223_SQLEXPRESS_sigob_utp_Componentes_indicadores[[#This Row],[desc_indicador]]</f>
        <v>IRI6 - Número de productos audiovisuales, cinematográficas o fonográficas y obras artísticas</v>
      </c>
      <c r="T166" s="540">
        <f>Tabla__10.1.1.223_SQLEXPRESS_sigob_utp_Componentes_indicadores[[#This Row],[fecha_modificacion]]</f>
        <v>41906.465605474536</v>
      </c>
    </row>
    <row r="167" spans="1:20" x14ac:dyDescent="0.25">
      <c r="A167">
        <v>7</v>
      </c>
      <c r="B167" t="s">
        <v>15</v>
      </c>
      <c r="C167" t="s">
        <v>1209</v>
      </c>
      <c r="D167" t="s">
        <v>16</v>
      </c>
      <c r="E167" t="s">
        <v>17</v>
      </c>
      <c r="F167" t="s">
        <v>18</v>
      </c>
      <c r="G167" s="1">
        <v>41876.461035729168</v>
      </c>
      <c r="H167" t="s">
        <v>1213</v>
      </c>
      <c r="I167" t="s">
        <v>808</v>
      </c>
      <c r="J167">
        <v>80</v>
      </c>
      <c r="K167">
        <v>0</v>
      </c>
      <c r="L167">
        <v>0</v>
      </c>
      <c r="M167">
        <v>35</v>
      </c>
      <c r="N167">
        <v>35</v>
      </c>
      <c r="O167" s="1">
        <v>41906.465605474536</v>
      </c>
      <c r="P167" t="s">
        <v>1189</v>
      </c>
      <c r="Q167" s="1">
        <v>42369</v>
      </c>
      <c r="R167" s="1">
        <v>9597</v>
      </c>
      <c r="S167" s="460" t="str">
        <f>Tabla__10.1.1.223_SQLEXPRESS_sigob_utp_Componentes_indicadores[[#This Row],[desc_indicador]]</f>
        <v xml:space="preserve">IRI1 - Numero de grupos de investigación reconocidos y escalafonados por Colciencias </v>
      </c>
      <c r="T167" s="540">
        <f>Tabla__10.1.1.223_SQLEXPRESS_sigob_utp_Componentes_indicadores[[#This Row],[fecha_modificacion]]</f>
        <v>41906.465605474536</v>
      </c>
    </row>
    <row r="168" spans="1:20" x14ac:dyDescent="0.25">
      <c r="A168">
        <v>7</v>
      </c>
      <c r="B168" t="s">
        <v>15</v>
      </c>
      <c r="C168" t="s">
        <v>1209</v>
      </c>
      <c r="D168" t="s">
        <v>16</v>
      </c>
      <c r="E168" t="s">
        <v>17</v>
      </c>
      <c r="F168" t="s">
        <v>18</v>
      </c>
      <c r="G168" s="1">
        <v>41876.461035729168</v>
      </c>
      <c r="H168" t="s">
        <v>1213</v>
      </c>
      <c r="I168" t="s">
        <v>808</v>
      </c>
      <c r="J168">
        <v>80</v>
      </c>
      <c r="K168">
        <v>0</v>
      </c>
      <c r="L168">
        <v>0</v>
      </c>
      <c r="M168">
        <v>35</v>
      </c>
      <c r="N168">
        <v>35</v>
      </c>
      <c r="O168" s="1">
        <v>41906.465605474536</v>
      </c>
      <c r="P168" t="s">
        <v>1189</v>
      </c>
      <c r="Q168" s="1">
        <v>42369</v>
      </c>
      <c r="R168" s="1">
        <v>9598</v>
      </c>
      <c r="S168" s="460" t="str">
        <f>Tabla__10.1.1.223_SQLEXPRESS_sigob_utp_Componentes_indicadores[[#This Row],[desc_indicador]]</f>
        <v xml:space="preserve">IRI1 - Numero de grupos de investigación reconocidos y escalafonados por Colciencias </v>
      </c>
      <c r="T168" s="540">
        <f>Tabla__10.1.1.223_SQLEXPRESS_sigob_utp_Componentes_indicadores[[#This Row],[fecha_modificacion]]</f>
        <v>41906.465605474536</v>
      </c>
    </row>
    <row r="169" spans="1:20" x14ac:dyDescent="0.25">
      <c r="A169">
        <v>7</v>
      </c>
      <c r="B169" t="s">
        <v>15</v>
      </c>
      <c r="C169" t="s">
        <v>1209</v>
      </c>
      <c r="D169" t="s">
        <v>16</v>
      </c>
      <c r="E169" t="s">
        <v>17</v>
      </c>
      <c r="F169" t="s">
        <v>18</v>
      </c>
      <c r="G169" s="1">
        <v>41876.461491087961</v>
      </c>
      <c r="H169" t="s">
        <v>1214</v>
      </c>
      <c r="I169" t="s">
        <v>808</v>
      </c>
      <c r="J169">
        <v>6</v>
      </c>
      <c r="K169">
        <v>0</v>
      </c>
      <c r="L169">
        <v>0</v>
      </c>
      <c r="M169">
        <v>35</v>
      </c>
      <c r="N169">
        <v>35</v>
      </c>
      <c r="O169" s="1">
        <v>41906.465605474536</v>
      </c>
      <c r="P169" t="s">
        <v>1189</v>
      </c>
      <c r="Q169" s="1">
        <v>42369</v>
      </c>
      <c r="R169" s="1">
        <v>9619</v>
      </c>
      <c r="S169" s="460" t="str">
        <f>Tabla__10.1.1.223_SQLEXPRESS_sigob_utp_Componentes_indicadores[[#This Row],[desc_indicador]]</f>
        <v>IRI2 - Revistas indexadas ponderadas de la institución</v>
      </c>
      <c r="T169" s="540">
        <f>Tabla__10.1.1.223_SQLEXPRESS_sigob_utp_Componentes_indicadores[[#This Row],[fecha_modificacion]]</f>
        <v>41906.465605474536</v>
      </c>
    </row>
    <row r="170" spans="1:20" x14ac:dyDescent="0.25">
      <c r="A170">
        <v>7</v>
      </c>
      <c r="B170" t="s">
        <v>15</v>
      </c>
      <c r="C170" t="s">
        <v>1209</v>
      </c>
      <c r="D170" t="s">
        <v>16</v>
      </c>
      <c r="E170" t="s">
        <v>17</v>
      </c>
      <c r="F170" t="s">
        <v>18</v>
      </c>
      <c r="G170" s="1">
        <v>41876.461491087961</v>
      </c>
      <c r="H170" t="s">
        <v>1214</v>
      </c>
      <c r="I170" t="s">
        <v>808</v>
      </c>
      <c r="J170">
        <v>6</v>
      </c>
      <c r="K170">
        <v>0</v>
      </c>
      <c r="L170">
        <v>0</v>
      </c>
      <c r="M170">
        <v>35</v>
      </c>
      <c r="N170">
        <v>35</v>
      </c>
      <c r="O170" s="1">
        <v>41906.465605474536</v>
      </c>
      <c r="P170" t="s">
        <v>1189</v>
      </c>
      <c r="Q170" s="1">
        <v>42369</v>
      </c>
      <c r="R170" s="1">
        <v>9620</v>
      </c>
      <c r="S170" s="460" t="str">
        <f>Tabla__10.1.1.223_SQLEXPRESS_sigob_utp_Componentes_indicadores[[#This Row],[desc_indicador]]</f>
        <v>IRI2 - Revistas indexadas ponderadas de la institución</v>
      </c>
      <c r="T170" s="540">
        <f>Tabla__10.1.1.223_SQLEXPRESS_sigob_utp_Componentes_indicadores[[#This Row],[fecha_modificacion]]</f>
        <v>41906.465605474536</v>
      </c>
    </row>
    <row r="171" spans="1:20" x14ac:dyDescent="0.25">
      <c r="A171">
        <v>7</v>
      </c>
      <c r="B171" t="s">
        <v>15</v>
      </c>
      <c r="C171" t="s">
        <v>1209</v>
      </c>
      <c r="D171" t="s">
        <v>16</v>
      </c>
      <c r="E171" t="s">
        <v>17</v>
      </c>
      <c r="F171" t="s">
        <v>18</v>
      </c>
      <c r="G171" s="1">
        <v>41876.461958761574</v>
      </c>
      <c r="H171" t="s">
        <v>1215</v>
      </c>
      <c r="I171" t="s">
        <v>808</v>
      </c>
      <c r="J171">
        <v>9</v>
      </c>
      <c r="K171">
        <v>0</v>
      </c>
      <c r="L171">
        <v>0</v>
      </c>
      <c r="M171">
        <v>35</v>
      </c>
      <c r="N171">
        <v>35</v>
      </c>
      <c r="O171" s="1">
        <v>41906.465605474536</v>
      </c>
      <c r="P171" t="s">
        <v>1189</v>
      </c>
      <c r="Q171" s="1">
        <v>42369</v>
      </c>
      <c r="R171" s="1">
        <v>9663</v>
      </c>
      <c r="S171" s="460" t="str">
        <f>Tabla__10.1.1.223_SQLEXPRESS_sigob_utp_Componentes_indicadores[[#This Row],[desc_indicador]]</f>
        <v xml:space="preserve">IRI4 - Número de patentes nacionales e internacionales y secretos industriales de la institución </v>
      </c>
      <c r="T171" s="540">
        <f>Tabla__10.1.1.223_SQLEXPRESS_sigob_utp_Componentes_indicadores[[#This Row],[fecha_modificacion]]</f>
        <v>41906.465605474536</v>
      </c>
    </row>
    <row r="172" spans="1:20" x14ac:dyDescent="0.25">
      <c r="A172">
        <v>7</v>
      </c>
      <c r="B172" t="s">
        <v>15</v>
      </c>
      <c r="C172" t="s">
        <v>1209</v>
      </c>
      <c r="D172" t="s">
        <v>16</v>
      </c>
      <c r="E172" t="s">
        <v>17</v>
      </c>
      <c r="F172" t="s">
        <v>18</v>
      </c>
      <c r="G172" s="1">
        <v>41876.461958761574</v>
      </c>
      <c r="H172" t="s">
        <v>1215</v>
      </c>
      <c r="I172" t="s">
        <v>808</v>
      </c>
      <c r="J172">
        <v>9</v>
      </c>
      <c r="K172">
        <v>0</v>
      </c>
      <c r="L172">
        <v>0</v>
      </c>
      <c r="M172">
        <v>35</v>
      </c>
      <c r="N172">
        <v>35</v>
      </c>
      <c r="O172" s="1">
        <v>41906.465605474536</v>
      </c>
      <c r="P172" t="s">
        <v>1189</v>
      </c>
      <c r="Q172" s="1">
        <v>42369</v>
      </c>
      <c r="R172" s="1">
        <v>9664</v>
      </c>
      <c r="S172" s="460" t="str">
        <f>Tabla__10.1.1.223_SQLEXPRESS_sigob_utp_Componentes_indicadores[[#This Row],[desc_indicador]]</f>
        <v xml:space="preserve">IRI4 - Número de patentes nacionales e internacionales y secretos industriales de la institución </v>
      </c>
      <c r="T172" s="540">
        <f>Tabla__10.1.1.223_SQLEXPRESS_sigob_utp_Componentes_indicadores[[#This Row],[fecha_modificacion]]</f>
        <v>41906.465605474536</v>
      </c>
    </row>
    <row r="173" spans="1:20" x14ac:dyDescent="0.25">
      <c r="A173">
        <v>7</v>
      </c>
      <c r="B173" t="s">
        <v>15</v>
      </c>
      <c r="C173" t="s">
        <v>1209</v>
      </c>
      <c r="D173" t="s">
        <v>16</v>
      </c>
      <c r="E173" t="s">
        <v>17</v>
      </c>
      <c r="F173" t="s">
        <v>18</v>
      </c>
      <c r="G173" s="1">
        <v>41876.462585532405</v>
      </c>
      <c r="H173" t="s">
        <v>1216</v>
      </c>
      <c r="I173" t="s">
        <v>808</v>
      </c>
      <c r="J173">
        <v>2200</v>
      </c>
      <c r="K173">
        <v>0</v>
      </c>
      <c r="L173">
        <v>0</v>
      </c>
      <c r="M173">
        <v>35</v>
      </c>
      <c r="N173">
        <v>35</v>
      </c>
      <c r="O173" s="1">
        <v>41906.465605474536</v>
      </c>
      <c r="P173" t="s">
        <v>1189</v>
      </c>
      <c r="Q173" s="1">
        <v>42369</v>
      </c>
      <c r="R173" s="1">
        <v>9751</v>
      </c>
      <c r="S173" s="460" t="str">
        <f>Tabla__10.1.1.223_SQLEXPRESS_sigob_utp_Componentes_indicadores[[#This Row],[desc_indicador]]</f>
        <v>IRE1 - Número de estudiantes vinculados en el desarrollo de la función de extensión</v>
      </c>
      <c r="T173" s="540">
        <f>Tabla__10.1.1.223_SQLEXPRESS_sigob_utp_Componentes_indicadores[[#This Row],[fecha_modificacion]]</f>
        <v>41906.465605474536</v>
      </c>
    </row>
    <row r="174" spans="1:20" x14ac:dyDescent="0.25">
      <c r="A174">
        <v>7</v>
      </c>
      <c r="B174" t="s">
        <v>15</v>
      </c>
      <c r="C174" t="s">
        <v>1209</v>
      </c>
      <c r="D174" t="s">
        <v>16</v>
      </c>
      <c r="E174" t="s">
        <v>17</v>
      </c>
      <c r="F174" t="s">
        <v>18</v>
      </c>
      <c r="G174" s="1">
        <v>41876.462585532405</v>
      </c>
      <c r="H174" t="s">
        <v>1216</v>
      </c>
      <c r="I174" t="s">
        <v>808</v>
      </c>
      <c r="J174">
        <v>2200</v>
      </c>
      <c r="K174">
        <v>0</v>
      </c>
      <c r="L174">
        <v>0</v>
      </c>
      <c r="M174">
        <v>35</v>
      </c>
      <c r="N174">
        <v>35</v>
      </c>
      <c r="O174" s="1">
        <v>41906.465605474536</v>
      </c>
      <c r="P174" t="s">
        <v>1189</v>
      </c>
      <c r="Q174" s="1">
        <v>42369</v>
      </c>
      <c r="R174" s="1">
        <v>9752</v>
      </c>
      <c r="S174" s="460" t="str">
        <f>Tabla__10.1.1.223_SQLEXPRESS_sigob_utp_Componentes_indicadores[[#This Row],[desc_indicador]]</f>
        <v>IRE1 - Número de estudiantes vinculados en el desarrollo de la función de extensión</v>
      </c>
      <c r="T174" s="540">
        <f>Tabla__10.1.1.223_SQLEXPRESS_sigob_utp_Componentes_indicadores[[#This Row],[fecha_modificacion]]</f>
        <v>41906.465605474536</v>
      </c>
    </row>
    <row r="175" spans="1:20" x14ac:dyDescent="0.25">
      <c r="A175">
        <v>7</v>
      </c>
      <c r="B175" t="s">
        <v>15</v>
      </c>
      <c r="C175" t="s">
        <v>1209</v>
      </c>
      <c r="D175" t="s">
        <v>16</v>
      </c>
      <c r="E175" t="s">
        <v>17</v>
      </c>
      <c r="F175" t="s">
        <v>18</v>
      </c>
      <c r="G175" s="1">
        <v>41876.4629712963</v>
      </c>
      <c r="H175" t="s">
        <v>1217</v>
      </c>
      <c r="I175" t="s">
        <v>808</v>
      </c>
      <c r="J175">
        <v>2500</v>
      </c>
      <c r="K175">
        <v>0</v>
      </c>
      <c r="L175">
        <v>0</v>
      </c>
      <c r="M175">
        <v>35</v>
      </c>
      <c r="N175">
        <v>35</v>
      </c>
      <c r="O175" s="1">
        <v>41906.465605474536</v>
      </c>
      <c r="P175" t="s">
        <v>1189</v>
      </c>
      <c r="Q175" s="1">
        <v>42369</v>
      </c>
      <c r="R175" s="1">
        <v>9773</v>
      </c>
      <c r="S175" s="460" t="str">
        <f>Tabla__10.1.1.223_SQLEXPRESS_sigob_utp_Componentes_indicadores[[#This Row],[desc_indicador]]</f>
        <v xml:space="preserve">IRE2 - Número de horas ponderadas realizadas en programas de educación continuada al año </v>
      </c>
      <c r="T175" s="540">
        <f>Tabla__10.1.1.223_SQLEXPRESS_sigob_utp_Componentes_indicadores[[#This Row],[fecha_modificacion]]</f>
        <v>41906.465605474536</v>
      </c>
    </row>
    <row r="176" spans="1:20" x14ac:dyDescent="0.25">
      <c r="A176">
        <v>7</v>
      </c>
      <c r="B176" t="s">
        <v>15</v>
      </c>
      <c r="C176" t="s">
        <v>1209</v>
      </c>
      <c r="D176" t="s">
        <v>16</v>
      </c>
      <c r="E176" t="s">
        <v>17</v>
      </c>
      <c r="F176" t="s">
        <v>18</v>
      </c>
      <c r="G176" s="1">
        <v>41876.4629712963</v>
      </c>
      <c r="H176" t="s">
        <v>1217</v>
      </c>
      <c r="I176" t="s">
        <v>808</v>
      </c>
      <c r="J176">
        <v>2500</v>
      </c>
      <c r="K176">
        <v>0</v>
      </c>
      <c r="L176">
        <v>0</v>
      </c>
      <c r="M176">
        <v>35</v>
      </c>
      <c r="N176">
        <v>35</v>
      </c>
      <c r="O176" s="1">
        <v>41906.465605474536</v>
      </c>
      <c r="P176" t="s">
        <v>1189</v>
      </c>
      <c r="Q176" s="1">
        <v>42369</v>
      </c>
      <c r="R176" s="1">
        <v>9774</v>
      </c>
      <c r="S176" s="460" t="str">
        <f>Tabla__10.1.1.223_SQLEXPRESS_sigob_utp_Componentes_indicadores[[#This Row],[desc_indicador]]</f>
        <v xml:space="preserve">IRE2 - Número de horas ponderadas realizadas en programas de educación continuada al año </v>
      </c>
      <c r="T176" s="540">
        <f>Tabla__10.1.1.223_SQLEXPRESS_sigob_utp_Componentes_indicadores[[#This Row],[fecha_modificacion]]</f>
        <v>41906.465605474536</v>
      </c>
    </row>
    <row r="177" spans="1:20" x14ac:dyDescent="0.25">
      <c r="A177">
        <v>7</v>
      </c>
      <c r="B177" t="s">
        <v>15</v>
      </c>
      <c r="C177" t="s">
        <v>1209</v>
      </c>
      <c r="D177" t="s">
        <v>16</v>
      </c>
      <c r="E177" t="s">
        <v>17</v>
      </c>
      <c r="F177" t="s">
        <v>18</v>
      </c>
      <c r="G177" s="1">
        <v>41876.484819907404</v>
      </c>
      <c r="H177" t="s">
        <v>1218</v>
      </c>
      <c r="I177" t="s">
        <v>808</v>
      </c>
      <c r="J177">
        <v>6</v>
      </c>
      <c r="K177">
        <v>0</v>
      </c>
      <c r="L177">
        <v>0</v>
      </c>
      <c r="M177">
        <v>35</v>
      </c>
      <c r="N177">
        <v>35</v>
      </c>
      <c r="O177" s="1">
        <v>41906.465605474536</v>
      </c>
      <c r="P177" t="s">
        <v>1189</v>
      </c>
      <c r="Q177" s="1">
        <v>42369</v>
      </c>
      <c r="R177" s="1">
        <v>9795</v>
      </c>
      <c r="S177" s="460" t="str">
        <f>Tabla__10.1.1.223_SQLEXPRESS_sigob_utp_Componentes_indicadores[[#This Row],[desc_indicador]]</f>
        <v xml:space="preserve">IRE4 - Número de contratos de transferencia de resultados de la propiedad intelectual </v>
      </c>
      <c r="T177" s="540">
        <f>Tabla__10.1.1.223_SQLEXPRESS_sigob_utp_Componentes_indicadores[[#This Row],[fecha_modificacion]]</f>
        <v>41906.465605474536</v>
      </c>
    </row>
    <row r="178" spans="1:20" x14ac:dyDescent="0.25">
      <c r="A178">
        <v>7</v>
      </c>
      <c r="B178" t="s">
        <v>15</v>
      </c>
      <c r="C178" t="s">
        <v>1209</v>
      </c>
      <c r="D178" t="s">
        <v>16</v>
      </c>
      <c r="E178" t="s">
        <v>17</v>
      </c>
      <c r="F178" t="s">
        <v>18</v>
      </c>
      <c r="G178" s="1">
        <v>41876.484819907404</v>
      </c>
      <c r="H178" t="s">
        <v>1218</v>
      </c>
      <c r="I178" t="s">
        <v>808</v>
      </c>
      <c r="J178">
        <v>6</v>
      </c>
      <c r="K178">
        <v>0</v>
      </c>
      <c r="L178">
        <v>0</v>
      </c>
      <c r="M178">
        <v>35</v>
      </c>
      <c r="N178">
        <v>35</v>
      </c>
      <c r="O178" s="1">
        <v>41906.465605474536</v>
      </c>
      <c r="P178" t="s">
        <v>1189</v>
      </c>
      <c r="Q178" s="1">
        <v>42369</v>
      </c>
      <c r="R178" s="1">
        <v>9796</v>
      </c>
      <c r="S178" s="460" t="str">
        <f>Tabla__10.1.1.223_SQLEXPRESS_sigob_utp_Componentes_indicadores[[#This Row],[desc_indicador]]</f>
        <v xml:space="preserve">IRE4 - Número de contratos de transferencia de resultados de la propiedad intelectual </v>
      </c>
      <c r="T178" s="540">
        <f>Tabla__10.1.1.223_SQLEXPRESS_sigob_utp_Componentes_indicadores[[#This Row],[fecha_modificacion]]</f>
        <v>41906.465605474536</v>
      </c>
    </row>
    <row r="179" spans="1:20" x14ac:dyDescent="0.25">
      <c r="A179">
        <v>7</v>
      </c>
      <c r="B179" t="s">
        <v>15</v>
      </c>
      <c r="C179" t="s">
        <v>111</v>
      </c>
      <c r="D179" t="s">
        <v>16</v>
      </c>
      <c r="E179" t="s">
        <v>17</v>
      </c>
      <c r="F179" t="s">
        <v>18</v>
      </c>
      <c r="G179" s="1">
        <v>42288.682019328706</v>
      </c>
      <c r="H179" t="s">
        <v>949</v>
      </c>
      <c r="I179" t="s">
        <v>808</v>
      </c>
      <c r="J179">
        <v>5</v>
      </c>
      <c r="K179">
        <v>120</v>
      </c>
      <c r="L179">
        <v>6</v>
      </c>
      <c r="M179">
        <v>35</v>
      </c>
      <c r="N179">
        <v>35</v>
      </c>
      <c r="O179" s="1">
        <v>42422.758308599536</v>
      </c>
      <c r="P179" t="s">
        <v>113</v>
      </c>
      <c r="Q179" s="1">
        <v>42369</v>
      </c>
      <c r="R179" s="1">
        <v>22758</v>
      </c>
      <c r="S179" s="460" t="str">
        <f>Tabla__10.1.1.223_SQLEXPRESS_sigob_utp_Componentes_indicadores[[#This Row],[desc_indicador]]</f>
        <v>Número de obras de creación artística</v>
      </c>
      <c r="T179" s="540">
        <f>Tabla__10.1.1.223_SQLEXPRESS_sigob_utp_Componentes_indicadores[[#This Row],[fecha_modificacion]]</f>
        <v>42422.758308599536</v>
      </c>
    </row>
    <row r="180" spans="1:20" x14ac:dyDescent="0.25">
      <c r="A180">
        <v>7</v>
      </c>
      <c r="B180" t="s">
        <v>15</v>
      </c>
      <c r="C180" t="s">
        <v>111</v>
      </c>
      <c r="D180" t="s">
        <v>16</v>
      </c>
      <c r="E180" t="s">
        <v>17</v>
      </c>
      <c r="F180" t="s">
        <v>18</v>
      </c>
      <c r="G180" s="1">
        <v>42288.682019328706</v>
      </c>
      <c r="H180" t="s">
        <v>949</v>
      </c>
      <c r="I180" t="s">
        <v>808</v>
      </c>
      <c r="J180">
        <v>5</v>
      </c>
      <c r="K180">
        <v>120</v>
      </c>
      <c r="L180">
        <v>6</v>
      </c>
      <c r="M180">
        <v>35</v>
      </c>
      <c r="N180">
        <v>35</v>
      </c>
      <c r="O180" s="1">
        <v>42422.758308599536</v>
      </c>
      <c r="P180" t="s">
        <v>113</v>
      </c>
      <c r="Q180" s="1">
        <v>42369</v>
      </c>
      <c r="R180" s="1">
        <v>22759</v>
      </c>
      <c r="S180" s="460" t="str">
        <f>Tabla__10.1.1.223_SQLEXPRESS_sigob_utp_Componentes_indicadores[[#This Row],[desc_indicador]]</f>
        <v>Número de obras de creación artística</v>
      </c>
      <c r="T180" s="540">
        <f>Tabla__10.1.1.223_SQLEXPRESS_sigob_utp_Componentes_indicadores[[#This Row],[fecha_modificacion]]</f>
        <v>42422.758308599536</v>
      </c>
    </row>
    <row r="181" spans="1:20" x14ac:dyDescent="0.25">
      <c r="A181">
        <v>7</v>
      </c>
      <c r="B181" t="s">
        <v>15</v>
      </c>
      <c r="C181" t="s">
        <v>111</v>
      </c>
      <c r="D181" t="s">
        <v>16</v>
      </c>
      <c r="E181" t="s">
        <v>17</v>
      </c>
      <c r="F181" t="s">
        <v>18</v>
      </c>
      <c r="G181" s="1">
        <v>42422.714124189813</v>
      </c>
      <c r="H181" t="s">
        <v>114</v>
      </c>
      <c r="I181" t="s">
        <v>808</v>
      </c>
      <c r="J181">
        <v>230</v>
      </c>
      <c r="K181">
        <v>72.173913043478265</v>
      </c>
      <c r="L181">
        <v>166</v>
      </c>
      <c r="M181">
        <v>35</v>
      </c>
      <c r="N181">
        <v>35</v>
      </c>
      <c r="O181" s="1">
        <v>42422.758308599536</v>
      </c>
      <c r="P181" t="s">
        <v>113</v>
      </c>
      <c r="Q181" s="1">
        <v>42369</v>
      </c>
      <c r="R181" s="1">
        <v>8255</v>
      </c>
      <c r="S181" s="460" t="str">
        <f>Tabla__10.1.1.223_SQLEXPRESS_sigob_utp_Componentes_indicadores[[#This Row],[desc_indicador]]</f>
        <v>Número de artículos publicados en revistas indexadas</v>
      </c>
      <c r="T181" s="540">
        <f>Tabla__10.1.1.223_SQLEXPRESS_sigob_utp_Componentes_indicadores[[#This Row],[fecha_modificacion]]</f>
        <v>42422.758308599536</v>
      </c>
    </row>
    <row r="182" spans="1:20" x14ac:dyDescent="0.25">
      <c r="A182">
        <v>7</v>
      </c>
      <c r="B182" t="s">
        <v>15</v>
      </c>
      <c r="C182" t="s">
        <v>111</v>
      </c>
      <c r="D182" t="s">
        <v>16</v>
      </c>
      <c r="E182" t="s">
        <v>17</v>
      </c>
      <c r="F182" t="s">
        <v>18</v>
      </c>
      <c r="G182" s="1">
        <v>42422.714124189813</v>
      </c>
      <c r="H182" t="s">
        <v>114</v>
      </c>
      <c r="I182" t="s">
        <v>808</v>
      </c>
      <c r="J182">
        <v>230</v>
      </c>
      <c r="K182">
        <v>72.173913043478265</v>
      </c>
      <c r="L182">
        <v>166</v>
      </c>
      <c r="M182">
        <v>35</v>
      </c>
      <c r="N182">
        <v>35</v>
      </c>
      <c r="O182" s="1">
        <v>42422.758308599536</v>
      </c>
      <c r="P182" t="s">
        <v>113</v>
      </c>
      <c r="Q182" s="1">
        <v>42369</v>
      </c>
      <c r="R182" s="1">
        <v>8256</v>
      </c>
      <c r="S182" s="460" t="str">
        <f>Tabla__10.1.1.223_SQLEXPRESS_sigob_utp_Componentes_indicadores[[#This Row],[desc_indicador]]</f>
        <v>Número de artículos publicados en revistas indexadas</v>
      </c>
      <c r="T182" s="540">
        <f>Tabla__10.1.1.223_SQLEXPRESS_sigob_utp_Componentes_indicadores[[#This Row],[fecha_modificacion]]</f>
        <v>42422.758308599536</v>
      </c>
    </row>
    <row r="183" spans="1:20" x14ac:dyDescent="0.25">
      <c r="A183">
        <v>7</v>
      </c>
      <c r="B183" t="s">
        <v>15</v>
      </c>
      <c r="C183" t="s">
        <v>111</v>
      </c>
      <c r="D183" t="s">
        <v>16</v>
      </c>
      <c r="E183" t="s">
        <v>17</v>
      </c>
      <c r="F183" t="s">
        <v>18</v>
      </c>
      <c r="G183" s="1">
        <v>42422.714524768518</v>
      </c>
      <c r="H183" t="s">
        <v>948</v>
      </c>
      <c r="I183" t="s">
        <v>808</v>
      </c>
      <c r="J183">
        <v>20</v>
      </c>
      <c r="K183">
        <v>45</v>
      </c>
      <c r="L183">
        <v>9</v>
      </c>
      <c r="M183">
        <v>35</v>
      </c>
      <c r="N183">
        <v>35</v>
      </c>
      <c r="O183" s="1">
        <v>42422.758308599536</v>
      </c>
      <c r="P183" t="s">
        <v>113</v>
      </c>
      <c r="Q183" s="1">
        <v>42369</v>
      </c>
      <c r="R183" s="1">
        <v>65</v>
      </c>
      <c r="S183" s="460" t="str">
        <f>Tabla__10.1.1.223_SQLEXPRESS_sigob_utp_Componentes_indicadores[[#This Row],[desc_indicador]]</f>
        <v>Número de libro o capítulo de libro resultado de investigación</v>
      </c>
      <c r="T183" s="540">
        <f>Tabla__10.1.1.223_SQLEXPRESS_sigob_utp_Componentes_indicadores[[#This Row],[fecha_modificacion]]</f>
        <v>42422.758308599536</v>
      </c>
    </row>
    <row r="184" spans="1:20" x14ac:dyDescent="0.25">
      <c r="A184">
        <v>7</v>
      </c>
      <c r="B184" t="s">
        <v>15</v>
      </c>
      <c r="C184" t="s">
        <v>111</v>
      </c>
      <c r="D184" t="s">
        <v>16</v>
      </c>
      <c r="E184" t="s">
        <v>17</v>
      </c>
      <c r="F184" t="s">
        <v>18</v>
      </c>
      <c r="G184" s="1">
        <v>42422.714524768518</v>
      </c>
      <c r="H184" t="s">
        <v>948</v>
      </c>
      <c r="I184" t="s">
        <v>808</v>
      </c>
      <c r="J184">
        <v>20</v>
      </c>
      <c r="K184">
        <v>45</v>
      </c>
      <c r="L184">
        <v>9</v>
      </c>
      <c r="M184">
        <v>35</v>
      </c>
      <c r="N184">
        <v>35</v>
      </c>
      <c r="O184" s="1">
        <v>42422.758308599536</v>
      </c>
      <c r="P184" t="s">
        <v>113</v>
      </c>
      <c r="Q184" s="1">
        <v>42369</v>
      </c>
      <c r="R184" s="1">
        <v>66</v>
      </c>
      <c r="S184" s="460" t="str">
        <f>Tabla__10.1.1.223_SQLEXPRESS_sigob_utp_Componentes_indicadores[[#This Row],[desc_indicador]]</f>
        <v>Número de libro o capítulo de libro resultado de investigación</v>
      </c>
      <c r="T184" s="540">
        <f>Tabla__10.1.1.223_SQLEXPRESS_sigob_utp_Componentes_indicadores[[#This Row],[fecha_modificacion]]</f>
        <v>42422.758308599536</v>
      </c>
    </row>
    <row r="185" spans="1:20" x14ac:dyDescent="0.25">
      <c r="A185">
        <v>7</v>
      </c>
      <c r="B185" t="s">
        <v>15</v>
      </c>
      <c r="C185" t="s">
        <v>115</v>
      </c>
      <c r="D185" t="s">
        <v>16</v>
      </c>
      <c r="E185" t="s">
        <v>17</v>
      </c>
      <c r="F185" t="s">
        <v>18</v>
      </c>
      <c r="G185" s="1">
        <v>42422.760917476851</v>
      </c>
      <c r="H185" t="s">
        <v>950</v>
      </c>
      <c r="I185" t="s">
        <v>808</v>
      </c>
      <c r="J185">
        <v>38</v>
      </c>
      <c r="K185">
        <v>139.47368421052633</v>
      </c>
      <c r="L185">
        <v>53</v>
      </c>
      <c r="M185">
        <v>35</v>
      </c>
      <c r="N185">
        <v>35</v>
      </c>
      <c r="O185" s="1">
        <v>42422.782656631942</v>
      </c>
      <c r="P185" t="s">
        <v>117</v>
      </c>
      <c r="Q185" s="1">
        <v>42369</v>
      </c>
      <c r="R185" s="1">
        <v>18970</v>
      </c>
      <c r="S185" s="460" t="str">
        <f>Tabla__10.1.1.223_SQLEXPRESS_sigob_utp_Componentes_indicadores[[#This Row],[desc_indicador]]</f>
        <v>Número de patentes nacionales e internacionales, registros,  secretos industriales, marcas  y software de la institución</v>
      </c>
      <c r="T185" s="540">
        <f>Tabla__10.1.1.223_SQLEXPRESS_sigob_utp_Componentes_indicadores[[#This Row],[fecha_modificacion]]</f>
        <v>42422.782656631942</v>
      </c>
    </row>
    <row r="186" spans="1:20" x14ac:dyDescent="0.25">
      <c r="A186">
        <v>7</v>
      </c>
      <c r="B186" t="s">
        <v>15</v>
      </c>
      <c r="C186" t="s">
        <v>115</v>
      </c>
      <c r="D186" t="s">
        <v>16</v>
      </c>
      <c r="E186" t="s">
        <v>17</v>
      </c>
      <c r="F186" t="s">
        <v>18</v>
      </c>
      <c r="G186" s="1">
        <v>42422.760917476851</v>
      </c>
      <c r="H186" t="s">
        <v>950</v>
      </c>
      <c r="I186" t="s">
        <v>808</v>
      </c>
      <c r="J186">
        <v>38</v>
      </c>
      <c r="K186">
        <v>139.47368421052633</v>
      </c>
      <c r="L186">
        <v>53</v>
      </c>
      <c r="M186">
        <v>35</v>
      </c>
      <c r="N186">
        <v>35</v>
      </c>
      <c r="O186" s="1">
        <v>42422.782656631942</v>
      </c>
      <c r="P186" t="s">
        <v>117</v>
      </c>
      <c r="Q186" s="1">
        <v>42369</v>
      </c>
      <c r="R186" s="1">
        <v>18971</v>
      </c>
      <c r="S186" s="460" t="str">
        <f>Tabla__10.1.1.223_SQLEXPRESS_sigob_utp_Componentes_indicadores[[#This Row],[desc_indicador]]</f>
        <v>Número de patentes nacionales e internacionales, registros,  secretos industriales, marcas  y software de la institución</v>
      </c>
      <c r="T186" s="540">
        <f>Tabla__10.1.1.223_SQLEXPRESS_sigob_utp_Componentes_indicadores[[#This Row],[fecha_modificacion]]</f>
        <v>42422.782656631942</v>
      </c>
    </row>
    <row r="187" spans="1:20" x14ac:dyDescent="0.25">
      <c r="A187">
        <v>7</v>
      </c>
      <c r="B187" t="s">
        <v>15</v>
      </c>
      <c r="C187" t="s">
        <v>115</v>
      </c>
      <c r="D187" t="s">
        <v>16</v>
      </c>
      <c r="E187" t="s">
        <v>17</v>
      </c>
      <c r="F187" t="s">
        <v>18</v>
      </c>
      <c r="G187" s="1">
        <v>42422.761771608799</v>
      </c>
      <c r="H187" t="s">
        <v>116</v>
      </c>
      <c r="I187" t="s">
        <v>808</v>
      </c>
      <c r="J187">
        <v>200</v>
      </c>
      <c r="K187">
        <v>261.5</v>
      </c>
      <c r="L187">
        <v>523</v>
      </c>
      <c r="M187">
        <v>35</v>
      </c>
      <c r="N187">
        <v>35</v>
      </c>
      <c r="O187" s="1">
        <v>42422.782656631942</v>
      </c>
      <c r="P187" t="s">
        <v>117</v>
      </c>
      <c r="Q187" s="1">
        <v>42369</v>
      </c>
      <c r="R187" s="1">
        <v>18992</v>
      </c>
      <c r="S187" s="460" t="str">
        <f>Tabla__10.1.1.223_SQLEXPRESS_sigob_utp_Componentes_indicadores[[#This Row],[desc_indicador]]</f>
        <v>Número de citaciones de investigadores de la Universidad en revistas indexadas internacionales</v>
      </c>
      <c r="T187" s="540">
        <f>Tabla__10.1.1.223_SQLEXPRESS_sigob_utp_Componentes_indicadores[[#This Row],[fecha_modificacion]]</f>
        <v>42422.782656631942</v>
      </c>
    </row>
    <row r="188" spans="1:20" x14ac:dyDescent="0.25">
      <c r="A188">
        <v>7</v>
      </c>
      <c r="B188" t="s">
        <v>15</v>
      </c>
      <c r="C188" t="s">
        <v>115</v>
      </c>
      <c r="D188" t="s">
        <v>16</v>
      </c>
      <c r="E188" t="s">
        <v>17</v>
      </c>
      <c r="F188" t="s">
        <v>18</v>
      </c>
      <c r="G188" s="1">
        <v>42422.761771608799</v>
      </c>
      <c r="H188" t="s">
        <v>116</v>
      </c>
      <c r="I188" t="s">
        <v>808</v>
      </c>
      <c r="J188">
        <v>200</v>
      </c>
      <c r="K188">
        <v>261.5</v>
      </c>
      <c r="L188">
        <v>523</v>
      </c>
      <c r="M188">
        <v>35</v>
      </c>
      <c r="N188">
        <v>35</v>
      </c>
      <c r="O188" s="1">
        <v>42422.782656631942</v>
      </c>
      <c r="P188" t="s">
        <v>117</v>
      </c>
      <c r="Q188" s="1">
        <v>42369</v>
      </c>
      <c r="R188" s="1">
        <v>18993</v>
      </c>
      <c r="S188" s="460" t="str">
        <f>Tabla__10.1.1.223_SQLEXPRESS_sigob_utp_Componentes_indicadores[[#This Row],[desc_indicador]]</f>
        <v>Número de citaciones de investigadores de la Universidad en revistas indexadas internacionales</v>
      </c>
      <c r="T188" s="540">
        <f>Tabla__10.1.1.223_SQLEXPRESS_sigob_utp_Componentes_indicadores[[#This Row],[fecha_modificacion]]</f>
        <v>42422.782656631942</v>
      </c>
    </row>
    <row r="189" spans="1:20" x14ac:dyDescent="0.25">
      <c r="A189">
        <v>7</v>
      </c>
      <c r="B189" t="s">
        <v>15</v>
      </c>
      <c r="C189" t="s">
        <v>272</v>
      </c>
      <c r="D189" t="s">
        <v>16</v>
      </c>
      <c r="E189" t="s">
        <v>17</v>
      </c>
      <c r="F189" t="s">
        <v>18</v>
      </c>
      <c r="G189" s="1">
        <v>42422.76702658565</v>
      </c>
      <c r="H189" t="s">
        <v>951</v>
      </c>
      <c r="I189" t="s">
        <v>808</v>
      </c>
      <c r="J189">
        <v>56</v>
      </c>
      <c r="K189">
        <v>126.78571428571429</v>
      </c>
      <c r="L189">
        <v>71</v>
      </c>
      <c r="M189">
        <v>35</v>
      </c>
      <c r="N189">
        <v>35</v>
      </c>
      <c r="O189" s="1">
        <v>42422.784355868054</v>
      </c>
      <c r="P189" t="s">
        <v>117</v>
      </c>
      <c r="Q189" s="1">
        <v>42369</v>
      </c>
      <c r="R189" s="1">
        <v>4175</v>
      </c>
      <c r="S189" s="460" t="str">
        <f>Tabla__10.1.1.223_SQLEXPRESS_sigob_utp_Componentes_indicadores[[#This Row],[desc_indicador]]</f>
        <v>Número de Proyectos de extensión enfocados en el tema socio-cultural</v>
      </c>
      <c r="T189" s="540">
        <f>Tabla__10.1.1.223_SQLEXPRESS_sigob_utp_Componentes_indicadores[[#This Row],[fecha_modificacion]]</f>
        <v>42422.784355868054</v>
      </c>
    </row>
    <row r="190" spans="1:20" x14ac:dyDescent="0.25">
      <c r="A190">
        <v>7</v>
      </c>
      <c r="B190" t="s">
        <v>15</v>
      </c>
      <c r="C190" t="s">
        <v>272</v>
      </c>
      <c r="D190" t="s">
        <v>16</v>
      </c>
      <c r="E190" t="s">
        <v>17</v>
      </c>
      <c r="F190" t="s">
        <v>18</v>
      </c>
      <c r="G190" s="1">
        <v>42422.76702658565</v>
      </c>
      <c r="H190" t="s">
        <v>951</v>
      </c>
      <c r="I190" t="s">
        <v>808</v>
      </c>
      <c r="J190">
        <v>56</v>
      </c>
      <c r="K190">
        <v>126.78571428571429</v>
      </c>
      <c r="L190">
        <v>71</v>
      </c>
      <c r="M190">
        <v>35</v>
      </c>
      <c r="N190">
        <v>35</v>
      </c>
      <c r="O190" s="1">
        <v>42422.784355868054</v>
      </c>
      <c r="P190" t="s">
        <v>117</v>
      </c>
      <c r="Q190" s="1">
        <v>42369</v>
      </c>
      <c r="R190" s="1">
        <v>4176</v>
      </c>
      <c r="S190" s="460" t="str">
        <f>Tabla__10.1.1.223_SQLEXPRESS_sigob_utp_Componentes_indicadores[[#This Row],[desc_indicador]]</f>
        <v>Número de Proyectos de extensión enfocados en el tema socio-cultural</v>
      </c>
      <c r="T190" s="540">
        <f>Tabla__10.1.1.223_SQLEXPRESS_sigob_utp_Componentes_indicadores[[#This Row],[fecha_modificacion]]</f>
        <v>42422.784355868054</v>
      </c>
    </row>
    <row r="191" spans="1:20" x14ac:dyDescent="0.25">
      <c r="A191">
        <v>7</v>
      </c>
      <c r="B191" t="s">
        <v>15</v>
      </c>
      <c r="C191" t="s">
        <v>272</v>
      </c>
      <c r="D191" t="s">
        <v>16</v>
      </c>
      <c r="E191" t="s">
        <v>17</v>
      </c>
      <c r="F191" t="s">
        <v>18</v>
      </c>
      <c r="G191" s="1">
        <v>42422.76702658565</v>
      </c>
      <c r="H191" t="s">
        <v>951</v>
      </c>
      <c r="I191" t="s">
        <v>808</v>
      </c>
      <c r="J191">
        <v>56</v>
      </c>
      <c r="K191">
        <v>126.78571428571429</v>
      </c>
      <c r="L191">
        <v>71</v>
      </c>
      <c r="M191">
        <v>35</v>
      </c>
      <c r="N191">
        <v>35</v>
      </c>
      <c r="O191" s="1">
        <v>42422.784355868054</v>
      </c>
      <c r="P191" t="s">
        <v>117</v>
      </c>
      <c r="Q191" s="1">
        <v>42369</v>
      </c>
      <c r="R191" s="1">
        <v>20516</v>
      </c>
      <c r="S191" s="460" t="str">
        <f>Tabla__10.1.1.223_SQLEXPRESS_sigob_utp_Componentes_indicadores[[#This Row],[desc_indicador]]</f>
        <v>Número de Proyectos de extensión enfocados en el tema socio-cultural</v>
      </c>
      <c r="T191" s="540">
        <f>Tabla__10.1.1.223_SQLEXPRESS_sigob_utp_Componentes_indicadores[[#This Row],[fecha_modificacion]]</f>
        <v>42422.784355868054</v>
      </c>
    </row>
    <row r="192" spans="1:20" x14ac:dyDescent="0.25">
      <c r="A192">
        <v>7</v>
      </c>
      <c r="B192" t="s">
        <v>15</v>
      </c>
      <c r="C192" t="s">
        <v>272</v>
      </c>
      <c r="D192" t="s">
        <v>16</v>
      </c>
      <c r="E192" t="s">
        <v>17</v>
      </c>
      <c r="F192" t="s">
        <v>18</v>
      </c>
      <c r="G192" s="1">
        <v>42422.76702658565</v>
      </c>
      <c r="H192" t="s">
        <v>951</v>
      </c>
      <c r="I192" t="s">
        <v>808</v>
      </c>
      <c r="J192">
        <v>56</v>
      </c>
      <c r="K192">
        <v>126.78571428571429</v>
      </c>
      <c r="L192">
        <v>71</v>
      </c>
      <c r="M192">
        <v>35</v>
      </c>
      <c r="N192">
        <v>35</v>
      </c>
      <c r="O192" s="1">
        <v>42422.784355868054</v>
      </c>
      <c r="P192" t="s">
        <v>117</v>
      </c>
      <c r="Q192" s="1">
        <v>42369</v>
      </c>
      <c r="R192" s="1">
        <v>20517</v>
      </c>
      <c r="S192" s="460" t="str">
        <f>Tabla__10.1.1.223_SQLEXPRESS_sigob_utp_Componentes_indicadores[[#This Row],[desc_indicador]]</f>
        <v>Número de Proyectos de extensión enfocados en el tema socio-cultural</v>
      </c>
      <c r="T192" s="540">
        <f>Tabla__10.1.1.223_SQLEXPRESS_sigob_utp_Componentes_indicadores[[#This Row],[fecha_modificacion]]</f>
        <v>42422.784355868054</v>
      </c>
    </row>
    <row r="193" spans="1:20" x14ac:dyDescent="0.25">
      <c r="A193">
        <v>7</v>
      </c>
      <c r="B193" t="s">
        <v>15</v>
      </c>
      <c r="C193" t="s">
        <v>272</v>
      </c>
      <c r="D193" t="s">
        <v>16</v>
      </c>
      <c r="E193" t="s">
        <v>17</v>
      </c>
      <c r="F193" t="s">
        <v>18</v>
      </c>
      <c r="G193" s="1">
        <v>42422.76702658565</v>
      </c>
      <c r="H193" t="s">
        <v>951</v>
      </c>
      <c r="I193" t="s">
        <v>808</v>
      </c>
      <c r="J193">
        <v>56</v>
      </c>
      <c r="K193">
        <v>126.78571428571429</v>
      </c>
      <c r="L193">
        <v>71</v>
      </c>
      <c r="M193">
        <v>35</v>
      </c>
      <c r="N193">
        <v>35</v>
      </c>
      <c r="O193" s="1">
        <v>42422.784355868054</v>
      </c>
      <c r="P193" t="s">
        <v>117</v>
      </c>
      <c r="Q193" s="1">
        <v>42369</v>
      </c>
      <c r="R193" s="1">
        <v>20518</v>
      </c>
      <c r="S193" s="460" t="str">
        <f>Tabla__10.1.1.223_SQLEXPRESS_sigob_utp_Componentes_indicadores[[#This Row],[desc_indicador]]</f>
        <v>Número de Proyectos de extensión enfocados en el tema socio-cultural</v>
      </c>
      <c r="T193" s="540">
        <f>Tabla__10.1.1.223_SQLEXPRESS_sigob_utp_Componentes_indicadores[[#This Row],[fecha_modificacion]]</f>
        <v>42422.784355868054</v>
      </c>
    </row>
    <row r="194" spans="1:20" x14ac:dyDescent="0.25">
      <c r="A194">
        <v>7</v>
      </c>
      <c r="B194" t="s">
        <v>15</v>
      </c>
      <c r="C194" t="s">
        <v>272</v>
      </c>
      <c r="D194" t="s">
        <v>16</v>
      </c>
      <c r="E194" t="s">
        <v>17</v>
      </c>
      <c r="F194" t="s">
        <v>18</v>
      </c>
      <c r="G194" s="1">
        <v>42422.76702658565</v>
      </c>
      <c r="H194" t="s">
        <v>951</v>
      </c>
      <c r="I194" t="s">
        <v>808</v>
      </c>
      <c r="J194">
        <v>56</v>
      </c>
      <c r="K194">
        <v>126.78571428571429</v>
      </c>
      <c r="L194">
        <v>71</v>
      </c>
      <c r="M194">
        <v>35</v>
      </c>
      <c r="N194">
        <v>35</v>
      </c>
      <c r="O194" s="1">
        <v>42422.784355868054</v>
      </c>
      <c r="P194" t="s">
        <v>117</v>
      </c>
      <c r="Q194" s="1">
        <v>42369</v>
      </c>
      <c r="R194" s="1">
        <v>20519</v>
      </c>
      <c r="S194" s="460" t="str">
        <f>Tabla__10.1.1.223_SQLEXPRESS_sigob_utp_Componentes_indicadores[[#This Row],[desc_indicador]]</f>
        <v>Número de Proyectos de extensión enfocados en el tema socio-cultural</v>
      </c>
      <c r="T194" s="540">
        <f>Tabla__10.1.1.223_SQLEXPRESS_sigob_utp_Componentes_indicadores[[#This Row],[fecha_modificacion]]</f>
        <v>42422.784355868054</v>
      </c>
    </row>
    <row r="195" spans="1:20" x14ac:dyDescent="0.25">
      <c r="A195">
        <v>7</v>
      </c>
      <c r="B195" t="s">
        <v>15</v>
      </c>
      <c r="C195" t="s">
        <v>272</v>
      </c>
      <c r="D195" t="s">
        <v>16</v>
      </c>
      <c r="E195" t="s">
        <v>17</v>
      </c>
      <c r="F195" t="s">
        <v>18</v>
      </c>
      <c r="G195" s="1">
        <v>42422.76702658565</v>
      </c>
      <c r="H195" t="s">
        <v>951</v>
      </c>
      <c r="I195" t="s">
        <v>808</v>
      </c>
      <c r="J195">
        <v>56</v>
      </c>
      <c r="K195">
        <v>126.78571428571429</v>
      </c>
      <c r="L195">
        <v>71</v>
      </c>
      <c r="M195">
        <v>35</v>
      </c>
      <c r="N195">
        <v>35</v>
      </c>
      <c r="O195" s="1">
        <v>42422.784355868054</v>
      </c>
      <c r="P195" t="s">
        <v>117</v>
      </c>
      <c r="Q195" s="1">
        <v>42369</v>
      </c>
      <c r="R195" s="1">
        <v>20520</v>
      </c>
      <c r="S195" s="460" t="str">
        <f>Tabla__10.1.1.223_SQLEXPRESS_sigob_utp_Componentes_indicadores[[#This Row],[desc_indicador]]</f>
        <v>Número de Proyectos de extensión enfocados en el tema socio-cultural</v>
      </c>
      <c r="T195" s="540">
        <f>Tabla__10.1.1.223_SQLEXPRESS_sigob_utp_Componentes_indicadores[[#This Row],[fecha_modificacion]]</f>
        <v>42422.784355868054</v>
      </c>
    </row>
    <row r="196" spans="1:20" x14ac:dyDescent="0.25">
      <c r="A196">
        <v>7</v>
      </c>
      <c r="B196" t="s">
        <v>15</v>
      </c>
      <c r="C196" t="s">
        <v>272</v>
      </c>
      <c r="D196" t="s">
        <v>16</v>
      </c>
      <c r="E196" t="s">
        <v>17</v>
      </c>
      <c r="F196" t="s">
        <v>18</v>
      </c>
      <c r="G196" s="1">
        <v>42422.76702658565</v>
      </c>
      <c r="H196" t="s">
        <v>951</v>
      </c>
      <c r="I196" t="s">
        <v>808</v>
      </c>
      <c r="J196">
        <v>56</v>
      </c>
      <c r="K196">
        <v>126.78571428571429</v>
      </c>
      <c r="L196">
        <v>71</v>
      </c>
      <c r="M196">
        <v>35</v>
      </c>
      <c r="N196">
        <v>35</v>
      </c>
      <c r="O196" s="1">
        <v>42422.784355868054</v>
      </c>
      <c r="P196" t="s">
        <v>117</v>
      </c>
      <c r="Q196" s="1">
        <v>42369</v>
      </c>
      <c r="R196" s="1">
        <v>20521</v>
      </c>
      <c r="S196" s="460" t="str">
        <f>Tabla__10.1.1.223_SQLEXPRESS_sigob_utp_Componentes_indicadores[[#This Row],[desc_indicador]]</f>
        <v>Número de Proyectos de extensión enfocados en el tema socio-cultural</v>
      </c>
      <c r="T196" s="540">
        <f>Tabla__10.1.1.223_SQLEXPRESS_sigob_utp_Componentes_indicadores[[#This Row],[fecha_modificacion]]</f>
        <v>42422.784355868054</v>
      </c>
    </row>
    <row r="197" spans="1:20" x14ac:dyDescent="0.25">
      <c r="A197">
        <v>7</v>
      </c>
      <c r="B197" t="s">
        <v>15</v>
      </c>
      <c r="C197" t="s">
        <v>272</v>
      </c>
      <c r="D197" t="s">
        <v>16</v>
      </c>
      <c r="E197" t="s">
        <v>17</v>
      </c>
      <c r="F197" t="s">
        <v>18</v>
      </c>
      <c r="G197" s="1">
        <v>42422.76702658565</v>
      </c>
      <c r="H197" t="s">
        <v>951</v>
      </c>
      <c r="I197" t="s">
        <v>808</v>
      </c>
      <c r="J197">
        <v>56</v>
      </c>
      <c r="K197">
        <v>126.78571428571429</v>
      </c>
      <c r="L197">
        <v>71</v>
      </c>
      <c r="M197">
        <v>35</v>
      </c>
      <c r="N197">
        <v>35</v>
      </c>
      <c r="O197" s="1">
        <v>42422.784355868054</v>
      </c>
      <c r="P197" t="s">
        <v>117</v>
      </c>
      <c r="Q197" s="1">
        <v>42369</v>
      </c>
      <c r="R197" s="1">
        <v>20522</v>
      </c>
      <c r="S197" s="460" t="str">
        <f>Tabla__10.1.1.223_SQLEXPRESS_sigob_utp_Componentes_indicadores[[#This Row],[desc_indicador]]</f>
        <v>Número de Proyectos de extensión enfocados en el tema socio-cultural</v>
      </c>
      <c r="T197" s="540">
        <f>Tabla__10.1.1.223_SQLEXPRESS_sigob_utp_Componentes_indicadores[[#This Row],[fecha_modificacion]]</f>
        <v>42422.784355868054</v>
      </c>
    </row>
    <row r="198" spans="1:20" x14ac:dyDescent="0.25">
      <c r="A198">
        <v>7</v>
      </c>
      <c r="B198" t="s">
        <v>15</v>
      </c>
      <c r="C198" t="s">
        <v>272</v>
      </c>
      <c r="D198" t="s">
        <v>16</v>
      </c>
      <c r="E198" t="s">
        <v>17</v>
      </c>
      <c r="F198" t="s">
        <v>18</v>
      </c>
      <c r="G198" s="1">
        <v>42422.76702658565</v>
      </c>
      <c r="H198" t="s">
        <v>951</v>
      </c>
      <c r="I198" t="s">
        <v>808</v>
      </c>
      <c r="J198">
        <v>56</v>
      </c>
      <c r="K198">
        <v>126.78571428571429</v>
      </c>
      <c r="L198">
        <v>71</v>
      </c>
      <c r="M198">
        <v>35</v>
      </c>
      <c r="N198">
        <v>35</v>
      </c>
      <c r="O198" s="1">
        <v>42422.784355868054</v>
      </c>
      <c r="P198" t="s">
        <v>117</v>
      </c>
      <c r="Q198" s="1">
        <v>42369</v>
      </c>
      <c r="R198" s="1">
        <v>20523</v>
      </c>
      <c r="S198" s="460" t="str">
        <f>Tabla__10.1.1.223_SQLEXPRESS_sigob_utp_Componentes_indicadores[[#This Row],[desc_indicador]]</f>
        <v>Número de Proyectos de extensión enfocados en el tema socio-cultural</v>
      </c>
      <c r="T198" s="540">
        <f>Tabla__10.1.1.223_SQLEXPRESS_sigob_utp_Componentes_indicadores[[#This Row],[fecha_modificacion]]</f>
        <v>42422.784355868054</v>
      </c>
    </row>
    <row r="199" spans="1:20" x14ac:dyDescent="0.25">
      <c r="A199">
        <v>7</v>
      </c>
      <c r="B199" t="s">
        <v>15</v>
      </c>
      <c r="C199" t="s">
        <v>272</v>
      </c>
      <c r="D199" t="s">
        <v>16</v>
      </c>
      <c r="E199" t="s">
        <v>17</v>
      </c>
      <c r="F199" t="s">
        <v>18</v>
      </c>
      <c r="G199" s="1">
        <v>42422.76702658565</v>
      </c>
      <c r="H199" t="s">
        <v>951</v>
      </c>
      <c r="I199" t="s">
        <v>808</v>
      </c>
      <c r="J199">
        <v>56</v>
      </c>
      <c r="K199">
        <v>126.78571428571429</v>
      </c>
      <c r="L199">
        <v>71</v>
      </c>
      <c r="M199">
        <v>35</v>
      </c>
      <c r="N199">
        <v>35</v>
      </c>
      <c r="O199" s="1">
        <v>42422.784355868054</v>
      </c>
      <c r="P199" t="s">
        <v>117</v>
      </c>
      <c r="Q199" s="1">
        <v>42369</v>
      </c>
      <c r="R199" s="1">
        <v>20524</v>
      </c>
      <c r="S199" s="460" t="str">
        <f>Tabla__10.1.1.223_SQLEXPRESS_sigob_utp_Componentes_indicadores[[#This Row],[desc_indicador]]</f>
        <v>Número de Proyectos de extensión enfocados en el tema socio-cultural</v>
      </c>
      <c r="T199" s="540">
        <f>Tabla__10.1.1.223_SQLEXPRESS_sigob_utp_Componentes_indicadores[[#This Row],[fecha_modificacion]]</f>
        <v>42422.784355868054</v>
      </c>
    </row>
    <row r="200" spans="1:20" x14ac:dyDescent="0.25">
      <c r="A200">
        <v>7</v>
      </c>
      <c r="B200" t="s">
        <v>15</v>
      </c>
      <c r="C200" t="s">
        <v>272</v>
      </c>
      <c r="D200" t="s">
        <v>16</v>
      </c>
      <c r="E200" t="s">
        <v>17</v>
      </c>
      <c r="F200" t="s">
        <v>18</v>
      </c>
      <c r="G200" s="1">
        <v>42422.76702658565</v>
      </c>
      <c r="H200" t="s">
        <v>951</v>
      </c>
      <c r="I200" t="s">
        <v>808</v>
      </c>
      <c r="J200">
        <v>56</v>
      </c>
      <c r="K200">
        <v>126.78571428571429</v>
      </c>
      <c r="L200">
        <v>71</v>
      </c>
      <c r="M200">
        <v>35</v>
      </c>
      <c r="N200">
        <v>35</v>
      </c>
      <c r="O200" s="1">
        <v>42422.784355868054</v>
      </c>
      <c r="P200" t="s">
        <v>117</v>
      </c>
      <c r="Q200" s="1">
        <v>42369</v>
      </c>
      <c r="R200" s="1">
        <v>20525</v>
      </c>
      <c r="S200" s="460" t="str">
        <f>Tabla__10.1.1.223_SQLEXPRESS_sigob_utp_Componentes_indicadores[[#This Row],[desc_indicador]]</f>
        <v>Número de Proyectos de extensión enfocados en el tema socio-cultural</v>
      </c>
      <c r="T200" s="540">
        <f>Tabla__10.1.1.223_SQLEXPRESS_sigob_utp_Componentes_indicadores[[#This Row],[fecha_modificacion]]</f>
        <v>42422.784355868054</v>
      </c>
    </row>
    <row r="201" spans="1:20" x14ac:dyDescent="0.25">
      <c r="A201">
        <v>7</v>
      </c>
      <c r="B201" t="s">
        <v>15</v>
      </c>
      <c r="C201" t="s">
        <v>123</v>
      </c>
      <c r="D201" t="s">
        <v>16</v>
      </c>
      <c r="E201" t="s">
        <v>17</v>
      </c>
      <c r="F201" t="s">
        <v>18</v>
      </c>
      <c r="G201" s="1">
        <v>42288.518885300924</v>
      </c>
      <c r="H201" t="s">
        <v>952</v>
      </c>
      <c r="I201" t="s">
        <v>808</v>
      </c>
      <c r="J201">
        <v>72</v>
      </c>
      <c r="K201">
        <v>100</v>
      </c>
      <c r="L201">
        <v>72</v>
      </c>
      <c r="M201">
        <v>35</v>
      </c>
      <c r="N201">
        <v>35</v>
      </c>
      <c r="O201" s="1">
        <v>42422.760029710647</v>
      </c>
      <c r="P201" t="s">
        <v>113</v>
      </c>
      <c r="Q201" s="1">
        <v>42369</v>
      </c>
      <c r="R201" s="1">
        <v>18871</v>
      </c>
      <c r="S201" s="460" t="str">
        <f>Tabla__10.1.1.223_SQLEXPRESS_sigob_utp_Componentes_indicadores[[#This Row],[desc_indicador]]</f>
        <v>Número de Grupos de Investigación reconocidos por Colciencias</v>
      </c>
      <c r="T201" s="540">
        <f>Tabla__10.1.1.223_SQLEXPRESS_sigob_utp_Componentes_indicadores[[#This Row],[fecha_modificacion]]</f>
        <v>42422.760029710647</v>
      </c>
    </row>
    <row r="202" spans="1:20" x14ac:dyDescent="0.25">
      <c r="A202">
        <v>7</v>
      </c>
      <c r="B202" t="s">
        <v>15</v>
      </c>
      <c r="C202" t="s">
        <v>123</v>
      </c>
      <c r="D202" t="s">
        <v>16</v>
      </c>
      <c r="E202" t="s">
        <v>17</v>
      </c>
      <c r="F202" t="s">
        <v>18</v>
      </c>
      <c r="G202" s="1">
        <v>42288.518885300924</v>
      </c>
      <c r="H202" t="s">
        <v>952</v>
      </c>
      <c r="I202" t="s">
        <v>808</v>
      </c>
      <c r="J202">
        <v>72</v>
      </c>
      <c r="K202">
        <v>100</v>
      </c>
      <c r="L202">
        <v>72</v>
      </c>
      <c r="M202">
        <v>35</v>
      </c>
      <c r="N202">
        <v>35</v>
      </c>
      <c r="O202" s="1">
        <v>42422.760029710647</v>
      </c>
      <c r="P202" t="s">
        <v>113</v>
      </c>
      <c r="Q202" s="1">
        <v>42369</v>
      </c>
      <c r="R202" s="1">
        <v>18872</v>
      </c>
      <c r="S202" s="460" t="str">
        <f>Tabla__10.1.1.223_SQLEXPRESS_sigob_utp_Componentes_indicadores[[#This Row],[desc_indicador]]</f>
        <v>Número de Grupos de Investigación reconocidos por Colciencias</v>
      </c>
      <c r="T202" s="540">
        <f>Tabla__10.1.1.223_SQLEXPRESS_sigob_utp_Componentes_indicadores[[#This Row],[fecha_modificacion]]</f>
        <v>42422.760029710647</v>
      </c>
    </row>
    <row r="203" spans="1:20" x14ac:dyDescent="0.25">
      <c r="A203">
        <v>7</v>
      </c>
      <c r="B203" t="s">
        <v>15</v>
      </c>
      <c r="C203" t="s">
        <v>123</v>
      </c>
      <c r="D203" t="s">
        <v>16</v>
      </c>
      <c r="E203" t="s">
        <v>17</v>
      </c>
      <c r="F203" t="s">
        <v>18</v>
      </c>
      <c r="G203" s="1">
        <v>42288.520900266201</v>
      </c>
      <c r="H203" t="s">
        <v>126</v>
      </c>
      <c r="I203" t="s">
        <v>808</v>
      </c>
      <c r="J203">
        <v>28</v>
      </c>
      <c r="K203">
        <v>60.714285714285715</v>
      </c>
      <c r="L203">
        <v>17</v>
      </c>
      <c r="M203">
        <v>35</v>
      </c>
      <c r="N203">
        <v>35</v>
      </c>
      <c r="O203" s="1">
        <v>42422.760029710647</v>
      </c>
      <c r="P203" t="s">
        <v>113</v>
      </c>
      <c r="Q203" s="1">
        <v>42369</v>
      </c>
      <c r="R203" s="1">
        <v>5155</v>
      </c>
      <c r="S203" s="460" t="str">
        <f>Tabla__10.1.1.223_SQLEXPRESS_sigob_utp_Componentes_indicadores[[#This Row],[desc_indicador]]</f>
        <v>Número de grupos de investigación participando en redes</v>
      </c>
      <c r="T203" s="540">
        <f>Tabla__10.1.1.223_SQLEXPRESS_sigob_utp_Componentes_indicadores[[#This Row],[fecha_modificacion]]</f>
        <v>42422.760029710647</v>
      </c>
    </row>
    <row r="204" spans="1:20" x14ac:dyDescent="0.25">
      <c r="A204">
        <v>7</v>
      </c>
      <c r="B204" t="s">
        <v>15</v>
      </c>
      <c r="C204" t="s">
        <v>123</v>
      </c>
      <c r="D204" t="s">
        <v>16</v>
      </c>
      <c r="E204" t="s">
        <v>17</v>
      </c>
      <c r="F204" t="s">
        <v>18</v>
      </c>
      <c r="G204" s="1">
        <v>42288.520900266201</v>
      </c>
      <c r="H204" t="s">
        <v>126</v>
      </c>
      <c r="I204" t="s">
        <v>808</v>
      </c>
      <c r="J204">
        <v>28</v>
      </c>
      <c r="K204">
        <v>60.714285714285715</v>
      </c>
      <c r="L204">
        <v>17</v>
      </c>
      <c r="M204">
        <v>35</v>
      </c>
      <c r="N204">
        <v>35</v>
      </c>
      <c r="O204" s="1">
        <v>42422.760029710647</v>
      </c>
      <c r="P204" t="s">
        <v>113</v>
      </c>
      <c r="Q204" s="1">
        <v>42369</v>
      </c>
      <c r="R204" s="1">
        <v>5156</v>
      </c>
      <c r="S204" s="460" t="str">
        <f>Tabla__10.1.1.223_SQLEXPRESS_sigob_utp_Componentes_indicadores[[#This Row],[desc_indicador]]</f>
        <v>Número de grupos de investigación participando en redes</v>
      </c>
      <c r="T204" s="540">
        <f>Tabla__10.1.1.223_SQLEXPRESS_sigob_utp_Componentes_indicadores[[#This Row],[fecha_modificacion]]</f>
        <v>42422.760029710647</v>
      </c>
    </row>
    <row r="205" spans="1:20" x14ac:dyDescent="0.25">
      <c r="A205">
        <v>7</v>
      </c>
      <c r="B205" t="s">
        <v>15</v>
      </c>
      <c r="C205" t="s">
        <v>123</v>
      </c>
      <c r="D205" t="s">
        <v>16</v>
      </c>
      <c r="E205" t="s">
        <v>17</v>
      </c>
      <c r="F205" t="s">
        <v>18</v>
      </c>
      <c r="G205" s="1">
        <v>42347.601392708333</v>
      </c>
      <c r="H205" t="s">
        <v>125</v>
      </c>
      <c r="I205" t="s">
        <v>808</v>
      </c>
      <c r="J205">
        <v>60</v>
      </c>
      <c r="K205">
        <v>120.33333333333333</v>
      </c>
      <c r="L205">
        <v>72.2</v>
      </c>
      <c r="M205">
        <v>35</v>
      </c>
      <c r="N205">
        <v>35</v>
      </c>
      <c r="O205" s="1">
        <v>42422.760029710647</v>
      </c>
      <c r="P205" t="s">
        <v>113</v>
      </c>
      <c r="Q205" s="1">
        <v>42369</v>
      </c>
      <c r="R205" s="1">
        <v>18893</v>
      </c>
      <c r="S205" s="460" t="str">
        <f>Tabla__10.1.1.223_SQLEXPRESS_sigob_utp_Componentes_indicadores[[#This Row],[desc_indicador]]</f>
        <v>Porcentaje de grupos de investigación vinculados en los programas de maestría y doctorado</v>
      </c>
      <c r="T205" s="540">
        <f>Tabla__10.1.1.223_SQLEXPRESS_sigob_utp_Componentes_indicadores[[#This Row],[fecha_modificacion]]</f>
        <v>42422.760029710647</v>
      </c>
    </row>
    <row r="206" spans="1:20" x14ac:dyDescent="0.25">
      <c r="A206">
        <v>7</v>
      </c>
      <c r="B206" t="s">
        <v>15</v>
      </c>
      <c r="C206" t="s">
        <v>123</v>
      </c>
      <c r="D206" t="s">
        <v>16</v>
      </c>
      <c r="E206" t="s">
        <v>17</v>
      </c>
      <c r="F206" t="s">
        <v>18</v>
      </c>
      <c r="G206" s="1">
        <v>42347.601392708333</v>
      </c>
      <c r="H206" t="s">
        <v>125</v>
      </c>
      <c r="I206" t="s">
        <v>808</v>
      </c>
      <c r="J206">
        <v>60</v>
      </c>
      <c r="K206">
        <v>120.33333333333333</v>
      </c>
      <c r="L206">
        <v>72.2</v>
      </c>
      <c r="M206">
        <v>35</v>
      </c>
      <c r="N206">
        <v>35</v>
      </c>
      <c r="O206" s="1">
        <v>42422.760029710647</v>
      </c>
      <c r="P206" t="s">
        <v>113</v>
      </c>
      <c r="Q206" s="1">
        <v>42369</v>
      </c>
      <c r="R206" s="1">
        <v>18894</v>
      </c>
      <c r="S206" s="460" t="str">
        <f>Tabla__10.1.1.223_SQLEXPRESS_sigob_utp_Componentes_indicadores[[#This Row],[desc_indicador]]</f>
        <v>Porcentaje de grupos de investigación vinculados en los programas de maestría y doctorado</v>
      </c>
      <c r="T206" s="540">
        <f>Tabla__10.1.1.223_SQLEXPRESS_sigob_utp_Componentes_indicadores[[#This Row],[fecha_modificacion]]</f>
        <v>42422.760029710647</v>
      </c>
    </row>
    <row r="207" spans="1:20" x14ac:dyDescent="0.25">
      <c r="A207">
        <v>8</v>
      </c>
      <c r="B207" t="s">
        <v>21</v>
      </c>
      <c r="C207" t="s">
        <v>1219</v>
      </c>
      <c r="D207" t="s">
        <v>16</v>
      </c>
      <c r="E207" t="s">
        <v>22</v>
      </c>
      <c r="F207" t="s">
        <v>18</v>
      </c>
      <c r="G207" s="1">
        <v>41873.721860532409</v>
      </c>
      <c r="H207" t="s">
        <v>1220</v>
      </c>
      <c r="I207" t="s">
        <v>808</v>
      </c>
      <c r="J207">
        <v>40</v>
      </c>
      <c r="K207">
        <v>0</v>
      </c>
      <c r="L207">
        <v>0</v>
      </c>
      <c r="M207">
        <v>35</v>
      </c>
      <c r="N207">
        <v>35</v>
      </c>
      <c r="O207" s="1">
        <v>41873.733265162038</v>
      </c>
      <c r="P207" t="s">
        <v>1189</v>
      </c>
      <c r="Q207" s="1">
        <v>42369</v>
      </c>
      <c r="R207" s="1">
        <v>9817</v>
      </c>
      <c r="S207" s="460" t="str">
        <f>Tabla__10.1.1.223_SQLEXPRESS_sigob_utp_Componentes_indicadores[[#This Row],[desc_indicador]]</f>
        <v>IRD7 - Número de estudiantes de IES colombianas, vinculados a procesos de movilidad internacional promovidos desde la Institución de Educación Superior a la que pertenecen</v>
      </c>
      <c r="T207" s="540">
        <f>Tabla__10.1.1.223_SQLEXPRESS_sigob_utp_Componentes_indicadores[[#This Row],[fecha_modificacion]]</f>
        <v>41873.733265162038</v>
      </c>
    </row>
    <row r="208" spans="1:20" x14ac:dyDescent="0.25">
      <c r="A208">
        <v>8</v>
      </c>
      <c r="B208" t="s">
        <v>21</v>
      </c>
      <c r="C208" t="s">
        <v>1219</v>
      </c>
      <c r="D208" t="s">
        <v>16</v>
      </c>
      <c r="E208" t="s">
        <v>22</v>
      </c>
      <c r="F208" t="s">
        <v>18</v>
      </c>
      <c r="G208" s="1">
        <v>41873.721860532409</v>
      </c>
      <c r="H208" t="s">
        <v>1220</v>
      </c>
      <c r="I208" t="s">
        <v>808</v>
      </c>
      <c r="J208">
        <v>40</v>
      </c>
      <c r="K208">
        <v>0</v>
      </c>
      <c r="L208">
        <v>0</v>
      </c>
      <c r="M208">
        <v>35</v>
      </c>
      <c r="N208">
        <v>35</v>
      </c>
      <c r="O208" s="1">
        <v>41873.733265162038</v>
      </c>
      <c r="P208" t="s">
        <v>1189</v>
      </c>
      <c r="Q208" s="1">
        <v>42369</v>
      </c>
      <c r="R208" s="1">
        <v>9818</v>
      </c>
      <c r="S208" s="460" t="str">
        <f>Tabla__10.1.1.223_SQLEXPRESS_sigob_utp_Componentes_indicadores[[#This Row],[desc_indicador]]</f>
        <v>IRD7 - Número de estudiantes de IES colombianas, vinculados a procesos de movilidad internacional promovidos desde la Institución de Educación Superior a la que pertenecen</v>
      </c>
      <c r="T208" s="540">
        <f>Tabla__10.1.1.223_SQLEXPRESS_sigob_utp_Componentes_indicadores[[#This Row],[fecha_modificacion]]</f>
        <v>41873.733265162038</v>
      </c>
    </row>
    <row r="209" spans="1:20" x14ac:dyDescent="0.25">
      <c r="A209">
        <v>8</v>
      </c>
      <c r="B209" t="s">
        <v>21</v>
      </c>
      <c r="C209" t="s">
        <v>1219</v>
      </c>
      <c r="D209" t="s">
        <v>16</v>
      </c>
      <c r="E209" t="s">
        <v>22</v>
      </c>
      <c r="F209" t="s">
        <v>18</v>
      </c>
      <c r="G209" s="1">
        <v>41873.722498726849</v>
      </c>
      <c r="H209" t="s">
        <v>1221</v>
      </c>
      <c r="I209" t="s">
        <v>808</v>
      </c>
      <c r="J209">
        <v>22</v>
      </c>
      <c r="K209">
        <v>0</v>
      </c>
      <c r="L209">
        <v>0</v>
      </c>
      <c r="M209">
        <v>35</v>
      </c>
      <c r="N209">
        <v>35</v>
      </c>
      <c r="O209" s="1">
        <v>41873.733265162038</v>
      </c>
      <c r="P209" t="s">
        <v>1189</v>
      </c>
      <c r="Q209" s="1">
        <v>42369</v>
      </c>
      <c r="R209" s="1">
        <v>9839</v>
      </c>
      <c r="S209" s="460" t="str">
        <f>Tabla__10.1.1.223_SQLEXPRESS_sigob_utp_Componentes_indicadores[[#This Row],[desc_indicador]]</f>
        <v xml:space="preserve">IRD8 - Número de estudiantes extranjeros que están vinculados a programas académicos en Instituciones de Educación Superior Colombianas </v>
      </c>
      <c r="T209" s="540">
        <f>Tabla__10.1.1.223_SQLEXPRESS_sigob_utp_Componentes_indicadores[[#This Row],[fecha_modificacion]]</f>
        <v>41873.733265162038</v>
      </c>
    </row>
    <row r="210" spans="1:20" x14ac:dyDescent="0.25">
      <c r="A210">
        <v>8</v>
      </c>
      <c r="B210" t="s">
        <v>21</v>
      </c>
      <c r="C210" t="s">
        <v>1219</v>
      </c>
      <c r="D210" t="s">
        <v>16</v>
      </c>
      <c r="E210" t="s">
        <v>22</v>
      </c>
      <c r="F210" t="s">
        <v>18</v>
      </c>
      <c r="G210" s="1">
        <v>41873.722498726849</v>
      </c>
      <c r="H210" t="s">
        <v>1221</v>
      </c>
      <c r="I210" t="s">
        <v>808</v>
      </c>
      <c r="J210">
        <v>22</v>
      </c>
      <c r="K210">
        <v>0</v>
      </c>
      <c r="L210">
        <v>0</v>
      </c>
      <c r="M210">
        <v>35</v>
      </c>
      <c r="N210">
        <v>35</v>
      </c>
      <c r="O210" s="1">
        <v>41873.733265162038</v>
      </c>
      <c r="P210" t="s">
        <v>1189</v>
      </c>
      <c r="Q210" s="1">
        <v>42369</v>
      </c>
      <c r="R210" s="1">
        <v>9840</v>
      </c>
      <c r="S210" s="460" t="str">
        <f>Tabla__10.1.1.223_SQLEXPRESS_sigob_utp_Componentes_indicadores[[#This Row],[desc_indicador]]</f>
        <v xml:space="preserve">IRD8 - Número de estudiantes extranjeros que están vinculados a programas académicos en Instituciones de Educación Superior Colombianas </v>
      </c>
      <c r="T210" s="540">
        <f>Tabla__10.1.1.223_SQLEXPRESS_sigob_utp_Componentes_indicadores[[#This Row],[fecha_modificacion]]</f>
        <v>41873.733265162038</v>
      </c>
    </row>
    <row r="211" spans="1:20" x14ac:dyDescent="0.25">
      <c r="A211">
        <v>8</v>
      </c>
      <c r="B211" t="s">
        <v>21</v>
      </c>
      <c r="C211" t="s">
        <v>1219</v>
      </c>
      <c r="D211" t="s">
        <v>16</v>
      </c>
      <c r="E211" t="s">
        <v>22</v>
      </c>
      <c r="F211" t="s">
        <v>18</v>
      </c>
      <c r="G211" s="1">
        <v>41873.727425150464</v>
      </c>
      <c r="H211" t="s">
        <v>1222</v>
      </c>
      <c r="I211" t="s">
        <v>808</v>
      </c>
      <c r="J211">
        <v>150</v>
      </c>
      <c r="K211">
        <v>0</v>
      </c>
      <c r="L211">
        <v>0</v>
      </c>
      <c r="M211">
        <v>35</v>
      </c>
      <c r="N211">
        <v>35</v>
      </c>
      <c r="O211" s="1">
        <v>41873.733265162038</v>
      </c>
      <c r="P211" t="s">
        <v>1189</v>
      </c>
      <c r="Q211" s="1">
        <v>42369</v>
      </c>
      <c r="R211" s="1">
        <v>9861</v>
      </c>
      <c r="S211" s="460" t="str">
        <f>Tabla__10.1.1.223_SQLEXPRESS_sigob_utp_Componentes_indicadores[[#This Row],[desc_indicador]]</f>
        <v>IRI5 - Movilidad de docentes e investigadores de IES colombianas</v>
      </c>
      <c r="T211" s="540">
        <f>Tabla__10.1.1.223_SQLEXPRESS_sigob_utp_Componentes_indicadores[[#This Row],[fecha_modificacion]]</f>
        <v>41873.733265162038</v>
      </c>
    </row>
    <row r="212" spans="1:20" x14ac:dyDescent="0.25">
      <c r="A212">
        <v>8</v>
      </c>
      <c r="B212" t="s">
        <v>21</v>
      </c>
      <c r="C212" t="s">
        <v>1219</v>
      </c>
      <c r="D212" t="s">
        <v>16</v>
      </c>
      <c r="E212" t="s">
        <v>22</v>
      </c>
      <c r="F212" t="s">
        <v>18</v>
      </c>
      <c r="G212" s="1">
        <v>41873.727425150464</v>
      </c>
      <c r="H212" t="s">
        <v>1222</v>
      </c>
      <c r="I212" t="s">
        <v>808</v>
      </c>
      <c r="J212">
        <v>150</v>
      </c>
      <c r="K212">
        <v>0</v>
      </c>
      <c r="L212">
        <v>0</v>
      </c>
      <c r="M212">
        <v>35</v>
      </c>
      <c r="N212">
        <v>35</v>
      </c>
      <c r="O212" s="1">
        <v>41873.733265162038</v>
      </c>
      <c r="P212" t="s">
        <v>1189</v>
      </c>
      <c r="Q212" s="1">
        <v>42369</v>
      </c>
      <c r="R212" s="1">
        <v>9862</v>
      </c>
      <c r="S212" s="460" t="str">
        <f>Tabla__10.1.1.223_SQLEXPRESS_sigob_utp_Componentes_indicadores[[#This Row],[desc_indicador]]</f>
        <v>IRI5 - Movilidad de docentes e investigadores de IES colombianas</v>
      </c>
      <c r="T212" s="540">
        <f>Tabla__10.1.1.223_SQLEXPRESS_sigob_utp_Componentes_indicadores[[#This Row],[fecha_modificacion]]</f>
        <v>41873.733265162038</v>
      </c>
    </row>
    <row r="213" spans="1:20" x14ac:dyDescent="0.25">
      <c r="A213">
        <v>8</v>
      </c>
      <c r="B213" t="s">
        <v>21</v>
      </c>
      <c r="C213" t="s">
        <v>127</v>
      </c>
      <c r="D213" t="s">
        <v>16</v>
      </c>
      <c r="E213" t="s">
        <v>22</v>
      </c>
      <c r="F213" t="s">
        <v>18</v>
      </c>
      <c r="G213" s="1">
        <v>42072.480637812499</v>
      </c>
      <c r="H213" t="s">
        <v>676</v>
      </c>
      <c r="I213" t="s">
        <v>808</v>
      </c>
      <c r="J213">
        <v>6</v>
      </c>
      <c r="K213">
        <v>50</v>
      </c>
      <c r="L213">
        <v>3</v>
      </c>
      <c r="M213">
        <v>35</v>
      </c>
      <c r="N213">
        <v>35</v>
      </c>
      <c r="O213" s="1">
        <v>42389.63716096065</v>
      </c>
      <c r="P213" t="s">
        <v>24</v>
      </c>
      <c r="Q213" s="1">
        <v>42369</v>
      </c>
      <c r="R213" s="1">
        <v>394</v>
      </c>
      <c r="S213" s="460" t="str">
        <f>Tabla__10.1.1.223_SQLEXPRESS_sigob_utp_Componentes_indicadores[[#This Row],[desc_indicador]]</f>
        <v>Membresías y participación en asociaciones / redes internacionales</v>
      </c>
      <c r="T213" s="540">
        <f>Tabla__10.1.1.223_SQLEXPRESS_sigob_utp_Componentes_indicadores[[#This Row],[fecha_modificacion]]</f>
        <v>42389.63716096065</v>
      </c>
    </row>
    <row r="214" spans="1:20" x14ac:dyDescent="0.25">
      <c r="A214">
        <v>8</v>
      </c>
      <c r="B214" t="s">
        <v>21</v>
      </c>
      <c r="C214" t="s">
        <v>127</v>
      </c>
      <c r="D214" t="s">
        <v>16</v>
      </c>
      <c r="E214" t="s">
        <v>22</v>
      </c>
      <c r="F214" t="s">
        <v>18</v>
      </c>
      <c r="G214" s="1">
        <v>42164.352223530092</v>
      </c>
      <c r="H214" t="s">
        <v>128</v>
      </c>
      <c r="I214" t="s">
        <v>808</v>
      </c>
      <c r="J214">
        <v>2</v>
      </c>
      <c r="K214">
        <v>100</v>
      </c>
      <c r="L214">
        <v>2</v>
      </c>
      <c r="M214">
        <v>35</v>
      </c>
      <c r="N214">
        <v>35</v>
      </c>
      <c r="O214" s="1">
        <v>42389.63716096065</v>
      </c>
      <c r="P214" t="s">
        <v>24</v>
      </c>
      <c r="Q214" s="1">
        <v>42369</v>
      </c>
      <c r="R214" s="1">
        <v>358</v>
      </c>
      <c r="S214" s="460" t="str">
        <f>Tabla__10.1.1.223_SQLEXPRESS_sigob_utp_Componentes_indicadores[[#This Row],[desc_indicador]]</f>
        <v>Organización de eventos internacionales</v>
      </c>
      <c r="T214" s="540">
        <f>Tabla__10.1.1.223_SQLEXPRESS_sigob_utp_Componentes_indicadores[[#This Row],[fecha_modificacion]]</f>
        <v>42389.63716096065</v>
      </c>
    </row>
    <row r="215" spans="1:20" x14ac:dyDescent="0.25">
      <c r="A215">
        <v>8</v>
      </c>
      <c r="B215" t="s">
        <v>21</v>
      </c>
      <c r="C215" t="s">
        <v>127</v>
      </c>
      <c r="D215" t="s">
        <v>16</v>
      </c>
      <c r="E215" t="s">
        <v>22</v>
      </c>
      <c r="F215" t="s">
        <v>18</v>
      </c>
      <c r="G215" s="1">
        <v>42166.63896866898</v>
      </c>
      <c r="H215" t="s">
        <v>714</v>
      </c>
      <c r="I215" t="s">
        <v>808</v>
      </c>
      <c r="J215">
        <v>20</v>
      </c>
      <c r="K215">
        <v>80</v>
      </c>
      <c r="L215">
        <v>16</v>
      </c>
      <c r="M215">
        <v>35</v>
      </c>
      <c r="N215">
        <v>35</v>
      </c>
      <c r="O215" s="1">
        <v>42389.63716096065</v>
      </c>
      <c r="P215" t="s">
        <v>24</v>
      </c>
      <c r="Q215" s="1">
        <v>42369</v>
      </c>
      <c r="R215" s="1">
        <v>5075</v>
      </c>
      <c r="S215" s="460" t="str">
        <f>Tabla__10.1.1.223_SQLEXPRESS_sigob_utp_Componentes_indicadores[[#This Row],[desc_indicador]]</f>
        <v>Bilingüismo en Administrativos</v>
      </c>
      <c r="T215" s="540">
        <f>Tabla__10.1.1.223_SQLEXPRESS_sigob_utp_Componentes_indicadores[[#This Row],[fecha_modificacion]]</f>
        <v>42389.63716096065</v>
      </c>
    </row>
    <row r="216" spans="1:20" x14ac:dyDescent="0.25">
      <c r="A216">
        <v>8</v>
      </c>
      <c r="B216" t="s">
        <v>21</v>
      </c>
      <c r="C216" t="s">
        <v>127</v>
      </c>
      <c r="D216" t="s">
        <v>16</v>
      </c>
      <c r="E216" t="s">
        <v>22</v>
      </c>
      <c r="F216" t="s">
        <v>18</v>
      </c>
      <c r="G216" s="1">
        <v>42166.63896866898</v>
      </c>
      <c r="H216" t="s">
        <v>714</v>
      </c>
      <c r="I216" t="s">
        <v>808</v>
      </c>
      <c r="J216">
        <v>20</v>
      </c>
      <c r="K216">
        <v>80</v>
      </c>
      <c r="L216">
        <v>16</v>
      </c>
      <c r="M216">
        <v>35</v>
      </c>
      <c r="N216">
        <v>35</v>
      </c>
      <c r="O216" s="1">
        <v>42389.63716096065</v>
      </c>
      <c r="P216" t="s">
        <v>24</v>
      </c>
      <c r="Q216" s="1">
        <v>42369</v>
      </c>
      <c r="R216" s="1">
        <v>5076</v>
      </c>
      <c r="S216" s="460" t="str">
        <f>Tabla__10.1.1.223_SQLEXPRESS_sigob_utp_Componentes_indicadores[[#This Row],[desc_indicador]]</f>
        <v>Bilingüismo en Administrativos</v>
      </c>
      <c r="T216" s="540">
        <f>Tabla__10.1.1.223_SQLEXPRESS_sigob_utp_Componentes_indicadores[[#This Row],[fecha_modificacion]]</f>
        <v>42389.63716096065</v>
      </c>
    </row>
    <row r="217" spans="1:20" x14ac:dyDescent="0.25">
      <c r="A217">
        <v>8</v>
      </c>
      <c r="B217" t="s">
        <v>21</v>
      </c>
      <c r="C217" t="s">
        <v>127</v>
      </c>
      <c r="D217" t="s">
        <v>16</v>
      </c>
      <c r="E217" t="s">
        <v>22</v>
      </c>
      <c r="F217" t="s">
        <v>18</v>
      </c>
      <c r="G217" s="1">
        <v>42292.873849687501</v>
      </c>
      <c r="H217" t="s">
        <v>682</v>
      </c>
      <c r="I217" t="s">
        <v>808</v>
      </c>
      <c r="J217">
        <v>18</v>
      </c>
      <c r="K217">
        <v>100</v>
      </c>
      <c r="L217">
        <v>18</v>
      </c>
      <c r="M217">
        <v>35</v>
      </c>
      <c r="N217">
        <v>35</v>
      </c>
      <c r="O217" s="1">
        <v>42389.63716096065</v>
      </c>
      <c r="P217" t="s">
        <v>24</v>
      </c>
      <c r="Q217" s="1">
        <v>42369</v>
      </c>
      <c r="R217" s="1">
        <v>334</v>
      </c>
      <c r="S217" s="460" t="str">
        <f>Tabla__10.1.1.223_SQLEXPRESS_sigob_utp_Componentes_indicadores[[#This Row],[desc_indicador]]</f>
        <v>Socios Académicos Internacionales</v>
      </c>
      <c r="T217" s="540">
        <f>Tabla__10.1.1.223_SQLEXPRESS_sigob_utp_Componentes_indicadores[[#This Row],[fecha_modificacion]]</f>
        <v>42389.63716096065</v>
      </c>
    </row>
    <row r="218" spans="1:20" x14ac:dyDescent="0.25">
      <c r="A218">
        <v>8</v>
      </c>
      <c r="B218" t="s">
        <v>21</v>
      </c>
      <c r="C218" t="s">
        <v>127</v>
      </c>
      <c r="D218" t="s">
        <v>16</v>
      </c>
      <c r="E218" t="s">
        <v>22</v>
      </c>
      <c r="F218" t="s">
        <v>18</v>
      </c>
      <c r="G218" s="1">
        <v>42293.62975605324</v>
      </c>
      <c r="H218" t="s">
        <v>132</v>
      </c>
      <c r="I218" t="s">
        <v>808</v>
      </c>
      <c r="J218">
        <v>16</v>
      </c>
      <c r="K218">
        <v>68.75</v>
      </c>
      <c r="L218">
        <v>11</v>
      </c>
      <c r="M218">
        <v>35</v>
      </c>
      <c r="N218">
        <v>35</v>
      </c>
      <c r="O218" s="1">
        <v>42389.63716096065</v>
      </c>
      <c r="P218" t="s">
        <v>24</v>
      </c>
      <c r="Q218" s="1">
        <v>42369</v>
      </c>
      <c r="R218" s="1">
        <v>18915</v>
      </c>
      <c r="S218" s="460" t="str">
        <f>Tabla__10.1.1.223_SQLEXPRESS_sigob_utp_Componentes_indicadores[[#This Row],[desc_indicador]]</f>
        <v>Grupos registrados y reconocidos por Colciencias Pertenecientes a Redes de Investigación internacionales</v>
      </c>
      <c r="T218" s="540">
        <f>Tabla__10.1.1.223_SQLEXPRESS_sigob_utp_Componentes_indicadores[[#This Row],[fecha_modificacion]]</f>
        <v>42389.63716096065</v>
      </c>
    </row>
    <row r="219" spans="1:20" x14ac:dyDescent="0.25">
      <c r="A219">
        <v>8</v>
      </c>
      <c r="B219" t="s">
        <v>21</v>
      </c>
      <c r="C219" t="s">
        <v>127</v>
      </c>
      <c r="D219" t="s">
        <v>16</v>
      </c>
      <c r="E219" t="s">
        <v>22</v>
      </c>
      <c r="F219" t="s">
        <v>18</v>
      </c>
      <c r="G219" s="1">
        <v>42293.62975605324</v>
      </c>
      <c r="H219" t="s">
        <v>132</v>
      </c>
      <c r="I219" t="s">
        <v>808</v>
      </c>
      <c r="J219">
        <v>16</v>
      </c>
      <c r="K219">
        <v>68.75</v>
      </c>
      <c r="L219">
        <v>11</v>
      </c>
      <c r="M219">
        <v>35</v>
      </c>
      <c r="N219">
        <v>35</v>
      </c>
      <c r="O219" s="1">
        <v>42389.63716096065</v>
      </c>
      <c r="P219" t="s">
        <v>24</v>
      </c>
      <c r="Q219" s="1">
        <v>42369</v>
      </c>
      <c r="R219" s="1">
        <v>18916</v>
      </c>
      <c r="S219" s="460" t="str">
        <f>Tabla__10.1.1.223_SQLEXPRESS_sigob_utp_Componentes_indicadores[[#This Row],[desc_indicador]]</f>
        <v>Grupos registrados y reconocidos por Colciencias Pertenecientes a Redes de Investigación internacionales</v>
      </c>
      <c r="T219" s="540">
        <f>Tabla__10.1.1.223_SQLEXPRESS_sigob_utp_Componentes_indicadores[[#This Row],[fecha_modificacion]]</f>
        <v>42389.63716096065</v>
      </c>
    </row>
    <row r="220" spans="1:20" x14ac:dyDescent="0.25">
      <c r="A220">
        <v>8</v>
      </c>
      <c r="B220" t="s">
        <v>21</v>
      </c>
      <c r="C220" t="s">
        <v>127</v>
      </c>
      <c r="D220" t="s">
        <v>16</v>
      </c>
      <c r="E220" t="s">
        <v>22</v>
      </c>
      <c r="F220" t="s">
        <v>18</v>
      </c>
      <c r="G220" s="1">
        <v>42345.364454976851</v>
      </c>
      <c r="H220" t="s">
        <v>681</v>
      </c>
      <c r="I220" t="s">
        <v>808</v>
      </c>
      <c r="J220">
        <v>33</v>
      </c>
      <c r="K220">
        <v>90.27272727272728</v>
      </c>
      <c r="L220">
        <v>29.790000000000003</v>
      </c>
      <c r="M220">
        <v>35</v>
      </c>
      <c r="N220">
        <v>35</v>
      </c>
      <c r="O220" s="1">
        <v>42389.63716096065</v>
      </c>
      <c r="P220" t="s">
        <v>24</v>
      </c>
      <c r="Q220" s="1">
        <v>42369</v>
      </c>
      <c r="R220" s="1">
        <v>9113</v>
      </c>
      <c r="S220" s="460" t="str">
        <f>Tabla__10.1.1.223_SQLEXPRESS_sigob_utp_Componentes_indicadores[[#This Row],[desc_indicador]]</f>
        <v>Bilingüismo en Docentes</v>
      </c>
      <c r="T220" s="540">
        <f>Tabla__10.1.1.223_SQLEXPRESS_sigob_utp_Componentes_indicadores[[#This Row],[fecha_modificacion]]</f>
        <v>42389.63716096065</v>
      </c>
    </row>
    <row r="221" spans="1:20" x14ac:dyDescent="0.25">
      <c r="A221">
        <v>8</v>
      </c>
      <c r="B221" t="s">
        <v>21</v>
      </c>
      <c r="C221" t="s">
        <v>127</v>
      </c>
      <c r="D221" t="s">
        <v>16</v>
      </c>
      <c r="E221" t="s">
        <v>22</v>
      </c>
      <c r="F221" t="s">
        <v>18</v>
      </c>
      <c r="G221" s="1">
        <v>42345.364454976851</v>
      </c>
      <c r="H221" t="s">
        <v>681</v>
      </c>
      <c r="I221" t="s">
        <v>808</v>
      </c>
      <c r="J221">
        <v>33</v>
      </c>
      <c r="K221">
        <v>90.27272727272728</v>
      </c>
      <c r="L221">
        <v>29.790000000000003</v>
      </c>
      <c r="M221">
        <v>35</v>
      </c>
      <c r="N221">
        <v>35</v>
      </c>
      <c r="O221" s="1">
        <v>42389.63716096065</v>
      </c>
      <c r="P221" t="s">
        <v>24</v>
      </c>
      <c r="Q221" s="1">
        <v>42369</v>
      </c>
      <c r="R221" s="1">
        <v>9114</v>
      </c>
      <c r="S221" s="460" t="str">
        <f>Tabla__10.1.1.223_SQLEXPRESS_sigob_utp_Componentes_indicadores[[#This Row],[desc_indicador]]</f>
        <v>Bilingüismo en Docentes</v>
      </c>
      <c r="T221" s="540">
        <f>Tabla__10.1.1.223_SQLEXPRESS_sigob_utp_Componentes_indicadores[[#This Row],[fecha_modificacion]]</f>
        <v>42389.63716096065</v>
      </c>
    </row>
    <row r="222" spans="1:20" x14ac:dyDescent="0.25">
      <c r="A222">
        <v>8</v>
      </c>
      <c r="B222" t="s">
        <v>21</v>
      </c>
      <c r="C222" t="s">
        <v>127</v>
      </c>
      <c r="D222" t="s">
        <v>16</v>
      </c>
      <c r="E222" t="s">
        <v>22</v>
      </c>
      <c r="F222" t="s">
        <v>18</v>
      </c>
      <c r="G222" s="1">
        <v>42346.809973993055</v>
      </c>
      <c r="H222" t="s">
        <v>674</v>
      </c>
      <c r="I222" t="s">
        <v>808</v>
      </c>
      <c r="J222">
        <v>22</v>
      </c>
      <c r="K222">
        <v>250</v>
      </c>
      <c r="L222">
        <v>55</v>
      </c>
      <c r="M222">
        <v>35</v>
      </c>
      <c r="N222">
        <v>35</v>
      </c>
      <c r="O222" s="1">
        <v>42389.63716096065</v>
      </c>
      <c r="P222" t="s">
        <v>24</v>
      </c>
      <c r="Q222" s="1">
        <v>42369</v>
      </c>
      <c r="R222" s="1">
        <v>317</v>
      </c>
      <c r="S222" s="460" t="str">
        <f>Tabla__10.1.1.223_SQLEXPRESS_sigob_utp_Componentes_indicadores[[#This Row],[desc_indicador]]</f>
        <v>Estudiantes internacionales en la UTP</v>
      </c>
      <c r="T222" s="540">
        <f>Tabla__10.1.1.223_SQLEXPRESS_sigob_utp_Componentes_indicadores[[#This Row],[fecha_modificacion]]</f>
        <v>42389.63716096065</v>
      </c>
    </row>
    <row r="223" spans="1:20" x14ac:dyDescent="0.25">
      <c r="A223">
        <v>8</v>
      </c>
      <c r="B223" t="s">
        <v>21</v>
      </c>
      <c r="C223" t="s">
        <v>127</v>
      </c>
      <c r="D223" t="s">
        <v>16</v>
      </c>
      <c r="E223" t="s">
        <v>22</v>
      </c>
      <c r="F223" t="s">
        <v>18</v>
      </c>
      <c r="G223" s="1">
        <v>42346.809973993055</v>
      </c>
      <c r="H223" t="s">
        <v>674</v>
      </c>
      <c r="I223" t="s">
        <v>808</v>
      </c>
      <c r="J223">
        <v>22</v>
      </c>
      <c r="K223">
        <v>250</v>
      </c>
      <c r="L223">
        <v>55</v>
      </c>
      <c r="M223">
        <v>35</v>
      </c>
      <c r="N223">
        <v>35</v>
      </c>
      <c r="O223" s="1">
        <v>42389.63716096065</v>
      </c>
      <c r="P223" t="s">
        <v>24</v>
      </c>
      <c r="Q223" s="1">
        <v>42369</v>
      </c>
      <c r="R223" s="1">
        <v>318</v>
      </c>
      <c r="S223" s="460" t="str">
        <f>Tabla__10.1.1.223_SQLEXPRESS_sigob_utp_Componentes_indicadores[[#This Row],[desc_indicador]]</f>
        <v>Estudiantes internacionales en la UTP</v>
      </c>
      <c r="T223" s="540">
        <f>Tabla__10.1.1.223_SQLEXPRESS_sigob_utp_Componentes_indicadores[[#This Row],[fecha_modificacion]]</f>
        <v>42389.63716096065</v>
      </c>
    </row>
    <row r="224" spans="1:20" x14ac:dyDescent="0.25">
      <c r="A224">
        <v>8</v>
      </c>
      <c r="B224" t="s">
        <v>21</v>
      </c>
      <c r="C224" t="s">
        <v>127</v>
      </c>
      <c r="D224" t="s">
        <v>16</v>
      </c>
      <c r="E224" t="s">
        <v>22</v>
      </c>
      <c r="F224" t="s">
        <v>18</v>
      </c>
      <c r="G224" s="1">
        <v>42346.818274224534</v>
      </c>
      <c r="H224" t="s">
        <v>675</v>
      </c>
      <c r="I224" t="s">
        <v>808</v>
      </c>
      <c r="J224">
        <v>40</v>
      </c>
      <c r="K224">
        <v>145</v>
      </c>
      <c r="L224">
        <v>58</v>
      </c>
      <c r="M224">
        <v>35</v>
      </c>
      <c r="N224">
        <v>35</v>
      </c>
      <c r="O224" s="1">
        <v>42389.63716096065</v>
      </c>
      <c r="P224" t="s">
        <v>24</v>
      </c>
      <c r="Q224" s="1">
        <v>42369</v>
      </c>
      <c r="R224" s="1">
        <v>5095</v>
      </c>
      <c r="S224" s="460" t="str">
        <f>Tabla__10.1.1.223_SQLEXPRESS_sigob_utp_Componentes_indicadores[[#This Row],[desc_indicador]]</f>
        <v>Estudiantes UTP en movilidad internacional</v>
      </c>
      <c r="T224" s="540">
        <f>Tabla__10.1.1.223_SQLEXPRESS_sigob_utp_Componentes_indicadores[[#This Row],[fecha_modificacion]]</f>
        <v>42389.63716096065</v>
      </c>
    </row>
    <row r="225" spans="1:20" x14ac:dyDescent="0.25">
      <c r="A225">
        <v>8</v>
      </c>
      <c r="B225" t="s">
        <v>21</v>
      </c>
      <c r="C225" t="s">
        <v>127</v>
      </c>
      <c r="D225" t="s">
        <v>16</v>
      </c>
      <c r="E225" t="s">
        <v>22</v>
      </c>
      <c r="F225" t="s">
        <v>18</v>
      </c>
      <c r="G225" s="1">
        <v>42346.818274224534</v>
      </c>
      <c r="H225" t="s">
        <v>675</v>
      </c>
      <c r="I225" t="s">
        <v>808</v>
      </c>
      <c r="J225">
        <v>40</v>
      </c>
      <c r="K225">
        <v>145</v>
      </c>
      <c r="L225">
        <v>58</v>
      </c>
      <c r="M225">
        <v>35</v>
      </c>
      <c r="N225">
        <v>35</v>
      </c>
      <c r="O225" s="1">
        <v>42389.63716096065</v>
      </c>
      <c r="P225" t="s">
        <v>24</v>
      </c>
      <c r="Q225" s="1">
        <v>42369</v>
      </c>
      <c r="R225" s="1">
        <v>5096</v>
      </c>
      <c r="S225" s="460" t="str">
        <f>Tabla__10.1.1.223_SQLEXPRESS_sigob_utp_Componentes_indicadores[[#This Row],[desc_indicador]]</f>
        <v>Estudiantes UTP en movilidad internacional</v>
      </c>
      <c r="T225" s="540">
        <f>Tabla__10.1.1.223_SQLEXPRESS_sigob_utp_Componentes_indicadores[[#This Row],[fecha_modificacion]]</f>
        <v>42389.63716096065</v>
      </c>
    </row>
    <row r="226" spans="1:20" x14ac:dyDescent="0.25">
      <c r="A226">
        <v>8</v>
      </c>
      <c r="B226" t="s">
        <v>21</v>
      </c>
      <c r="C226" t="s">
        <v>127</v>
      </c>
      <c r="D226" t="s">
        <v>16</v>
      </c>
      <c r="E226" t="s">
        <v>22</v>
      </c>
      <c r="F226" t="s">
        <v>18</v>
      </c>
      <c r="G226" s="1">
        <v>42346.818773923609</v>
      </c>
      <c r="H226" t="s">
        <v>680</v>
      </c>
      <c r="I226" t="s">
        <v>808</v>
      </c>
      <c r="J226">
        <v>150</v>
      </c>
      <c r="K226">
        <v>90</v>
      </c>
      <c r="L226">
        <v>135</v>
      </c>
      <c r="M226">
        <v>35</v>
      </c>
      <c r="N226">
        <v>35</v>
      </c>
      <c r="O226" s="1">
        <v>42389.63716096065</v>
      </c>
      <c r="P226" t="s">
        <v>24</v>
      </c>
      <c r="Q226" s="1">
        <v>42369</v>
      </c>
      <c r="R226" s="1">
        <v>5115</v>
      </c>
      <c r="S226" s="460" t="str">
        <f>Tabla__10.1.1.223_SQLEXPRESS_sigob_utp_Componentes_indicadores[[#This Row],[desc_indicador]]</f>
        <v>Docentes que salen al exterior</v>
      </c>
      <c r="T226" s="540">
        <f>Tabla__10.1.1.223_SQLEXPRESS_sigob_utp_Componentes_indicadores[[#This Row],[fecha_modificacion]]</f>
        <v>42389.63716096065</v>
      </c>
    </row>
    <row r="227" spans="1:20" x14ac:dyDescent="0.25">
      <c r="A227">
        <v>8</v>
      </c>
      <c r="B227" t="s">
        <v>21</v>
      </c>
      <c r="C227" t="s">
        <v>127</v>
      </c>
      <c r="D227" t="s">
        <v>16</v>
      </c>
      <c r="E227" t="s">
        <v>22</v>
      </c>
      <c r="F227" t="s">
        <v>18</v>
      </c>
      <c r="G227" s="1">
        <v>42346.818773923609</v>
      </c>
      <c r="H227" t="s">
        <v>680</v>
      </c>
      <c r="I227" t="s">
        <v>808</v>
      </c>
      <c r="J227">
        <v>150</v>
      </c>
      <c r="K227">
        <v>90</v>
      </c>
      <c r="L227">
        <v>135</v>
      </c>
      <c r="M227">
        <v>35</v>
      </c>
      <c r="N227">
        <v>35</v>
      </c>
      <c r="O227" s="1">
        <v>42389.63716096065</v>
      </c>
      <c r="P227" t="s">
        <v>24</v>
      </c>
      <c r="Q227" s="1">
        <v>42369</v>
      </c>
      <c r="R227" s="1">
        <v>5116</v>
      </c>
      <c r="S227" s="460" t="str">
        <f>Tabla__10.1.1.223_SQLEXPRESS_sigob_utp_Componentes_indicadores[[#This Row],[desc_indicador]]</f>
        <v>Docentes que salen al exterior</v>
      </c>
      <c r="T227" s="540">
        <f>Tabla__10.1.1.223_SQLEXPRESS_sigob_utp_Componentes_indicadores[[#This Row],[fecha_modificacion]]</f>
        <v>42389.63716096065</v>
      </c>
    </row>
    <row r="228" spans="1:20" x14ac:dyDescent="0.25">
      <c r="A228">
        <v>8</v>
      </c>
      <c r="B228" t="s">
        <v>21</v>
      </c>
      <c r="C228" t="s">
        <v>127</v>
      </c>
      <c r="D228" t="s">
        <v>16</v>
      </c>
      <c r="E228" t="s">
        <v>22</v>
      </c>
      <c r="F228" t="s">
        <v>18</v>
      </c>
      <c r="G228" s="1">
        <v>42347.638519641201</v>
      </c>
      <c r="H228" t="s">
        <v>721</v>
      </c>
      <c r="I228" t="s">
        <v>808</v>
      </c>
      <c r="J228">
        <v>12</v>
      </c>
      <c r="K228">
        <v>81.666666666666671</v>
      </c>
      <c r="L228">
        <v>9.8000000000000007</v>
      </c>
      <c r="M228">
        <v>35</v>
      </c>
      <c r="N228">
        <v>35</v>
      </c>
      <c r="O228" s="1">
        <v>42389.63716096065</v>
      </c>
      <c r="P228" t="s">
        <v>24</v>
      </c>
      <c r="Q228" s="1">
        <v>42369</v>
      </c>
      <c r="R228" s="1">
        <v>257</v>
      </c>
      <c r="S228" s="460" t="str">
        <f>Tabla__10.1.1.223_SQLEXPRESS_sigob_utp_Componentes_indicadores[[#This Row],[desc_indicador]]</f>
        <v>Bilingüismo en Estudiantes</v>
      </c>
      <c r="T228" s="540">
        <f>Tabla__10.1.1.223_SQLEXPRESS_sigob_utp_Componentes_indicadores[[#This Row],[fecha_modificacion]]</f>
        <v>42389.63716096065</v>
      </c>
    </row>
    <row r="229" spans="1:20" x14ac:dyDescent="0.25">
      <c r="A229">
        <v>8</v>
      </c>
      <c r="B229" t="s">
        <v>21</v>
      </c>
      <c r="C229" t="s">
        <v>127</v>
      </c>
      <c r="D229" t="s">
        <v>16</v>
      </c>
      <c r="E229" t="s">
        <v>22</v>
      </c>
      <c r="F229" t="s">
        <v>18</v>
      </c>
      <c r="G229" s="1">
        <v>42347.638519641201</v>
      </c>
      <c r="H229" t="s">
        <v>721</v>
      </c>
      <c r="I229" t="s">
        <v>808</v>
      </c>
      <c r="J229">
        <v>12</v>
      </c>
      <c r="K229">
        <v>81.666666666666671</v>
      </c>
      <c r="L229">
        <v>9.8000000000000007</v>
      </c>
      <c r="M229">
        <v>35</v>
      </c>
      <c r="N229">
        <v>35</v>
      </c>
      <c r="O229" s="1">
        <v>42389.63716096065</v>
      </c>
      <c r="P229" t="s">
        <v>24</v>
      </c>
      <c r="Q229" s="1">
        <v>42369</v>
      </c>
      <c r="R229" s="1">
        <v>258</v>
      </c>
      <c r="S229" s="460" t="str">
        <f>Tabla__10.1.1.223_SQLEXPRESS_sigob_utp_Componentes_indicadores[[#This Row],[desc_indicador]]</f>
        <v>Bilingüismo en Estudiantes</v>
      </c>
      <c r="T229" s="540">
        <f>Tabla__10.1.1.223_SQLEXPRESS_sigob_utp_Componentes_indicadores[[#This Row],[fecha_modificacion]]</f>
        <v>42389.63716096065</v>
      </c>
    </row>
    <row r="230" spans="1:20" x14ac:dyDescent="0.25">
      <c r="A230">
        <v>8</v>
      </c>
      <c r="B230" t="s">
        <v>21</v>
      </c>
      <c r="C230" t="s">
        <v>127</v>
      </c>
      <c r="D230" t="s">
        <v>16</v>
      </c>
      <c r="E230" t="s">
        <v>22</v>
      </c>
      <c r="F230" t="s">
        <v>18</v>
      </c>
      <c r="G230" s="1">
        <v>42347.935859224533</v>
      </c>
      <c r="H230" t="s">
        <v>677</v>
      </c>
      <c r="I230" t="s">
        <v>808</v>
      </c>
      <c r="J230">
        <v>88</v>
      </c>
      <c r="K230">
        <v>100</v>
      </c>
      <c r="L230">
        <v>88</v>
      </c>
      <c r="M230">
        <v>35</v>
      </c>
      <c r="N230">
        <v>35</v>
      </c>
      <c r="O230" s="1">
        <v>42389.63716096065</v>
      </c>
      <c r="P230" t="s">
        <v>24</v>
      </c>
      <c r="Q230" s="1">
        <v>42369</v>
      </c>
      <c r="R230" s="1">
        <v>281</v>
      </c>
      <c r="S230" s="460" t="str">
        <f>Tabla__10.1.1.223_SQLEXPRESS_sigob_utp_Componentes_indicadores[[#This Row],[desc_indicador]]</f>
        <v>Convenios Internacionales de cooperación académica activos</v>
      </c>
      <c r="T230" s="540">
        <f>Tabla__10.1.1.223_SQLEXPRESS_sigob_utp_Componentes_indicadores[[#This Row],[fecha_modificacion]]</f>
        <v>42389.63716096065</v>
      </c>
    </row>
    <row r="231" spans="1:20" x14ac:dyDescent="0.25">
      <c r="A231">
        <v>8</v>
      </c>
      <c r="B231" t="s">
        <v>21</v>
      </c>
      <c r="C231" t="s">
        <v>127</v>
      </c>
      <c r="D231" t="s">
        <v>16</v>
      </c>
      <c r="E231" t="s">
        <v>22</v>
      </c>
      <c r="F231" t="s">
        <v>18</v>
      </c>
      <c r="G231" s="1">
        <v>42347.935859224533</v>
      </c>
      <c r="H231" t="s">
        <v>677</v>
      </c>
      <c r="I231" t="s">
        <v>808</v>
      </c>
      <c r="J231">
        <v>88</v>
      </c>
      <c r="K231">
        <v>100</v>
      </c>
      <c r="L231">
        <v>88</v>
      </c>
      <c r="M231">
        <v>35</v>
      </c>
      <c r="N231">
        <v>35</v>
      </c>
      <c r="O231" s="1">
        <v>42389.63716096065</v>
      </c>
      <c r="P231" t="s">
        <v>24</v>
      </c>
      <c r="Q231" s="1">
        <v>42369</v>
      </c>
      <c r="R231" s="1">
        <v>282</v>
      </c>
      <c r="S231" s="460" t="str">
        <f>Tabla__10.1.1.223_SQLEXPRESS_sigob_utp_Componentes_indicadores[[#This Row],[desc_indicador]]</f>
        <v>Convenios Internacionales de cooperación académica activos</v>
      </c>
      <c r="T231" s="540">
        <f>Tabla__10.1.1.223_SQLEXPRESS_sigob_utp_Componentes_indicadores[[#This Row],[fecha_modificacion]]</f>
        <v>42389.63716096065</v>
      </c>
    </row>
    <row r="232" spans="1:20" x14ac:dyDescent="0.25">
      <c r="A232">
        <v>8</v>
      </c>
      <c r="B232" t="s">
        <v>21</v>
      </c>
      <c r="C232" t="s">
        <v>127</v>
      </c>
      <c r="D232" t="s">
        <v>16</v>
      </c>
      <c r="E232" t="s">
        <v>22</v>
      </c>
      <c r="F232" t="s">
        <v>18</v>
      </c>
      <c r="G232" s="1">
        <v>42347.936140277779</v>
      </c>
      <c r="H232" t="s">
        <v>678</v>
      </c>
      <c r="I232" t="s">
        <v>808</v>
      </c>
      <c r="J232">
        <v>6</v>
      </c>
      <c r="K232">
        <v>233.33333333333334</v>
      </c>
      <c r="L232">
        <v>14</v>
      </c>
      <c r="M232">
        <v>35</v>
      </c>
      <c r="N232">
        <v>35</v>
      </c>
      <c r="O232" s="1">
        <v>42389.63716096065</v>
      </c>
      <c r="P232" t="s">
        <v>24</v>
      </c>
      <c r="Q232" s="1">
        <v>42369</v>
      </c>
      <c r="R232" s="1">
        <v>346</v>
      </c>
      <c r="S232" s="460" t="str">
        <f>Tabla__10.1.1.223_SQLEXPRESS_sigob_utp_Componentes_indicadores[[#This Row],[desc_indicador]]</f>
        <v>Asignaturas orientadas por profesores visitantes internacionales</v>
      </c>
      <c r="T232" s="540">
        <f>Tabla__10.1.1.223_SQLEXPRESS_sigob_utp_Componentes_indicadores[[#This Row],[fecha_modificacion]]</f>
        <v>42389.63716096065</v>
      </c>
    </row>
    <row r="233" spans="1:20" x14ac:dyDescent="0.25">
      <c r="A233">
        <v>8</v>
      </c>
      <c r="B233" t="s">
        <v>21</v>
      </c>
      <c r="C233" t="s">
        <v>127</v>
      </c>
      <c r="D233" t="s">
        <v>16</v>
      </c>
      <c r="E233" t="s">
        <v>22</v>
      </c>
      <c r="F233" t="s">
        <v>18</v>
      </c>
      <c r="G233" s="1">
        <v>42389.640228819444</v>
      </c>
      <c r="H233" t="s">
        <v>679</v>
      </c>
      <c r="I233" t="s">
        <v>808</v>
      </c>
      <c r="J233">
        <v>30</v>
      </c>
      <c r="K233">
        <v>140</v>
      </c>
      <c r="L233">
        <v>42</v>
      </c>
      <c r="M233">
        <v>35</v>
      </c>
      <c r="N233">
        <v>35</v>
      </c>
      <c r="O233" s="1">
        <v>42389.63716096065</v>
      </c>
      <c r="P233" t="s">
        <v>24</v>
      </c>
      <c r="Q233" s="1">
        <v>42369</v>
      </c>
      <c r="R233" s="1">
        <v>382</v>
      </c>
      <c r="S233" s="460" t="str">
        <f>Tabla__10.1.1.223_SQLEXPRESS_sigob_utp_Componentes_indicadores[[#This Row],[desc_indicador]]</f>
        <v>Docentes que dan ponencias en eventos internacionales</v>
      </c>
      <c r="T233" s="540">
        <f>Tabla__10.1.1.223_SQLEXPRESS_sigob_utp_Componentes_indicadores[[#This Row],[fecha_modificacion]]</f>
        <v>42389.63716096065</v>
      </c>
    </row>
    <row r="234" spans="1:20" x14ac:dyDescent="0.25">
      <c r="A234">
        <v>8</v>
      </c>
      <c r="B234" t="s">
        <v>21</v>
      </c>
      <c r="C234" t="s">
        <v>715</v>
      </c>
      <c r="D234" t="s">
        <v>16</v>
      </c>
      <c r="E234" t="s">
        <v>22</v>
      </c>
      <c r="F234" t="s">
        <v>18</v>
      </c>
      <c r="G234" s="1">
        <v>42166.63896866898</v>
      </c>
      <c r="H234" t="s">
        <v>714</v>
      </c>
      <c r="I234" t="s">
        <v>808</v>
      </c>
      <c r="J234">
        <v>20</v>
      </c>
      <c r="K234">
        <v>80</v>
      </c>
      <c r="L234">
        <v>16</v>
      </c>
      <c r="M234">
        <v>35</v>
      </c>
      <c r="N234">
        <v>35</v>
      </c>
      <c r="O234" s="1">
        <v>42390.420096064816</v>
      </c>
      <c r="P234" t="s">
        <v>66</v>
      </c>
      <c r="Q234" s="1">
        <v>42369</v>
      </c>
      <c r="R234" s="1">
        <v>5075</v>
      </c>
      <c r="S234" s="460" t="str">
        <f>Tabla__10.1.1.223_SQLEXPRESS_sigob_utp_Componentes_indicadores[[#This Row],[desc_indicador]]</f>
        <v>Bilingüismo en Administrativos</v>
      </c>
      <c r="T234" s="540">
        <f>Tabla__10.1.1.223_SQLEXPRESS_sigob_utp_Componentes_indicadores[[#This Row],[fecha_modificacion]]</f>
        <v>42390.420096064816</v>
      </c>
    </row>
    <row r="235" spans="1:20" x14ac:dyDescent="0.25">
      <c r="A235">
        <v>8</v>
      </c>
      <c r="B235" t="s">
        <v>21</v>
      </c>
      <c r="C235" t="s">
        <v>715</v>
      </c>
      <c r="D235" t="s">
        <v>16</v>
      </c>
      <c r="E235" t="s">
        <v>22</v>
      </c>
      <c r="F235" t="s">
        <v>18</v>
      </c>
      <c r="G235" s="1">
        <v>42166.63896866898</v>
      </c>
      <c r="H235" t="s">
        <v>714</v>
      </c>
      <c r="I235" t="s">
        <v>808</v>
      </c>
      <c r="J235">
        <v>20</v>
      </c>
      <c r="K235">
        <v>80</v>
      </c>
      <c r="L235">
        <v>16</v>
      </c>
      <c r="M235">
        <v>35</v>
      </c>
      <c r="N235">
        <v>35</v>
      </c>
      <c r="O235" s="1">
        <v>42390.420096064816</v>
      </c>
      <c r="P235" t="s">
        <v>66</v>
      </c>
      <c r="Q235" s="1">
        <v>42369</v>
      </c>
      <c r="R235" s="1">
        <v>5076</v>
      </c>
      <c r="S235" s="460" t="str">
        <f>Tabla__10.1.1.223_SQLEXPRESS_sigob_utp_Componentes_indicadores[[#This Row],[desc_indicador]]</f>
        <v>Bilingüismo en Administrativos</v>
      </c>
      <c r="T235" s="540">
        <f>Tabla__10.1.1.223_SQLEXPRESS_sigob_utp_Componentes_indicadores[[#This Row],[fecha_modificacion]]</f>
        <v>42390.420096064816</v>
      </c>
    </row>
    <row r="236" spans="1:20" x14ac:dyDescent="0.25">
      <c r="A236">
        <v>8</v>
      </c>
      <c r="B236" t="s">
        <v>21</v>
      </c>
      <c r="C236" t="s">
        <v>716</v>
      </c>
      <c r="D236" t="s">
        <v>16</v>
      </c>
      <c r="E236" t="s">
        <v>22</v>
      </c>
      <c r="F236" t="s">
        <v>18</v>
      </c>
      <c r="G236" s="1">
        <v>42345.364454976851</v>
      </c>
      <c r="H236" t="s">
        <v>681</v>
      </c>
      <c r="I236" t="s">
        <v>808</v>
      </c>
      <c r="J236">
        <v>33</v>
      </c>
      <c r="K236">
        <v>90.27272727272728</v>
      </c>
      <c r="L236">
        <v>29.790000000000003</v>
      </c>
      <c r="M236">
        <v>35</v>
      </c>
      <c r="N236">
        <v>35</v>
      </c>
      <c r="O236" s="1">
        <v>42387.395595567126</v>
      </c>
      <c r="P236" t="s">
        <v>717</v>
      </c>
      <c r="Q236" s="1">
        <v>42369</v>
      </c>
      <c r="R236" s="1">
        <v>9113</v>
      </c>
      <c r="S236" s="460" t="str">
        <f>Tabla__10.1.1.223_SQLEXPRESS_sigob_utp_Componentes_indicadores[[#This Row],[desc_indicador]]</f>
        <v>Bilingüismo en Docentes</v>
      </c>
      <c r="T236" s="540">
        <f>Tabla__10.1.1.223_SQLEXPRESS_sigob_utp_Componentes_indicadores[[#This Row],[fecha_modificacion]]</f>
        <v>42387.395595567126</v>
      </c>
    </row>
    <row r="237" spans="1:20" x14ac:dyDescent="0.25">
      <c r="A237">
        <v>8</v>
      </c>
      <c r="B237" t="s">
        <v>21</v>
      </c>
      <c r="C237" t="s">
        <v>716</v>
      </c>
      <c r="D237" t="s">
        <v>16</v>
      </c>
      <c r="E237" t="s">
        <v>22</v>
      </c>
      <c r="F237" t="s">
        <v>18</v>
      </c>
      <c r="G237" s="1">
        <v>42345.364454976851</v>
      </c>
      <c r="H237" t="s">
        <v>681</v>
      </c>
      <c r="I237" t="s">
        <v>808</v>
      </c>
      <c r="J237">
        <v>33</v>
      </c>
      <c r="K237">
        <v>90.27272727272728</v>
      </c>
      <c r="L237">
        <v>29.790000000000003</v>
      </c>
      <c r="M237">
        <v>35</v>
      </c>
      <c r="N237">
        <v>35</v>
      </c>
      <c r="O237" s="1">
        <v>42387.395595567126</v>
      </c>
      <c r="P237" t="s">
        <v>717</v>
      </c>
      <c r="Q237" s="1">
        <v>42369</v>
      </c>
      <c r="R237" s="1">
        <v>9114</v>
      </c>
      <c r="S237" s="460" t="str">
        <f>Tabla__10.1.1.223_SQLEXPRESS_sigob_utp_Componentes_indicadores[[#This Row],[desc_indicador]]</f>
        <v>Bilingüismo en Docentes</v>
      </c>
      <c r="T237" s="540">
        <f>Tabla__10.1.1.223_SQLEXPRESS_sigob_utp_Componentes_indicadores[[#This Row],[fecha_modificacion]]</f>
        <v>42387.395595567126</v>
      </c>
    </row>
    <row r="238" spans="1:20" x14ac:dyDescent="0.25">
      <c r="A238">
        <v>8</v>
      </c>
      <c r="B238" t="s">
        <v>21</v>
      </c>
      <c r="C238" t="s">
        <v>1223</v>
      </c>
      <c r="D238" t="s">
        <v>16</v>
      </c>
      <c r="E238" t="s">
        <v>22</v>
      </c>
      <c r="F238" t="s">
        <v>18</v>
      </c>
      <c r="G238" s="1">
        <v>42347.638519641201</v>
      </c>
      <c r="H238" t="s">
        <v>721</v>
      </c>
      <c r="I238" t="s">
        <v>808</v>
      </c>
      <c r="J238">
        <v>12</v>
      </c>
      <c r="K238">
        <v>81.666666666666671</v>
      </c>
      <c r="L238">
        <v>9.8000000000000007</v>
      </c>
      <c r="M238">
        <v>35</v>
      </c>
      <c r="N238">
        <v>35</v>
      </c>
      <c r="O238" s="1">
        <v>42395.692465659726</v>
      </c>
      <c r="P238" t="s">
        <v>1224</v>
      </c>
      <c r="Q238" s="1">
        <v>42369</v>
      </c>
      <c r="R238" s="1">
        <v>257</v>
      </c>
      <c r="S238" s="460" t="str">
        <f>Tabla__10.1.1.223_SQLEXPRESS_sigob_utp_Componentes_indicadores[[#This Row],[desc_indicador]]</f>
        <v>Bilingüismo en Estudiantes</v>
      </c>
      <c r="T238" s="540">
        <f>Tabla__10.1.1.223_SQLEXPRESS_sigob_utp_Componentes_indicadores[[#This Row],[fecha_modificacion]]</f>
        <v>42395.692465659726</v>
      </c>
    </row>
    <row r="239" spans="1:20" x14ac:dyDescent="0.25">
      <c r="A239">
        <v>8</v>
      </c>
      <c r="B239" t="s">
        <v>21</v>
      </c>
      <c r="C239" t="s">
        <v>1223</v>
      </c>
      <c r="D239" t="s">
        <v>16</v>
      </c>
      <c r="E239" t="s">
        <v>22</v>
      </c>
      <c r="F239" t="s">
        <v>18</v>
      </c>
      <c r="G239" s="1">
        <v>42347.638519641201</v>
      </c>
      <c r="H239" t="s">
        <v>721</v>
      </c>
      <c r="I239" t="s">
        <v>808</v>
      </c>
      <c r="J239">
        <v>12</v>
      </c>
      <c r="K239">
        <v>81.666666666666671</v>
      </c>
      <c r="L239">
        <v>9.8000000000000007</v>
      </c>
      <c r="M239">
        <v>35</v>
      </c>
      <c r="N239">
        <v>35</v>
      </c>
      <c r="O239" s="1">
        <v>42395.692465659726</v>
      </c>
      <c r="P239" t="s">
        <v>1224</v>
      </c>
      <c r="Q239" s="1">
        <v>42369</v>
      </c>
      <c r="R239" s="1">
        <v>258</v>
      </c>
      <c r="S239" s="460" t="str">
        <f>Tabla__10.1.1.223_SQLEXPRESS_sigob_utp_Componentes_indicadores[[#This Row],[desc_indicador]]</f>
        <v>Bilingüismo en Estudiantes</v>
      </c>
      <c r="T239" s="540">
        <f>Tabla__10.1.1.223_SQLEXPRESS_sigob_utp_Componentes_indicadores[[#This Row],[fecha_modificacion]]</f>
        <v>42395.692465659726</v>
      </c>
    </row>
    <row r="240" spans="1:20" x14ac:dyDescent="0.25">
      <c r="A240">
        <v>8</v>
      </c>
      <c r="B240" t="s">
        <v>21</v>
      </c>
      <c r="C240" t="s">
        <v>1225</v>
      </c>
      <c r="D240" t="s">
        <v>16</v>
      </c>
      <c r="E240" t="s">
        <v>22</v>
      </c>
      <c r="F240" t="s">
        <v>18</v>
      </c>
      <c r="G240" s="1">
        <v>42293.62975605324</v>
      </c>
      <c r="H240" t="s">
        <v>132</v>
      </c>
      <c r="I240" t="s">
        <v>808</v>
      </c>
      <c r="J240">
        <v>16</v>
      </c>
      <c r="K240">
        <v>68.75</v>
      </c>
      <c r="L240">
        <v>11</v>
      </c>
      <c r="M240">
        <v>34</v>
      </c>
      <c r="N240">
        <v>35</v>
      </c>
      <c r="O240" s="1">
        <v>42347.563349652781</v>
      </c>
      <c r="P240" t="s">
        <v>113</v>
      </c>
      <c r="Q240" s="1">
        <v>42369</v>
      </c>
      <c r="R240" s="1">
        <v>18915</v>
      </c>
      <c r="S240" s="460" t="str">
        <f>Tabla__10.1.1.223_SQLEXPRESS_sigob_utp_Componentes_indicadores[[#This Row],[desc_indicador]]</f>
        <v>Grupos registrados y reconocidos por Colciencias Pertenecientes a Redes de Investigación internacionales</v>
      </c>
      <c r="T240" s="540">
        <f>Tabla__10.1.1.223_SQLEXPRESS_sigob_utp_Componentes_indicadores[[#This Row],[fecha_modificacion]]</f>
        <v>42347.563349652781</v>
      </c>
    </row>
    <row r="241" spans="1:20" x14ac:dyDescent="0.25">
      <c r="A241">
        <v>8</v>
      </c>
      <c r="B241" t="s">
        <v>21</v>
      </c>
      <c r="C241" t="s">
        <v>1225</v>
      </c>
      <c r="D241" t="s">
        <v>16</v>
      </c>
      <c r="E241" t="s">
        <v>22</v>
      </c>
      <c r="F241" t="s">
        <v>18</v>
      </c>
      <c r="G241" s="1">
        <v>42293.62975605324</v>
      </c>
      <c r="H241" t="s">
        <v>132</v>
      </c>
      <c r="I241" t="s">
        <v>808</v>
      </c>
      <c r="J241">
        <v>16</v>
      </c>
      <c r="K241">
        <v>68.75</v>
      </c>
      <c r="L241">
        <v>11</v>
      </c>
      <c r="M241">
        <v>34</v>
      </c>
      <c r="N241">
        <v>35</v>
      </c>
      <c r="O241" s="1">
        <v>42347.563349652781</v>
      </c>
      <c r="P241" t="s">
        <v>113</v>
      </c>
      <c r="Q241" s="1">
        <v>42369</v>
      </c>
      <c r="R241" s="1">
        <v>18916</v>
      </c>
      <c r="S241" s="460" t="str">
        <f>Tabla__10.1.1.223_SQLEXPRESS_sigob_utp_Componentes_indicadores[[#This Row],[desc_indicador]]</f>
        <v>Grupos registrados y reconocidos por Colciencias Pertenecientes a Redes de Investigación internacionales</v>
      </c>
      <c r="T241" s="540">
        <f>Tabla__10.1.1.223_SQLEXPRESS_sigob_utp_Componentes_indicadores[[#This Row],[fecha_modificacion]]</f>
        <v>42347.563349652781</v>
      </c>
    </row>
    <row r="242" spans="1:20" x14ac:dyDescent="0.25">
      <c r="A242">
        <v>8</v>
      </c>
      <c r="B242" t="s">
        <v>21</v>
      </c>
      <c r="C242" t="s">
        <v>273</v>
      </c>
      <c r="D242" t="s">
        <v>16</v>
      </c>
      <c r="E242" t="s">
        <v>22</v>
      </c>
      <c r="F242" t="s">
        <v>18</v>
      </c>
      <c r="G242" s="1">
        <v>42069.795112268519</v>
      </c>
      <c r="H242" t="s">
        <v>412</v>
      </c>
      <c r="I242" t="s">
        <v>808</v>
      </c>
      <c r="J242">
        <v>27</v>
      </c>
      <c r="K242">
        <v>100</v>
      </c>
      <c r="L242">
        <v>27</v>
      </c>
      <c r="M242">
        <v>35</v>
      </c>
      <c r="N242">
        <v>35</v>
      </c>
      <c r="O242" s="1">
        <v>42384.457205243052</v>
      </c>
      <c r="P242" t="s">
        <v>24</v>
      </c>
      <c r="Q242" s="1">
        <v>42369</v>
      </c>
      <c r="R242" s="1">
        <v>5135</v>
      </c>
      <c r="S242" s="460" t="str">
        <f>Tabla__10.1.1.223_SQLEXPRESS_sigob_utp_Componentes_indicadores[[#This Row],[desc_indicador]]</f>
        <v>Gestión de la información en internacionalización</v>
      </c>
      <c r="T242" s="540">
        <f>Tabla__10.1.1.223_SQLEXPRESS_sigob_utp_Componentes_indicadores[[#This Row],[fecha_modificacion]]</f>
        <v>42384.457205243052</v>
      </c>
    </row>
    <row r="243" spans="1:20" x14ac:dyDescent="0.25">
      <c r="A243">
        <v>8</v>
      </c>
      <c r="B243" t="s">
        <v>21</v>
      </c>
      <c r="C243" t="s">
        <v>273</v>
      </c>
      <c r="D243" t="s">
        <v>16</v>
      </c>
      <c r="E243" t="s">
        <v>22</v>
      </c>
      <c r="F243" t="s">
        <v>18</v>
      </c>
      <c r="G243" s="1">
        <v>42069.795112268519</v>
      </c>
      <c r="H243" t="s">
        <v>412</v>
      </c>
      <c r="I243" t="s">
        <v>808</v>
      </c>
      <c r="J243">
        <v>27</v>
      </c>
      <c r="K243">
        <v>100</v>
      </c>
      <c r="L243">
        <v>27</v>
      </c>
      <c r="M243">
        <v>35</v>
      </c>
      <c r="N243">
        <v>35</v>
      </c>
      <c r="O243" s="1">
        <v>42384.457205243052</v>
      </c>
      <c r="P243" t="s">
        <v>24</v>
      </c>
      <c r="Q243" s="1">
        <v>42369</v>
      </c>
      <c r="R243" s="1">
        <v>5136</v>
      </c>
      <c r="S243" s="460" t="str">
        <f>Tabla__10.1.1.223_SQLEXPRESS_sigob_utp_Componentes_indicadores[[#This Row],[desc_indicador]]</f>
        <v>Gestión de la información en internacionalización</v>
      </c>
      <c r="T243" s="540">
        <f>Tabla__10.1.1.223_SQLEXPRESS_sigob_utp_Componentes_indicadores[[#This Row],[fecha_modificacion]]</f>
        <v>42384.457205243052</v>
      </c>
    </row>
    <row r="244" spans="1:20" x14ac:dyDescent="0.25">
      <c r="A244">
        <v>9</v>
      </c>
      <c r="B244" t="s">
        <v>42</v>
      </c>
      <c r="C244" t="s">
        <v>683</v>
      </c>
      <c r="D244" t="s">
        <v>16</v>
      </c>
      <c r="E244" t="s">
        <v>43</v>
      </c>
      <c r="F244" t="s">
        <v>18</v>
      </c>
      <c r="G244" s="1">
        <v>42340.680179247684</v>
      </c>
      <c r="H244" t="s">
        <v>141</v>
      </c>
      <c r="I244" t="s">
        <v>808</v>
      </c>
      <c r="J244">
        <v>10</v>
      </c>
      <c r="K244">
        <v>80</v>
      </c>
      <c r="L244">
        <v>8</v>
      </c>
      <c r="M244">
        <v>35</v>
      </c>
      <c r="N244">
        <v>35</v>
      </c>
      <c r="O244" s="1">
        <v>42390.491696724537</v>
      </c>
      <c r="P244" t="s">
        <v>45</v>
      </c>
      <c r="Q244" s="1">
        <v>42369</v>
      </c>
      <c r="R244" s="1">
        <v>1943</v>
      </c>
      <c r="S244" s="460" t="str">
        <f>Tabla__10.1.1.223_SQLEXPRESS_sigob_utp_Componentes_indicadores[[#This Row],[desc_indicador]]</f>
        <v>Transferencia de conocimiento al sector productivo</v>
      </c>
      <c r="T244" s="540">
        <f>Tabla__10.1.1.223_SQLEXPRESS_sigob_utp_Componentes_indicadores[[#This Row],[fecha_modificacion]]</f>
        <v>42390.491696724537</v>
      </c>
    </row>
    <row r="245" spans="1:20" x14ac:dyDescent="0.25">
      <c r="A245">
        <v>9</v>
      </c>
      <c r="B245" t="s">
        <v>42</v>
      </c>
      <c r="C245" t="s">
        <v>683</v>
      </c>
      <c r="D245" t="s">
        <v>16</v>
      </c>
      <c r="E245" t="s">
        <v>43</v>
      </c>
      <c r="F245" t="s">
        <v>18</v>
      </c>
      <c r="G245" s="1">
        <v>42340.680179247684</v>
      </c>
      <c r="H245" t="s">
        <v>141</v>
      </c>
      <c r="I245" t="s">
        <v>808</v>
      </c>
      <c r="J245">
        <v>10</v>
      </c>
      <c r="K245">
        <v>80</v>
      </c>
      <c r="L245">
        <v>8</v>
      </c>
      <c r="M245">
        <v>35</v>
      </c>
      <c r="N245">
        <v>35</v>
      </c>
      <c r="O245" s="1">
        <v>42390.491696724537</v>
      </c>
      <c r="P245" t="s">
        <v>45</v>
      </c>
      <c r="Q245" s="1">
        <v>42369</v>
      </c>
      <c r="R245" s="1">
        <v>1944</v>
      </c>
      <c r="S245" s="460" t="str">
        <f>Tabla__10.1.1.223_SQLEXPRESS_sigob_utp_Componentes_indicadores[[#This Row],[desc_indicador]]</f>
        <v>Transferencia de conocimiento al sector productivo</v>
      </c>
      <c r="T245" s="540">
        <f>Tabla__10.1.1.223_SQLEXPRESS_sigob_utp_Componentes_indicadores[[#This Row],[fecha_modificacion]]</f>
        <v>42390.491696724537</v>
      </c>
    </row>
    <row r="246" spans="1:20" x14ac:dyDescent="0.25">
      <c r="A246">
        <v>9</v>
      </c>
      <c r="B246" t="s">
        <v>42</v>
      </c>
      <c r="C246" t="s">
        <v>684</v>
      </c>
      <c r="D246" t="s">
        <v>16</v>
      </c>
      <c r="E246" t="s">
        <v>43</v>
      </c>
      <c r="F246" t="s">
        <v>18</v>
      </c>
      <c r="G246" s="1">
        <v>42324.830240543983</v>
      </c>
      <c r="H246" t="s">
        <v>142</v>
      </c>
      <c r="I246" t="s">
        <v>808</v>
      </c>
      <c r="J246">
        <v>4</v>
      </c>
      <c r="K246">
        <v>100</v>
      </c>
      <c r="L246">
        <v>4</v>
      </c>
      <c r="M246">
        <v>35</v>
      </c>
      <c r="N246">
        <v>35</v>
      </c>
      <c r="O246" s="1">
        <v>42391.486218206017</v>
      </c>
      <c r="P246" t="s">
        <v>45</v>
      </c>
      <c r="Q246" s="1">
        <v>42369</v>
      </c>
      <c r="R246" s="1">
        <v>1924</v>
      </c>
      <c r="S246" s="460" t="str">
        <f>Tabla__10.1.1.223_SQLEXPRESS_sigob_utp_Componentes_indicadores[[#This Row],[desc_indicador]]</f>
        <v>Políticas públicas formuladas o intervenidas a nivel regional</v>
      </c>
      <c r="T246" s="540">
        <f>Tabla__10.1.1.223_SQLEXPRESS_sigob_utp_Componentes_indicadores[[#This Row],[fecha_modificacion]]</f>
        <v>42391.486218206017</v>
      </c>
    </row>
    <row r="247" spans="1:20" x14ac:dyDescent="0.25">
      <c r="A247">
        <v>9</v>
      </c>
      <c r="B247" t="s">
        <v>42</v>
      </c>
      <c r="C247" t="s">
        <v>684</v>
      </c>
      <c r="D247" t="s">
        <v>16</v>
      </c>
      <c r="E247" t="s">
        <v>43</v>
      </c>
      <c r="F247" t="s">
        <v>18</v>
      </c>
      <c r="G247" s="1">
        <v>42391.483414201386</v>
      </c>
      <c r="H247" t="s">
        <v>143</v>
      </c>
      <c r="I247" t="s">
        <v>808</v>
      </c>
      <c r="J247">
        <v>17</v>
      </c>
      <c r="K247">
        <v>100</v>
      </c>
      <c r="L247">
        <v>17</v>
      </c>
      <c r="M247">
        <v>35</v>
      </c>
      <c r="N247">
        <v>35</v>
      </c>
      <c r="O247" s="1">
        <v>42391.486218206017</v>
      </c>
      <c r="P247" t="s">
        <v>45</v>
      </c>
      <c r="Q247" s="1">
        <v>42369</v>
      </c>
      <c r="R247" s="1">
        <v>4945</v>
      </c>
      <c r="S247" s="460" t="str">
        <f>Tabla__10.1.1.223_SQLEXPRESS_sigob_utp_Componentes_indicadores[[#This Row],[desc_indicador]]</f>
        <v>Conocimiento científico y académico de carácter regional y en red puesto a disposición de la región</v>
      </c>
      <c r="T247" s="540">
        <f>Tabla__10.1.1.223_SQLEXPRESS_sigob_utp_Componentes_indicadores[[#This Row],[fecha_modificacion]]</f>
        <v>42391.486218206017</v>
      </c>
    </row>
    <row r="248" spans="1:20" x14ac:dyDescent="0.25">
      <c r="A248">
        <v>9</v>
      </c>
      <c r="B248" t="s">
        <v>42</v>
      </c>
      <c r="C248" t="s">
        <v>684</v>
      </c>
      <c r="D248" t="s">
        <v>16</v>
      </c>
      <c r="E248" t="s">
        <v>43</v>
      </c>
      <c r="F248" t="s">
        <v>18</v>
      </c>
      <c r="G248" s="1">
        <v>42391.483414201386</v>
      </c>
      <c r="H248" t="s">
        <v>143</v>
      </c>
      <c r="I248" t="s">
        <v>808</v>
      </c>
      <c r="J248">
        <v>17</v>
      </c>
      <c r="K248">
        <v>100</v>
      </c>
      <c r="L248">
        <v>17</v>
      </c>
      <c r="M248">
        <v>35</v>
      </c>
      <c r="N248">
        <v>35</v>
      </c>
      <c r="O248" s="1">
        <v>42391.486218206017</v>
      </c>
      <c r="P248" t="s">
        <v>45</v>
      </c>
      <c r="Q248" s="1">
        <v>42369</v>
      </c>
      <c r="R248" s="1">
        <v>4946</v>
      </c>
      <c r="S248" s="460" t="str">
        <f>Tabla__10.1.1.223_SQLEXPRESS_sigob_utp_Componentes_indicadores[[#This Row],[desc_indicador]]</f>
        <v>Conocimiento científico y académico de carácter regional y en red puesto a disposición de la región</v>
      </c>
      <c r="T248" s="540">
        <f>Tabla__10.1.1.223_SQLEXPRESS_sigob_utp_Componentes_indicadores[[#This Row],[fecha_modificacion]]</f>
        <v>42391.486218206017</v>
      </c>
    </row>
    <row r="249" spans="1:20" x14ac:dyDescent="0.25">
      <c r="A249">
        <v>9</v>
      </c>
      <c r="B249" t="s">
        <v>42</v>
      </c>
      <c r="C249" t="s">
        <v>684</v>
      </c>
      <c r="D249" t="s">
        <v>16</v>
      </c>
      <c r="E249" t="s">
        <v>43</v>
      </c>
      <c r="F249" t="s">
        <v>18</v>
      </c>
      <c r="G249" s="1">
        <v>42391.483414201386</v>
      </c>
      <c r="H249" t="s">
        <v>143</v>
      </c>
      <c r="I249" t="s">
        <v>808</v>
      </c>
      <c r="J249">
        <v>17</v>
      </c>
      <c r="K249">
        <v>100</v>
      </c>
      <c r="L249">
        <v>17</v>
      </c>
      <c r="M249">
        <v>35</v>
      </c>
      <c r="N249">
        <v>35</v>
      </c>
      <c r="O249" s="1">
        <v>42391.486218206017</v>
      </c>
      <c r="P249" t="s">
        <v>45</v>
      </c>
      <c r="Q249" s="1">
        <v>42369</v>
      </c>
      <c r="R249" s="1">
        <v>4947</v>
      </c>
      <c r="S249" s="460" t="str">
        <f>Tabla__10.1.1.223_SQLEXPRESS_sigob_utp_Componentes_indicadores[[#This Row],[desc_indicador]]</f>
        <v>Conocimiento científico y académico de carácter regional y en red puesto a disposición de la región</v>
      </c>
      <c r="T249" s="540">
        <f>Tabla__10.1.1.223_SQLEXPRESS_sigob_utp_Componentes_indicadores[[#This Row],[fecha_modificacion]]</f>
        <v>42391.486218206017</v>
      </c>
    </row>
    <row r="250" spans="1:20" x14ac:dyDescent="0.25">
      <c r="A250">
        <v>9</v>
      </c>
      <c r="B250" t="s">
        <v>42</v>
      </c>
      <c r="C250" t="s">
        <v>684</v>
      </c>
      <c r="D250" t="s">
        <v>16</v>
      </c>
      <c r="E250" t="s">
        <v>43</v>
      </c>
      <c r="F250" t="s">
        <v>18</v>
      </c>
      <c r="G250" s="1">
        <v>42391.483414201386</v>
      </c>
      <c r="H250" t="s">
        <v>143</v>
      </c>
      <c r="I250" t="s">
        <v>808</v>
      </c>
      <c r="J250">
        <v>17</v>
      </c>
      <c r="K250">
        <v>100</v>
      </c>
      <c r="L250">
        <v>17</v>
      </c>
      <c r="M250">
        <v>35</v>
      </c>
      <c r="N250">
        <v>35</v>
      </c>
      <c r="O250" s="1">
        <v>42391.486218206017</v>
      </c>
      <c r="P250" t="s">
        <v>45</v>
      </c>
      <c r="Q250" s="1">
        <v>42369</v>
      </c>
      <c r="R250" s="1">
        <v>4948</v>
      </c>
      <c r="S250" s="460" t="str">
        <f>Tabla__10.1.1.223_SQLEXPRESS_sigob_utp_Componentes_indicadores[[#This Row],[desc_indicador]]</f>
        <v>Conocimiento científico y académico de carácter regional y en red puesto a disposición de la región</v>
      </c>
      <c r="T250" s="540">
        <f>Tabla__10.1.1.223_SQLEXPRESS_sigob_utp_Componentes_indicadores[[#This Row],[fecha_modificacion]]</f>
        <v>42391.486218206017</v>
      </c>
    </row>
    <row r="251" spans="1:20" x14ac:dyDescent="0.25">
      <c r="A251">
        <v>9</v>
      </c>
      <c r="B251" t="s">
        <v>42</v>
      </c>
      <c r="C251" t="s">
        <v>1226</v>
      </c>
      <c r="D251" t="s">
        <v>16</v>
      </c>
      <c r="E251" t="s">
        <v>43</v>
      </c>
      <c r="F251" t="s">
        <v>18</v>
      </c>
      <c r="G251" s="1">
        <v>42390.49680922454</v>
      </c>
      <c r="H251" t="s">
        <v>814</v>
      </c>
      <c r="I251" t="s">
        <v>808</v>
      </c>
      <c r="J251">
        <v>30</v>
      </c>
      <c r="K251">
        <v>100</v>
      </c>
      <c r="L251">
        <v>30</v>
      </c>
      <c r="M251">
        <v>35</v>
      </c>
      <c r="N251">
        <v>35</v>
      </c>
      <c r="O251" s="1">
        <v>42391.715571678244</v>
      </c>
      <c r="P251" t="s">
        <v>45</v>
      </c>
      <c r="Q251" s="1">
        <v>42369</v>
      </c>
      <c r="R251" s="1">
        <v>4985</v>
      </c>
      <c r="S251" s="460" t="str">
        <f>Tabla__10.1.1.223_SQLEXPRESS_sigob_utp_Componentes_indicadores[[#This Row],[desc_indicador]]</f>
        <v>Aporte de la UTP en proyectos y/o actividades a nivel regional en el ámbito de la sociedad y el ambiente</v>
      </c>
      <c r="T251" s="540">
        <f>Tabla__10.1.1.223_SQLEXPRESS_sigob_utp_Componentes_indicadores[[#This Row],[fecha_modificacion]]</f>
        <v>42391.715571678244</v>
      </c>
    </row>
    <row r="252" spans="1:20" x14ac:dyDescent="0.25">
      <c r="A252">
        <v>9</v>
      </c>
      <c r="B252" t="s">
        <v>42</v>
      </c>
      <c r="C252" t="s">
        <v>1226</v>
      </c>
      <c r="D252" t="s">
        <v>16</v>
      </c>
      <c r="E252" t="s">
        <v>43</v>
      </c>
      <c r="F252" t="s">
        <v>18</v>
      </c>
      <c r="G252" s="1">
        <v>42390.49680922454</v>
      </c>
      <c r="H252" t="s">
        <v>814</v>
      </c>
      <c r="I252" t="s">
        <v>808</v>
      </c>
      <c r="J252">
        <v>30</v>
      </c>
      <c r="K252">
        <v>100</v>
      </c>
      <c r="L252">
        <v>30</v>
      </c>
      <c r="M252">
        <v>35</v>
      </c>
      <c r="N252">
        <v>35</v>
      </c>
      <c r="O252" s="1">
        <v>42391.715571678244</v>
      </c>
      <c r="P252" t="s">
        <v>45</v>
      </c>
      <c r="Q252" s="1">
        <v>42369</v>
      </c>
      <c r="R252" s="1">
        <v>4986</v>
      </c>
      <c r="S252" s="460" t="str">
        <f>Tabla__10.1.1.223_SQLEXPRESS_sigob_utp_Componentes_indicadores[[#This Row],[desc_indicador]]</f>
        <v>Aporte de la UTP en proyectos y/o actividades a nivel regional en el ámbito de la sociedad y el ambiente</v>
      </c>
      <c r="T252" s="540">
        <f>Tabla__10.1.1.223_SQLEXPRESS_sigob_utp_Componentes_indicadores[[#This Row],[fecha_modificacion]]</f>
        <v>42391.715571678244</v>
      </c>
    </row>
    <row r="253" spans="1:20" x14ac:dyDescent="0.25">
      <c r="A253">
        <v>9</v>
      </c>
      <c r="B253" t="s">
        <v>42</v>
      </c>
      <c r="C253" t="s">
        <v>1226</v>
      </c>
      <c r="D253" t="s">
        <v>16</v>
      </c>
      <c r="E253" t="s">
        <v>43</v>
      </c>
      <c r="F253" t="s">
        <v>18</v>
      </c>
      <c r="G253" s="1">
        <v>42390.49680922454</v>
      </c>
      <c r="H253" t="s">
        <v>814</v>
      </c>
      <c r="I253" t="s">
        <v>808</v>
      </c>
      <c r="J253">
        <v>30</v>
      </c>
      <c r="K253">
        <v>100</v>
      </c>
      <c r="L253">
        <v>30</v>
      </c>
      <c r="M253">
        <v>35</v>
      </c>
      <c r="N253">
        <v>35</v>
      </c>
      <c r="O253" s="1">
        <v>42391.715571678244</v>
      </c>
      <c r="P253" t="s">
        <v>45</v>
      </c>
      <c r="Q253" s="1">
        <v>42369</v>
      </c>
      <c r="R253" s="1">
        <v>4987</v>
      </c>
      <c r="S253" s="460" t="str">
        <f>Tabla__10.1.1.223_SQLEXPRESS_sigob_utp_Componentes_indicadores[[#This Row],[desc_indicador]]</f>
        <v>Aporte de la UTP en proyectos y/o actividades a nivel regional en el ámbito de la sociedad y el ambiente</v>
      </c>
      <c r="T253" s="540">
        <f>Tabla__10.1.1.223_SQLEXPRESS_sigob_utp_Componentes_indicadores[[#This Row],[fecha_modificacion]]</f>
        <v>42391.715571678244</v>
      </c>
    </row>
    <row r="254" spans="1:20" x14ac:dyDescent="0.25">
      <c r="A254">
        <v>9</v>
      </c>
      <c r="B254" t="s">
        <v>42</v>
      </c>
      <c r="C254" t="s">
        <v>1226</v>
      </c>
      <c r="D254" t="s">
        <v>16</v>
      </c>
      <c r="E254" t="s">
        <v>43</v>
      </c>
      <c r="F254" t="s">
        <v>18</v>
      </c>
      <c r="G254" s="1">
        <v>42390.49680922454</v>
      </c>
      <c r="H254" t="s">
        <v>814</v>
      </c>
      <c r="I254" t="s">
        <v>808</v>
      </c>
      <c r="J254">
        <v>30</v>
      </c>
      <c r="K254">
        <v>100</v>
      </c>
      <c r="L254">
        <v>30</v>
      </c>
      <c r="M254">
        <v>35</v>
      </c>
      <c r="N254">
        <v>35</v>
      </c>
      <c r="O254" s="1">
        <v>42391.715571678244</v>
      </c>
      <c r="P254" t="s">
        <v>45</v>
      </c>
      <c r="Q254" s="1">
        <v>42369</v>
      </c>
      <c r="R254" s="1">
        <v>4988</v>
      </c>
      <c r="S254" s="460" t="str">
        <f>Tabla__10.1.1.223_SQLEXPRESS_sigob_utp_Componentes_indicadores[[#This Row],[desc_indicador]]</f>
        <v>Aporte de la UTP en proyectos y/o actividades a nivel regional en el ámbito de la sociedad y el ambiente</v>
      </c>
      <c r="T254" s="540">
        <f>Tabla__10.1.1.223_SQLEXPRESS_sigob_utp_Componentes_indicadores[[#This Row],[fecha_modificacion]]</f>
        <v>42391.715571678244</v>
      </c>
    </row>
    <row r="255" spans="1:20" x14ac:dyDescent="0.25">
      <c r="A255">
        <v>10</v>
      </c>
      <c r="B255" t="s">
        <v>33</v>
      </c>
      <c r="C255" t="s">
        <v>274</v>
      </c>
      <c r="D255" t="s">
        <v>16</v>
      </c>
      <c r="E255" t="s">
        <v>34</v>
      </c>
      <c r="F255" t="s">
        <v>18</v>
      </c>
      <c r="G255" s="1">
        <v>42347.710261192129</v>
      </c>
      <c r="H255" t="s">
        <v>275</v>
      </c>
      <c r="I255" t="s">
        <v>808</v>
      </c>
      <c r="J255">
        <v>75</v>
      </c>
      <c r="K255">
        <v>93.333333333333329</v>
      </c>
      <c r="L255">
        <v>70</v>
      </c>
      <c r="M255">
        <v>35</v>
      </c>
      <c r="N255">
        <v>35</v>
      </c>
      <c r="O255" s="1">
        <v>42391.39871134259</v>
      </c>
      <c r="P255" t="s">
        <v>151</v>
      </c>
      <c r="Q255" s="1">
        <v>42369</v>
      </c>
      <c r="R255" s="1">
        <v>8275</v>
      </c>
      <c r="S255" s="460" t="str">
        <f>Tabla__10.1.1.223_SQLEXPRESS_sigob_utp_Componentes_indicadores[[#This Row],[desc_indicador]]</f>
        <v>Vigilancia e inteligencia competitiva (Toma de decisiones)</v>
      </c>
      <c r="T255" s="540">
        <f>Tabla__10.1.1.223_SQLEXPRESS_sigob_utp_Componentes_indicadores[[#This Row],[fecha_modificacion]]</f>
        <v>42391.39871134259</v>
      </c>
    </row>
    <row r="256" spans="1:20" x14ac:dyDescent="0.25">
      <c r="A256">
        <v>10</v>
      </c>
      <c r="B256" t="s">
        <v>33</v>
      </c>
      <c r="C256" t="s">
        <v>274</v>
      </c>
      <c r="D256" t="s">
        <v>16</v>
      </c>
      <c r="E256" t="s">
        <v>34</v>
      </c>
      <c r="F256" t="s">
        <v>18</v>
      </c>
      <c r="G256" s="1">
        <v>42347.710261192129</v>
      </c>
      <c r="H256" t="s">
        <v>275</v>
      </c>
      <c r="I256" t="s">
        <v>808</v>
      </c>
      <c r="J256">
        <v>75</v>
      </c>
      <c r="K256">
        <v>93.333333333333329</v>
      </c>
      <c r="L256">
        <v>70</v>
      </c>
      <c r="M256">
        <v>35</v>
      </c>
      <c r="N256">
        <v>35</v>
      </c>
      <c r="O256" s="1">
        <v>42391.39871134259</v>
      </c>
      <c r="P256" t="s">
        <v>151</v>
      </c>
      <c r="Q256" s="1">
        <v>42369</v>
      </c>
      <c r="R256" s="1">
        <v>8276</v>
      </c>
      <c r="S256" s="460" t="str">
        <f>Tabla__10.1.1.223_SQLEXPRESS_sigob_utp_Componentes_indicadores[[#This Row],[desc_indicador]]</f>
        <v>Vigilancia e inteligencia competitiva (Toma de decisiones)</v>
      </c>
      <c r="T256" s="540">
        <f>Tabla__10.1.1.223_SQLEXPRESS_sigob_utp_Componentes_indicadores[[#This Row],[fecha_modificacion]]</f>
        <v>42391.39871134259</v>
      </c>
    </row>
    <row r="257" spans="1:20" x14ac:dyDescent="0.25">
      <c r="A257">
        <v>10</v>
      </c>
      <c r="B257" t="s">
        <v>33</v>
      </c>
      <c r="C257" t="s">
        <v>665</v>
      </c>
      <c r="D257" t="s">
        <v>16</v>
      </c>
      <c r="E257" t="s">
        <v>34</v>
      </c>
      <c r="F257" t="s">
        <v>18</v>
      </c>
      <c r="G257" s="1">
        <v>42284.44005138889</v>
      </c>
      <c r="H257" t="s">
        <v>147</v>
      </c>
      <c r="I257" t="s">
        <v>808</v>
      </c>
      <c r="J257">
        <v>5</v>
      </c>
      <c r="K257">
        <v>100</v>
      </c>
      <c r="L257">
        <v>5</v>
      </c>
      <c r="M257">
        <v>35</v>
      </c>
      <c r="N257">
        <v>35</v>
      </c>
      <c r="O257" s="1">
        <v>42341.646126886575</v>
      </c>
      <c r="P257" t="s">
        <v>815</v>
      </c>
      <c r="Q257" s="1">
        <v>42369</v>
      </c>
      <c r="R257" s="1">
        <v>1012</v>
      </c>
      <c r="S257" s="460" t="str">
        <f>Tabla__10.1.1.223_SQLEXPRESS_sigob_utp_Componentes_indicadores[[#This Row],[desc_indicador]]</f>
        <v>Políticas públicas nuevas o mejoradas</v>
      </c>
      <c r="T257" s="540">
        <f>Tabla__10.1.1.223_SQLEXPRESS_sigob_utp_Componentes_indicadores[[#This Row],[fecha_modificacion]]</f>
        <v>42341.646126886575</v>
      </c>
    </row>
    <row r="258" spans="1:20" x14ac:dyDescent="0.25">
      <c r="A258">
        <v>10</v>
      </c>
      <c r="B258" t="s">
        <v>33</v>
      </c>
      <c r="C258" t="s">
        <v>665</v>
      </c>
      <c r="D258" t="s">
        <v>16</v>
      </c>
      <c r="E258" t="s">
        <v>34</v>
      </c>
      <c r="F258" t="s">
        <v>18</v>
      </c>
      <c r="G258" s="1">
        <v>42394.401444097224</v>
      </c>
      <c r="H258" t="s">
        <v>148</v>
      </c>
      <c r="I258" t="s">
        <v>808</v>
      </c>
      <c r="J258">
        <v>36</v>
      </c>
      <c r="K258">
        <v>105.55555555555556</v>
      </c>
      <c r="L258">
        <v>38</v>
      </c>
      <c r="M258">
        <v>35</v>
      </c>
      <c r="N258">
        <v>35</v>
      </c>
      <c r="O258" s="1">
        <v>42341.646126886575</v>
      </c>
      <c r="P258" t="s">
        <v>815</v>
      </c>
      <c r="Q258" s="1">
        <v>42369</v>
      </c>
      <c r="R258" s="1">
        <v>5195</v>
      </c>
      <c r="S258" s="460" t="str">
        <f>Tabla__10.1.1.223_SQLEXPRESS_sigob_utp_Componentes_indicadores[[#This Row],[desc_indicador]]</f>
        <v>Acuerdos generados para trabajo conjunto en la movilización (Reeditores)</v>
      </c>
      <c r="T258" s="540">
        <f>Tabla__10.1.1.223_SQLEXPRESS_sigob_utp_Componentes_indicadores[[#This Row],[fecha_modificacion]]</f>
        <v>42341.646126886575</v>
      </c>
    </row>
    <row r="259" spans="1:20" x14ac:dyDescent="0.25">
      <c r="A259">
        <v>10</v>
      </c>
      <c r="B259" t="s">
        <v>33</v>
      </c>
      <c r="C259" t="s">
        <v>665</v>
      </c>
      <c r="D259" t="s">
        <v>16</v>
      </c>
      <c r="E259" t="s">
        <v>34</v>
      </c>
      <c r="F259" t="s">
        <v>18</v>
      </c>
      <c r="G259" s="1">
        <v>42394.401444097224</v>
      </c>
      <c r="H259" t="s">
        <v>148</v>
      </c>
      <c r="I259" t="s">
        <v>808</v>
      </c>
      <c r="J259">
        <v>36</v>
      </c>
      <c r="K259">
        <v>105.55555555555556</v>
      </c>
      <c r="L259">
        <v>38</v>
      </c>
      <c r="M259">
        <v>35</v>
      </c>
      <c r="N259">
        <v>35</v>
      </c>
      <c r="O259" s="1">
        <v>42341.646126886575</v>
      </c>
      <c r="P259" t="s">
        <v>815</v>
      </c>
      <c r="Q259" s="1">
        <v>42369</v>
      </c>
      <c r="R259" s="1">
        <v>5196</v>
      </c>
      <c r="S259" s="460" t="str">
        <f>Tabla__10.1.1.223_SQLEXPRESS_sigob_utp_Componentes_indicadores[[#This Row],[desc_indicador]]</f>
        <v>Acuerdos generados para trabajo conjunto en la movilización (Reeditores)</v>
      </c>
      <c r="T259" s="540">
        <f>Tabla__10.1.1.223_SQLEXPRESS_sigob_utp_Componentes_indicadores[[#This Row],[fecha_modificacion]]</f>
        <v>42341.646126886575</v>
      </c>
    </row>
    <row r="260" spans="1:20" x14ac:dyDescent="0.25">
      <c r="A260">
        <v>10</v>
      </c>
      <c r="B260" t="s">
        <v>33</v>
      </c>
      <c r="C260" t="s">
        <v>276</v>
      </c>
      <c r="D260" t="s">
        <v>16</v>
      </c>
      <c r="E260" t="s">
        <v>34</v>
      </c>
      <c r="F260" t="s">
        <v>18</v>
      </c>
      <c r="G260" s="1">
        <v>42285.805749074076</v>
      </c>
      <c r="H260" t="s">
        <v>150</v>
      </c>
      <c r="I260" t="s">
        <v>808</v>
      </c>
      <c r="J260">
        <v>13</v>
      </c>
      <c r="K260">
        <v>107.69230769230769</v>
      </c>
      <c r="L260">
        <v>14</v>
      </c>
      <c r="M260">
        <v>35</v>
      </c>
      <c r="N260">
        <v>35</v>
      </c>
      <c r="O260" s="1">
        <v>42391.568364814812</v>
      </c>
      <c r="P260" t="s">
        <v>52</v>
      </c>
      <c r="Q260" s="1">
        <v>42369</v>
      </c>
      <c r="R260" s="1">
        <v>5235</v>
      </c>
      <c r="S260" s="460" t="str">
        <f>Tabla__10.1.1.223_SQLEXPRESS_sigob_utp_Componentes_indicadores[[#This Row],[desc_indicador]]</f>
        <v>Número de alianzas articuladas</v>
      </c>
      <c r="T260" s="540">
        <f>Tabla__10.1.1.223_SQLEXPRESS_sigob_utp_Componentes_indicadores[[#This Row],[fecha_modificacion]]</f>
        <v>42391.568364814812</v>
      </c>
    </row>
    <row r="261" spans="1:20" x14ac:dyDescent="0.25">
      <c r="A261">
        <v>10</v>
      </c>
      <c r="B261" t="s">
        <v>33</v>
      </c>
      <c r="C261" t="s">
        <v>276</v>
      </c>
      <c r="D261" t="s">
        <v>16</v>
      </c>
      <c r="E261" t="s">
        <v>34</v>
      </c>
      <c r="F261" t="s">
        <v>18</v>
      </c>
      <c r="G261" s="1">
        <v>42285.805749074076</v>
      </c>
      <c r="H261" t="s">
        <v>150</v>
      </c>
      <c r="I261" t="s">
        <v>808</v>
      </c>
      <c r="J261">
        <v>13</v>
      </c>
      <c r="K261">
        <v>107.69230769230769</v>
      </c>
      <c r="L261">
        <v>14</v>
      </c>
      <c r="M261">
        <v>35</v>
      </c>
      <c r="N261">
        <v>35</v>
      </c>
      <c r="O261" s="1">
        <v>42391.568364814812</v>
      </c>
      <c r="P261" t="s">
        <v>52</v>
      </c>
      <c r="Q261" s="1">
        <v>42369</v>
      </c>
      <c r="R261" s="1">
        <v>5236</v>
      </c>
      <c r="S261" s="460" t="str">
        <f>Tabla__10.1.1.223_SQLEXPRESS_sigob_utp_Componentes_indicadores[[#This Row],[desc_indicador]]</f>
        <v>Número de alianzas articuladas</v>
      </c>
      <c r="T261" s="540">
        <f>Tabla__10.1.1.223_SQLEXPRESS_sigob_utp_Componentes_indicadores[[#This Row],[fecha_modificacion]]</f>
        <v>42391.568364814812</v>
      </c>
    </row>
    <row r="262" spans="1:20" x14ac:dyDescent="0.25">
      <c r="A262">
        <v>10</v>
      </c>
      <c r="B262" t="s">
        <v>33</v>
      </c>
      <c r="C262" t="s">
        <v>276</v>
      </c>
      <c r="D262" t="s">
        <v>16</v>
      </c>
      <c r="E262" t="s">
        <v>34</v>
      </c>
      <c r="F262" t="s">
        <v>18</v>
      </c>
      <c r="G262" s="1">
        <v>42348.454485335649</v>
      </c>
      <c r="H262" t="s">
        <v>149</v>
      </c>
      <c r="I262" t="s">
        <v>808</v>
      </c>
      <c r="J262">
        <v>6</v>
      </c>
      <c r="K262">
        <v>100</v>
      </c>
      <c r="L262">
        <v>6</v>
      </c>
      <c r="M262">
        <v>35</v>
      </c>
      <c r="N262">
        <v>35</v>
      </c>
      <c r="O262" s="1">
        <v>42391.568364814812</v>
      </c>
      <c r="P262" t="s">
        <v>52</v>
      </c>
      <c r="Q262" s="1">
        <v>42369</v>
      </c>
      <c r="R262" s="1">
        <v>5215</v>
      </c>
      <c r="S262" s="460" t="str">
        <f>Tabla__10.1.1.223_SQLEXPRESS_sigob_utp_Componentes_indicadores[[#This Row],[desc_indicador]]</f>
        <v>Facultades involucradas en las alianzas establecidas</v>
      </c>
      <c r="T262" s="540">
        <f>Tabla__10.1.1.223_SQLEXPRESS_sigob_utp_Componentes_indicadores[[#This Row],[fecha_modificacion]]</f>
        <v>42391.568364814812</v>
      </c>
    </row>
    <row r="263" spans="1:20" x14ac:dyDescent="0.25">
      <c r="A263">
        <v>10</v>
      </c>
      <c r="B263" t="s">
        <v>33</v>
      </c>
      <c r="C263" t="s">
        <v>276</v>
      </c>
      <c r="D263" t="s">
        <v>16</v>
      </c>
      <c r="E263" t="s">
        <v>34</v>
      </c>
      <c r="F263" t="s">
        <v>18</v>
      </c>
      <c r="G263" s="1">
        <v>42348.454485335649</v>
      </c>
      <c r="H263" t="s">
        <v>149</v>
      </c>
      <c r="I263" t="s">
        <v>808</v>
      </c>
      <c r="J263">
        <v>6</v>
      </c>
      <c r="K263">
        <v>100</v>
      </c>
      <c r="L263">
        <v>6</v>
      </c>
      <c r="M263">
        <v>35</v>
      </c>
      <c r="N263">
        <v>35</v>
      </c>
      <c r="O263" s="1">
        <v>42391.568364814812</v>
      </c>
      <c r="P263" t="s">
        <v>52</v>
      </c>
      <c r="Q263" s="1">
        <v>42369</v>
      </c>
      <c r="R263" s="1">
        <v>5216</v>
      </c>
      <c r="S263" s="460" t="str">
        <f>Tabla__10.1.1.223_SQLEXPRESS_sigob_utp_Componentes_indicadores[[#This Row],[desc_indicador]]</f>
        <v>Facultades involucradas en las alianzas establecidas</v>
      </c>
      <c r="T263" s="540">
        <f>Tabla__10.1.1.223_SQLEXPRESS_sigob_utp_Componentes_indicadores[[#This Row],[fecha_modificacion]]</f>
        <v>42391.568364814812</v>
      </c>
    </row>
    <row r="264" spans="1:20" x14ac:dyDescent="0.25">
      <c r="A264">
        <v>169</v>
      </c>
      <c r="B264" t="s">
        <v>50</v>
      </c>
      <c r="C264" t="s">
        <v>689</v>
      </c>
      <c r="D264" t="s">
        <v>16</v>
      </c>
      <c r="E264" t="s">
        <v>51</v>
      </c>
      <c r="F264" t="s">
        <v>18</v>
      </c>
      <c r="G264" s="1">
        <v>42321.401555671298</v>
      </c>
      <c r="H264" t="s">
        <v>723</v>
      </c>
      <c r="I264" t="s">
        <v>808</v>
      </c>
      <c r="J264">
        <v>80</v>
      </c>
      <c r="K264">
        <v>104.16249999999999</v>
      </c>
      <c r="L264">
        <v>83.33</v>
      </c>
      <c r="M264">
        <v>37</v>
      </c>
      <c r="N264">
        <v>35</v>
      </c>
      <c r="O264" s="1">
        <v>42395.493331562502</v>
      </c>
      <c r="P264" t="s">
        <v>151</v>
      </c>
      <c r="Q264" s="1">
        <v>42369</v>
      </c>
      <c r="R264" s="1">
        <v>16533</v>
      </c>
      <c r="S264" s="460" t="str">
        <f>Tabla__10.1.1.223_SQLEXPRESS_sigob_utp_Componentes_indicadores[[#This Row],[desc_indicador]]</f>
        <v>Nivel de toma de decisiones soportadas en el uso de la información a nivel estratégico</v>
      </c>
      <c r="T264" s="540">
        <f>Tabla__10.1.1.223_SQLEXPRESS_sigob_utp_Componentes_indicadores[[#This Row],[fecha_modificacion]]</f>
        <v>42395.493331562502</v>
      </c>
    </row>
    <row r="265" spans="1:20" x14ac:dyDescent="0.25">
      <c r="A265">
        <v>169</v>
      </c>
      <c r="B265" t="s">
        <v>50</v>
      </c>
      <c r="C265" t="s">
        <v>689</v>
      </c>
      <c r="D265" t="s">
        <v>16</v>
      </c>
      <c r="E265" t="s">
        <v>51</v>
      </c>
      <c r="F265" t="s">
        <v>18</v>
      </c>
      <c r="G265" s="1">
        <v>42321.401555671298</v>
      </c>
      <c r="H265" t="s">
        <v>723</v>
      </c>
      <c r="I265" t="s">
        <v>808</v>
      </c>
      <c r="J265">
        <v>80</v>
      </c>
      <c r="K265">
        <v>104.16249999999999</v>
      </c>
      <c r="L265">
        <v>83.33</v>
      </c>
      <c r="M265">
        <v>37</v>
      </c>
      <c r="N265">
        <v>35</v>
      </c>
      <c r="O265" s="1">
        <v>42395.493331562502</v>
      </c>
      <c r="P265" t="s">
        <v>151</v>
      </c>
      <c r="Q265" s="1">
        <v>42369</v>
      </c>
      <c r="R265" s="1">
        <v>16534</v>
      </c>
      <c r="S265" s="460" t="str">
        <f>Tabla__10.1.1.223_SQLEXPRESS_sigob_utp_Componentes_indicadores[[#This Row],[desc_indicador]]</f>
        <v>Nivel de toma de decisiones soportadas en el uso de la información a nivel estratégico</v>
      </c>
      <c r="T265" s="540">
        <f>Tabla__10.1.1.223_SQLEXPRESS_sigob_utp_Componentes_indicadores[[#This Row],[fecha_modificacion]]</f>
        <v>42395.493331562502</v>
      </c>
    </row>
    <row r="266" spans="1:20" x14ac:dyDescent="0.25">
      <c r="A266">
        <v>169</v>
      </c>
      <c r="B266" t="s">
        <v>50</v>
      </c>
      <c r="C266" t="s">
        <v>689</v>
      </c>
      <c r="D266" t="s">
        <v>16</v>
      </c>
      <c r="E266" t="s">
        <v>51</v>
      </c>
      <c r="F266" t="s">
        <v>18</v>
      </c>
      <c r="G266" s="1">
        <v>42321.401555671298</v>
      </c>
      <c r="H266" t="s">
        <v>723</v>
      </c>
      <c r="I266" t="s">
        <v>808</v>
      </c>
      <c r="J266">
        <v>80</v>
      </c>
      <c r="K266">
        <v>104.16249999999999</v>
      </c>
      <c r="L266">
        <v>83.33</v>
      </c>
      <c r="M266">
        <v>37</v>
      </c>
      <c r="N266">
        <v>35</v>
      </c>
      <c r="O266" s="1">
        <v>42395.493331562502</v>
      </c>
      <c r="P266" t="s">
        <v>151</v>
      </c>
      <c r="Q266" s="1">
        <v>42369</v>
      </c>
      <c r="R266" s="1">
        <v>16535</v>
      </c>
      <c r="S266" s="460" t="str">
        <f>Tabla__10.1.1.223_SQLEXPRESS_sigob_utp_Componentes_indicadores[[#This Row],[desc_indicador]]</f>
        <v>Nivel de toma de decisiones soportadas en el uso de la información a nivel estratégico</v>
      </c>
      <c r="T266" s="540">
        <f>Tabla__10.1.1.223_SQLEXPRESS_sigob_utp_Componentes_indicadores[[#This Row],[fecha_modificacion]]</f>
        <v>42395.493331562502</v>
      </c>
    </row>
    <row r="267" spans="1:20" x14ac:dyDescent="0.25">
      <c r="A267">
        <v>169</v>
      </c>
      <c r="B267" t="s">
        <v>50</v>
      </c>
      <c r="C267" t="s">
        <v>689</v>
      </c>
      <c r="D267" t="s">
        <v>16</v>
      </c>
      <c r="E267" t="s">
        <v>51</v>
      </c>
      <c r="F267" t="s">
        <v>18</v>
      </c>
      <c r="G267" s="1">
        <v>42321.401555671298</v>
      </c>
      <c r="H267" t="s">
        <v>723</v>
      </c>
      <c r="I267" t="s">
        <v>808</v>
      </c>
      <c r="J267">
        <v>80</v>
      </c>
      <c r="K267">
        <v>104.16249999999999</v>
      </c>
      <c r="L267">
        <v>83.33</v>
      </c>
      <c r="M267">
        <v>37</v>
      </c>
      <c r="N267">
        <v>35</v>
      </c>
      <c r="O267" s="1">
        <v>42395.493331562502</v>
      </c>
      <c r="P267" t="s">
        <v>151</v>
      </c>
      <c r="Q267" s="1">
        <v>42369</v>
      </c>
      <c r="R267" s="1">
        <v>16536</v>
      </c>
      <c r="S267" s="460" t="str">
        <f>Tabla__10.1.1.223_SQLEXPRESS_sigob_utp_Componentes_indicadores[[#This Row],[desc_indicador]]</f>
        <v>Nivel de toma de decisiones soportadas en el uso de la información a nivel estratégico</v>
      </c>
      <c r="T267" s="540">
        <f>Tabla__10.1.1.223_SQLEXPRESS_sigob_utp_Componentes_indicadores[[#This Row],[fecha_modificacion]]</f>
        <v>42395.493331562502</v>
      </c>
    </row>
    <row r="268" spans="1:20" x14ac:dyDescent="0.25">
      <c r="A268">
        <v>169</v>
      </c>
      <c r="B268" t="s">
        <v>50</v>
      </c>
      <c r="C268" t="s">
        <v>689</v>
      </c>
      <c r="D268" t="s">
        <v>16</v>
      </c>
      <c r="E268" t="s">
        <v>51</v>
      </c>
      <c r="F268" t="s">
        <v>18</v>
      </c>
      <c r="G268" s="1">
        <v>42321.401555671298</v>
      </c>
      <c r="H268" t="s">
        <v>723</v>
      </c>
      <c r="I268" t="s">
        <v>808</v>
      </c>
      <c r="J268">
        <v>80</v>
      </c>
      <c r="K268">
        <v>104.16249999999999</v>
      </c>
      <c r="L268">
        <v>83.33</v>
      </c>
      <c r="M268">
        <v>37</v>
      </c>
      <c r="N268">
        <v>35</v>
      </c>
      <c r="O268" s="1">
        <v>42395.493331562502</v>
      </c>
      <c r="P268" t="s">
        <v>151</v>
      </c>
      <c r="Q268" s="1">
        <v>42369</v>
      </c>
      <c r="R268" s="1">
        <v>16537</v>
      </c>
      <c r="S268" s="460" t="str">
        <f>Tabla__10.1.1.223_SQLEXPRESS_sigob_utp_Componentes_indicadores[[#This Row],[desc_indicador]]</f>
        <v>Nivel de toma de decisiones soportadas en el uso de la información a nivel estratégico</v>
      </c>
      <c r="T268" s="540">
        <f>Tabla__10.1.1.223_SQLEXPRESS_sigob_utp_Componentes_indicadores[[#This Row],[fecha_modificacion]]</f>
        <v>42395.493331562502</v>
      </c>
    </row>
    <row r="269" spans="1:20" x14ac:dyDescent="0.25">
      <c r="A269">
        <v>169</v>
      </c>
      <c r="B269" t="s">
        <v>50</v>
      </c>
      <c r="C269" t="s">
        <v>689</v>
      </c>
      <c r="D269" t="s">
        <v>16</v>
      </c>
      <c r="E269" t="s">
        <v>51</v>
      </c>
      <c r="F269" t="s">
        <v>18</v>
      </c>
      <c r="G269" s="1">
        <v>42321.401555671298</v>
      </c>
      <c r="H269" t="s">
        <v>723</v>
      </c>
      <c r="I269" t="s">
        <v>808</v>
      </c>
      <c r="J269">
        <v>80</v>
      </c>
      <c r="K269">
        <v>104.16249999999999</v>
      </c>
      <c r="L269">
        <v>83.33</v>
      </c>
      <c r="M269">
        <v>37</v>
      </c>
      <c r="N269">
        <v>35</v>
      </c>
      <c r="O269" s="1">
        <v>42395.493331562502</v>
      </c>
      <c r="P269" t="s">
        <v>151</v>
      </c>
      <c r="Q269" s="1">
        <v>42369</v>
      </c>
      <c r="R269" s="1">
        <v>16538</v>
      </c>
      <c r="S269" s="460" t="str">
        <f>Tabla__10.1.1.223_SQLEXPRESS_sigob_utp_Componentes_indicadores[[#This Row],[desc_indicador]]</f>
        <v>Nivel de toma de decisiones soportadas en el uso de la información a nivel estratégico</v>
      </c>
      <c r="T269" s="540">
        <f>Tabla__10.1.1.223_SQLEXPRESS_sigob_utp_Componentes_indicadores[[#This Row],[fecha_modificacion]]</f>
        <v>42395.493331562502</v>
      </c>
    </row>
    <row r="270" spans="1:20" x14ac:dyDescent="0.25">
      <c r="A270">
        <v>169</v>
      </c>
      <c r="B270" t="s">
        <v>50</v>
      </c>
      <c r="C270" t="s">
        <v>689</v>
      </c>
      <c r="D270" t="s">
        <v>16</v>
      </c>
      <c r="E270" t="s">
        <v>51</v>
      </c>
      <c r="F270" t="s">
        <v>18</v>
      </c>
      <c r="G270" s="1">
        <v>42321.401555671298</v>
      </c>
      <c r="H270" t="s">
        <v>723</v>
      </c>
      <c r="I270" t="s">
        <v>808</v>
      </c>
      <c r="J270">
        <v>80</v>
      </c>
      <c r="K270">
        <v>104.16249999999999</v>
      </c>
      <c r="L270">
        <v>83.33</v>
      </c>
      <c r="M270">
        <v>37</v>
      </c>
      <c r="N270">
        <v>35</v>
      </c>
      <c r="O270" s="1">
        <v>42395.493331562502</v>
      </c>
      <c r="P270" t="s">
        <v>151</v>
      </c>
      <c r="Q270" s="1">
        <v>42369</v>
      </c>
      <c r="R270" s="1">
        <v>16539</v>
      </c>
      <c r="S270" s="460" t="str">
        <f>Tabla__10.1.1.223_SQLEXPRESS_sigob_utp_Componentes_indicadores[[#This Row],[desc_indicador]]</f>
        <v>Nivel de toma de decisiones soportadas en el uso de la información a nivel estratégico</v>
      </c>
      <c r="T270" s="540">
        <f>Tabla__10.1.1.223_SQLEXPRESS_sigob_utp_Componentes_indicadores[[#This Row],[fecha_modificacion]]</f>
        <v>42395.493331562502</v>
      </c>
    </row>
    <row r="271" spans="1:20" x14ac:dyDescent="0.25">
      <c r="A271">
        <v>169</v>
      </c>
      <c r="B271" t="s">
        <v>50</v>
      </c>
      <c r="C271" t="s">
        <v>689</v>
      </c>
      <c r="D271" t="s">
        <v>16</v>
      </c>
      <c r="E271" t="s">
        <v>51</v>
      </c>
      <c r="F271" t="s">
        <v>18</v>
      </c>
      <c r="G271" s="1">
        <v>42321.401555671298</v>
      </c>
      <c r="H271" t="s">
        <v>723</v>
      </c>
      <c r="I271" t="s">
        <v>808</v>
      </c>
      <c r="J271">
        <v>80</v>
      </c>
      <c r="K271">
        <v>104.16249999999999</v>
      </c>
      <c r="L271">
        <v>83.33</v>
      </c>
      <c r="M271">
        <v>37</v>
      </c>
      <c r="N271">
        <v>35</v>
      </c>
      <c r="O271" s="1">
        <v>42395.493331562502</v>
      </c>
      <c r="P271" t="s">
        <v>151</v>
      </c>
      <c r="Q271" s="1">
        <v>42369</v>
      </c>
      <c r="R271" s="1">
        <v>16540</v>
      </c>
      <c r="S271" s="460" t="str">
        <f>Tabla__10.1.1.223_SQLEXPRESS_sigob_utp_Componentes_indicadores[[#This Row],[desc_indicador]]</f>
        <v>Nivel de toma de decisiones soportadas en el uso de la información a nivel estratégico</v>
      </c>
      <c r="T271" s="540">
        <f>Tabla__10.1.1.223_SQLEXPRESS_sigob_utp_Componentes_indicadores[[#This Row],[fecha_modificacion]]</f>
        <v>42395.493331562502</v>
      </c>
    </row>
    <row r="272" spans="1:20" x14ac:dyDescent="0.25">
      <c r="A272">
        <v>169</v>
      </c>
      <c r="B272" t="s">
        <v>50</v>
      </c>
      <c r="C272" t="s">
        <v>689</v>
      </c>
      <c r="D272" t="s">
        <v>16</v>
      </c>
      <c r="E272" t="s">
        <v>51</v>
      </c>
      <c r="F272" t="s">
        <v>18</v>
      </c>
      <c r="G272" s="1">
        <v>42321.401555671298</v>
      </c>
      <c r="H272" t="s">
        <v>723</v>
      </c>
      <c r="I272" t="s">
        <v>808</v>
      </c>
      <c r="J272">
        <v>80</v>
      </c>
      <c r="K272">
        <v>104.16249999999999</v>
      </c>
      <c r="L272">
        <v>83.33</v>
      </c>
      <c r="M272">
        <v>37</v>
      </c>
      <c r="N272">
        <v>35</v>
      </c>
      <c r="O272" s="1">
        <v>42395.493331562502</v>
      </c>
      <c r="P272" t="s">
        <v>151</v>
      </c>
      <c r="Q272" s="1">
        <v>42369</v>
      </c>
      <c r="R272" s="1">
        <v>16541</v>
      </c>
      <c r="S272" s="460" t="str">
        <f>Tabla__10.1.1.223_SQLEXPRESS_sigob_utp_Componentes_indicadores[[#This Row],[desc_indicador]]</f>
        <v>Nivel de toma de decisiones soportadas en el uso de la información a nivel estratégico</v>
      </c>
      <c r="T272" s="540">
        <f>Tabla__10.1.1.223_SQLEXPRESS_sigob_utp_Componentes_indicadores[[#This Row],[fecha_modificacion]]</f>
        <v>42395.493331562502</v>
      </c>
    </row>
    <row r="273" spans="1:20" x14ac:dyDescent="0.25">
      <c r="A273">
        <v>169</v>
      </c>
      <c r="B273" t="s">
        <v>50</v>
      </c>
      <c r="C273" t="s">
        <v>689</v>
      </c>
      <c r="D273" t="s">
        <v>16</v>
      </c>
      <c r="E273" t="s">
        <v>51</v>
      </c>
      <c r="F273" t="s">
        <v>18</v>
      </c>
      <c r="G273" s="1">
        <v>42321.401555671298</v>
      </c>
      <c r="H273" t="s">
        <v>723</v>
      </c>
      <c r="I273" t="s">
        <v>808</v>
      </c>
      <c r="J273">
        <v>80</v>
      </c>
      <c r="K273">
        <v>104.16249999999999</v>
      </c>
      <c r="L273">
        <v>83.33</v>
      </c>
      <c r="M273">
        <v>37</v>
      </c>
      <c r="N273">
        <v>35</v>
      </c>
      <c r="O273" s="1">
        <v>42395.493331562502</v>
      </c>
      <c r="P273" t="s">
        <v>151</v>
      </c>
      <c r="Q273" s="1">
        <v>42369</v>
      </c>
      <c r="R273" s="1">
        <v>16542</v>
      </c>
      <c r="S273" s="460" t="str">
        <f>Tabla__10.1.1.223_SQLEXPRESS_sigob_utp_Componentes_indicadores[[#This Row],[desc_indicador]]</f>
        <v>Nivel de toma de decisiones soportadas en el uso de la información a nivel estratégico</v>
      </c>
      <c r="T273" s="540">
        <f>Tabla__10.1.1.223_SQLEXPRESS_sigob_utp_Componentes_indicadores[[#This Row],[fecha_modificacion]]</f>
        <v>42395.493331562502</v>
      </c>
    </row>
    <row r="274" spans="1:20" x14ac:dyDescent="0.25">
      <c r="A274">
        <v>169</v>
      </c>
      <c r="B274" t="s">
        <v>50</v>
      </c>
      <c r="C274" t="s">
        <v>689</v>
      </c>
      <c r="D274" t="s">
        <v>16</v>
      </c>
      <c r="E274" t="s">
        <v>51</v>
      </c>
      <c r="F274" t="s">
        <v>18</v>
      </c>
      <c r="G274" s="1">
        <v>42321.401555671298</v>
      </c>
      <c r="H274" t="s">
        <v>723</v>
      </c>
      <c r="I274" t="s">
        <v>808</v>
      </c>
      <c r="J274">
        <v>80</v>
      </c>
      <c r="K274">
        <v>104.16249999999999</v>
      </c>
      <c r="L274">
        <v>83.33</v>
      </c>
      <c r="M274">
        <v>37</v>
      </c>
      <c r="N274">
        <v>35</v>
      </c>
      <c r="O274" s="1">
        <v>42395.493331562502</v>
      </c>
      <c r="P274" t="s">
        <v>151</v>
      </c>
      <c r="Q274" s="1">
        <v>42369</v>
      </c>
      <c r="R274" s="1">
        <v>16543</v>
      </c>
      <c r="S274" s="460" t="str">
        <f>Tabla__10.1.1.223_SQLEXPRESS_sigob_utp_Componentes_indicadores[[#This Row],[desc_indicador]]</f>
        <v>Nivel de toma de decisiones soportadas en el uso de la información a nivel estratégico</v>
      </c>
      <c r="T274" s="540">
        <f>Tabla__10.1.1.223_SQLEXPRESS_sigob_utp_Componentes_indicadores[[#This Row],[fecha_modificacion]]</f>
        <v>42395.493331562502</v>
      </c>
    </row>
    <row r="275" spans="1:20" x14ac:dyDescent="0.25">
      <c r="A275">
        <v>169</v>
      </c>
      <c r="B275" t="s">
        <v>50</v>
      </c>
      <c r="C275" t="s">
        <v>689</v>
      </c>
      <c r="D275" t="s">
        <v>16</v>
      </c>
      <c r="E275" t="s">
        <v>51</v>
      </c>
      <c r="F275" t="s">
        <v>18</v>
      </c>
      <c r="G275" s="1">
        <v>42321.401555671298</v>
      </c>
      <c r="H275" t="s">
        <v>723</v>
      </c>
      <c r="I275" t="s">
        <v>808</v>
      </c>
      <c r="J275">
        <v>80</v>
      </c>
      <c r="K275">
        <v>104.16249999999999</v>
      </c>
      <c r="L275">
        <v>83.33</v>
      </c>
      <c r="M275">
        <v>37</v>
      </c>
      <c r="N275">
        <v>35</v>
      </c>
      <c r="O275" s="1">
        <v>42395.493331562502</v>
      </c>
      <c r="P275" t="s">
        <v>151</v>
      </c>
      <c r="Q275" s="1">
        <v>42369</v>
      </c>
      <c r="R275" s="1">
        <v>16544</v>
      </c>
      <c r="S275" s="460" t="str">
        <f>Tabla__10.1.1.223_SQLEXPRESS_sigob_utp_Componentes_indicadores[[#This Row],[desc_indicador]]</f>
        <v>Nivel de toma de decisiones soportadas en el uso de la información a nivel estratégico</v>
      </c>
      <c r="T275" s="540">
        <f>Tabla__10.1.1.223_SQLEXPRESS_sigob_utp_Componentes_indicadores[[#This Row],[fecha_modificacion]]</f>
        <v>42395.493331562502</v>
      </c>
    </row>
    <row r="276" spans="1:20" x14ac:dyDescent="0.25">
      <c r="A276">
        <v>169</v>
      </c>
      <c r="B276" t="s">
        <v>50</v>
      </c>
      <c r="C276" t="s">
        <v>689</v>
      </c>
      <c r="D276" t="s">
        <v>16</v>
      </c>
      <c r="E276" t="s">
        <v>51</v>
      </c>
      <c r="F276" t="s">
        <v>18</v>
      </c>
      <c r="G276" s="1">
        <v>42347.701742824072</v>
      </c>
      <c r="H276" t="s">
        <v>725</v>
      </c>
      <c r="I276" t="s">
        <v>808</v>
      </c>
      <c r="J276">
        <v>80</v>
      </c>
      <c r="K276">
        <v>116.66250000000002</v>
      </c>
      <c r="L276">
        <v>93.330000000000013</v>
      </c>
      <c r="M276">
        <v>37</v>
      </c>
      <c r="N276">
        <v>35</v>
      </c>
      <c r="O276" s="1">
        <v>42395.493331562502</v>
      </c>
      <c r="P276" t="s">
        <v>151</v>
      </c>
      <c r="Q276" s="1">
        <v>42369</v>
      </c>
      <c r="R276" s="1">
        <v>16797</v>
      </c>
      <c r="S276" s="460" t="str">
        <f>Tabla__10.1.1.223_SQLEXPRESS_sigob_utp_Componentes_indicadores[[#This Row],[desc_indicador]]</f>
        <v>Nivel de Implementación de la política Institucional del Egresado</v>
      </c>
      <c r="T276" s="540">
        <f>Tabla__10.1.1.223_SQLEXPRESS_sigob_utp_Componentes_indicadores[[#This Row],[fecha_modificacion]]</f>
        <v>42395.493331562502</v>
      </c>
    </row>
    <row r="277" spans="1:20" x14ac:dyDescent="0.25">
      <c r="A277">
        <v>169</v>
      </c>
      <c r="B277" t="s">
        <v>50</v>
      </c>
      <c r="C277" t="s">
        <v>689</v>
      </c>
      <c r="D277" t="s">
        <v>16</v>
      </c>
      <c r="E277" t="s">
        <v>51</v>
      </c>
      <c r="F277" t="s">
        <v>18</v>
      </c>
      <c r="G277" s="1">
        <v>42347.701742824072</v>
      </c>
      <c r="H277" t="s">
        <v>725</v>
      </c>
      <c r="I277" t="s">
        <v>808</v>
      </c>
      <c r="J277">
        <v>80</v>
      </c>
      <c r="K277">
        <v>116.66250000000002</v>
      </c>
      <c r="L277">
        <v>93.330000000000013</v>
      </c>
      <c r="M277">
        <v>37</v>
      </c>
      <c r="N277">
        <v>35</v>
      </c>
      <c r="O277" s="1">
        <v>42395.493331562502</v>
      </c>
      <c r="P277" t="s">
        <v>151</v>
      </c>
      <c r="Q277" s="1">
        <v>42369</v>
      </c>
      <c r="R277" s="1">
        <v>16798</v>
      </c>
      <c r="S277" s="460" t="str">
        <f>Tabla__10.1.1.223_SQLEXPRESS_sigob_utp_Componentes_indicadores[[#This Row],[desc_indicador]]</f>
        <v>Nivel de Implementación de la política Institucional del Egresado</v>
      </c>
      <c r="T277" s="540">
        <f>Tabla__10.1.1.223_SQLEXPRESS_sigob_utp_Componentes_indicadores[[#This Row],[fecha_modificacion]]</f>
        <v>42395.493331562502</v>
      </c>
    </row>
    <row r="278" spans="1:20" x14ac:dyDescent="0.25">
      <c r="A278">
        <v>169</v>
      </c>
      <c r="B278" t="s">
        <v>50</v>
      </c>
      <c r="C278" t="s">
        <v>689</v>
      </c>
      <c r="D278" t="s">
        <v>16</v>
      </c>
      <c r="E278" t="s">
        <v>51</v>
      </c>
      <c r="F278" t="s">
        <v>18</v>
      </c>
      <c r="G278" s="1">
        <v>42347.701742824072</v>
      </c>
      <c r="H278" t="s">
        <v>725</v>
      </c>
      <c r="I278" t="s">
        <v>808</v>
      </c>
      <c r="J278">
        <v>80</v>
      </c>
      <c r="K278">
        <v>116.66250000000002</v>
      </c>
      <c r="L278">
        <v>93.330000000000013</v>
      </c>
      <c r="M278">
        <v>37</v>
      </c>
      <c r="N278">
        <v>35</v>
      </c>
      <c r="O278" s="1">
        <v>42395.493331562502</v>
      </c>
      <c r="P278" t="s">
        <v>151</v>
      </c>
      <c r="Q278" s="1">
        <v>42369</v>
      </c>
      <c r="R278" s="1">
        <v>16799</v>
      </c>
      <c r="S278" s="460" t="str">
        <f>Tabla__10.1.1.223_SQLEXPRESS_sigob_utp_Componentes_indicadores[[#This Row],[desc_indicador]]</f>
        <v>Nivel de Implementación de la política Institucional del Egresado</v>
      </c>
      <c r="T278" s="540">
        <f>Tabla__10.1.1.223_SQLEXPRESS_sigob_utp_Componentes_indicadores[[#This Row],[fecha_modificacion]]</f>
        <v>42395.493331562502</v>
      </c>
    </row>
    <row r="279" spans="1:20" x14ac:dyDescent="0.25">
      <c r="A279">
        <v>169</v>
      </c>
      <c r="B279" t="s">
        <v>50</v>
      </c>
      <c r="C279" t="s">
        <v>689</v>
      </c>
      <c r="D279" t="s">
        <v>16</v>
      </c>
      <c r="E279" t="s">
        <v>51</v>
      </c>
      <c r="F279" t="s">
        <v>18</v>
      </c>
      <c r="G279" s="1">
        <v>42347.701742824072</v>
      </c>
      <c r="H279" t="s">
        <v>725</v>
      </c>
      <c r="I279" t="s">
        <v>808</v>
      </c>
      <c r="J279">
        <v>80</v>
      </c>
      <c r="K279">
        <v>116.66250000000002</v>
      </c>
      <c r="L279">
        <v>93.330000000000013</v>
      </c>
      <c r="M279">
        <v>37</v>
      </c>
      <c r="N279">
        <v>35</v>
      </c>
      <c r="O279" s="1">
        <v>42395.493331562502</v>
      </c>
      <c r="P279" t="s">
        <v>151</v>
      </c>
      <c r="Q279" s="1">
        <v>42369</v>
      </c>
      <c r="R279" s="1">
        <v>16800</v>
      </c>
      <c r="S279" s="460" t="str">
        <f>Tabla__10.1.1.223_SQLEXPRESS_sigob_utp_Componentes_indicadores[[#This Row],[desc_indicador]]</f>
        <v>Nivel de Implementación de la política Institucional del Egresado</v>
      </c>
      <c r="T279" s="540">
        <f>Tabla__10.1.1.223_SQLEXPRESS_sigob_utp_Componentes_indicadores[[#This Row],[fecha_modificacion]]</f>
        <v>42395.493331562502</v>
      </c>
    </row>
    <row r="280" spans="1:20" x14ac:dyDescent="0.25">
      <c r="A280">
        <v>169</v>
      </c>
      <c r="B280" t="s">
        <v>50</v>
      </c>
      <c r="C280" t="s">
        <v>689</v>
      </c>
      <c r="D280" t="s">
        <v>16</v>
      </c>
      <c r="E280" t="s">
        <v>51</v>
      </c>
      <c r="F280" t="s">
        <v>18</v>
      </c>
      <c r="G280" s="1">
        <v>42347.701742824072</v>
      </c>
      <c r="H280" t="s">
        <v>725</v>
      </c>
      <c r="I280" t="s">
        <v>808</v>
      </c>
      <c r="J280">
        <v>80</v>
      </c>
      <c r="K280">
        <v>116.66250000000002</v>
      </c>
      <c r="L280">
        <v>93.330000000000013</v>
      </c>
      <c r="M280">
        <v>37</v>
      </c>
      <c r="N280">
        <v>35</v>
      </c>
      <c r="O280" s="1">
        <v>42395.493331562502</v>
      </c>
      <c r="P280" t="s">
        <v>151</v>
      </c>
      <c r="Q280" s="1">
        <v>42369</v>
      </c>
      <c r="R280" s="1">
        <v>16801</v>
      </c>
      <c r="S280" s="460" t="str">
        <f>Tabla__10.1.1.223_SQLEXPRESS_sigob_utp_Componentes_indicadores[[#This Row],[desc_indicador]]</f>
        <v>Nivel de Implementación de la política Institucional del Egresado</v>
      </c>
      <c r="T280" s="540">
        <f>Tabla__10.1.1.223_SQLEXPRESS_sigob_utp_Componentes_indicadores[[#This Row],[fecha_modificacion]]</f>
        <v>42395.493331562502</v>
      </c>
    </row>
    <row r="281" spans="1:20" x14ac:dyDescent="0.25">
      <c r="A281">
        <v>169</v>
      </c>
      <c r="B281" t="s">
        <v>50</v>
      </c>
      <c r="C281" t="s">
        <v>689</v>
      </c>
      <c r="D281" t="s">
        <v>16</v>
      </c>
      <c r="E281" t="s">
        <v>51</v>
      </c>
      <c r="F281" t="s">
        <v>18</v>
      </c>
      <c r="G281" s="1">
        <v>42347.701742824072</v>
      </c>
      <c r="H281" t="s">
        <v>725</v>
      </c>
      <c r="I281" t="s">
        <v>808</v>
      </c>
      <c r="J281">
        <v>80</v>
      </c>
      <c r="K281">
        <v>116.66250000000002</v>
      </c>
      <c r="L281">
        <v>93.330000000000013</v>
      </c>
      <c r="M281">
        <v>37</v>
      </c>
      <c r="N281">
        <v>35</v>
      </c>
      <c r="O281" s="1">
        <v>42395.493331562502</v>
      </c>
      <c r="P281" t="s">
        <v>151</v>
      </c>
      <c r="Q281" s="1">
        <v>42369</v>
      </c>
      <c r="R281" s="1">
        <v>16802</v>
      </c>
      <c r="S281" s="460" t="str">
        <f>Tabla__10.1.1.223_SQLEXPRESS_sigob_utp_Componentes_indicadores[[#This Row],[desc_indicador]]</f>
        <v>Nivel de Implementación de la política Institucional del Egresado</v>
      </c>
      <c r="T281" s="540">
        <f>Tabla__10.1.1.223_SQLEXPRESS_sigob_utp_Componentes_indicadores[[#This Row],[fecha_modificacion]]</f>
        <v>42395.493331562502</v>
      </c>
    </row>
    <row r="282" spans="1:20" x14ac:dyDescent="0.25">
      <c r="A282">
        <v>169</v>
      </c>
      <c r="B282" t="s">
        <v>50</v>
      </c>
      <c r="C282" t="s">
        <v>689</v>
      </c>
      <c r="D282" t="s">
        <v>16</v>
      </c>
      <c r="E282" t="s">
        <v>51</v>
      </c>
      <c r="F282" t="s">
        <v>18</v>
      </c>
      <c r="G282" s="1">
        <v>42347.701742824072</v>
      </c>
      <c r="H282" t="s">
        <v>725</v>
      </c>
      <c r="I282" t="s">
        <v>808</v>
      </c>
      <c r="J282">
        <v>80</v>
      </c>
      <c r="K282">
        <v>116.66250000000002</v>
      </c>
      <c r="L282">
        <v>93.330000000000013</v>
      </c>
      <c r="M282">
        <v>37</v>
      </c>
      <c r="N282">
        <v>35</v>
      </c>
      <c r="O282" s="1">
        <v>42395.493331562502</v>
      </c>
      <c r="P282" t="s">
        <v>151</v>
      </c>
      <c r="Q282" s="1">
        <v>42369</v>
      </c>
      <c r="R282" s="1">
        <v>16803</v>
      </c>
      <c r="S282" s="460" t="str">
        <f>Tabla__10.1.1.223_SQLEXPRESS_sigob_utp_Componentes_indicadores[[#This Row],[desc_indicador]]</f>
        <v>Nivel de Implementación de la política Institucional del Egresado</v>
      </c>
      <c r="T282" s="540">
        <f>Tabla__10.1.1.223_SQLEXPRESS_sigob_utp_Componentes_indicadores[[#This Row],[fecha_modificacion]]</f>
        <v>42395.493331562502</v>
      </c>
    </row>
    <row r="283" spans="1:20" x14ac:dyDescent="0.25">
      <c r="A283">
        <v>169</v>
      </c>
      <c r="B283" t="s">
        <v>50</v>
      </c>
      <c r="C283" t="s">
        <v>689</v>
      </c>
      <c r="D283" t="s">
        <v>16</v>
      </c>
      <c r="E283" t="s">
        <v>51</v>
      </c>
      <c r="F283" t="s">
        <v>18</v>
      </c>
      <c r="G283" s="1">
        <v>42347.701742824072</v>
      </c>
      <c r="H283" t="s">
        <v>725</v>
      </c>
      <c r="I283" t="s">
        <v>808</v>
      </c>
      <c r="J283">
        <v>80</v>
      </c>
      <c r="K283">
        <v>116.66250000000002</v>
      </c>
      <c r="L283">
        <v>93.330000000000013</v>
      </c>
      <c r="M283">
        <v>37</v>
      </c>
      <c r="N283">
        <v>35</v>
      </c>
      <c r="O283" s="1">
        <v>42395.493331562502</v>
      </c>
      <c r="P283" t="s">
        <v>151</v>
      </c>
      <c r="Q283" s="1">
        <v>42369</v>
      </c>
      <c r="R283" s="1">
        <v>16804</v>
      </c>
      <c r="S283" s="460" t="str">
        <f>Tabla__10.1.1.223_SQLEXPRESS_sigob_utp_Componentes_indicadores[[#This Row],[desc_indicador]]</f>
        <v>Nivel de Implementación de la política Institucional del Egresado</v>
      </c>
      <c r="T283" s="540">
        <f>Tabla__10.1.1.223_SQLEXPRESS_sigob_utp_Componentes_indicadores[[#This Row],[fecha_modificacion]]</f>
        <v>42395.493331562502</v>
      </c>
    </row>
    <row r="284" spans="1:20" x14ac:dyDescent="0.25">
      <c r="A284">
        <v>169</v>
      </c>
      <c r="B284" t="s">
        <v>50</v>
      </c>
      <c r="C284" t="s">
        <v>689</v>
      </c>
      <c r="D284" t="s">
        <v>16</v>
      </c>
      <c r="E284" t="s">
        <v>51</v>
      </c>
      <c r="F284" t="s">
        <v>18</v>
      </c>
      <c r="G284" s="1">
        <v>42347.701742824072</v>
      </c>
      <c r="H284" t="s">
        <v>725</v>
      </c>
      <c r="I284" t="s">
        <v>808</v>
      </c>
      <c r="J284">
        <v>80</v>
      </c>
      <c r="K284">
        <v>116.66250000000002</v>
      </c>
      <c r="L284">
        <v>93.330000000000013</v>
      </c>
      <c r="M284">
        <v>37</v>
      </c>
      <c r="N284">
        <v>35</v>
      </c>
      <c r="O284" s="1">
        <v>42395.493331562502</v>
      </c>
      <c r="P284" t="s">
        <v>151</v>
      </c>
      <c r="Q284" s="1">
        <v>42369</v>
      </c>
      <c r="R284" s="1">
        <v>16805</v>
      </c>
      <c r="S284" s="460" t="str">
        <f>Tabla__10.1.1.223_SQLEXPRESS_sigob_utp_Componentes_indicadores[[#This Row],[desc_indicador]]</f>
        <v>Nivel de Implementación de la política Institucional del Egresado</v>
      </c>
      <c r="T284" s="540">
        <f>Tabla__10.1.1.223_SQLEXPRESS_sigob_utp_Componentes_indicadores[[#This Row],[fecha_modificacion]]</f>
        <v>42395.493331562502</v>
      </c>
    </row>
    <row r="285" spans="1:20" x14ac:dyDescent="0.25">
      <c r="A285">
        <v>169</v>
      </c>
      <c r="B285" t="s">
        <v>50</v>
      </c>
      <c r="C285" t="s">
        <v>689</v>
      </c>
      <c r="D285" t="s">
        <v>16</v>
      </c>
      <c r="E285" t="s">
        <v>51</v>
      </c>
      <c r="F285" t="s">
        <v>18</v>
      </c>
      <c r="G285" s="1">
        <v>42347.701742824072</v>
      </c>
      <c r="H285" t="s">
        <v>725</v>
      </c>
      <c r="I285" t="s">
        <v>808</v>
      </c>
      <c r="J285">
        <v>80</v>
      </c>
      <c r="K285">
        <v>116.66250000000002</v>
      </c>
      <c r="L285">
        <v>93.330000000000013</v>
      </c>
      <c r="M285">
        <v>37</v>
      </c>
      <c r="N285">
        <v>35</v>
      </c>
      <c r="O285" s="1">
        <v>42395.493331562502</v>
      </c>
      <c r="P285" t="s">
        <v>151</v>
      </c>
      <c r="Q285" s="1">
        <v>42369</v>
      </c>
      <c r="R285" s="1">
        <v>16806</v>
      </c>
      <c r="S285" s="460" t="str">
        <f>Tabla__10.1.1.223_SQLEXPRESS_sigob_utp_Componentes_indicadores[[#This Row],[desc_indicador]]</f>
        <v>Nivel de Implementación de la política Institucional del Egresado</v>
      </c>
      <c r="T285" s="540">
        <f>Tabla__10.1.1.223_SQLEXPRESS_sigob_utp_Componentes_indicadores[[#This Row],[fecha_modificacion]]</f>
        <v>42395.493331562502</v>
      </c>
    </row>
    <row r="286" spans="1:20" x14ac:dyDescent="0.25">
      <c r="A286">
        <v>169</v>
      </c>
      <c r="B286" t="s">
        <v>50</v>
      </c>
      <c r="C286" t="s">
        <v>689</v>
      </c>
      <c r="D286" t="s">
        <v>16</v>
      </c>
      <c r="E286" t="s">
        <v>51</v>
      </c>
      <c r="F286" t="s">
        <v>18</v>
      </c>
      <c r="G286" s="1">
        <v>42347.701742824072</v>
      </c>
      <c r="H286" t="s">
        <v>725</v>
      </c>
      <c r="I286" t="s">
        <v>808</v>
      </c>
      <c r="J286">
        <v>80</v>
      </c>
      <c r="K286">
        <v>116.66250000000002</v>
      </c>
      <c r="L286">
        <v>93.330000000000013</v>
      </c>
      <c r="M286">
        <v>37</v>
      </c>
      <c r="N286">
        <v>35</v>
      </c>
      <c r="O286" s="1">
        <v>42395.493331562502</v>
      </c>
      <c r="P286" t="s">
        <v>151</v>
      </c>
      <c r="Q286" s="1">
        <v>42369</v>
      </c>
      <c r="R286" s="1">
        <v>16807</v>
      </c>
      <c r="S286" s="460" t="str">
        <f>Tabla__10.1.1.223_SQLEXPRESS_sigob_utp_Componentes_indicadores[[#This Row],[desc_indicador]]</f>
        <v>Nivel de Implementación de la política Institucional del Egresado</v>
      </c>
      <c r="T286" s="540">
        <f>Tabla__10.1.1.223_SQLEXPRESS_sigob_utp_Componentes_indicadores[[#This Row],[fecha_modificacion]]</f>
        <v>42395.493331562502</v>
      </c>
    </row>
    <row r="287" spans="1:20" x14ac:dyDescent="0.25">
      <c r="A287">
        <v>169</v>
      </c>
      <c r="B287" t="s">
        <v>50</v>
      </c>
      <c r="C287" t="s">
        <v>689</v>
      </c>
      <c r="D287" t="s">
        <v>16</v>
      </c>
      <c r="E287" t="s">
        <v>51</v>
      </c>
      <c r="F287" t="s">
        <v>18</v>
      </c>
      <c r="G287" s="1">
        <v>42347.701742824072</v>
      </c>
      <c r="H287" t="s">
        <v>725</v>
      </c>
      <c r="I287" t="s">
        <v>808</v>
      </c>
      <c r="J287">
        <v>80</v>
      </c>
      <c r="K287">
        <v>116.66250000000002</v>
      </c>
      <c r="L287">
        <v>93.330000000000013</v>
      </c>
      <c r="M287">
        <v>37</v>
      </c>
      <c r="N287">
        <v>35</v>
      </c>
      <c r="O287" s="1">
        <v>42395.493331562502</v>
      </c>
      <c r="P287" t="s">
        <v>151</v>
      </c>
      <c r="Q287" s="1">
        <v>42369</v>
      </c>
      <c r="R287" s="1">
        <v>16808</v>
      </c>
      <c r="S287" s="460" t="str">
        <f>Tabla__10.1.1.223_SQLEXPRESS_sigob_utp_Componentes_indicadores[[#This Row],[desc_indicador]]</f>
        <v>Nivel de Implementación de la política Institucional del Egresado</v>
      </c>
      <c r="T287" s="540">
        <f>Tabla__10.1.1.223_SQLEXPRESS_sigob_utp_Componentes_indicadores[[#This Row],[fecha_modificacion]]</f>
        <v>42395.493331562502</v>
      </c>
    </row>
    <row r="288" spans="1:20" x14ac:dyDescent="0.25">
      <c r="A288">
        <v>169</v>
      </c>
      <c r="B288" t="s">
        <v>50</v>
      </c>
      <c r="C288" t="s">
        <v>689</v>
      </c>
      <c r="D288" t="s">
        <v>16</v>
      </c>
      <c r="E288" t="s">
        <v>51</v>
      </c>
      <c r="F288" t="s">
        <v>18</v>
      </c>
      <c r="G288" s="1">
        <v>42395.494321331018</v>
      </c>
      <c r="H288" t="s">
        <v>724</v>
      </c>
      <c r="I288" t="s">
        <v>808</v>
      </c>
      <c r="J288">
        <v>85</v>
      </c>
      <c r="K288">
        <v>115.4235294117647</v>
      </c>
      <c r="L288">
        <v>98.11</v>
      </c>
      <c r="M288">
        <v>37</v>
      </c>
      <c r="N288">
        <v>35</v>
      </c>
      <c r="O288" s="1">
        <v>42395.493331562502</v>
      </c>
      <c r="P288" t="s">
        <v>151</v>
      </c>
      <c r="Q288" s="1">
        <v>42369</v>
      </c>
      <c r="R288" s="1">
        <v>16665</v>
      </c>
      <c r="S288" s="460" t="str">
        <f>Tabla__10.1.1.223_SQLEXPRESS_sigob_utp_Componentes_indicadores[[#This Row],[desc_indicador]]</f>
        <v>Nivel de actualización de la información a nivel estratégico y táctico</v>
      </c>
      <c r="T288" s="540">
        <f>Tabla__10.1.1.223_SQLEXPRESS_sigob_utp_Componentes_indicadores[[#This Row],[fecha_modificacion]]</f>
        <v>42395.493331562502</v>
      </c>
    </row>
    <row r="289" spans="1:20" x14ac:dyDescent="0.25">
      <c r="A289">
        <v>169</v>
      </c>
      <c r="B289" t="s">
        <v>50</v>
      </c>
      <c r="C289" t="s">
        <v>689</v>
      </c>
      <c r="D289" t="s">
        <v>16</v>
      </c>
      <c r="E289" t="s">
        <v>51</v>
      </c>
      <c r="F289" t="s">
        <v>18</v>
      </c>
      <c r="G289" s="1">
        <v>42395.494321331018</v>
      </c>
      <c r="H289" t="s">
        <v>724</v>
      </c>
      <c r="I289" t="s">
        <v>808</v>
      </c>
      <c r="J289">
        <v>85</v>
      </c>
      <c r="K289">
        <v>115.4235294117647</v>
      </c>
      <c r="L289">
        <v>98.11</v>
      </c>
      <c r="M289">
        <v>37</v>
      </c>
      <c r="N289">
        <v>35</v>
      </c>
      <c r="O289" s="1">
        <v>42395.493331562502</v>
      </c>
      <c r="P289" t="s">
        <v>151</v>
      </c>
      <c r="Q289" s="1">
        <v>42369</v>
      </c>
      <c r="R289" s="1">
        <v>16666</v>
      </c>
      <c r="S289" s="460" t="str">
        <f>Tabla__10.1.1.223_SQLEXPRESS_sigob_utp_Componentes_indicadores[[#This Row],[desc_indicador]]</f>
        <v>Nivel de actualización de la información a nivel estratégico y táctico</v>
      </c>
      <c r="T289" s="540">
        <f>Tabla__10.1.1.223_SQLEXPRESS_sigob_utp_Componentes_indicadores[[#This Row],[fecha_modificacion]]</f>
        <v>42395.493331562502</v>
      </c>
    </row>
    <row r="290" spans="1:20" x14ac:dyDescent="0.25">
      <c r="A290">
        <v>169</v>
      </c>
      <c r="B290" t="s">
        <v>50</v>
      </c>
      <c r="C290" t="s">
        <v>689</v>
      </c>
      <c r="D290" t="s">
        <v>16</v>
      </c>
      <c r="E290" t="s">
        <v>51</v>
      </c>
      <c r="F290" t="s">
        <v>18</v>
      </c>
      <c r="G290" s="1">
        <v>42395.494321331018</v>
      </c>
      <c r="H290" t="s">
        <v>724</v>
      </c>
      <c r="I290" t="s">
        <v>808</v>
      </c>
      <c r="J290">
        <v>85</v>
      </c>
      <c r="K290">
        <v>115.4235294117647</v>
      </c>
      <c r="L290">
        <v>98.11</v>
      </c>
      <c r="M290">
        <v>37</v>
      </c>
      <c r="N290">
        <v>35</v>
      </c>
      <c r="O290" s="1">
        <v>42395.493331562502</v>
      </c>
      <c r="P290" t="s">
        <v>151</v>
      </c>
      <c r="Q290" s="1">
        <v>42369</v>
      </c>
      <c r="R290" s="1">
        <v>16667</v>
      </c>
      <c r="S290" s="460" t="str">
        <f>Tabla__10.1.1.223_SQLEXPRESS_sigob_utp_Componentes_indicadores[[#This Row],[desc_indicador]]</f>
        <v>Nivel de actualización de la información a nivel estratégico y táctico</v>
      </c>
      <c r="T290" s="540">
        <f>Tabla__10.1.1.223_SQLEXPRESS_sigob_utp_Componentes_indicadores[[#This Row],[fecha_modificacion]]</f>
        <v>42395.493331562502</v>
      </c>
    </row>
    <row r="291" spans="1:20" x14ac:dyDescent="0.25">
      <c r="A291">
        <v>169</v>
      </c>
      <c r="B291" t="s">
        <v>50</v>
      </c>
      <c r="C291" t="s">
        <v>689</v>
      </c>
      <c r="D291" t="s">
        <v>16</v>
      </c>
      <c r="E291" t="s">
        <v>51</v>
      </c>
      <c r="F291" t="s">
        <v>18</v>
      </c>
      <c r="G291" s="1">
        <v>42395.494321331018</v>
      </c>
      <c r="H291" t="s">
        <v>724</v>
      </c>
      <c r="I291" t="s">
        <v>808</v>
      </c>
      <c r="J291">
        <v>85</v>
      </c>
      <c r="K291">
        <v>115.4235294117647</v>
      </c>
      <c r="L291">
        <v>98.11</v>
      </c>
      <c r="M291">
        <v>37</v>
      </c>
      <c r="N291">
        <v>35</v>
      </c>
      <c r="O291" s="1">
        <v>42395.493331562502</v>
      </c>
      <c r="P291" t="s">
        <v>151</v>
      </c>
      <c r="Q291" s="1">
        <v>42369</v>
      </c>
      <c r="R291" s="1">
        <v>16668</v>
      </c>
      <c r="S291" s="460" t="str">
        <f>Tabla__10.1.1.223_SQLEXPRESS_sigob_utp_Componentes_indicadores[[#This Row],[desc_indicador]]</f>
        <v>Nivel de actualización de la información a nivel estratégico y táctico</v>
      </c>
      <c r="T291" s="540">
        <f>Tabla__10.1.1.223_SQLEXPRESS_sigob_utp_Componentes_indicadores[[#This Row],[fecha_modificacion]]</f>
        <v>42395.493331562502</v>
      </c>
    </row>
    <row r="292" spans="1:20" x14ac:dyDescent="0.25">
      <c r="A292">
        <v>169</v>
      </c>
      <c r="B292" t="s">
        <v>50</v>
      </c>
      <c r="C292" t="s">
        <v>689</v>
      </c>
      <c r="D292" t="s">
        <v>16</v>
      </c>
      <c r="E292" t="s">
        <v>51</v>
      </c>
      <c r="F292" t="s">
        <v>18</v>
      </c>
      <c r="G292" s="1">
        <v>42395.494321331018</v>
      </c>
      <c r="H292" t="s">
        <v>724</v>
      </c>
      <c r="I292" t="s">
        <v>808</v>
      </c>
      <c r="J292">
        <v>85</v>
      </c>
      <c r="K292">
        <v>115.4235294117647</v>
      </c>
      <c r="L292">
        <v>98.11</v>
      </c>
      <c r="M292">
        <v>37</v>
      </c>
      <c r="N292">
        <v>35</v>
      </c>
      <c r="O292" s="1">
        <v>42395.493331562502</v>
      </c>
      <c r="P292" t="s">
        <v>151</v>
      </c>
      <c r="Q292" s="1">
        <v>42369</v>
      </c>
      <c r="R292" s="1">
        <v>16669</v>
      </c>
      <c r="S292" s="460" t="str">
        <f>Tabla__10.1.1.223_SQLEXPRESS_sigob_utp_Componentes_indicadores[[#This Row],[desc_indicador]]</f>
        <v>Nivel de actualización de la información a nivel estratégico y táctico</v>
      </c>
      <c r="T292" s="540">
        <f>Tabla__10.1.1.223_SQLEXPRESS_sigob_utp_Componentes_indicadores[[#This Row],[fecha_modificacion]]</f>
        <v>42395.493331562502</v>
      </c>
    </row>
    <row r="293" spans="1:20" x14ac:dyDescent="0.25">
      <c r="A293">
        <v>169</v>
      </c>
      <c r="B293" t="s">
        <v>50</v>
      </c>
      <c r="C293" t="s">
        <v>689</v>
      </c>
      <c r="D293" t="s">
        <v>16</v>
      </c>
      <c r="E293" t="s">
        <v>51</v>
      </c>
      <c r="F293" t="s">
        <v>18</v>
      </c>
      <c r="G293" s="1">
        <v>42395.494321331018</v>
      </c>
      <c r="H293" t="s">
        <v>724</v>
      </c>
      <c r="I293" t="s">
        <v>808</v>
      </c>
      <c r="J293">
        <v>85</v>
      </c>
      <c r="K293">
        <v>115.4235294117647</v>
      </c>
      <c r="L293">
        <v>98.11</v>
      </c>
      <c r="M293">
        <v>37</v>
      </c>
      <c r="N293">
        <v>35</v>
      </c>
      <c r="O293" s="1">
        <v>42395.493331562502</v>
      </c>
      <c r="P293" t="s">
        <v>151</v>
      </c>
      <c r="Q293" s="1">
        <v>42369</v>
      </c>
      <c r="R293" s="1">
        <v>16670</v>
      </c>
      <c r="S293" s="460" t="str">
        <f>Tabla__10.1.1.223_SQLEXPRESS_sigob_utp_Componentes_indicadores[[#This Row],[desc_indicador]]</f>
        <v>Nivel de actualización de la información a nivel estratégico y táctico</v>
      </c>
      <c r="T293" s="540">
        <f>Tabla__10.1.1.223_SQLEXPRESS_sigob_utp_Componentes_indicadores[[#This Row],[fecha_modificacion]]</f>
        <v>42395.493331562502</v>
      </c>
    </row>
    <row r="294" spans="1:20" x14ac:dyDescent="0.25">
      <c r="A294">
        <v>169</v>
      </c>
      <c r="B294" t="s">
        <v>50</v>
      </c>
      <c r="C294" t="s">
        <v>689</v>
      </c>
      <c r="D294" t="s">
        <v>16</v>
      </c>
      <c r="E294" t="s">
        <v>51</v>
      </c>
      <c r="F294" t="s">
        <v>18</v>
      </c>
      <c r="G294" s="1">
        <v>42395.494321331018</v>
      </c>
      <c r="H294" t="s">
        <v>724</v>
      </c>
      <c r="I294" t="s">
        <v>808</v>
      </c>
      <c r="J294">
        <v>85</v>
      </c>
      <c r="K294">
        <v>115.4235294117647</v>
      </c>
      <c r="L294">
        <v>98.11</v>
      </c>
      <c r="M294">
        <v>37</v>
      </c>
      <c r="N294">
        <v>35</v>
      </c>
      <c r="O294" s="1">
        <v>42395.493331562502</v>
      </c>
      <c r="P294" t="s">
        <v>151</v>
      </c>
      <c r="Q294" s="1">
        <v>42369</v>
      </c>
      <c r="R294" s="1">
        <v>16671</v>
      </c>
      <c r="S294" s="460" t="str">
        <f>Tabla__10.1.1.223_SQLEXPRESS_sigob_utp_Componentes_indicadores[[#This Row],[desc_indicador]]</f>
        <v>Nivel de actualización de la información a nivel estratégico y táctico</v>
      </c>
      <c r="T294" s="540">
        <f>Tabla__10.1.1.223_SQLEXPRESS_sigob_utp_Componentes_indicadores[[#This Row],[fecha_modificacion]]</f>
        <v>42395.493331562502</v>
      </c>
    </row>
    <row r="295" spans="1:20" x14ac:dyDescent="0.25">
      <c r="A295">
        <v>169</v>
      </c>
      <c r="B295" t="s">
        <v>50</v>
      </c>
      <c r="C295" t="s">
        <v>689</v>
      </c>
      <c r="D295" t="s">
        <v>16</v>
      </c>
      <c r="E295" t="s">
        <v>51</v>
      </c>
      <c r="F295" t="s">
        <v>18</v>
      </c>
      <c r="G295" s="1">
        <v>42395.494321331018</v>
      </c>
      <c r="H295" t="s">
        <v>724</v>
      </c>
      <c r="I295" t="s">
        <v>808</v>
      </c>
      <c r="J295">
        <v>85</v>
      </c>
      <c r="K295">
        <v>115.4235294117647</v>
      </c>
      <c r="L295">
        <v>98.11</v>
      </c>
      <c r="M295">
        <v>37</v>
      </c>
      <c r="N295">
        <v>35</v>
      </c>
      <c r="O295" s="1">
        <v>42395.493331562502</v>
      </c>
      <c r="P295" t="s">
        <v>151</v>
      </c>
      <c r="Q295" s="1">
        <v>42369</v>
      </c>
      <c r="R295" s="1">
        <v>16672</v>
      </c>
      <c r="S295" s="460" t="str">
        <f>Tabla__10.1.1.223_SQLEXPRESS_sigob_utp_Componentes_indicadores[[#This Row],[desc_indicador]]</f>
        <v>Nivel de actualización de la información a nivel estratégico y táctico</v>
      </c>
      <c r="T295" s="540">
        <f>Tabla__10.1.1.223_SQLEXPRESS_sigob_utp_Componentes_indicadores[[#This Row],[fecha_modificacion]]</f>
        <v>42395.493331562502</v>
      </c>
    </row>
    <row r="296" spans="1:20" x14ac:dyDescent="0.25">
      <c r="A296">
        <v>169</v>
      </c>
      <c r="B296" t="s">
        <v>50</v>
      </c>
      <c r="C296" t="s">
        <v>689</v>
      </c>
      <c r="D296" t="s">
        <v>16</v>
      </c>
      <c r="E296" t="s">
        <v>51</v>
      </c>
      <c r="F296" t="s">
        <v>18</v>
      </c>
      <c r="G296" s="1">
        <v>42395.494321331018</v>
      </c>
      <c r="H296" t="s">
        <v>724</v>
      </c>
      <c r="I296" t="s">
        <v>808</v>
      </c>
      <c r="J296">
        <v>85</v>
      </c>
      <c r="K296">
        <v>115.4235294117647</v>
      </c>
      <c r="L296">
        <v>98.11</v>
      </c>
      <c r="M296">
        <v>37</v>
      </c>
      <c r="N296">
        <v>35</v>
      </c>
      <c r="O296" s="1">
        <v>42395.493331562502</v>
      </c>
      <c r="P296" t="s">
        <v>151</v>
      </c>
      <c r="Q296" s="1">
        <v>42369</v>
      </c>
      <c r="R296" s="1">
        <v>16673</v>
      </c>
      <c r="S296" s="460" t="str">
        <f>Tabla__10.1.1.223_SQLEXPRESS_sigob_utp_Componentes_indicadores[[#This Row],[desc_indicador]]</f>
        <v>Nivel de actualización de la información a nivel estratégico y táctico</v>
      </c>
      <c r="T296" s="540">
        <f>Tabla__10.1.1.223_SQLEXPRESS_sigob_utp_Componentes_indicadores[[#This Row],[fecha_modificacion]]</f>
        <v>42395.493331562502</v>
      </c>
    </row>
    <row r="297" spans="1:20" x14ac:dyDescent="0.25">
      <c r="A297">
        <v>169</v>
      </c>
      <c r="B297" t="s">
        <v>50</v>
      </c>
      <c r="C297" t="s">
        <v>689</v>
      </c>
      <c r="D297" t="s">
        <v>16</v>
      </c>
      <c r="E297" t="s">
        <v>51</v>
      </c>
      <c r="F297" t="s">
        <v>18</v>
      </c>
      <c r="G297" s="1">
        <v>42395.494321331018</v>
      </c>
      <c r="H297" t="s">
        <v>724</v>
      </c>
      <c r="I297" t="s">
        <v>808</v>
      </c>
      <c r="J297">
        <v>85</v>
      </c>
      <c r="K297">
        <v>115.4235294117647</v>
      </c>
      <c r="L297">
        <v>98.11</v>
      </c>
      <c r="M297">
        <v>37</v>
      </c>
      <c r="N297">
        <v>35</v>
      </c>
      <c r="O297" s="1">
        <v>42395.493331562502</v>
      </c>
      <c r="P297" t="s">
        <v>151</v>
      </c>
      <c r="Q297" s="1">
        <v>42369</v>
      </c>
      <c r="R297" s="1">
        <v>16674</v>
      </c>
      <c r="S297" s="460" t="str">
        <f>Tabla__10.1.1.223_SQLEXPRESS_sigob_utp_Componentes_indicadores[[#This Row],[desc_indicador]]</f>
        <v>Nivel de actualización de la información a nivel estratégico y táctico</v>
      </c>
      <c r="T297" s="540">
        <f>Tabla__10.1.1.223_SQLEXPRESS_sigob_utp_Componentes_indicadores[[#This Row],[fecha_modificacion]]</f>
        <v>42395.493331562502</v>
      </c>
    </row>
    <row r="298" spans="1:20" x14ac:dyDescent="0.25">
      <c r="A298">
        <v>169</v>
      </c>
      <c r="B298" t="s">
        <v>50</v>
      </c>
      <c r="C298" t="s">
        <v>689</v>
      </c>
      <c r="D298" t="s">
        <v>16</v>
      </c>
      <c r="E298" t="s">
        <v>51</v>
      </c>
      <c r="F298" t="s">
        <v>18</v>
      </c>
      <c r="G298" s="1">
        <v>42395.494321331018</v>
      </c>
      <c r="H298" t="s">
        <v>724</v>
      </c>
      <c r="I298" t="s">
        <v>808</v>
      </c>
      <c r="J298">
        <v>85</v>
      </c>
      <c r="K298">
        <v>115.4235294117647</v>
      </c>
      <c r="L298">
        <v>98.11</v>
      </c>
      <c r="M298">
        <v>37</v>
      </c>
      <c r="N298">
        <v>35</v>
      </c>
      <c r="O298" s="1">
        <v>42395.493331562502</v>
      </c>
      <c r="P298" t="s">
        <v>151</v>
      </c>
      <c r="Q298" s="1">
        <v>42369</v>
      </c>
      <c r="R298" s="1">
        <v>16675</v>
      </c>
      <c r="S298" s="460" t="str">
        <f>Tabla__10.1.1.223_SQLEXPRESS_sigob_utp_Componentes_indicadores[[#This Row],[desc_indicador]]</f>
        <v>Nivel de actualización de la información a nivel estratégico y táctico</v>
      </c>
      <c r="T298" s="540">
        <f>Tabla__10.1.1.223_SQLEXPRESS_sigob_utp_Componentes_indicadores[[#This Row],[fecha_modificacion]]</f>
        <v>42395.493331562502</v>
      </c>
    </row>
    <row r="299" spans="1:20" x14ac:dyDescent="0.25">
      <c r="A299">
        <v>169</v>
      </c>
      <c r="B299" t="s">
        <v>50</v>
      </c>
      <c r="C299" t="s">
        <v>689</v>
      </c>
      <c r="D299" t="s">
        <v>16</v>
      </c>
      <c r="E299" t="s">
        <v>51</v>
      </c>
      <c r="F299" t="s">
        <v>18</v>
      </c>
      <c r="G299" s="1">
        <v>42395.494321331018</v>
      </c>
      <c r="H299" t="s">
        <v>724</v>
      </c>
      <c r="I299" t="s">
        <v>808</v>
      </c>
      <c r="J299">
        <v>85</v>
      </c>
      <c r="K299">
        <v>115.4235294117647</v>
      </c>
      <c r="L299">
        <v>98.11</v>
      </c>
      <c r="M299">
        <v>37</v>
      </c>
      <c r="N299">
        <v>35</v>
      </c>
      <c r="O299" s="1">
        <v>42395.493331562502</v>
      </c>
      <c r="P299" t="s">
        <v>151</v>
      </c>
      <c r="Q299" s="1">
        <v>42369</v>
      </c>
      <c r="R299" s="1">
        <v>16676</v>
      </c>
      <c r="S299" s="460" t="str">
        <f>Tabla__10.1.1.223_SQLEXPRESS_sigob_utp_Componentes_indicadores[[#This Row],[desc_indicador]]</f>
        <v>Nivel de actualización de la información a nivel estratégico y táctico</v>
      </c>
      <c r="T299" s="540">
        <f>Tabla__10.1.1.223_SQLEXPRESS_sigob_utp_Componentes_indicadores[[#This Row],[fecha_modificacion]]</f>
        <v>42395.493331562502</v>
      </c>
    </row>
    <row r="300" spans="1:20" x14ac:dyDescent="0.25">
      <c r="A300">
        <v>169</v>
      </c>
      <c r="B300" t="s">
        <v>50</v>
      </c>
      <c r="C300" t="s">
        <v>816</v>
      </c>
      <c r="D300" t="s">
        <v>16</v>
      </c>
      <c r="E300" t="s">
        <v>51</v>
      </c>
      <c r="F300" t="s">
        <v>18</v>
      </c>
      <c r="G300" s="1">
        <v>42347.701930011572</v>
      </c>
      <c r="H300" t="s">
        <v>817</v>
      </c>
      <c r="I300" t="s">
        <v>808</v>
      </c>
      <c r="J300">
        <v>100</v>
      </c>
      <c r="K300">
        <v>96</v>
      </c>
      <c r="L300">
        <v>96</v>
      </c>
      <c r="M300">
        <v>41</v>
      </c>
      <c r="N300">
        <v>35</v>
      </c>
      <c r="O300" s="1">
        <v>42417.623027395835</v>
      </c>
      <c r="P300" t="s">
        <v>660</v>
      </c>
      <c r="Q300" s="1">
        <v>42369</v>
      </c>
      <c r="R300" s="1">
        <v>16929</v>
      </c>
      <c r="S300" s="460" t="str">
        <f>Tabla__10.1.1.223_SQLEXPRESS_sigob_utp_Componentes_indicadores[[#This Row],[desc_indicador]]</f>
        <v>Porcentaje de cumplimiento del plan de trabajo para la sostenibilidad institucional</v>
      </c>
      <c r="T300" s="540">
        <f>Tabla__10.1.1.223_SQLEXPRESS_sigob_utp_Componentes_indicadores[[#This Row],[fecha_modificacion]]</f>
        <v>42417.623027395835</v>
      </c>
    </row>
    <row r="301" spans="1:20" x14ac:dyDescent="0.25">
      <c r="A301">
        <v>169</v>
      </c>
      <c r="B301" t="s">
        <v>50</v>
      </c>
      <c r="C301" t="s">
        <v>816</v>
      </c>
      <c r="D301" t="s">
        <v>16</v>
      </c>
      <c r="E301" t="s">
        <v>51</v>
      </c>
      <c r="F301" t="s">
        <v>18</v>
      </c>
      <c r="G301" s="1">
        <v>42347.701930011572</v>
      </c>
      <c r="H301" t="s">
        <v>817</v>
      </c>
      <c r="I301" t="s">
        <v>808</v>
      </c>
      <c r="J301">
        <v>100</v>
      </c>
      <c r="K301">
        <v>96</v>
      </c>
      <c r="L301">
        <v>96</v>
      </c>
      <c r="M301">
        <v>41</v>
      </c>
      <c r="N301">
        <v>35</v>
      </c>
      <c r="O301" s="1">
        <v>42417.623027395835</v>
      </c>
      <c r="P301" t="s">
        <v>660</v>
      </c>
      <c r="Q301" s="1">
        <v>42369</v>
      </c>
      <c r="R301" s="1">
        <v>16930</v>
      </c>
      <c r="S301" s="460" t="str">
        <f>Tabla__10.1.1.223_SQLEXPRESS_sigob_utp_Componentes_indicadores[[#This Row],[desc_indicador]]</f>
        <v>Porcentaje de cumplimiento del plan de trabajo para la sostenibilidad institucional</v>
      </c>
      <c r="T301" s="540">
        <f>Tabla__10.1.1.223_SQLEXPRESS_sigob_utp_Componentes_indicadores[[#This Row],[fecha_modificacion]]</f>
        <v>42417.623027395835</v>
      </c>
    </row>
    <row r="302" spans="1:20" x14ac:dyDescent="0.25">
      <c r="A302">
        <v>169</v>
      </c>
      <c r="B302" t="s">
        <v>50</v>
      </c>
      <c r="C302" t="s">
        <v>816</v>
      </c>
      <c r="D302" t="s">
        <v>16</v>
      </c>
      <c r="E302" t="s">
        <v>51</v>
      </c>
      <c r="F302" t="s">
        <v>18</v>
      </c>
      <c r="G302" s="1">
        <v>42347.701930011572</v>
      </c>
      <c r="H302" t="s">
        <v>817</v>
      </c>
      <c r="I302" t="s">
        <v>808</v>
      </c>
      <c r="J302">
        <v>100</v>
      </c>
      <c r="K302">
        <v>96</v>
      </c>
      <c r="L302">
        <v>96</v>
      </c>
      <c r="M302">
        <v>41</v>
      </c>
      <c r="N302">
        <v>35</v>
      </c>
      <c r="O302" s="1">
        <v>42417.623027395835</v>
      </c>
      <c r="P302" t="s">
        <v>660</v>
      </c>
      <c r="Q302" s="1">
        <v>42369</v>
      </c>
      <c r="R302" s="1">
        <v>16931</v>
      </c>
      <c r="S302" s="460" t="str">
        <f>Tabla__10.1.1.223_SQLEXPRESS_sigob_utp_Componentes_indicadores[[#This Row],[desc_indicador]]</f>
        <v>Porcentaje de cumplimiento del plan de trabajo para la sostenibilidad institucional</v>
      </c>
      <c r="T302" s="540">
        <f>Tabla__10.1.1.223_SQLEXPRESS_sigob_utp_Componentes_indicadores[[#This Row],[fecha_modificacion]]</f>
        <v>42417.623027395835</v>
      </c>
    </row>
    <row r="303" spans="1:20" x14ac:dyDescent="0.25">
      <c r="A303">
        <v>169</v>
      </c>
      <c r="B303" t="s">
        <v>50</v>
      </c>
      <c r="C303" t="s">
        <v>816</v>
      </c>
      <c r="D303" t="s">
        <v>16</v>
      </c>
      <c r="E303" t="s">
        <v>51</v>
      </c>
      <c r="F303" t="s">
        <v>18</v>
      </c>
      <c r="G303" s="1">
        <v>42347.701930011572</v>
      </c>
      <c r="H303" t="s">
        <v>817</v>
      </c>
      <c r="I303" t="s">
        <v>808</v>
      </c>
      <c r="J303">
        <v>100</v>
      </c>
      <c r="K303">
        <v>96</v>
      </c>
      <c r="L303">
        <v>96</v>
      </c>
      <c r="M303">
        <v>41</v>
      </c>
      <c r="N303">
        <v>35</v>
      </c>
      <c r="O303" s="1">
        <v>42417.623027395835</v>
      </c>
      <c r="P303" t="s">
        <v>660</v>
      </c>
      <c r="Q303" s="1">
        <v>42369</v>
      </c>
      <c r="R303" s="1">
        <v>16932</v>
      </c>
      <c r="S303" s="460" t="str">
        <f>Tabla__10.1.1.223_SQLEXPRESS_sigob_utp_Componentes_indicadores[[#This Row],[desc_indicador]]</f>
        <v>Porcentaje de cumplimiento del plan de trabajo para la sostenibilidad institucional</v>
      </c>
      <c r="T303" s="540">
        <f>Tabla__10.1.1.223_SQLEXPRESS_sigob_utp_Componentes_indicadores[[#This Row],[fecha_modificacion]]</f>
        <v>42417.623027395835</v>
      </c>
    </row>
    <row r="304" spans="1:20" x14ac:dyDescent="0.25">
      <c r="A304">
        <v>169</v>
      </c>
      <c r="B304" t="s">
        <v>50</v>
      </c>
      <c r="C304" t="s">
        <v>816</v>
      </c>
      <c r="D304" t="s">
        <v>16</v>
      </c>
      <c r="E304" t="s">
        <v>51</v>
      </c>
      <c r="F304" t="s">
        <v>18</v>
      </c>
      <c r="G304" s="1">
        <v>42347.701930011572</v>
      </c>
      <c r="H304" t="s">
        <v>817</v>
      </c>
      <c r="I304" t="s">
        <v>808</v>
      </c>
      <c r="J304">
        <v>100</v>
      </c>
      <c r="K304">
        <v>96</v>
      </c>
      <c r="L304">
        <v>96</v>
      </c>
      <c r="M304">
        <v>41</v>
      </c>
      <c r="N304">
        <v>35</v>
      </c>
      <c r="O304" s="1">
        <v>42417.623027395835</v>
      </c>
      <c r="P304" t="s">
        <v>660</v>
      </c>
      <c r="Q304" s="1">
        <v>42369</v>
      </c>
      <c r="R304" s="1">
        <v>16933</v>
      </c>
      <c r="S304" s="460" t="str">
        <f>Tabla__10.1.1.223_SQLEXPRESS_sigob_utp_Componentes_indicadores[[#This Row],[desc_indicador]]</f>
        <v>Porcentaje de cumplimiento del plan de trabajo para la sostenibilidad institucional</v>
      </c>
      <c r="T304" s="540">
        <f>Tabla__10.1.1.223_SQLEXPRESS_sigob_utp_Componentes_indicadores[[#This Row],[fecha_modificacion]]</f>
        <v>42417.623027395835</v>
      </c>
    </row>
    <row r="305" spans="1:20" x14ac:dyDescent="0.25">
      <c r="A305">
        <v>169</v>
      </c>
      <c r="B305" t="s">
        <v>50</v>
      </c>
      <c r="C305" t="s">
        <v>816</v>
      </c>
      <c r="D305" t="s">
        <v>16</v>
      </c>
      <c r="E305" t="s">
        <v>51</v>
      </c>
      <c r="F305" t="s">
        <v>18</v>
      </c>
      <c r="G305" s="1">
        <v>42347.701930011572</v>
      </c>
      <c r="H305" t="s">
        <v>817</v>
      </c>
      <c r="I305" t="s">
        <v>808</v>
      </c>
      <c r="J305">
        <v>100</v>
      </c>
      <c r="K305">
        <v>96</v>
      </c>
      <c r="L305">
        <v>96</v>
      </c>
      <c r="M305">
        <v>41</v>
      </c>
      <c r="N305">
        <v>35</v>
      </c>
      <c r="O305" s="1">
        <v>42417.623027395835</v>
      </c>
      <c r="P305" t="s">
        <v>660</v>
      </c>
      <c r="Q305" s="1">
        <v>42369</v>
      </c>
      <c r="R305" s="1">
        <v>16934</v>
      </c>
      <c r="S305" s="460" t="str">
        <f>Tabla__10.1.1.223_SQLEXPRESS_sigob_utp_Componentes_indicadores[[#This Row],[desc_indicador]]</f>
        <v>Porcentaje de cumplimiento del plan de trabajo para la sostenibilidad institucional</v>
      </c>
      <c r="T305" s="540">
        <f>Tabla__10.1.1.223_SQLEXPRESS_sigob_utp_Componentes_indicadores[[#This Row],[fecha_modificacion]]</f>
        <v>42417.623027395835</v>
      </c>
    </row>
    <row r="306" spans="1:20" x14ac:dyDescent="0.25">
      <c r="A306">
        <v>169</v>
      </c>
      <c r="B306" t="s">
        <v>50</v>
      </c>
      <c r="C306" t="s">
        <v>816</v>
      </c>
      <c r="D306" t="s">
        <v>16</v>
      </c>
      <c r="E306" t="s">
        <v>51</v>
      </c>
      <c r="F306" t="s">
        <v>18</v>
      </c>
      <c r="G306" s="1">
        <v>42347.701930011572</v>
      </c>
      <c r="H306" t="s">
        <v>817</v>
      </c>
      <c r="I306" t="s">
        <v>808</v>
      </c>
      <c r="J306">
        <v>100</v>
      </c>
      <c r="K306">
        <v>96</v>
      </c>
      <c r="L306">
        <v>96</v>
      </c>
      <c r="M306">
        <v>41</v>
      </c>
      <c r="N306">
        <v>35</v>
      </c>
      <c r="O306" s="1">
        <v>42417.623027395835</v>
      </c>
      <c r="P306" t="s">
        <v>660</v>
      </c>
      <c r="Q306" s="1">
        <v>42369</v>
      </c>
      <c r="R306" s="1">
        <v>16935</v>
      </c>
      <c r="S306" s="460" t="str">
        <f>Tabla__10.1.1.223_SQLEXPRESS_sigob_utp_Componentes_indicadores[[#This Row],[desc_indicador]]</f>
        <v>Porcentaje de cumplimiento del plan de trabajo para la sostenibilidad institucional</v>
      </c>
      <c r="T306" s="540">
        <f>Tabla__10.1.1.223_SQLEXPRESS_sigob_utp_Componentes_indicadores[[#This Row],[fecha_modificacion]]</f>
        <v>42417.623027395835</v>
      </c>
    </row>
    <row r="307" spans="1:20" x14ac:dyDescent="0.25">
      <c r="A307">
        <v>169</v>
      </c>
      <c r="B307" t="s">
        <v>50</v>
      </c>
      <c r="C307" t="s">
        <v>816</v>
      </c>
      <c r="D307" t="s">
        <v>16</v>
      </c>
      <c r="E307" t="s">
        <v>51</v>
      </c>
      <c r="F307" t="s">
        <v>18</v>
      </c>
      <c r="G307" s="1">
        <v>42347.701930011572</v>
      </c>
      <c r="H307" t="s">
        <v>817</v>
      </c>
      <c r="I307" t="s">
        <v>808</v>
      </c>
      <c r="J307">
        <v>100</v>
      </c>
      <c r="K307">
        <v>96</v>
      </c>
      <c r="L307">
        <v>96</v>
      </c>
      <c r="M307">
        <v>41</v>
      </c>
      <c r="N307">
        <v>35</v>
      </c>
      <c r="O307" s="1">
        <v>42417.623027395835</v>
      </c>
      <c r="P307" t="s">
        <v>660</v>
      </c>
      <c r="Q307" s="1">
        <v>42369</v>
      </c>
      <c r="R307" s="1">
        <v>16936</v>
      </c>
      <c r="S307" s="460" t="str">
        <f>Tabla__10.1.1.223_SQLEXPRESS_sigob_utp_Componentes_indicadores[[#This Row],[desc_indicador]]</f>
        <v>Porcentaje de cumplimiento del plan de trabajo para la sostenibilidad institucional</v>
      </c>
      <c r="T307" s="540">
        <f>Tabla__10.1.1.223_SQLEXPRESS_sigob_utp_Componentes_indicadores[[#This Row],[fecha_modificacion]]</f>
        <v>42417.623027395835</v>
      </c>
    </row>
    <row r="308" spans="1:20" x14ac:dyDescent="0.25">
      <c r="A308">
        <v>169</v>
      </c>
      <c r="B308" t="s">
        <v>50</v>
      </c>
      <c r="C308" t="s">
        <v>816</v>
      </c>
      <c r="D308" t="s">
        <v>16</v>
      </c>
      <c r="E308" t="s">
        <v>51</v>
      </c>
      <c r="F308" t="s">
        <v>18</v>
      </c>
      <c r="G308" s="1">
        <v>42347.701930011572</v>
      </c>
      <c r="H308" t="s">
        <v>817</v>
      </c>
      <c r="I308" t="s">
        <v>808</v>
      </c>
      <c r="J308">
        <v>100</v>
      </c>
      <c r="K308">
        <v>96</v>
      </c>
      <c r="L308">
        <v>96</v>
      </c>
      <c r="M308">
        <v>41</v>
      </c>
      <c r="N308">
        <v>35</v>
      </c>
      <c r="O308" s="1">
        <v>42417.623027395835</v>
      </c>
      <c r="P308" t="s">
        <v>660</v>
      </c>
      <c r="Q308" s="1">
        <v>42369</v>
      </c>
      <c r="R308" s="1">
        <v>16937</v>
      </c>
      <c r="S308" s="460" t="str">
        <f>Tabla__10.1.1.223_SQLEXPRESS_sigob_utp_Componentes_indicadores[[#This Row],[desc_indicador]]</f>
        <v>Porcentaje de cumplimiento del plan de trabajo para la sostenibilidad institucional</v>
      </c>
      <c r="T308" s="540">
        <f>Tabla__10.1.1.223_SQLEXPRESS_sigob_utp_Componentes_indicadores[[#This Row],[fecha_modificacion]]</f>
        <v>42417.623027395835</v>
      </c>
    </row>
    <row r="309" spans="1:20" x14ac:dyDescent="0.25">
      <c r="A309">
        <v>169</v>
      </c>
      <c r="B309" t="s">
        <v>50</v>
      </c>
      <c r="C309" t="s">
        <v>816</v>
      </c>
      <c r="D309" t="s">
        <v>16</v>
      </c>
      <c r="E309" t="s">
        <v>51</v>
      </c>
      <c r="F309" t="s">
        <v>18</v>
      </c>
      <c r="G309" s="1">
        <v>42347.701930011572</v>
      </c>
      <c r="H309" t="s">
        <v>817</v>
      </c>
      <c r="I309" t="s">
        <v>808</v>
      </c>
      <c r="J309">
        <v>100</v>
      </c>
      <c r="K309">
        <v>96</v>
      </c>
      <c r="L309">
        <v>96</v>
      </c>
      <c r="M309">
        <v>41</v>
      </c>
      <c r="N309">
        <v>35</v>
      </c>
      <c r="O309" s="1">
        <v>42417.623027395835</v>
      </c>
      <c r="P309" t="s">
        <v>660</v>
      </c>
      <c r="Q309" s="1">
        <v>42369</v>
      </c>
      <c r="R309" s="1">
        <v>16938</v>
      </c>
      <c r="S309" s="460" t="str">
        <f>Tabla__10.1.1.223_SQLEXPRESS_sigob_utp_Componentes_indicadores[[#This Row],[desc_indicador]]</f>
        <v>Porcentaje de cumplimiento del plan de trabajo para la sostenibilidad institucional</v>
      </c>
      <c r="T309" s="540">
        <f>Tabla__10.1.1.223_SQLEXPRESS_sigob_utp_Componentes_indicadores[[#This Row],[fecha_modificacion]]</f>
        <v>42417.623027395835</v>
      </c>
    </row>
    <row r="310" spans="1:20" x14ac:dyDescent="0.25">
      <c r="A310">
        <v>169</v>
      </c>
      <c r="B310" t="s">
        <v>50</v>
      </c>
      <c r="C310" t="s">
        <v>816</v>
      </c>
      <c r="D310" t="s">
        <v>16</v>
      </c>
      <c r="E310" t="s">
        <v>51</v>
      </c>
      <c r="F310" t="s">
        <v>18</v>
      </c>
      <c r="G310" s="1">
        <v>42347.701930011572</v>
      </c>
      <c r="H310" t="s">
        <v>817</v>
      </c>
      <c r="I310" t="s">
        <v>808</v>
      </c>
      <c r="J310">
        <v>100</v>
      </c>
      <c r="K310">
        <v>96</v>
      </c>
      <c r="L310">
        <v>96</v>
      </c>
      <c r="M310">
        <v>41</v>
      </c>
      <c r="N310">
        <v>35</v>
      </c>
      <c r="O310" s="1">
        <v>42417.623027395835</v>
      </c>
      <c r="P310" t="s">
        <v>660</v>
      </c>
      <c r="Q310" s="1">
        <v>42369</v>
      </c>
      <c r="R310" s="1">
        <v>16939</v>
      </c>
      <c r="S310" s="460" t="str">
        <f>Tabla__10.1.1.223_SQLEXPRESS_sigob_utp_Componentes_indicadores[[#This Row],[desc_indicador]]</f>
        <v>Porcentaje de cumplimiento del plan de trabajo para la sostenibilidad institucional</v>
      </c>
      <c r="T310" s="540">
        <f>Tabla__10.1.1.223_SQLEXPRESS_sigob_utp_Componentes_indicadores[[#This Row],[fecha_modificacion]]</f>
        <v>42417.623027395835</v>
      </c>
    </row>
    <row r="311" spans="1:20" x14ac:dyDescent="0.25">
      <c r="A311">
        <v>169</v>
      </c>
      <c r="B311" t="s">
        <v>50</v>
      </c>
      <c r="C311" t="s">
        <v>816</v>
      </c>
      <c r="D311" t="s">
        <v>16</v>
      </c>
      <c r="E311" t="s">
        <v>51</v>
      </c>
      <c r="F311" t="s">
        <v>18</v>
      </c>
      <c r="G311" s="1">
        <v>42347.701930011572</v>
      </c>
      <c r="H311" t="s">
        <v>817</v>
      </c>
      <c r="I311" t="s">
        <v>808</v>
      </c>
      <c r="J311">
        <v>100</v>
      </c>
      <c r="K311">
        <v>96</v>
      </c>
      <c r="L311">
        <v>96</v>
      </c>
      <c r="M311">
        <v>41</v>
      </c>
      <c r="N311">
        <v>35</v>
      </c>
      <c r="O311" s="1">
        <v>42417.623027395835</v>
      </c>
      <c r="P311" t="s">
        <v>660</v>
      </c>
      <c r="Q311" s="1">
        <v>42369</v>
      </c>
      <c r="R311" s="1">
        <v>16940</v>
      </c>
      <c r="S311" s="460" t="str">
        <f>Tabla__10.1.1.223_SQLEXPRESS_sigob_utp_Componentes_indicadores[[#This Row],[desc_indicador]]</f>
        <v>Porcentaje de cumplimiento del plan de trabajo para la sostenibilidad institucional</v>
      </c>
      <c r="T311" s="540">
        <f>Tabla__10.1.1.223_SQLEXPRESS_sigob_utp_Componentes_indicadores[[#This Row],[fecha_modificacion]]</f>
        <v>42417.623027395835</v>
      </c>
    </row>
    <row r="312" spans="1:20" x14ac:dyDescent="0.25">
      <c r="A312">
        <v>169</v>
      </c>
      <c r="B312" t="s">
        <v>50</v>
      </c>
      <c r="C312" t="s">
        <v>816</v>
      </c>
      <c r="D312" t="s">
        <v>16</v>
      </c>
      <c r="E312" t="s">
        <v>51</v>
      </c>
      <c r="F312" t="s">
        <v>18</v>
      </c>
      <c r="G312" s="1">
        <v>42347.702243402775</v>
      </c>
      <c r="H312" t="s">
        <v>819</v>
      </c>
      <c r="I312" t="s">
        <v>808</v>
      </c>
      <c r="J312">
        <v>100</v>
      </c>
      <c r="K312">
        <v>91</v>
      </c>
      <c r="L312">
        <v>91</v>
      </c>
      <c r="M312">
        <v>41</v>
      </c>
      <c r="N312">
        <v>35</v>
      </c>
      <c r="O312" s="1">
        <v>42417.623027395835</v>
      </c>
      <c r="P312" t="s">
        <v>660</v>
      </c>
      <c r="Q312" s="1">
        <v>42369</v>
      </c>
      <c r="R312" s="1">
        <v>17193</v>
      </c>
      <c r="S312" s="460" t="str">
        <f>Tabla__10.1.1.223_SQLEXPRESS_sigob_utp_Componentes_indicadores[[#This Row],[desc_indicador]]</f>
        <v>Porcentaje de cumplimiento del plan de trabajo para la sostenibilidad en la acreditación de programas académicos</v>
      </c>
      <c r="T312" s="540">
        <f>Tabla__10.1.1.223_SQLEXPRESS_sigob_utp_Componentes_indicadores[[#This Row],[fecha_modificacion]]</f>
        <v>42417.623027395835</v>
      </c>
    </row>
    <row r="313" spans="1:20" x14ac:dyDescent="0.25">
      <c r="A313">
        <v>169</v>
      </c>
      <c r="B313" t="s">
        <v>50</v>
      </c>
      <c r="C313" t="s">
        <v>816</v>
      </c>
      <c r="D313" t="s">
        <v>16</v>
      </c>
      <c r="E313" t="s">
        <v>51</v>
      </c>
      <c r="F313" t="s">
        <v>18</v>
      </c>
      <c r="G313" s="1">
        <v>42347.702243402775</v>
      </c>
      <c r="H313" t="s">
        <v>819</v>
      </c>
      <c r="I313" t="s">
        <v>808</v>
      </c>
      <c r="J313">
        <v>100</v>
      </c>
      <c r="K313">
        <v>91</v>
      </c>
      <c r="L313">
        <v>91</v>
      </c>
      <c r="M313">
        <v>41</v>
      </c>
      <c r="N313">
        <v>35</v>
      </c>
      <c r="O313" s="1">
        <v>42417.623027395835</v>
      </c>
      <c r="P313" t="s">
        <v>660</v>
      </c>
      <c r="Q313" s="1">
        <v>42369</v>
      </c>
      <c r="R313" s="1">
        <v>17194</v>
      </c>
      <c r="S313" s="460" t="str">
        <f>Tabla__10.1.1.223_SQLEXPRESS_sigob_utp_Componentes_indicadores[[#This Row],[desc_indicador]]</f>
        <v>Porcentaje de cumplimiento del plan de trabajo para la sostenibilidad en la acreditación de programas académicos</v>
      </c>
      <c r="T313" s="540">
        <f>Tabla__10.1.1.223_SQLEXPRESS_sigob_utp_Componentes_indicadores[[#This Row],[fecha_modificacion]]</f>
        <v>42417.623027395835</v>
      </c>
    </row>
    <row r="314" spans="1:20" x14ac:dyDescent="0.25">
      <c r="A314">
        <v>169</v>
      </c>
      <c r="B314" t="s">
        <v>50</v>
      </c>
      <c r="C314" t="s">
        <v>816</v>
      </c>
      <c r="D314" t="s">
        <v>16</v>
      </c>
      <c r="E314" t="s">
        <v>51</v>
      </c>
      <c r="F314" t="s">
        <v>18</v>
      </c>
      <c r="G314" s="1">
        <v>42347.702243402775</v>
      </c>
      <c r="H314" t="s">
        <v>819</v>
      </c>
      <c r="I314" t="s">
        <v>808</v>
      </c>
      <c r="J314">
        <v>100</v>
      </c>
      <c r="K314">
        <v>91</v>
      </c>
      <c r="L314">
        <v>91</v>
      </c>
      <c r="M314">
        <v>41</v>
      </c>
      <c r="N314">
        <v>35</v>
      </c>
      <c r="O314" s="1">
        <v>42417.623027395835</v>
      </c>
      <c r="P314" t="s">
        <v>660</v>
      </c>
      <c r="Q314" s="1">
        <v>42369</v>
      </c>
      <c r="R314" s="1">
        <v>17195</v>
      </c>
      <c r="S314" s="460" t="str">
        <f>Tabla__10.1.1.223_SQLEXPRESS_sigob_utp_Componentes_indicadores[[#This Row],[desc_indicador]]</f>
        <v>Porcentaje de cumplimiento del plan de trabajo para la sostenibilidad en la acreditación de programas académicos</v>
      </c>
      <c r="T314" s="540">
        <f>Tabla__10.1.1.223_SQLEXPRESS_sigob_utp_Componentes_indicadores[[#This Row],[fecha_modificacion]]</f>
        <v>42417.623027395835</v>
      </c>
    </row>
    <row r="315" spans="1:20" x14ac:dyDescent="0.25">
      <c r="A315">
        <v>169</v>
      </c>
      <c r="B315" t="s">
        <v>50</v>
      </c>
      <c r="C315" t="s">
        <v>816</v>
      </c>
      <c r="D315" t="s">
        <v>16</v>
      </c>
      <c r="E315" t="s">
        <v>51</v>
      </c>
      <c r="F315" t="s">
        <v>18</v>
      </c>
      <c r="G315" s="1">
        <v>42347.702243402775</v>
      </c>
      <c r="H315" t="s">
        <v>819</v>
      </c>
      <c r="I315" t="s">
        <v>808</v>
      </c>
      <c r="J315">
        <v>100</v>
      </c>
      <c r="K315">
        <v>91</v>
      </c>
      <c r="L315">
        <v>91</v>
      </c>
      <c r="M315">
        <v>41</v>
      </c>
      <c r="N315">
        <v>35</v>
      </c>
      <c r="O315" s="1">
        <v>42417.623027395835</v>
      </c>
      <c r="P315" t="s">
        <v>660</v>
      </c>
      <c r="Q315" s="1">
        <v>42369</v>
      </c>
      <c r="R315" s="1">
        <v>17196</v>
      </c>
      <c r="S315" s="460" t="str">
        <f>Tabla__10.1.1.223_SQLEXPRESS_sigob_utp_Componentes_indicadores[[#This Row],[desc_indicador]]</f>
        <v>Porcentaje de cumplimiento del plan de trabajo para la sostenibilidad en la acreditación de programas académicos</v>
      </c>
      <c r="T315" s="540">
        <f>Tabla__10.1.1.223_SQLEXPRESS_sigob_utp_Componentes_indicadores[[#This Row],[fecha_modificacion]]</f>
        <v>42417.623027395835</v>
      </c>
    </row>
    <row r="316" spans="1:20" x14ac:dyDescent="0.25">
      <c r="A316">
        <v>169</v>
      </c>
      <c r="B316" t="s">
        <v>50</v>
      </c>
      <c r="C316" t="s">
        <v>816</v>
      </c>
      <c r="D316" t="s">
        <v>16</v>
      </c>
      <c r="E316" t="s">
        <v>51</v>
      </c>
      <c r="F316" t="s">
        <v>18</v>
      </c>
      <c r="G316" s="1">
        <v>42347.702243402775</v>
      </c>
      <c r="H316" t="s">
        <v>819</v>
      </c>
      <c r="I316" t="s">
        <v>808</v>
      </c>
      <c r="J316">
        <v>100</v>
      </c>
      <c r="K316">
        <v>91</v>
      </c>
      <c r="L316">
        <v>91</v>
      </c>
      <c r="M316">
        <v>41</v>
      </c>
      <c r="N316">
        <v>35</v>
      </c>
      <c r="O316" s="1">
        <v>42417.623027395835</v>
      </c>
      <c r="P316" t="s">
        <v>660</v>
      </c>
      <c r="Q316" s="1">
        <v>42369</v>
      </c>
      <c r="R316" s="1">
        <v>17197</v>
      </c>
      <c r="S316" s="460" t="str">
        <f>Tabla__10.1.1.223_SQLEXPRESS_sigob_utp_Componentes_indicadores[[#This Row],[desc_indicador]]</f>
        <v>Porcentaje de cumplimiento del plan de trabajo para la sostenibilidad en la acreditación de programas académicos</v>
      </c>
      <c r="T316" s="540">
        <f>Tabla__10.1.1.223_SQLEXPRESS_sigob_utp_Componentes_indicadores[[#This Row],[fecha_modificacion]]</f>
        <v>42417.623027395835</v>
      </c>
    </row>
    <row r="317" spans="1:20" x14ac:dyDescent="0.25">
      <c r="A317">
        <v>169</v>
      </c>
      <c r="B317" t="s">
        <v>50</v>
      </c>
      <c r="C317" t="s">
        <v>816</v>
      </c>
      <c r="D317" t="s">
        <v>16</v>
      </c>
      <c r="E317" t="s">
        <v>51</v>
      </c>
      <c r="F317" t="s">
        <v>18</v>
      </c>
      <c r="G317" s="1">
        <v>42347.702243402775</v>
      </c>
      <c r="H317" t="s">
        <v>819</v>
      </c>
      <c r="I317" t="s">
        <v>808</v>
      </c>
      <c r="J317">
        <v>100</v>
      </c>
      <c r="K317">
        <v>91</v>
      </c>
      <c r="L317">
        <v>91</v>
      </c>
      <c r="M317">
        <v>41</v>
      </c>
      <c r="N317">
        <v>35</v>
      </c>
      <c r="O317" s="1">
        <v>42417.623027395835</v>
      </c>
      <c r="P317" t="s">
        <v>660</v>
      </c>
      <c r="Q317" s="1">
        <v>42369</v>
      </c>
      <c r="R317" s="1">
        <v>17198</v>
      </c>
      <c r="S317" s="460" t="str">
        <f>Tabla__10.1.1.223_SQLEXPRESS_sigob_utp_Componentes_indicadores[[#This Row],[desc_indicador]]</f>
        <v>Porcentaje de cumplimiento del plan de trabajo para la sostenibilidad en la acreditación de programas académicos</v>
      </c>
      <c r="T317" s="540">
        <f>Tabla__10.1.1.223_SQLEXPRESS_sigob_utp_Componentes_indicadores[[#This Row],[fecha_modificacion]]</f>
        <v>42417.623027395835</v>
      </c>
    </row>
    <row r="318" spans="1:20" x14ac:dyDescent="0.25">
      <c r="A318">
        <v>169</v>
      </c>
      <c r="B318" t="s">
        <v>50</v>
      </c>
      <c r="C318" t="s">
        <v>816</v>
      </c>
      <c r="D318" t="s">
        <v>16</v>
      </c>
      <c r="E318" t="s">
        <v>51</v>
      </c>
      <c r="F318" t="s">
        <v>18</v>
      </c>
      <c r="G318" s="1">
        <v>42347.702243402775</v>
      </c>
      <c r="H318" t="s">
        <v>819</v>
      </c>
      <c r="I318" t="s">
        <v>808</v>
      </c>
      <c r="J318">
        <v>100</v>
      </c>
      <c r="K318">
        <v>91</v>
      </c>
      <c r="L318">
        <v>91</v>
      </c>
      <c r="M318">
        <v>41</v>
      </c>
      <c r="N318">
        <v>35</v>
      </c>
      <c r="O318" s="1">
        <v>42417.623027395835</v>
      </c>
      <c r="P318" t="s">
        <v>660</v>
      </c>
      <c r="Q318" s="1">
        <v>42369</v>
      </c>
      <c r="R318" s="1">
        <v>17199</v>
      </c>
      <c r="S318" s="460" t="str">
        <f>Tabla__10.1.1.223_SQLEXPRESS_sigob_utp_Componentes_indicadores[[#This Row],[desc_indicador]]</f>
        <v>Porcentaje de cumplimiento del plan de trabajo para la sostenibilidad en la acreditación de programas académicos</v>
      </c>
      <c r="T318" s="540">
        <f>Tabla__10.1.1.223_SQLEXPRESS_sigob_utp_Componentes_indicadores[[#This Row],[fecha_modificacion]]</f>
        <v>42417.623027395835</v>
      </c>
    </row>
    <row r="319" spans="1:20" x14ac:dyDescent="0.25">
      <c r="A319">
        <v>169</v>
      </c>
      <c r="B319" t="s">
        <v>50</v>
      </c>
      <c r="C319" t="s">
        <v>816</v>
      </c>
      <c r="D319" t="s">
        <v>16</v>
      </c>
      <c r="E319" t="s">
        <v>51</v>
      </c>
      <c r="F319" t="s">
        <v>18</v>
      </c>
      <c r="G319" s="1">
        <v>42347.702243402775</v>
      </c>
      <c r="H319" t="s">
        <v>819</v>
      </c>
      <c r="I319" t="s">
        <v>808</v>
      </c>
      <c r="J319">
        <v>100</v>
      </c>
      <c r="K319">
        <v>91</v>
      </c>
      <c r="L319">
        <v>91</v>
      </c>
      <c r="M319">
        <v>41</v>
      </c>
      <c r="N319">
        <v>35</v>
      </c>
      <c r="O319" s="1">
        <v>42417.623027395835</v>
      </c>
      <c r="P319" t="s">
        <v>660</v>
      </c>
      <c r="Q319" s="1">
        <v>42369</v>
      </c>
      <c r="R319" s="1">
        <v>17200</v>
      </c>
      <c r="S319" s="460" t="str">
        <f>Tabla__10.1.1.223_SQLEXPRESS_sigob_utp_Componentes_indicadores[[#This Row],[desc_indicador]]</f>
        <v>Porcentaje de cumplimiento del plan de trabajo para la sostenibilidad en la acreditación de programas académicos</v>
      </c>
      <c r="T319" s="540">
        <f>Tabla__10.1.1.223_SQLEXPRESS_sigob_utp_Componentes_indicadores[[#This Row],[fecha_modificacion]]</f>
        <v>42417.623027395835</v>
      </c>
    </row>
    <row r="320" spans="1:20" x14ac:dyDescent="0.25">
      <c r="A320">
        <v>169</v>
      </c>
      <c r="B320" t="s">
        <v>50</v>
      </c>
      <c r="C320" t="s">
        <v>816</v>
      </c>
      <c r="D320" t="s">
        <v>16</v>
      </c>
      <c r="E320" t="s">
        <v>51</v>
      </c>
      <c r="F320" t="s">
        <v>18</v>
      </c>
      <c r="G320" s="1">
        <v>42347.702243402775</v>
      </c>
      <c r="H320" t="s">
        <v>819</v>
      </c>
      <c r="I320" t="s">
        <v>808</v>
      </c>
      <c r="J320">
        <v>100</v>
      </c>
      <c r="K320">
        <v>91</v>
      </c>
      <c r="L320">
        <v>91</v>
      </c>
      <c r="M320">
        <v>41</v>
      </c>
      <c r="N320">
        <v>35</v>
      </c>
      <c r="O320" s="1">
        <v>42417.623027395835</v>
      </c>
      <c r="P320" t="s">
        <v>660</v>
      </c>
      <c r="Q320" s="1">
        <v>42369</v>
      </c>
      <c r="R320" s="1">
        <v>17201</v>
      </c>
      <c r="S320" s="460" t="str">
        <f>Tabla__10.1.1.223_SQLEXPRESS_sigob_utp_Componentes_indicadores[[#This Row],[desc_indicador]]</f>
        <v>Porcentaje de cumplimiento del plan de trabajo para la sostenibilidad en la acreditación de programas académicos</v>
      </c>
      <c r="T320" s="540">
        <f>Tabla__10.1.1.223_SQLEXPRESS_sigob_utp_Componentes_indicadores[[#This Row],[fecha_modificacion]]</f>
        <v>42417.623027395835</v>
      </c>
    </row>
    <row r="321" spans="1:20" x14ac:dyDescent="0.25">
      <c r="A321">
        <v>169</v>
      </c>
      <c r="B321" t="s">
        <v>50</v>
      </c>
      <c r="C321" t="s">
        <v>816</v>
      </c>
      <c r="D321" t="s">
        <v>16</v>
      </c>
      <c r="E321" t="s">
        <v>51</v>
      </c>
      <c r="F321" t="s">
        <v>18</v>
      </c>
      <c r="G321" s="1">
        <v>42347.702243402775</v>
      </c>
      <c r="H321" t="s">
        <v>819</v>
      </c>
      <c r="I321" t="s">
        <v>808</v>
      </c>
      <c r="J321">
        <v>100</v>
      </c>
      <c r="K321">
        <v>91</v>
      </c>
      <c r="L321">
        <v>91</v>
      </c>
      <c r="M321">
        <v>41</v>
      </c>
      <c r="N321">
        <v>35</v>
      </c>
      <c r="O321" s="1">
        <v>42417.623027395835</v>
      </c>
      <c r="P321" t="s">
        <v>660</v>
      </c>
      <c r="Q321" s="1">
        <v>42369</v>
      </c>
      <c r="R321" s="1">
        <v>17202</v>
      </c>
      <c r="S321" s="460" t="str">
        <f>Tabla__10.1.1.223_SQLEXPRESS_sigob_utp_Componentes_indicadores[[#This Row],[desc_indicador]]</f>
        <v>Porcentaje de cumplimiento del plan de trabajo para la sostenibilidad en la acreditación de programas académicos</v>
      </c>
      <c r="T321" s="540">
        <f>Tabla__10.1.1.223_SQLEXPRESS_sigob_utp_Componentes_indicadores[[#This Row],[fecha_modificacion]]</f>
        <v>42417.623027395835</v>
      </c>
    </row>
    <row r="322" spans="1:20" x14ac:dyDescent="0.25">
      <c r="A322">
        <v>169</v>
      </c>
      <c r="B322" t="s">
        <v>50</v>
      </c>
      <c r="C322" t="s">
        <v>816</v>
      </c>
      <c r="D322" t="s">
        <v>16</v>
      </c>
      <c r="E322" t="s">
        <v>51</v>
      </c>
      <c r="F322" t="s">
        <v>18</v>
      </c>
      <c r="G322" s="1">
        <v>42347.702243402775</v>
      </c>
      <c r="H322" t="s">
        <v>819</v>
      </c>
      <c r="I322" t="s">
        <v>808</v>
      </c>
      <c r="J322">
        <v>100</v>
      </c>
      <c r="K322">
        <v>91</v>
      </c>
      <c r="L322">
        <v>91</v>
      </c>
      <c r="M322">
        <v>41</v>
      </c>
      <c r="N322">
        <v>35</v>
      </c>
      <c r="O322" s="1">
        <v>42417.623027395835</v>
      </c>
      <c r="P322" t="s">
        <v>660</v>
      </c>
      <c r="Q322" s="1">
        <v>42369</v>
      </c>
      <c r="R322" s="1">
        <v>17203</v>
      </c>
      <c r="S322" s="460" t="str">
        <f>Tabla__10.1.1.223_SQLEXPRESS_sigob_utp_Componentes_indicadores[[#This Row],[desc_indicador]]</f>
        <v>Porcentaje de cumplimiento del plan de trabajo para la sostenibilidad en la acreditación de programas académicos</v>
      </c>
      <c r="T322" s="540">
        <f>Tabla__10.1.1.223_SQLEXPRESS_sigob_utp_Componentes_indicadores[[#This Row],[fecha_modificacion]]</f>
        <v>42417.623027395835</v>
      </c>
    </row>
    <row r="323" spans="1:20" x14ac:dyDescent="0.25">
      <c r="A323">
        <v>169</v>
      </c>
      <c r="B323" t="s">
        <v>50</v>
      </c>
      <c r="C323" t="s">
        <v>816</v>
      </c>
      <c r="D323" t="s">
        <v>16</v>
      </c>
      <c r="E323" t="s">
        <v>51</v>
      </c>
      <c r="F323" t="s">
        <v>18</v>
      </c>
      <c r="G323" s="1">
        <v>42347.702243402775</v>
      </c>
      <c r="H323" t="s">
        <v>819</v>
      </c>
      <c r="I323" t="s">
        <v>808</v>
      </c>
      <c r="J323">
        <v>100</v>
      </c>
      <c r="K323">
        <v>91</v>
      </c>
      <c r="L323">
        <v>91</v>
      </c>
      <c r="M323">
        <v>41</v>
      </c>
      <c r="N323">
        <v>35</v>
      </c>
      <c r="O323" s="1">
        <v>42417.623027395835</v>
      </c>
      <c r="P323" t="s">
        <v>660</v>
      </c>
      <c r="Q323" s="1">
        <v>42369</v>
      </c>
      <c r="R323" s="1">
        <v>17204</v>
      </c>
      <c r="S323" s="460" t="str">
        <f>Tabla__10.1.1.223_SQLEXPRESS_sigob_utp_Componentes_indicadores[[#This Row],[desc_indicador]]</f>
        <v>Porcentaje de cumplimiento del plan de trabajo para la sostenibilidad en la acreditación de programas académicos</v>
      </c>
      <c r="T323" s="540">
        <f>Tabla__10.1.1.223_SQLEXPRESS_sigob_utp_Componentes_indicadores[[#This Row],[fecha_modificacion]]</f>
        <v>42417.623027395835</v>
      </c>
    </row>
    <row r="324" spans="1:20" x14ac:dyDescent="0.25">
      <c r="A324">
        <v>169</v>
      </c>
      <c r="B324" t="s">
        <v>50</v>
      </c>
      <c r="C324" t="s">
        <v>816</v>
      </c>
      <c r="D324" t="s">
        <v>16</v>
      </c>
      <c r="E324" t="s">
        <v>51</v>
      </c>
      <c r="F324" t="s">
        <v>18</v>
      </c>
      <c r="G324" s="1">
        <v>42347.702480671294</v>
      </c>
      <c r="H324" t="s">
        <v>818</v>
      </c>
      <c r="I324" t="s">
        <v>808</v>
      </c>
      <c r="J324">
        <v>100</v>
      </c>
      <c r="K324">
        <v>93</v>
      </c>
      <c r="L324">
        <v>93</v>
      </c>
      <c r="M324">
        <v>41</v>
      </c>
      <c r="N324">
        <v>35</v>
      </c>
      <c r="O324" s="1">
        <v>42417.623027395835</v>
      </c>
      <c r="P324" t="s">
        <v>660</v>
      </c>
      <c r="Q324" s="1">
        <v>42369</v>
      </c>
      <c r="R324" s="1">
        <v>17061</v>
      </c>
      <c r="S324" s="460" t="str">
        <f>Tabla__10.1.1.223_SQLEXPRESS_sigob_utp_Componentes_indicadores[[#This Row],[desc_indicador]]</f>
        <v>Estudio realizado del contexto educativo</v>
      </c>
      <c r="T324" s="540">
        <f>Tabla__10.1.1.223_SQLEXPRESS_sigob_utp_Componentes_indicadores[[#This Row],[fecha_modificacion]]</f>
        <v>42417.623027395835</v>
      </c>
    </row>
    <row r="325" spans="1:20" x14ac:dyDescent="0.25">
      <c r="A325">
        <v>169</v>
      </c>
      <c r="B325" t="s">
        <v>50</v>
      </c>
      <c r="C325" t="s">
        <v>816</v>
      </c>
      <c r="D325" t="s">
        <v>16</v>
      </c>
      <c r="E325" t="s">
        <v>51</v>
      </c>
      <c r="F325" t="s">
        <v>18</v>
      </c>
      <c r="G325" s="1">
        <v>42347.702480671294</v>
      </c>
      <c r="H325" t="s">
        <v>818</v>
      </c>
      <c r="I325" t="s">
        <v>808</v>
      </c>
      <c r="J325">
        <v>100</v>
      </c>
      <c r="K325">
        <v>93</v>
      </c>
      <c r="L325">
        <v>93</v>
      </c>
      <c r="M325">
        <v>41</v>
      </c>
      <c r="N325">
        <v>35</v>
      </c>
      <c r="O325" s="1">
        <v>42417.623027395835</v>
      </c>
      <c r="P325" t="s">
        <v>660</v>
      </c>
      <c r="Q325" s="1">
        <v>42369</v>
      </c>
      <c r="R325" s="1">
        <v>17062</v>
      </c>
      <c r="S325" s="460" t="str">
        <f>Tabla__10.1.1.223_SQLEXPRESS_sigob_utp_Componentes_indicadores[[#This Row],[desc_indicador]]</f>
        <v>Estudio realizado del contexto educativo</v>
      </c>
      <c r="T325" s="540">
        <f>Tabla__10.1.1.223_SQLEXPRESS_sigob_utp_Componentes_indicadores[[#This Row],[fecha_modificacion]]</f>
        <v>42417.623027395835</v>
      </c>
    </row>
    <row r="326" spans="1:20" x14ac:dyDescent="0.25">
      <c r="A326">
        <v>169</v>
      </c>
      <c r="B326" t="s">
        <v>50</v>
      </c>
      <c r="C326" t="s">
        <v>816</v>
      </c>
      <c r="D326" t="s">
        <v>16</v>
      </c>
      <c r="E326" t="s">
        <v>51</v>
      </c>
      <c r="F326" t="s">
        <v>18</v>
      </c>
      <c r="G326" s="1">
        <v>42347.702480671294</v>
      </c>
      <c r="H326" t="s">
        <v>818</v>
      </c>
      <c r="I326" t="s">
        <v>808</v>
      </c>
      <c r="J326">
        <v>100</v>
      </c>
      <c r="K326">
        <v>93</v>
      </c>
      <c r="L326">
        <v>93</v>
      </c>
      <c r="M326">
        <v>41</v>
      </c>
      <c r="N326">
        <v>35</v>
      </c>
      <c r="O326" s="1">
        <v>42417.623027395835</v>
      </c>
      <c r="P326" t="s">
        <v>660</v>
      </c>
      <c r="Q326" s="1">
        <v>42369</v>
      </c>
      <c r="R326" s="1">
        <v>17063</v>
      </c>
      <c r="S326" s="460" t="str">
        <f>Tabla__10.1.1.223_SQLEXPRESS_sigob_utp_Componentes_indicadores[[#This Row],[desc_indicador]]</f>
        <v>Estudio realizado del contexto educativo</v>
      </c>
      <c r="T326" s="540">
        <f>Tabla__10.1.1.223_SQLEXPRESS_sigob_utp_Componentes_indicadores[[#This Row],[fecha_modificacion]]</f>
        <v>42417.623027395835</v>
      </c>
    </row>
    <row r="327" spans="1:20" x14ac:dyDescent="0.25">
      <c r="A327">
        <v>169</v>
      </c>
      <c r="B327" t="s">
        <v>50</v>
      </c>
      <c r="C327" t="s">
        <v>816</v>
      </c>
      <c r="D327" t="s">
        <v>16</v>
      </c>
      <c r="E327" t="s">
        <v>51</v>
      </c>
      <c r="F327" t="s">
        <v>18</v>
      </c>
      <c r="G327" s="1">
        <v>42347.702480671294</v>
      </c>
      <c r="H327" t="s">
        <v>818</v>
      </c>
      <c r="I327" t="s">
        <v>808</v>
      </c>
      <c r="J327">
        <v>100</v>
      </c>
      <c r="K327">
        <v>93</v>
      </c>
      <c r="L327">
        <v>93</v>
      </c>
      <c r="M327">
        <v>41</v>
      </c>
      <c r="N327">
        <v>35</v>
      </c>
      <c r="O327" s="1">
        <v>42417.623027395835</v>
      </c>
      <c r="P327" t="s">
        <v>660</v>
      </c>
      <c r="Q327" s="1">
        <v>42369</v>
      </c>
      <c r="R327" s="1">
        <v>17064</v>
      </c>
      <c r="S327" s="460" t="str">
        <f>Tabla__10.1.1.223_SQLEXPRESS_sigob_utp_Componentes_indicadores[[#This Row],[desc_indicador]]</f>
        <v>Estudio realizado del contexto educativo</v>
      </c>
      <c r="T327" s="540">
        <f>Tabla__10.1.1.223_SQLEXPRESS_sigob_utp_Componentes_indicadores[[#This Row],[fecha_modificacion]]</f>
        <v>42417.623027395835</v>
      </c>
    </row>
    <row r="328" spans="1:20" x14ac:dyDescent="0.25">
      <c r="A328">
        <v>169</v>
      </c>
      <c r="B328" t="s">
        <v>50</v>
      </c>
      <c r="C328" t="s">
        <v>816</v>
      </c>
      <c r="D328" t="s">
        <v>16</v>
      </c>
      <c r="E328" t="s">
        <v>51</v>
      </c>
      <c r="F328" t="s">
        <v>18</v>
      </c>
      <c r="G328" s="1">
        <v>42347.702480671294</v>
      </c>
      <c r="H328" t="s">
        <v>818</v>
      </c>
      <c r="I328" t="s">
        <v>808</v>
      </c>
      <c r="J328">
        <v>100</v>
      </c>
      <c r="K328">
        <v>93</v>
      </c>
      <c r="L328">
        <v>93</v>
      </c>
      <c r="M328">
        <v>41</v>
      </c>
      <c r="N328">
        <v>35</v>
      </c>
      <c r="O328" s="1">
        <v>42417.623027395835</v>
      </c>
      <c r="P328" t="s">
        <v>660</v>
      </c>
      <c r="Q328" s="1">
        <v>42369</v>
      </c>
      <c r="R328" s="1">
        <v>17065</v>
      </c>
      <c r="S328" s="460" t="str">
        <f>Tabla__10.1.1.223_SQLEXPRESS_sigob_utp_Componentes_indicadores[[#This Row],[desc_indicador]]</f>
        <v>Estudio realizado del contexto educativo</v>
      </c>
      <c r="T328" s="540">
        <f>Tabla__10.1.1.223_SQLEXPRESS_sigob_utp_Componentes_indicadores[[#This Row],[fecha_modificacion]]</f>
        <v>42417.623027395835</v>
      </c>
    </row>
    <row r="329" spans="1:20" x14ac:dyDescent="0.25">
      <c r="A329">
        <v>169</v>
      </c>
      <c r="B329" t="s">
        <v>50</v>
      </c>
      <c r="C329" t="s">
        <v>816</v>
      </c>
      <c r="D329" t="s">
        <v>16</v>
      </c>
      <c r="E329" t="s">
        <v>51</v>
      </c>
      <c r="F329" t="s">
        <v>18</v>
      </c>
      <c r="G329" s="1">
        <v>42347.702480671294</v>
      </c>
      <c r="H329" t="s">
        <v>818</v>
      </c>
      <c r="I329" t="s">
        <v>808</v>
      </c>
      <c r="J329">
        <v>100</v>
      </c>
      <c r="K329">
        <v>93</v>
      </c>
      <c r="L329">
        <v>93</v>
      </c>
      <c r="M329">
        <v>41</v>
      </c>
      <c r="N329">
        <v>35</v>
      </c>
      <c r="O329" s="1">
        <v>42417.623027395835</v>
      </c>
      <c r="P329" t="s">
        <v>660</v>
      </c>
      <c r="Q329" s="1">
        <v>42369</v>
      </c>
      <c r="R329" s="1">
        <v>17066</v>
      </c>
      <c r="S329" s="460" t="str">
        <f>Tabla__10.1.1.223_SQLEXPRESS_sigob_utp_Componentes_indicadores[[#This Row],[desc_indicador]]</f>
        <v>Estudio realizado del contexto educativo</v>
      </c>
      <c r="T329" s="540">
        <f>Tabla__10.1.1.223_SQLEXPRESS_sigob_utp_Componentes_indicadores[[#This Row],[fecha_modificacion]]</f>
        <v>42417.623027395835</v>
      </c>
    </row>
    <row r="330" spans="1:20" x14ac:dyDescent="0.25">
      <c r="A330">
        <v>169</v>
      </c>
      <c r="B330" t="s">
        <v>50</v>
      </c>
      <c r="C330" t="s">
        <v>816</v>
      </c>
      <c r="D330" t="s">
        <v>16</v>
      </c>
      <c r="E330" t="s">
        <v>51</v>
      </c>
      <c r="F330" t="s">
        <v>18</v>
      </c>
      <c r="G330" s="1">
        <v>42347.702480671294</v>
      </c>
      <c r="H330" t="s">
        <v>818</v>
      </c>
      <c r="I330" t="s">
        <v>808</v>
      </c>
      <c r="J330">
        <v>100</v>
      </c>
      <c r="K330">
        <v>93</v>
      </c>
      <c r="L330">
        <v>93</v>
      </c>
      <c r="M330">
        <v>41</v>
      </c>
      <c r="N330">
        <v>35</v>
      </c>
      <c r="O330" s="1">
        <v>42417.623027395835</v>
      </c>
      <c r="P330" t="s">
        <v>660</v>
      </c>
      <c r="Q330" s="1">
        <v>42369</v>
      </c>
      <c r="R330" s="1">
        <v>17067</v>
      </c>
      <c r="S330" s="460" t="str">
        <f>Tabla__10.1.1.223_SQLEXPRESS_sigob_utp_Componentes_indicadores[[#This Row],[desc_indicador]]</f>
        <v>Estudio realizado del contexto educativo</v>
      </c>
      <c r="T330" s="540">
        <f>Tabla__10.1.1.223_SQLEXPRESS_sigob_utp_Componentes_indicadores[[#This Row],[fecha_modificacion]]</f>
        <v>42417.623027395835</v>
      </c>
    </row>
    <row r="331" spans="1:20" x14ac:dyDescent="0.25">
      <c r="A331">
        <v>169</v>
      </c>
      <c r="B331" t="s">
        <v>50</v>
      </c>
      <c r="C331" t="s">
        <v>816</v>
      </c>
      <c r="D331" t="s">
        <v>16</v>
      </c>
      <c r="E331" t="s">
        <v>51</v>
      </c>
      <c r="F331" t="s">
        <v>18</v>
      </c>
      <c r="G331" s="1">
        <v>42347.702480671294</v>
      </c>
      <c r="H331" t="s">
        <v>818</v>
      </c>
      <c r="I331" t="s">
        <v>808</v>
      </c>
      <c r="J331">
        <v>100</v>
      </c>
      <c r="K331">
        <v>93</v>
      </c>
      <c r="L331">
        <v>93</v>
      </c>
      <c r="M331">
        <v>41</v>
      </c>
      <c r="N331">
        <v>35</v>
      </c>
      <c r="O331" s="1">
        <v>42417.623027395835</v>
      </c>
      <c r="P331" t="s">
        <v>660</v>
      </c>
      <c r="Q331" s="1">
        <v>42369</v>
      </c>
      <c r="R331" s="1">
        <v>17068</v>
      </c>
      <c r="S331" s="460" t="str">
        <f>Tabla__10.1.1.223_SQLEXPRESS_sigob_utp_Componentes_indicadores[[#This Row],[desc_indicador]]</f>
        <v>Estudio realizado del contexto educativo</v>
      </c>
      <c r="T331" s="540">
        <f>Tabla__10.1.1.223_SQLEXPRESS_sigob_utp_Componentes_indicadores[[#This Row],[fecha_modificacion]]</f>
        <v>42417.623027395835</v>
      </c>
    </row>
    <row r="332" spans="1:20" x14ac:dyDescent="0.25">
      <c r="A332">
        <v>169</v>
      </c>
      <c r="B332" t="s">
        <v>50</v>
      </c>
      <c r="C332" t="s">
        <v>816</v>
      </c>
      <c r="D332" t="s">
        <v>16</v>
      </c>
      <c r="E332" t="s">
        <v>51</v>
      </c>
      <c r="F332" t="s">
        <v>18</v>
      </c>
      <c r="G332" s="1">
        <v>42347.702480671294</v>
      </c>
      <c r="H332" t="s">
        <v>818</v>
      </c>
      <c r="I332" t="s">
        <v>808</v>
      </c>
      <c r="J332">
        <v>100</v>
      </c>
      <c r="K332">
        <v>93</v>
      </c>
      <c r="L332">
        <v>93</v>
      </c>
      <c r="M332">
        <v>41</v>
      </c>
      <c r="N332">
        <v>35</v>
      </c>
      <c r="O332" s="1">
        <v>42417.623027395835</v>
      </c>
      <c r="P332" t="s">
        <v>660</v>
      </c>
      <c r="Q332" s="1">
        <v>42369</v>
      </c>
      <c r="R332" s="1">
        <v>17069</v>
      </c>
      <c r="S332" s="460" t="str">
        <f>Tabla__10.1.1.223_SQLEXPRESS_sigob_utp_Componentes_indicadores[[#This Row],[desc_indicador]]</f>
        <v>Estudio realizado del contexto educativo</v>
      </c>
      <c r="T332" s="540">
        <f>Tabla__10.1.1.223_SQLEXPRESS_sigob_utp_Componentes_indicadores[[#This Row],[fecha_modificacion]]</f>
        <v>42417.623027395835</v>
      </c>
    </row>
    <row r="333" spans="1:20" x14ac:dyDescent="0.25">
      <c r="A333">
        <v>169</v>
      </c>
      <c r="B333" t="s">
        <v>50</v>
      </c>
      <c r="C333" t="s">
        <v>816</v>
      </c>
      <c r="D333" t="s">
        <v>16</v>
      </c>
      <c r="E333" t="s">
        <v>51</v>
      </c>
      <c r="F333" t="s">
        <v>18</v>
      </c>
      <c r="G333" s="1">
        <v>42347.702480671294</v>
      </c>
      <c r="H333" t="s">
        <v>818</v>
      </c>
      <c r="I333" t="s">
        <v>808</v>
      </c>
      <c r="J333">
        <v>100</v>
      </c>
      <c r="K333">
        <v>93</v>
      </c>
      <c r="L333">
        <v>93</v>
      </c>
      <c r="M333">
        <v>41</v>
      </c>
      <c r="N333">
        <v>35</v>
      </c>
      <c r="O333" s="1">
        <v>42417.623027395835</v>
      </c>
      <c r="P333" t="s">
        <v>660</v>
      </c>
      <c r="Q333" s="1">
        <v>42369</v>
      </c>
      <c r="R333" s="1">
        <v>17070</v>
      </c>
      <c r="S333" s="460" t="str">
        <f>Tabla__10.1.1.223_SQLEXPRESS_sigob_utp_Componentes_indicadores[[#This Row],[desc_indicador]]</f>
        <v>Estudio realizado del contexto educativo</v>
      </c>
      <c r="T333" s="540">
        <f>Tabla__10.1.1.223_SQLEXPRESS_sigob_utp_Componentes_indicadores[[#This Row],[fecha_modificacion]]</f>
        <v>42417.623027395835</v>
      </c>
    </row>
    <row r="334" spans="1:20" x14ac:dyDescent="0.25">
      <c r="A334">
        <v>169</v>
      </c>
      <c r="B334" t="s">
        <v>50</v>
      </c>
      <c r="C334" t="s">
        <v>816</v>
      </c>
      <c r="D334" t="s">
        <v>16</v>
      </c>
      <c r="E334" t="s">
        <v>51</v>
      </c>
      <c r="F334" t="s">
        <v>18</v>
      </c>
      <c r="G334" s="1">
        <v>42347.702480671294</v>
      </c>
      <c r="H334" t="s">
        <v>818</v>
      </c>
      <c r="I334" t="s">
        <v>808</v>
      </c>
      <c r="J334">
        <v>100</v>
      </c>
      <c r="K334">
        <v>93</v>
      </c>
      <c r="L334">
        <v>93</v>
      </c>
      <c r="M334">
        <v>41</v>
      </c>
      <c r="N334">
        <v>35</v>
      </c>
      <c r="O334" s="1">
        <v>42417.623027395835</v>
      </c>
      <c r="P334" t="s">
        <v>660</v>
      </c>
      <c r="Q334" s="1">
        <v>42369</v>
      </c>
      <c r="R334" s="1">
        <v>17071</v>
      </c>
      <c r="S334" s="460" t="str">
        <f>Tabla__10.1.1.223_SQLEXPRESS_sigob_utp_Componentes_indicadores[[#This Row],[desc_indicador]]</f>
        <v>Estudio realizado del contexto educativo</v>
      </c>
      <c r="T334" s="540">
        <f>Tabla__10.1.1.223_SQLEXPRESS_sigob_utp_Componentes_indicadores[[#This Row],[fecha_modificacion]]</f>
        <v>42417.623027395835</v>
      </c>
    </row>
    <row r="335" spans="1:20" x14ac:dyDescent="0.25">
      <c r="A335">
        <v>169</v>
      </c>
      <c r="B335" t="s">
        <v>50</v>
      </c>
      <c r="C335" t="s">
        <v>816</v>
      </c>
      <c r="D335" t="s">
        <v>16</v>
      </c>
      <c r="E335" t="s">
        <v>51</v>
      </c>
      <c r="F335" t="s">
        <v>18</v>
      </c>
      <c r="G335" s="1">
        <v>42347.702480671294</v>
      </c>
      <c r="H335" t="s">
        <v>818</v>
      </c>
      <c r="I335" t="s">
        <v>808</v>
      </c>
      <c r="J335">
        <v>100</v>
      </c>
      <c r="K335">
        <v>93</v>
      </c>
      <c r="L335">
        <v>93</v>
      </c>
      <c r="M335">
        <v>41</v>
      </c>
      <c r="N335">
        <v>35</v>
      </c>
      <c r="O335" s="1">
        <v>42417.623027395835</v>
      </c>
      <c r="P335" t="s">
        <v>660</v>
      </c>
      <c r="Q335" s="1">
        <v>42369</v>
      </c>
      <c r="R335" s="1">
        <v>17072</v>
      </c>
      <c r="S335" s="460" t="str">
        <f>Tabla__10.1.1.223_SQLEXPRESS_sigob_utp_Componentes_indicadores[[#This Row],[desc_indicador]]</f>
        <v>Estudio realizado del contexto educativo</v>
      </c>
      <c r="T335" s="540">
        <f>Tabla__10.1.1.223_SQLEXPRESS_sigob_utp_Componentes_indicadores[[#This Row],[fecha_modificacion]]</f>
        <v>42417.623027395835</v>
      </c>
    </row>
    <row r="336" spans="1:20" x14ac:dyDescent="0.25">
      <c r="A336">
        <v>169</v>
      </c>
      <c r="B336" t="s">
        <v>50</v>
      </c>
      <c r="C336" t="s">
        <v>690</v>
      </c>
      <c r="D336" t="s">
        <v>16</v>
      </c>
      <c r="E336" t="s">
        <v>51</v>
      </c>
      <c r="F336" t="s">
        <v>18</v>
      </c>
      <c r="G336" s="1">
        <v>42392.459670914352</v>
      </c>
      <c r="H336" t="s">
        <v>616</v>
      </c>
      <c r="I336" t="s">
        <v>808</v>
      </c>
      <c r="J336">
        <v>90</v>
      </c>
      <c r="K336">
        <v>102.71111111111111</v>
      </c>
      <c r="L336">
        <v>92.44</v>
      </c>
      <c r="M336">
        <v>45</v>
      </c>
      <c r="N336">
        <v>35</v>
      </c>
      <c r="O336" s="1">
        <v>42392.43426415509</v>
      </c>
      <c r="P336" t="s">
        <v>52</v>
      </c>
      <c r="Q336" s="1">
        <v>42369</v>
      </c>
      <c r="R336" s="1">
        <v>17853</v>
      </c>
      <c r="S336" s="460" t="str">
        <f>Tabla__10.1.1.223_SQLEXPRESS_sigob_utp_Componentes_indicadores[[#This Row],[desc_indicador]]</f>
        <v>Nivel de cumplimiento de los indicadores del Plan de Desarrollo</v>
      </c>
      <c r="T336" s="540">
        <f>Tabla__10.1.1.223_SQLEXPRESS_sigob_utp_Componentes_indicadores[[#This Row],[fecha_modificacion]]</f>
        <v>42392.43426415509</v>
      </c>
    </row>
    <row r="337" spans="1:20" x14ac:dyDescent="0.25">
      <c r="A337">
        <v>169</v>
      </c>
      <c r="B337" t="s">
        <v>50</v>
      </c>
      <c r="C337" t="s">
        <v>690</v>
      </c>
      <c r="D337" t="s">
        <v>16</v>
      </c>
      <c r="E337" t="s">
        <v>51</v>
      </c>
      <c r="F337" t="s">
        <v>18</v>
      </c>
      <c r="G337" s="1">
        <v>42392.459670914352</v>
      </c>
      <c r="H337" t="s">
        <v>616</v>
      </c>
      <c r="I337" t="s">
        <v>808</v>
      </c>
      <c r="J337">
        <v>90</v>
      </c>
      <c r="K337">
        <v>102.71111111111111</v>
      </c>
      <c r="L337">
        <v>92.44</v>
      </c>
      <c r="M337">
        <v>45</v>
      </c>
      <c r="N337">
        <v>35</v>
      </c>
      <c r="O337" s="1">
        <v>42392.43426415509</v>
      </c>
      <c r="P337" t="s">
        <v>52</v>
      </c>
      <c r="Q337" s="1">
        <v>42369</v>
      </c>
      <c r="R337" s="1">
        <v>17854</v>
      </c>
      <c r="S337" s="460" t="str">
        <f>Tabla__10.1.1.223_SQLEXPRESS_sigob_utp_Componentes_indicadores[[#This Row],[desc_indicador]]</f>
        <v>Nivel de cumplimiento de los indicadores del Plan de Desarrollo</v>
      </c>
      <c r="T337" s="540">
        <f>Tabla__10.1.1.223_SQLEXPRESS_sigob_utp_Componentes_indicadores[[#This Row],[fecha_modificacion]]</f>
        <v>42392.43426415509</v>
      </c>
    </row>
    <row r="338" spans="1:20" x14ac:dyDescent="0.25">
      <c r="A338">
        <v>169</v>
      </c>
      <c r="B338" t="s">
        <v>50</v>
      </c>
      <c r="C338" t="s">
        <v>690</v>
      </c>
      <c r="D338" t="s">
        <v>16</v>
      </c>
      <c r="E338" t="s">
        <v>51</v>
      </c>
      <c r="F338" t="s">
        <v>18</v>
      </c>
      <c r="G338" s="1">
        <v>42392.459670914352</v>
      </c>
      <c r="H338" t="s">
        <v>616</v>
      </c>
      <c r="I338" t="s">
        <v>808</v>
      </c>
      <c r="J338">
        <v>90</v>
      </c>
      <c r="K338">
        <v>102.71111111111111</v>
      </c>
      <c r="L338">
        <v>92.44</v>
      </c>
      <c r="M338">
        <v>45</v>
      </c>
      <c r="N338">
        <v>35</v>
      </c>
      <c r="O338" s="1">
        <v>42392.43426415509</v>
      </c>
      <c r="P338" t="s">
        <v>52</v>
      </c>
      <c r="Q338" s="1">
        <v>42369</v>
      </c>
      <c r="R338" s="1">
        <v>17855</v>
      </c>
      <c r="S338" s="460" t="str">
        <f>Tabla__10.1.1.223_SQLEXPRESS_sigob_utp_Componentes_indicadores[[#This Row],[desc_indicador]]</f>
        <v>Nivel de cumplimiento de los indicadores del Plan de Desarrollo</v>
      </c>
      <c r="T338" s="540">
        <f>Tabla__10.1.1.223_SQLEXPRESS_sigob_utp_Componentes_indicadores[[#This Row],[fecha_modificacion]]</f>
        <v>42392.43426415509</v>
      </c>
    </row>
    <row r="339" spans="1:20" x14ac:dyDescent="0.25">
      <c r="A339">
        <v>169</v>
      </c>
      <c r="B339" t="s">
        <v>50</v>
      </c>
      <c r="C339" t="s">
        <v>690</v>
      </c>
      <c r="D339" t="s">
        <v>16</v>
      </c>
      <c r="E339" t="s">
        <v>51</v>
      </c>
      <c r="F339" t="s">
        <v>18</v>
      </c>
      <c r="G339" s="1">
        <v>42392.459670914352</v>
      </c>
      <c r="H339" t="s">
        <v>616</v>
      </c>
      <c r="I339" t="s">
        <v>808</v>
      </c>
      <c r="J339">
        <v>90</v>
      </c>
      <c r="K339">
        <v>102.71111111111111</v>
      </c>
      <c r="L339">
        <v>92.44</v>
      </c>
      <c r="M339">
        <v>45</v>
      </c>
      <c r="N339">
        <v>35</v>
      </c>
      <c r="O339" s="1">
        <v>42392.43426415509</v>
      </c>
      <c r="P339" t="s">
        <v>52</v>
      </c>
      <c r="Q339" s="1">
        <v>42369</v>
      </c>
      <c r="R339" s="1">
        <v>17856</v>
      </c>
      <c r="S339" s="460" t="str">
        <f>Tabla__10.1.1.223_SQLEXPRESS_sigob_utp_Componentes_indicadores[[#This Row],[desc_indicador]]</f>
        <v>Nivel de cumplimiento de los indicadores del Plan de Desarrollo</v>
      </c>
      <c r="T339" s="540">
        <f>Tabla__10.1.1.223_SQLEXPRESS_sigob_utp_Componentes_indicadores[[#This Row],[fecha_modificacion]]</f>
        <v>42392.43426415509</v>
      </c>
    </row>
    <row r="340" spans="1:20" x14ac:dyDescent="0.25">
      <c r="A340">
        <v>169</v>
      </c>
      <c r="B340" t="s">
        <v>50</v>
      </c>
      <c r="C340" t="s">
        <v>690</v>
      </c>
      <c r="D340" t="s">
        <v>16</v>
      </c>
      <c r="E340" t="s">
        <v>51</v>
      </c>
      <c r="F340" t="s">
        <v>18</v>
      </c>
      <c r="G340" s="1">
        <v>42392.459670914352</v>
      </c>
      <c r="H340" t="s">
        <v>616</v>
      </c>
      <c r="I340" t="s">
        <v>808</v>
      </c>
      <c r="J340">
        <v>90</v>
      </c>
      <c r="K340">
        <v>102.71111111111111</v>
      </c>
      <c r="L340">
        <v>92.44</v>
      </c>
      <c r="M340">
        <v>45</v>
      </c>
      <c r="N340">
        <v>35</v>
      </c>
      <c r="O340" s="1">
        <v>42392.43426415509</v>
      </c>
      <c r="P340" t="s">
        <v>52</v>
      </c>
      <c r="Q340" s="1">
        <v>42369</v>
      </c>
      <c r="R340" s="1">
        <v>17857</v>
      </c>
      <c r="S340" s="460" t="str">
        <f>Tabla__10.1.1.223_SQLEXPRESS_sigob_utp_Componentes_indicadores[[#This Row],[desc_indicador]]</f>
        <v>Nivel de cumplimiento de los indicadores del Plan de Desarrollo</v>
      </c>
      <c r="T340" s="540">
        <f>Tabla__10.1.1.223_SQLEXPRESS_sigob_utp_Componentes_indicadores[[#This Row],[fecha_modificacion]]</f>
        <v>42392.43426415509</v>
      </c>
    </row>
    <row r="341" spans="1:20" x14ac:dyDescent="0.25">
      <c r="A341">
        <v>169</v>
      </c>
      <c r="B341" t="s">
        <v>50</v>
      </c>
      <c r="C341" t="s">
        <v>690</v>
      </c>
      <c r="D341" t="s">
        <v>16</v>
      </c>
      <c r="E341" t="s">
        <v>51</v>
      </c>
      <c r="F341" t="s">
        <v>18</v>
      </c>
      <c r="G341" s="1">
        <v>42392.459670914352</v>
      </c>
      <c r="H341" t="s">
        <v>616</v>
      </c>
      <c r="I341" t="s">
        <v>808</v>
      </c>
      <c r="J341">
        <v>90</v>
      </c>
      <c r="K341">
        <v>102.71111111111111</v>
      </c>
      <c r="L341">
        <v>92.44</v>
      </c>
      <c r="M341">
        <v>45</v>
      </c>
      <c r="N341">
        <v>35</v>
      </c>
      <c r="O341" s="1">
        <v>42392.43426415509</v>
      </c>
      <c r="P341" t="s">
        <v>52</v>
      </c>
      <c r="Q341" s="1">
        <v>42369</v>
      </c>
      <c r="R341" s="1">
        <v>17858</v>
      </c>
      <c r="S341" s="460" t="str">
        <f>Tabla__10.1.1.223_SQLEXPRESS_sigob_utp_Componentes_indicadores[[#This Row],[desc_indicador]]</f>
        <v>Nivel de cumplimiento de los indicadores del Plan de Desarrollo</v>
      </c>
      <c r="T341" s="540">
        <f>Tabla__10.1.1.223_SQLEXPRESS_sigob_utp_Componentes_indicadores[[#This Row],[fecha_modificacion]]</f>
        <v>42392.43426415509</v>
      </c>
    </row>
    <row r="342" spans="1:20" x14ac:dyDescent="0.25">
      <c r="A342">
        <v>169</v>
      </c>
      <c r="B342" t="s">
        <v>50</v>
      </c>
      <c r="C342" t="s">
        <v>690</v>
      </c>
      <c r="D342" t="s">
        <v>16</v>
      </c>
      <c r="E342" t="s">
        <v>51</v>
      </c>
      <c r="F342" t="s">
        <v>18</v>
      </c>
      <c r="G342" s="1">
        <v>42392.459670914352</v>
      </c>
      <c r="H342" t="s">
        <v>616</v>
      </c>
      <c r="I342" t="s">
        <v>808</v>
      </c>
      <c r="J342">
        <v>90</v>
      </c>
      <c r="K342">
        <v>102.71111111111111</v>
      </c>
      <c r="L342">
        <v>92.44</v>
      </c>
      <c r="M342">
        <v>45</v>
      </c>
      <c r="N342">
        <v>35</v>
      </c>
      <c r="O342" s="1">
        <v>42392.43426415509</v>
      </c>
      <c r="P342" t="s">
        <v>52</v>
      </c>
      <c r="Q342" s="1">
        <v>42369</v>
      </c>
      <c r="R342" s="1">
        <v>17859</v>
      </c>
      <c r="S342" s="460" t="str">
        <f>Tabla__10.1.1.223_SQLEXPRESS_sigob_utp_Componentes_indicadores[[#This Row],[desc_indicador]]</f>
        <v>Nivel de cumplimiento de los indicadores del Plan de Desarrollo</v>
      </c>
      <c r="T342" s="540">
        <f>Tabla__10.1.1.223_SQLEXPRESS_sigob_utp_Componentes_indicadores[[#This Row],[fecha_modificacion]]</f>
        <v>42392.43426415509</v>
      </c>
    </row>
    <row r="343" spans="1:20" x14ac:dyDescent="0.25">
      <c r="A343">
        <v>169</v>
      </c>
      <c r="B343" t="s">
        <v>50</v>
      </c>
      <c r="C343" t="s">
        <v>690</v>
      </c>
      <c r="D343" t="s">
        <v>16</v>
      </c>
      <c r="E343" t="s">
        <v>51</v>
      </c>
      <c r="F343" t="s">
        <v>18</v>
      </c>
      <c r="G343" s="1">
        <v>42392.459670914352</v>
      </c>
      <c r="H343" t="s">
        <v>616</v>
      </c>
      <c r="I343" t="s">
        <v>808</v>
      </c>
      <c r="J343">
        <v>90</v>
      </c>
      <c r="K343">
        <v>102.71111111111111</v>
      </c>
      <c r="L343">
        <v>92.44</v>
      </c>
      <c r="M343">
        <v>45</v>
      </c>
      <c r="N343">
        <v>35</v>
      </c>
      <c r="O343" s="1">
        <v>42392.43426415509</v>
      </c>
      <c r="P343" t="s">
        <v>52</v>
      </c>
      <c r="Q343" s="1">
        <v>42369</v>
      </c>
      <c r="R343" s="1">
        <v>17860</v>
      </c>
      <c r="S343" s="460" t="str">
        <f>Tabla__10.1.1.223_SQLEXPRESS_sigob_utp_Componentes_indicadores[[#This Row],[desc_indicador]]</f>
        <v>Nivel de cumplimiento de los indicadores del Plan de Desarrollo</v>
      </c>
      <c r="T343" s="540">
        <f>Tabla__10.1.1.223_SQLEXPRESS_sigob_utp_Componentes_indicadores[[#This Row],[fecha_modificacion]]</f>
        <v>42392.43426415509</v>
      </c>
    </row>
    <row r="344" spans="1:20" x14ac:dyDescent="0.25">
      <c r="A344">
        <v>169</v>
      </c>
      <c r="B344" t="s">
        <v>50</v>
      </c>
      <c r="C344" t="s">
        <v>690</v>
      </c>
      <c r="D344" t="s">
        <v>16</v>
      </c>
      <c r="E344" t="s">
        <v>51</v>
      </c>
      <c r="F344" t="s">
        <v>18</v>
      </c>
      <c r="G344" s="1">
        <v>42392.459670914352</v>
      </c>
      <c r="H344" t="s">
        <v>616</v>
      </c>
      <c r="I344" t="s">
        <v>808</v>
      </c>
      <c r="J344">
        <v>90</v>
      </c>
      <c r="K344">
        <v>102.71111111111111</v>
      </c>
      <c r="L344">
        <v>92.44</v>
      </c>
      <c r="M344">
        <v>45</v>
      </c>
      <c r="N344">
        <v>35</v>
      </c>
      <c r="O344" s="1">
        <v>42392.43426415509</v>
      </c>
      <c r="P344" t="s">
        <v>52</v>
      </c>
      <c r="Q344" s="1">
        <v>42369</v>
      </c>
      <c r="R344" s="1">
        <v>17861</v>
      </c>
      <c r="S344" s="460" t="str">
        <f>Tabla__10.1.1.223_SQLEXPRESS_sigob_utp_Componentes_indicadores[[#This Row],[desc_indicador]]</f>
        <v>Nivel de cumplimiento de los indicadores del Plan de Desarrollo</v>
      </c>
      <c r="T344" s="540">
        <f>Tabla__10.1.1.223_SQLEXPRESS_sigob_utp_Componentes_indicadores[[#This Row],[fecha_modificacion]]</f>
        <v>42392.43426415509</v>
      </c>
    </row>
    <row r="345" spans="1:20" x14ac:dyDescent="0.25">
      <c r="A345">
        <v>169</v>
      </c>
      <c r="B345" t="s">
        <v>50</v>
      </c>
      <c r="C345" t="s">
        <v>690</v>
      </c>
      <c r="D345" t="s">
        <v>16</v>
      </c>
      <c r="E345" t="s">
        <v>51</v>
      </c>
      <c r="F345" t="s">
        <v>18</v>
      </c>
      <c r="G345" s="1">
        <v>42392.459670914352</v>
      </c>
      <c r="H345" t="s">
        <v>616</v>
      </c>
      <c r="I345" t="s">
        <v>808</v>
      </c>
      <c r="J345">
        <v>90</v>
      </c>
      <c r="K345">
        <v>102.71111111111111</v>
      </c>
      <c r="L345">
        <v>92.44</v>
      </c>
      <c r="M345">
        <v>45</v>
      </c>
      <c r="N345">
        <v>35</v>
      </c>
      <c r="O345" s="1">
        <v>42392.43426415509</v>
      </c>
      <c r="P345" t="s">
        <v>52</v>
      </c>
      <c r="Q345" s="1">
        <v>42369</v>
      </c>
      <c r="R345" s="1">
        <v>17862</v>
      </c>
      <c r="S345" s="460" t="str">
        <f>Tabla__10.1.1.223_SQLEXPRESS_sigob_utp_Componentes_indicadores[[#This Row],[desc_indicador]]</f>
        <v>Nivel de cumplimiento de los indicadores del Plan de Desarrollo</v>
      </c>
      <c r="T345" s="540">
        <f>Tabla__10.1.1.223_SQLEXPRESS_sigob_utp_Componentes_indicadores[[#This Row],[fecha_modificacion]]</f>
        <v>42392.43426415509</v>
      </c>
    </row>
    <row r="346" spans="1:20" x14ac:dyDescent="0.25">
      <c r="A346">
        <v>169</v>
      </c>
      <c r="B346" t="s">
        <v>50</v>
      </c>
      <c r="C346" t="s">
        <v>690</v>
      </c>
      <c r="D346" t="s">
        <v>16</v>
      </c>
      <c r="E346" t="s">
        <v>51</v>
      </c>
      <c r="F346" t="s">
        <v>18</v>
      </c>
      <c r="G346" s="1">
        <v>42392.459670914352</v>
      </c>
      <c r="H346" t="s">
        <v>616</v>
      </c>
      <c r="I346" t="s">
        <v>808</v>
      </c>
      <c r="J346">
        <v>90</v>
      </c>
      <c r="K346">
        <v>102.71111111111111</v>
      </c>
      <c r="L346">
        <v>92.44</v>
      </c>
      <c r="M346">
        <v>45</v>
      </c>
      <c r="N346">
        <v>35</v>
      </c>
      <c r="O346" s="1">
        <v>42392.43426415509</v>
      </c>
      <c r="P346" t="s">
        <v>52</v>
      </c>
      <c r="Q346" s="1">
        <v>42369</v>
      </c>
      <c r="R346" s="1">
        <v>17863</v>
      </c>
      <c r="S346" s="460" t="str">
        <f>Tabla__10.1.1.223_SQLEXPRESS_sigob_utp_Componentes_indicadores[[#This Row],[desc_indicador]]</f>
        <v>Nivel de cumplimiento de los indicadores del Plan de Desarrollo</v>
      </c>
      <c r="T346" s="540">
        <f>Tabla__10.1.1.223_SQLEXPRESS_sigob_utp_Componentes_indicadores[[#This Row],[fecha_modificacion]]</f>
        <v>42392.43426415509</v>
      </c>
    </row>
    <row r="347" spans="1:20" x14ac:dyDescent="0.25">
      <c r="A347">
        <v>169</v>
      </c>
      <c r="B347" t="s">
        <v>50</v>
      </c>
      <c r="C347" t="s">
        <v>690</v>
      </c>
      <c r="D347" t="s">
        <v>16</v>
      </c>
      <c r="E347" t="s">
        <v>51</v>
      </c>
      <c r="F347" t="s">
        <v>18</v>
      </c>
      <c r="G347" s="1">
        <v>42392.459670914352</v>
      </c>
      <c r="H347" t="s">
        <v>616</v>
      </c>
      <c r="I347" t="s">
        <v>808</v>
      </c>
      <c r="J347">
        <v>90</v>
      </c>
      <c r="K347">
        <v>102.71111111111111</v>
      </c>
      <c r="L347">
        <v>92.44</v>
      </c>
      <c r="M347">
        <v>45</v>
      </c>
      <c r="N347">
        <v>35</v>
      </c>
      <c r="O347" s="1">
        <v>42392.43426415509</v>
      </c>
      <c r="P347" t="s">
        <v>52</v>
      </c>
      <c r="Q347" s="1">
        <v>42369</v>
      </c>
      <c r="R347" s="1">
        <v>17864</v>
      </c>
      <c r="S347" s="460" t="str">
        <f>Tabla__10.1.1.223_SQLEXPRESS_sigob_utp_Componentes_indicadores[[#This Row],[desc_indicador]]</f>
        <v>Nivel de cumplimiento de los indicadores del Plan de Desarrollo</v>
      </c>
      <c r="T347" s="540">
        <f>Tabla__10.1.1.223_SQLEXPRESS_sigob_utp_Componentes_indicadores[[#This Row],[fecha_modificacion]]</f>
        <v>42392.43426415509</v>
      </c>
    </row>
    <row r="348" spans="1:20" x14ac:dyDescent="0.25">
      <c r="A348">
        <v>169</v>
      </c>
      <c r="B348" t="s">
        <v>50</v>
      </c>
      <c r="C348" t="s">
        <v>690</v>
      </c>
      <c r="D348" t="s">
        <v>16</v>
      </c>
      <c r="E348" t="s">
        <v>51</v>
      </c>
      <c r="F348" t="s">
        <v>18</v>
      </c>
      <c r="G348" s="1">
        <v>42392.460014502314</v>
      </c>
      <c r="H348" t="s">
        <v>691</v>
      </c>
      <c r="I348" t="s">
        <v>808</v>
      </c>
      <c r="J348">
        <v>85</v>
      </c>
      <c r="K348">
        <v>114.55294117647058</v>
      </c>
      <c r="L348">
        <v>97.37</v>
      </c>
      <c r="M348">
        <v>45</v>
      </c>
      <c r="N348">
        <v>35</v>
      </c>
      <c r="O348" s="1">
        <v>42392.43426415509</v>
      </c>
      <c r="P348" t="s">
        <v>52</v>
      </c>
      <c r="Q348" s="1">
        <v>42369</v>
      </c>
      <c r="R348" s="1">
        <v>17985</v>
      </c>
      <c r="S348" s="460" t="str">
        <f>Tabla__10.1.1.223_SQLEXPRESS_sigob_utp_Componentes_indicadores[[#This Row],[desc_indicador]]</f>
        <v>Nivel de Financiación del Plan de Desarrollo de la Institución</v>
      </c>
      <c r="T348" s="540">
        <f>Tabla__10.1.1.223_SQLEXPRESS_sigob_utp_Componentes_indicadores[[#This Row],[fecha_modificacion]]</f>
        <v>42392.43426415509</v>
      </c>
    </row>
    <row r="349" spans="1:20" x14ac:dyDescent="0.25">
      <c r="A349">
        <v>169</v>
      </c>
      <c r="B349" t="s">
        <v>50</v>
      </c>
      <c r="C349" t="s">
        <v>690</v>
      </c>
      <c r="D349" t="s">
        <v>16</v>
      </c>
      <c r="E349" t="s">
        <v>51</v>
      </c>
      <c r="F349" t="s">
        <v>18</v>
      </c>
      <c r="G349" s="1">
        <v>42392.460014502314</v>
      </c>
      <c r="H349" t="s">
        <v>691</v>
      </c>
      <c r="I349" t="s">
        <v>808</v>
      </c>
      <c r="J349">
        <v>85</v>
      </c>
      <c r="K349">
        <v>114.55294117647058</v>
      </c>
      <c r="L349">
        <v>97.37</v>
      </c>
      <c r="M349">
        <v>45</v>
      </c>
      <c r="N349">
        <v>35</v>
      </c>
      <c r="O349" s="1">
        <v>42392.43426415509</v>
      </c>
      <c r="P349" t="s">
        <v>52</v>
      </c>
      <c r="Q349" s="1">
        <v>42369</v>
      </c>
      <c r="R349" s="1">
        <v>17986</v>
      </c>
      <c r="S349" s="460" t="str">
        <f>Tabla__10.1.1.223_SQLEXPRESS_sigob_utp_Componentes_indicadores[[#This Row],[desc_indicador]]</f>
        <v>Nivel de Financiación del Plan de Desarrollo de la Institución</v>
      </c>
      <c r="T349" s="540">
        <f>Tabla__10.1.1.223_SQLEXPRESS_sigob_utp_Componentes_indicadores[[#This Row],[fecha_modificacion]]</f>
        <v>42392.43426415509</v>
      </c>
    </row>
    <row r="350" spans="1:20" x14ac:dyDescent="0.25">
      <c r="A350">
        <v>169</v>
      </c>
      <c r="B350" t="s">
        <v>50</v>
      </c>
      <c r="C350" t="s">
        <v>690</v>
      </c>
      <c r="D350" t="s">
        <v>16</v>
      </c>
      <c r="E350" t="s">
        <v>51</v>
      </c>
      <c r="F350" t="s">
        <v>18</v>
      </c>
      <c r="G350" s="1">
        <v>42392.460014502314</v>
      </c>
      <c r="H350" t="s">
        <v>691</v>
      </c>
      <c r="I350" t="s">
        <v>808</v>
      </c>
      <c r="J350">
        <v>85</v>
      </c>
      <c r="K350">
        <v>114.55294117647058</v>
      </c>
      <c r="L350">
        <v>97.37</v>
      </c>
      <c r="M350">
        <v>45</v>
      </c>
      <c r="N350">
        <v>35</v>
      </c>
      <c r="O350" s="1">
        <v>42392.43426415509</v>
      </c>
      <c r="P350" t="s">
        <v>52</v>
      </c>
      <c r="Q350" s="1">
        <v>42369</v>
      </c>
      <c r="R350" s="1">
        <v>17987</v>
      </c>
      <c r="S350" s="460" t="str">
        <f>Tabla__10.1.1.223_SQLEXPRESS_sigob_utp_Componentes_indicadores[[#This Row],[desc_indicador]]</f>
        <v>Nivel de Financiación del Plan de Desarrollo de la Institución</v>
      </c>
      <c r="T350" s="540">
        <f>Tabla__10.1.1.223_SQLEXPRESS_sigob_utp_Componentes_indicadores[[#This Row],[fecha_modificacion]]</f>
        <v>42392.43426415509</v>
      </c>
    </row>
    <row r="351" spans="1:20" x14ac:dyDescent="0.25">
      <c r="A351">
        <v>169</v>
      </c>
      <c r="B351" t="s">
        <v>50</v>
      </c>
      <c r="C351" t="s">
        <v>690</v>
      </c>
      <c r="D351" t="s">
        <v>16</v>
      </c>
      <c r="E351" t="s">
        <v>51</v>
      </c>
      <c r="F351" t="s">
        <v>18</v>
      </c>
      <c r="G351" s="1">
        <v>42392.460014502314</v>
      </c>
      <c r="H351" t="s">
        <v>691</v>
      </c>
      <c r="I351" t="s">
        <v>808</v>
      </c>
      <c r="J351">
        <v>85</v>
      </c>
      <c r="K351">
        <v>114.55294117647058</v>
      </c>
      <c r="L351">
        <v>97.37</v>
      </c>
      <c r="M351">
        <v>45</v>
      </c>
      <c r="N351">
        <v>35</v>
      </c>
      <c r="O351" s="1">
        <v>42392.43426415509</v>
      </c>
      <c r="P351" t="s">
        <v>52</v>
      </c>
      <c r="Q351" s="1">
        <v>42369</v>
      </c>
      <c r="R351" s="1">
        <v>17988</v>
      </c>
      <c r="S351" s="460" t="str">
        <f>Tabla__10.1.1.223_SQLEXPRESS_sigob_utp_Componentes_indicadores[[#This Row],[desc_indicador]]</f>
        <v>Nivel de Financiación del Plan de Desarrollo de la Institución</v>
      </c>
      <c r="T351" s="540">
        <f>Tabla__10.1.1.223_SQLEXPRESS_sigob_utp_Componentes_indicadores[[#This Row],[fecha_modificacion]]</f>
        <v>42392.43426415509</v>
      </c>
    </row>
    <row r="352" spans="1:20" x14ac:dyDescent="0.25">
      <c r="A352">
        <v>169</v>
      </c>
      <c r="B352" t="s">
        <v>50</v>
      </c>
      <c r="C352" t="s">
        <v>690</v>
      </c>
      <c r="D352" t="s">
        <v>16</v>
      </c>
      <c r="E352" t="s">
        <v>51</v>
      </c>
      <c r="F352" t="s">
        <v>18</v>
      </c>
      <c r="G352" s="1">
        <v>42392.460014502314</v>
      </c>
      <c r="H352" t="s">
        <v>691</v>
      </c>
      <c r="I352" t="s">
        <v>808</v>
      </c>
      <c r="J352">
        <v>85</v>
      </c>
      <c r="K352">
        <v>114.55294117647058</v>
      </c>
      <c r="L352">
        <v>97.37</v>
      </c>
      <c r="M352">
        <v>45</v>
      </c>
      <c r="N352">
        <v>35</v>
      </c>
      <c r="O352" s="1">
        <v>42392.43426415509</v>
      </c>
      <c r="P352" t="s">
        <v>52</v>
      </c>
      <c r="Q352" s="1">
        <v>42369</v>
      </c>
      <c r="R352" s="1">
        <v>17989</v>
      </c>
      <c r="S352" s="460" t="str">
        <f>Tabla__10.1.1.223_SQLEXPRESS_sigob_utp_Componentes_indicadores[[#This Row],[desc_indicador]]</f>
        <v>Nivel de Financiación del Plan de Desarrollo de la Institución</v>
      </c>
      <c r="T352" s="540">
        <f>Tabla__10.1.1.223_SQLEXPRESS_sigob_utp_Componentes_indicadores[[#This Row],[fecha_modificacion]]</f>
        <v>42392.43426415509</v>
      </c>
    </row>
    <row r="353" spans="1:20" x14ac:dyDescent="0.25">
      <c r="A353">
        <v>169</v>
      </c>
      <c r="B353" t="s">
        <v>50</v>
      </c>
      <c r="C353" t="s">
        <v>690</v>
      </c>
      <c r="D353" t="s">
        <v>16</v>
      </c>
      <c r="E353" t="s">
        <v>51</v>
      </c>
      <c r="F353" t="s">
        <v>18</v>
      </c>
      <c r="G353" s="1">
        <v>42392.460014502314</v>
      </c>
      <c r="H353" t="s">
        <v>691</v>
      </c>
      <c r="I353" t="s">
        <v>808</v>
      </c>
      <c r="J353">
        <v>85</v>
      </c>
      <c r="K353">
        <v>114.55294117647058</v>
      </c>
      <c r="L353">
        <v>97.37</v>
      </c>
      <c r="M353">
        <v>45</v>
      </c>
      <c r="N353">
        <v>35</v>
      </c>
      <c r="O353" s="1">
        <v>42392.43426415509</v>
      </c>
      <c r="P353" t="s">
        <v>52</v>
      </c>
      <c r="Q353" s="1">
        <v>42369</v>
      </c>
      <c r="R353" s="1">
        <v>17990</v>
      </c>
      <c r="S353" s="460" t="str">
        <f>Tabla__10.1.1.223_SQLEXPRESS_sigob_utp_Componentes_indicadores[[#This Row],[desc_indicador]]</f>
        <v>Nivel de Financiación del Plan de Desarrollo de la Institución</v>
      </c>
      <c r="T353" s="540">
        <f>Tabla__10.1.1.223_SQLEXPRESS_sigob_utp_Componentes_indicadores[[#This Row],[fecha_modificacion]]</f>
        <v>42392.43426415509</v>
      </c>
    </row>
    <row r="354" spans="1:20" x14ac:dyDescent="0.25">
      <c r="A354">
        <v>169</v>
      </c>
      <c r="B354" t="s">
        <v>50</v>
      </c>
      <c r="C354" t="s">
        <v>690</v>
      </c>
      <c r="D354" t="s">
        <v>16</v>
      </c>
      <c r="E354" t="s">
        <v>51</v>
      </c>
      <c r="F354" t="s">
        <v>18</v>
      </c>
      <c r="G354" s="1">
        <v>42392.460014502314</v>
      </c>
      <c r="H354" t="s">
        <v>691</v>
      </c>
      <c r="I354" t="s">
        <v>808</v>
      </c>
      <c r="J354">
        <v>85</v>
      </c>
      <c r="K354">
        <v>114.55294117647058</v>
      </c>
      <c r="L354">
        <v>97.37</v>
      </c>
      <c r="M354">
        <v>45</v>
      </c>
      <c r="N354">
        <v>35</v>
      </c>
      <c r="O354" s="1">
        <v>42392.43426415509</v>
      </c>
      <c r="P354" t="s">
        <v>52</v>
      </c>
      <c r="Q354" s="1">
        <v>42369</v>
      </c>
      <c r="R354" s="1">
        <v>17991</v>
      </c>
      <c r="S354" s="460" t="str">
        <f>Tabla__10.1.1.223_SQLEXPRESS_sigob_utp_Componentes_indicadores[[#This Row],[desc_indicador]]</f>
        <v>Nivel de Financiación del Plan de Desarrollo de la Institución</v>
      </c>
      <c r="T354" s="540">
        <f>Tabla__10.1.1.223_SQLEXPRESS_sigob_utp_Componentes_indicadores[[#This Row],[fecha_modificacion]]</f>
        <v>42392.43426415509</v>
      </c>
    </row>
    <row r="355" spans="1:20" x14ac:dyDescent="0.25">
      <c r="A355">
        <v>169</v>
      </c>
      <c r="B355" t="s">
        <v>50</v>
      </c>
      <c r="C355" t="s">
        <v>690</v>
      </c>
      <c r="D355" t="s">
        <v>16</v>
      </c>
      <c r="E355" t="s">
        <v>51</v>
      </c>
      <c r="F355" t="s">
        <v>18</v>
      </c>
      <c r="G355" s="1">
        <v>42392.460014502314</v>
      </c>
      <c r="H355" t="s">
        <v>691</v>
      </c>
      <c r="I355" t="s">
        <v>808</v>
      </c>
      <c r="J355">
        <v>85</v>
      </c>
      <c r="K355">
        <v>114.55294117647058</v>
      </c>
      <c r="L355">
        <v>97.37</v>
      </c>
      <c r="M355">
        <v>45</v>
      </c>
      <c r="N355">
        <v>35</v>
      </c>
      <c r="O355" s="1">
        <v>42392.43426415509</v>
      </c>
      <c r="P355" t="s">
        <v>52</v>
      </c>
      <c r="Q355" s="1">
        <v>42369</v>
      </c>
      <c r="R355" s="1">
        <v>17992</v>
      </c>
      <c r="S355" s="460" t="str">
        <f>Tabla__10.1.1.223_SQLEXPRESS_sigob_utp_Componentes_indicadores[[#This Row],[desc_indicador]]</f>
        <v>Nivel de Financiación del Plan de Desarrollo de la Institución</v>
      </c>
      <c r="T355" s="540">
        <f>Tabla__10.1.1.223_SQLEXPRESS_sigob_utp_Componentes_indicadores[[#This Row],[fecha_modificacion]]</f>
        <v>42392.43426415509</v>
      </c>
    </row>
    <row r="356" spans="1:20" x14ac:dyDescent="0.25">
      <c r="A356">
        <v>169</v>
      </c>
      <c r="B356" t="s">
        <v>50</v>
      </c>
      <c r="C356" t="s">
        <v>690</v>
      </c>
      <c r="D356" t="s">
        <v>16</v>
      </c>
      <c r="E356" t="s">
        <v>51</v>
      </c>
      <c r="F356" t="s">
        <v>18</v>
      </c>
      <c r="G356" s="1">
        <v>42392.460014502314</v>
      </c>
      <c r="H356" t="s">
        <v>691</v>
      </c>
      <c r="I356" t="s">
        <v>808</v>
      </c>
      <c r="J356">
        <v>85</v>
      </c>
      <c r="K356">
        <v>114.55294117647058</v>
      </c>
      <c r="L356">
        <v>97.37</v>
      </c>
      <c r="M356">
        <v>45</v>
      </c>
      <c r="N356">
        <v>35</v>
      </c>
      <c r="O356" s="1">
        <v>42392.43426415509</v>
      </c>
      <c r="P356" t="s">
        <v>52</v>
      </c>
      <c r="Q356" s="1">
        <v>42369</v>
      </c>
      <c r="R356" s="1">
        <v>17993</v>
      </c>
      <c r="S356" s="460" t="str">
        <f>Tabla__10.1.1.223_SQLEXPRESS_sigob_utp_Componentes_indicadores[[#This Row],[desc_indicador]]</f>
        <v>Nivel de Financiación del Plan de Desarrollo de la Institución</v>
      </c>
      <c r="T356" s="540">
        <f>Tabla__10.1.1.223_SQLEXPRESS_sigob_utp_Componentes_indicadores[[#This Row],[fecha_modificacion]]</f>
        <v>42392.43426415509</v>
      </c>
    </row>
    <row r="357" spans="1:20" x14ac:dyDescent="0.25">
      <c r="A357">
        <v>169</v>
      </c>
      <c r="B357" t="s">
        <v>50</v>
      </c>
      <c r="C357" t="s">
        <v>690</v>
      </c>
      <c r="D357" t="s">
        <v>16</v>
      </c>
      <c r="E357" t="s">
        <v>51</v>
      </c>
      <c r="F357" t="s">
        <v>18</v>
      </c>
      <c r="G357" s="1">
        <v>42392.460014502314</v>
      </c>
      <c r="H357" t="s">
        <v>691</v>
      </c>
      <c r="I357" t="s">
        <v>808</v>
      </c>
      <c r="J357">
        <v>85</v>
      </c>
      <c r="K357">
        <v>114.55294117647058</v>
      </c>
      <c r="L357">
        <v>97.37</v>
      </c>
      <c r="M357">
        <v>45</v>
      </c>
      <c r="N357">
        <v>35</v>
      </c>
      <c r="O357" s="1">
        <v>42392.43426415509</v>
      </c>
      <c r="P357" t="s">
        <v>52</v>
      </c>
      <c r="Q357" s="1">
        <v>42369</v>
      </c>
      <c r="R357" s="1">
        <v>17994</v>
      </c>
      <c r="S357" s="460" t="str">
        <f>Tabla__10.1.1.223_SQLEXPRESS_sigob_utp_Componentes_indicadores[[#This Row],[desc_indicador]]</f>
        <v>Nivel de Financiación del Plan de Desarrollo de la Institución</v>
      </c>
      <c r="T357" s="540">
        <f>Tabla__10.1.1.223_SQLEXPRESS_sigob_utp_Componentes_indicadores[[#This Row],[fecha_modificacion]]</f>
        <v>42392.43426415509</v>
      </c>
    </row>
    <row r="358" spans="1:20" x14ac:dyDescent="0.25">
      <c r="A358">
        <v>169</v>
      </c>
      <c r="B358" t="s">
        <v>50</v>
      </c>
      <c r="C358" t="s">
        <v>690</v>
      </c>
      <c r="D358" t="s">
        <v>16</v>
      </c>
      <c r="E358" t="s">
        <v>51</v>
      </c>
      <c r="F358" t="s">
        <v>18</v>
      </c>
      <c r="G358" s="1">
        <v>42392.460014502314</v>
      </c>
      <c r="H358" t="s">
        <v>691</v>
      </c>
      <c r="I358" t="s">
        <v>808</v>
      </c>
      <c r="J358">
        <v>85</v>
      </c>
      <c r="K358">
        <v>114.55294117647058</v>
      </c>
      <c r="L358">
        <v>97.37</v>
      </c>
      <c r="M358">
        <v>45</v>
      </c>
      <c r="N358">
        <v>35</v>
      </c>
      <c r="O358" s="1">
        <v>42392.43426415509</v>
      </c>
      <c r="P358" t="s">
        <v>52</v>
      </c>
      <c r="Q358" s="1">
        <v>42369</v>
      </c>
      <c r="R358" s="1">
        <v>17995</v>
      </c>
      <c r="S358" s="460" t="str">
        <f>Tabla__10.1.1.223_SQLEXPRESS_sigob_utp_Componentes_indicadores[[#This Row],[desc_indicador]]</f>
        <v>Nivel de Financiación del Plan de Desarrollo de la Institución</v>
      </c>
      <c r="T358" s="540">
        <f>Tabla__10.1.1.223_SQLEXPRESS_sigob_utp_Componentes_indicadores[[#This Row],[fecha_modificacion]]</f>
        <v>42392.43426415509</v>
      </c>
    </row>
    <row r="359" spans="1:20" x14ac:dyDescent="0.25">
      <c r="A359">
        <v>169</v>
      </c>
      <c r="B359" t="s">
        <v>50</v>
      </c>
      <c r="C359" t="s">
        <v>690</v>
      </c>
      <c r="D359" t="s">
        <v>16</v>
      </c>
      <c r="E359" t="s">
        <v>51</v>
      </c>
      <c r="F359" t="s">
        <v>18</v>
      </c>
      <c r="G359" s="1">
        <v>42392.460014502314</v>
      </c>
      <c r="H359" t="s">
        <v>691</v>
      </c>
      <c r="I359" t="s">
        <v>808</v>
      </c>
      <c r="J359">
        <v>85</v>
      </c>
      <c r="K359">
        <v>114.55294117647058</v>
      </c>
      <c r="L359">
        <v>97.37</v>
      </c>
      <c r="M359">
        <v>45</v>
      </c>
      <c r="N359">
        <v>35</v>
      </c>
      <c r="O359" s="1">
        <v>42392.43426415509</v>
      </c>
      <c r="P359" t="s">
        <v>52</v>
      </c>
      <c r="Q359" s="1">
        <v>42369</v>
      </c>
      <c r="R359" s="1">
        <v>17996</v>
      </c>
      <c r="S359" s="460" t="str">
        <f>Tabla__10.1.1.223_SQLEXPRESS_sigob_utp_Componentes_indicadores[[#This Row],[desc_indicador]]</f>
        <v>Nivel de Financiación del Plan de Desarrollo de la Institución</v>
      </c>
      <c r="T359" s="540">
        <f>Tabla__10.1.1.223_SQLEXPRESS_sigob_utp_Componentes_indicadores[[#This Row],[fecha_modificacion]]</f>
        <v>42392.43426415509</v>
      </c>
    </row>
    <row r="360" spans="1:20" x14ac:dyDescent="0.25">
      <c r="A360">
        <v>169</v>
      </c>
      <c r="B360" t="s">
        <v>50</v>
      </c>
      <c r="C360" t="s">
        <v>690</v>
      </c>
      <c r="D360" t="s">
        <v>16</v>
      </c>
      <c r="E360" t="s">
        <v>51</v>
      </c>
      <c r="F360" t="s">
        <v>18</v>
      </c>
      <c r="G360" s="1">
        <v>42392.46051380787</v>
      </c>
      <c r="H360" t="s">
        <v>820</v>
      </c>
      <c r="I360" t="s">
        <v>808</v>
      </c>
      <c r="J360">
        <v>80</v>
      </c>
      <c r="K360">
        <v>100.03749999999999</v>
      </c>
      <c r="L360">
        <v>80.03</v>
      </c>
      <c r="M360">
        <v>45</v>
      </c>
      <c r="N360">
        <v>35</v>
      </c>
      <c r="O360" s="1">
        <v>42392.43426415509</v>
      </c>
      <c r="P360" t="s">
        <v>52</v>
      </c>
      <c r="Q360" s="1">
        <v>42369</v>
      </c>
      <c r="R360" s="1">
        <v>21536</v>
      </c>
      <c r="S360" s="460" t="str">
        <f>Tabla__10.1.1.223_SQLEXPRESS_sigob_utp_Componentes_indicadores[[#This Row],[desc_indicador]]</f>
        <v xml:space="preserve">Nivel de implementación del sistema de gerencia </v>
      </c>
      <c r="T360" s="540">
        <f>Tabla__10.1.1.223_SQLEXPRESS_sigob_utp_Componentes_indicadores[[#This Row],[fecha_modificacion]]</f>
        <v>42392.43426415509</v>
      </c>
    </row>
    <row r="361" spans="1:20" x14ac:dyDescent="0.25">
      <c r="A361">
        <v>169</v>
      </c>
      <c r="B361" t="s">
        <v>50</v>
      </c>
      <c r="C361" t="s">
        <v>690</v>
      </c>
      <c r="D361" t="s">
        <v>16</v>
      </c>
      <c r="E361" t="s">
        <v>51</v>
      </c>
      <c r="F361" t="s">
        <v>18</v>
      </c>
      <c r="G361" s="1">
        <v>42392.46051380787</v>
      </c>
      <c r="H361" t="s">
        <v>820</v>
      </c>
      <c r="I361" t="s">
        <v>808</v>
      </c>
      <c r="J361">
        <v>80</v>
      </c>
      <c r="K361">
        <v>100.03749999999999</v>
      </c>
      <c r="L361">
        <v>80.03</v>
      </c>
      <c r="M361">
        <v>45</v>
      </c>
      <c r="N361">
        <v>35</v>
      </c>
      <c r="O361" s="1">
        <v>42392.43426415509</v>
      </c>
      <c r="P361" t="s">
        <v>52</v>
      </c>
      <c r="Q361" s="1">
        <v>42369</v>
      </c>
      <c r="R361" s="1">
        <v>21537</v>
      </c>
      <c r="S361" s="460" t="str">
        <f>Tabla__10.1.1.223_SQLEXPRESS_sigob_utp_Componentes_indicadores[[#This Row],[desc_indicador]]</f>
        <v xml:space="preserve">Nivel de implementación del sistema de gerencia </v>
      </c>
      <c r="T361" s="540">
        <f>Tabla__10.1.1.223_SQLEXPRESS_sigob_utp_Componentes_indicadores[[#This Row],[fecha_modificacion]]</f>
        <v>42392.43426415509</v>
      </c>
    </row>
    <row r="362" spans="1:20" x14ac:dyDescent="0.25">
      <c r="A362">
        <v>169</v>
      </c>
      <c r="B362" t="s">
        <v>50</v>
      </c>
      <c r="C362" t="s">
        <v>690</v>
      </c>
      <c r="D362" t="s">
        <v>16</v>
      </c>
      <c r="E362" t="s">
        <v>51</v>
      </c>
      <c r="F362" t="s">
        <v>18</v>
      </c>
      <c r="G362" s="1">
        <v>42392.46051380787</v>
      </c>
      <c r="H362" t="s">
        <v>820</v>
      </c>
      <c r="I362" t="s">
        <v>808</v>
      </c>
      <c r="J362">
        <v>80</v>
      </c>
      <c r="K362">
        <v>100.03749999999999</v>
      </c>
      <c r="L362">
        <v>80.03</v>
      </c>
      <c r="M362">
        <v>45</v>
      </c>
      <c r="N362">
        <v>35</v>
      </c>
      <c r="O362" s="1">
        <v>42392.43426415509</v>
      </c>
      <c r="P362" t="s">
        <v>52</v>
      </c>
      <c r="Q362" s="1">
        <v>42369</v>
      </c>
      <c r="R362" s="1">
        <v>21538</v>
      </c>
      <c r="S362" s="460" t="str">
        <f>Tabla__10.1.1.223_SQLEXPRESS_sigob_utp_Componentes_indicadores[[#This Row],[desc_indicador]]</f>
        <v xml:space="preserve">Nivel de implementación del sistema de gerencia </v>
      </c>
      <c r="T362" s="540">
        <f>Tabla__10.1.1.223_SQLEXPRESS_sigob_utp_Componentes_indicadores[[#This Row],[fecha_modificacion]]</f>
        <v>42392.43426415509</v>
      </c>
    </row>
    <row r="363" spans="1:20" x14ac:dyDescent="0.25">
      <c r="A363">
        <v>169</v>
      </c>
      <c r="B363" t="s">
        <v>50</v>
      </c>
      <c r="C363" t="s">
        <v>690</v>
      </c>
      <c r="D363" t="s">
        <v>16</v>
      </c>
      <c r="E363" t="s">
        <v>51</v>
      </c>
      <c r="F363" t="s">
        <v>18</v>
      </c>
      <c r="G363" s="1">
        <v>42392.46051380787</v>
      </c>
      <c r="H363" t="s">
        <v>820</v>
      </c>
      <c r="I363" t="s">
        <v>808</v>
      </c>
      <c r="J363">
        <v>80</v>
      </c>
      <c r="K363">
        <v>100.03749999999999</v>
      </c>
      <c r="L363">
        <v>80.03</v>
      </c>
      <c r="M363">
        <v>45</v>
      </c>
      <c r="N363">
        <v>35</v>
      </c>
      <c r="O363" s="1">
        <v>42392.43426415509</v>
      </c>
      <c r="P363" t="s">
        <v>52</v>
      </c>
      <c r="Q363" s="1">
        <v>42369</v>
      </c>
      <c r="R363" s="1">
        <v>21539</v>
      </c>
      <c r="S363" s="460" t="str">
        <f>Tabla__10.1.1.223_SQLEXPRESS_sigob_utp_Componentes_indicadores[[#This Row],[desc_indicador]]</f>
        <v xml:space="preserve">Nivel de implementación del sistema de gerencia </v>
      </c>
      <c r="T363" s="540">
        <f>Tabla__10.1.1.223_SQLEXPRESS_sigob_utp_Componentes_indicadores[[#This Row],[fecha_modificacion]]</f>
        <v>42392.43426415509</v>
      </c>
    </row>
    <row r="364" spans="1:20" x14ac:dyDescent="0.25">
      <c r="A364">
        <v>169</v>
      </c>
      <c r="B364" t="s">
        <v>50</v>
      </c>
      <c r="C364" t="s">
        <v>690</v>
      </c>
      <c r="D364" t="s">
        <v>16</v>
      </c>
      <c r="E364" t="s">
        <v>51</v>
      </c>
      <c r="F364" t="s">
        <v>18</v>
      </c>
      <c r="G364" s="1">
        <v>42392.46051380787</v>
      </c>
      <c r="H364" t="s">
        <v>820</v>
      </c>
      <c r="I364" t="s">
        <v>808</v>
      </c>
      <c r="J364">
        <v>80</v>
      </c>
      <c r="K364">
        <v>100.03749999999999</v>
      </c>
      <c r="L364">
        <v>80.03</v>
      </c>
      <c r="M364">
        <v>45</v>
      </c>
      <c r="N364">
        <v>35</v>
      </c>
      <c r="O364" s="1">
        <v>42392.43426415509</v>
      </c>
      <c r="P364" t="s">
        <v>52</v>
      </c>
      <c r="Q364" s="1">
        <v>42369</v>
      </c>
      <c r="R364" s="1">
        <v>21540</v>
      </c>
      <c r="S364" s="460" t="str">
        <f>Tabla__10.1.1.223_SQLEXPRESS_sigob_utp_Componentes_indicadores[[#This Row],[desc_indicador]]</f>
        <v xml:space="preserve">Nivel de implementación del sistema de gerencia </v>
      </c>
      <c r="T364" s="540">
        <f>Tabla__10.1.1.223_SQLEXPRESS_sigob_utp_Componentes_indicadores[[#This Row],[fecha_modificacion]]</f>
        <v>42392.43426415509</v>
      </c>
    </row>
    <row r="365" spans="1:20" x14ac:dyDescent="0.25">
      <c r="A365">
        <v>169</v>
      </c>
      <c r="B365" t="s">
        <v>50</v>
      </c>
      <c r="C365" t="s">
        <v>690</v>
      </c>
      <c r="D365" t="s">
        <v>16</v>
      </c>
      <c r="E365" t="s">
        <v>51</v>
      </c>
      <c r="F365" t="s">
        <v>18</v>
      </c>
      <c r="G365" s="1">
        <v>42392.46051380787</v>
      </c>
      <c r="H365" t="s">
        <v>820</v>
      </c>
      <c r="I365" t="s">
        <v>808</v>
      </c>
      <c r="J365">
        <v>80</v>
      </c>
      <c r="K365">
        <v>100.03749999999999</v>
      </c>
      <c r="L365">
        <v>80.03</v>
      </c>
      <c r="M365">
        <v>45</v>
      </c>
      <c r="N365">
        <v>35</v>
      </c>
      <c r="O365" s="1">
        <v>42392.43426415509</v>
      </c>
      <c r="P365" t="s">
        <v>52</v>
      </c>
      <c r="Q365" s="1">
        <v>42369</v>
      </c>
      <c r="R365" s="1">
        <v>21541</v>
      </c>
      <c r="S365" s="460" t="str">
        <f>Tabla__10.1.1.223_SQLEXPRESS_sigob_utp_Componentes_indicadores[[#This Row],[desc_indicador]]</f>
        <v xml:space="preserve">Nivel de implementación del sistema de gerencia </v>
      </c>
      <c r="T365" s="540">
        <f>Tabla__10.1.1.223_SQLEXPRESS_sigob_utp_Componentes_indicadores[[#This Row],[fecha_modificacion]]</f>
        <v>42392.43426415509</v>
      </c>
    </row>
    <row r="366" spans="1:20" x14ac:dyDescent="0.25">
      <c r="A366">
        <v>169</v>
      </c>
      <c r="B366" t="s">
        <v>50</v>
      </c>
      <c r="C366" t="s">
        <v>690</v>
      </c>
      <c r="D366" t="s">
        <v>16</v>
      </c>
      <c r="E366" t="s">
        <v>51</v>
      </c>
      <c r="F366" t="s">
        <v>18</v>
      </c>
      <c r="G366" s="1">
        <v>42392.46051380787</v>
      </c>
      <c r="H366" t="s">
        <v>820</v>
      </c>
      <c r="I366" t="s">
        <v>808</v>
      </c>
      <c r="J366">
        <v>80</v>
      </c>
      <c r="K366">
        <v>100.03749999999999</v>
      </c>
      <c r="L366">
        <v>80.03</v>
      </c>
      <c r="M366">
        <v>45</v>
      </c>
      <c r="N366">
        <v>35</v>
      </c>
      <c r="O366" s="1">
        <v>42392.43426415509</v>
      </c>
      <c r="P366" t="s">
        <v>52</v>
      </c>
      <c r="Q366" s="1">
        <v>42369</v>
      </c>
      <c r="R366" s="1">
        <v>21542</v>
      </c>
      <c r="S366" s="460" t="str">
        <f>Tabla__10.1.1.223_SQLEXPRESS_sigob_utp_Componentes_indicadores[[#This Row],[desc_indicador]]</f>
        <v xml:space="preserve">Nivel de implementación del sistema de gerencia </v>
      </c>
      <c r="T366" s="540">
        <f>Tabla__10.1.1.223_SQLEXPRESS_sigob_utp_Componentes_indicadores[[#This Row],[fecha_modificacion]]</f>
        <v>42392.43426415509</v>
      </c>
    </row>
    <row r="367" spans="1:20" x14ac:dyDescent="0.25">
      <c r="A367">
        <v>169</v>
      </c>
      <c r="B367" t="s">
        <v>50</v>
      </c>
      <c r="C367" t="s">
        <v>690</v>
      </c>
      <c r="D367" t="s">
        <v>16</v>
      </c>
      <c r="E367" t="s">
        <v>51</v>
      </c>
      <c r="F367" t="s">
        <v>18</v>
      </c>
      <c r="G367" s="1">
        <v>42392.46051380787</v>
      </c>
      <c r="H367" t="s">
        <v>820</v>
      </c>
      <c r="I367" t="s">
        <v>808</v>
      </c>
      <c r="J367">
        <v>80</v>
      </c>
      <c r="K367">
        <v>100.03749999999999</v>
      </c>
      <c r="L367">
        <v>80.03</v>
      </c>
      <c r="M367">
        <v>45</v>
      </c>
      <c r="N367">
        <v>35</v>
      </c>
      <c r="O367" s="1">
        <v>42392.43426415509</v>
      </c>
      <c r="P367" t="s">
        <v>52</v>
      </c>
      <c r="Q367" s="1">
        <v>42369</v>
      </c>
      <c r="R367" s="1">
        <v>21543</v>
      </c>
      <c r="S367" s="460" t="str">
        <f>Tabla__10.1.1.223_SQLEXPRESS_sigob_utp_Componentes_indicadores[[#This Row],[desc_indicador]]</f>
        <v xml:space="preserve">Nivel de implementación del sistema de gerencia </v>
      </c>
      <c r="T367" s="540">
        <f>Tabla__10.1.1.223_SQLEXPRESS_sigob_utp_Componentes_indicadores[[#This Row],[fecha_modificacion]]</f>
        <v>42392.43426415509</v>
      </c>
    </row>
    <row r="368" spans="1:20" x14ac:dyDescent="0.25">
      <c r="A368">
        <v>169</v>
      </c>
      <c r="B368" t="s">
        <v>50</v>
      </c>
      <c r="C368" t="s">
        <v>690</v>
      </c>
      <c r="D368" t="s">
        <v>16</v>
      </c>
      <c r="E368" t="s">
        <v>51</v>
      </c>
      <c r="F368" t="s">
        <v>18</v>
      </c>
      <c r="G368" s="1">
        <v>42392.46051380787</v>
      </c>
      <c r="H368" t="s">
        <v>820</v>
      </c>
      <c r="I368" t="s">
        <v>808</v>
      </c>
      <c r="J368">
        <v>80</v>
      </c>
      <c r="K368">
        <v>100.03749999999999</v>
      </c>
      <c r="L368">
        <v>80.03</v>
      </c>
      <c r="M368">
        <v>45</v>
      </c>
      <c r="N368">
        <v>35</v>
      </c>
      <c r="O368" s="1">
        <v>42392.43426415509</v>
      </c>
      <c r="P368" t="s">
        <v>52</v>
      </c>
      <c r="Q368" s="1">
        <v>42369</v>
      </c>
      <c r="R368" s="1">
        <v>21544</v>
      </c>
      <c r="S368" s="460" t="str">
        <f>Tabla__10.1.1.223_SQLEXPRESS_sigob_utp_Componentes_indicadores[[#This Row],[desc_indicador]]</f>
        <v xml:space="preserve">Nivel de implementación del sistema de gerencia </v>
      </c>
      <c r="T368" s="540">
        <f>Tabla__10.1.1.223_SQLEXPRESS_sigob_utp_Componentes_indicadores[[#This Row],[fecha_modificacion]]</f>
        <v>42392.43426415509</v>
      </c>
    </row>
    <row r="369" spans="1:20" x14ac:dyDescent="0.25">
      <c r="A369">
        <v>169</v>
      </c>
      <c r="B369" t="s">
        <v>50</v>
      </c>
      <c r="C369" t="s">
        <v>690</v>
      </c>
      <c r="D369" t="s">
        <v>16</v>
      </c>
      <c r="E369" t="s">
        <v>51</v>
      </c>
      <c r="F369" t="s">
        <v>18</v>
      </c>
      <c r="G369" s="1">
        <v>42392.46051380787</v>
      </c>
      <c r="H369" t="s">
        <v>820</v>
      </c>
      <c r="I369" t="s">
        <v>808</v>
      </c>
      <c r="J369">
        <v>80</v>
      </c>
      <c r="K369">
        <v>100.03749999999999</v>
      </c>
      <c r="L369">
        <v>80.03</v>
      </c>
      <c r="M369">
        <v>45</v>
      </c>
      <c r="N369">
        <v>35</v>
      </c>
      <c r="O369" s="1">
        <v>42392.43426415509</v>
      </c>
      <c r="P369" t="s">
        <v>52</v>
      </c>
      <c r="Q369" s="1">
        <v>42369</v>
      </c>
      <c r="R369" s="1">
        <v>21545</v>
      </c>
      <c r="S369" s="460" t="str">
        <f>Tabla__10.1.1.223_SQLEXPRESS_sigob_utp_Componentes_indicadores[[#This Row],[desc_indicador]]</f>
        <v xml:space="preserve">Nivel de implementación del sistema de gerencia </v>
      </c>
      <c r="T369" s="540">
        <f>Tabla__10.1.1.223_SQLEXPRESS_sigob_utp_Componentes_indicadores[[#This Row],[fecha_modificacion]]</f>
        <v>42392.43426415509</v>
      </c>
    </row>
    <row r="370" spans="1:20" x14ac:dyDescent="0.25">
      <c r="A370">
        <v>169</v>
      </c>
      <c r="B370" t="s">
        <v>50</v>
      </c>
      <c r="C370" t="s">
        <v>690</v>
      </c>
      <c r="D370" t="s">
        <v>16</v>
      </c>
      <c r="E370" t="s">
        <v>51</v>
      </c>
      <c r="F370" t="s">
        <v>18</v>
      </c>
      <c r="G370" s="1">
        <v>42392.46051380787</v>
      </c>
      <c r="H370" t="s">
        <v>820</v>
      </c>
      <c r="I370" t="s">
        <v>808</v>
      </c>
      <c r="J370">
        <v>80</v>
      </c>
      <c r="K370">
        <v>100.03749999999999</v>
      </c>
      <c r="L370">
        <v>80.03</v>
      </c>
      <c r="M370">
        <v>45</v>
      </c>
      <c r="N370">
        <v>35</v>
      </c>
      <c r="O370" s="1">
        <v>42392.43426415509</v>
      </c>
      <c r="P370" t="s">
        <v>52</v>
      </c>
      <c r="Q370" s="1">
        <v>42369</v>
      </c>
      <c r="R370" s="1">
        <v>21546</v>
      </c>
      <c r="S370" s="460" t="str">
        <f>Tabla__10.1.1.223_SQLEXPRESS_sigob_utp_Componentes_indicadores[[#This Row],[desc_indicador]]</f>
        <v xml:space="preserve">Nivel de implementación del sistema de gerencia </v>
      </c>
      <c r="T370" s="540">
        <f>Tabla__10.1.1.223_SQLEXPRESS_sigob_utp_Componentes_indicadores[[#This Row],[fecha_modificacion]]</f>
        <v>42392.43426415509</v>
      </c>
    </row>
    <row r="371" spans="1:20" x14ac:dyDescent="0.25">
      <c r="A371">
        <v>169</v>
      </c>
      <c r="B371" t="s">
        <v>50</v>
      </c>
      <c r="C371" t="s">
        <v>690</v>
      </c>
      <c r="D371" t="s">
        <v>16</v>
      </c>
      <c r="E371" t="s">
        <v>51</v>
      </c>
      <c r="F371" t="s">
        <v>18</v>
      </c>
      <c r="G371" s="1">
        <v>42392.46051380787</v>
      </c>
      <c r="H371" t="s">
        <v>820</v>
      </c>
      <c r="I371" t="s">
        <v>808</v>
      </c>
      <c r="J371">
        <v>80</v>
      </c>
      <c r="K371">
        <v>100.03749999999999</v>
      </c>
      <c r="L371">
        <v>80.03</v>
      </c>
      <c r="M371">
        <v>45</v>
      </c>
      <c r="N371">
        <v>35</v>
      </c>
      <c r="O371" s="1">
        <v>42392.43426415509</v>
      </c>
      <c r="P371" t="s">
        <v>52</v>
      </c>
      <c r="Q371" s="1">
        <v>42369</v>
      </c>
      <c r="R371" s="1">
        <v>21547</v>
      </c>
      <c r="S371" s="460" t="str">
        <f>Tabla__10.1.1.223_SQLEXPRESS_sigob_utp_Componentes_indicadores[[#This Row],[desc_indicador]]</f>
        <v xml:space="preserve">Nivel de implementación del sistema de gerencia </v>
      </c>
      <c r="T371" s="540">
        <f>Tabla__10.1.1.223_SQLEXPRESS_sigob_utp_Componentes_indicadores[[#This Row],[fecha_modificacion]]</f>
        <v>42392.43426415509</v>
      </c>
    </row>
    <row r="372" spans="1:20" x14ac:dyDescent="0.25">
      <c r="A372">
        <v>169</v>
      </c>
      <c r="B372" t="s">
        <v>50</v>
      </c>
      <c r="C372" t="s">
        <v>821</v>
      </c>
      <c r="D372" t="s">
        <v>16</v>
      </c>
      <c r="E372" t="s">
        <v>51</v>
      </c>
      <c r="F372" t="s">
        <v>18</v>
      </c>
      <c r="G372" s="1">
        <v>42394.480023923614</v>
      </c>
      <c r="H372" t="s">
        <v>693</v>
      </c>
      <c r="I372" t="s">
        <v>808</v>
      </c>
      <c r="J372">
        <v>95</v>
      </c>
      <c r="K372">
        <v>105.26315789473686</v>
      </c>
      <c r="L372">
        <v>100.00000000000001</v>
      </c>
      <c r="M372">
        <v>53</v>
      </c>
      <c r="N372">
        <v>35</v>
      </c>
      <c r="O372" s="1">
        <v>42416.346716053238</v>
      </c>
      <c r="P372" t="s">
        <v>152</v>
      </c>
      <c r="Q372" s="1">
        <v>42369</v>
      </c>
      <c r="R372" s="1">
        <v>17589</v>
      </c>
      <c r="S372" s="460" t="str">
        <f>Tabla__10.1.1.223_SQLEXPRESS_sigob_utp_Componentes_indicadores[[#This Row],[desc_indicador]]</f>
        <v>Generación de acciones encaminadas a la ejecución efectiva de los proyectos (40%)</v>
      </c>
      <c r="T372" s="540">
        <f>Tabla__10.1.1.223_SQLEXPRESS_sigob_utp_Componentes_indicadores[[#This Row],[fecha_modificacion]]</f>
        <v>42416.346716053238</v>
      </c>
    </row>
    <row r="373" spans="1:20" x14ac:dyDescent="0.25">
      <c r="A373">
        <v>169</v>
      </c>
      <c r="B373" t="s">
        <v>50</v>
      </c>
      <c r="C373" t="s">
        <v>821</v>
      </c>
      <c r="D373" t="s">
        <v>16</v>
      </c>
      <c r="E373" t="s">
        <v>51</v>
      </c>
      <c r="F373" t="s">
        <v>18</v>
      </c>
      <c r="G373" s="1">
        <v>42394.480023923614</v>
      </c>
      <c r="H373" t="s">
        <v>693</v>
      </c>
      <c r="I373" t="s">
        <v>808</v>
      </c>
      <c r="J373">
        <v>95</v>
      </c>
      <c r="K373">
        <v>105.26315789473686</v>
      </c>
      <c r="L373">
        <v>100.00000000000001</v>
      </c>
      <c r="M373">
        <v>53</v>
      </c>
      <c r="N373">
        <v>35</v>
      </c>
      <c r="O373" s="1">
        <v>42416.346716053238</v>
      </c>
      <c r="P373" t="s">
        <v>152</v>
      </c>
      <c r="Q373" s="1">
        <v>42369</v>
      </c>
      <c r="R373" s="1">
        <v>17590</v>
      </c>
      <c r="S373" s="460" t="str">
        <f>Tabla__10.1.1.223_SQLEXPRESS_sigob_utp_Componentes_indicadores[[#This Row],[desc_indicador]]</f>
        <v>Generación de acciones encaminadas a la ejecución efectiva de los proyectos (40%)</v>
      </c>
      <c r="T373" s="540">
        <f>Tabla__10.1.1.223_SQLEXPRESS_sigob_utp_Componentes_indicadores[[#This Row],[fecha_modificacion]]</f>
        <v>42416.346716053238</v>
      </c>
    </row>
    <row r="374" spans="1:20" x14ac:dyDescent="0.25">
      <c r="A374">
        <v>169</v>
      </c>
      <c r="B374" t="s">
        <v>50</v>
      </c>
      <c r="C374" t="s">
        <v>821</v>
      </c>
      <c r="D374" t="s">
        <v>16</v>
      </c>
      <c r="E374" t="s">
        <v>51</v>
      </c>
      <c r="F374" t="s">
        <v>18</v>
      </c>
      <c r="G374" s="1">
        <v>42394.480023923614</v>
      </c>
      <c r="H374" t="s">
        <v>693</v>
      </c>
      <c r="I374" t="s">
        <v>808</v>
      </c>
      <c r="J374">
        <v>95</v>
      </c>
      <c r="K374">
        <v>105.26315789473686</v>
      </c>
      <c r="L374">
        <v>100.00000000000001</v>
      </c>
      <c r="M374">
        <v>53</v>
      </c>
      <c r="N374">
        <v>35</v>
      </c>
      <c r="O374" s="1">
        <v>42416.346716053238</v>
      </c>
      <c r="P374" t="s">
        <v>152</v>
      </c>
      <c r="Q374" s="1">
        <v>42369</v>
      </c>
      <c r="R374" s="1">
        <v>17591</v>
      </c>
      <c r="S374" s="460" t="str">
        <f>Tabla__10.1.1.223_SQLEXPRESS_sigob_utp_Componentes_indicadores[[#This Row],[desc_indicador]]</f>
        <v>Generación de acciones encaminadas a la ejecución efectiva de los proyectos (40%)</v>
      </c>
      <c r="T374" s="540">
        <f>Tabla__10.1.1.223_SQLEXPRESS_sigob_utp_Componentes_indicadores[[#This Row],[fecha_modificacion]]</f>
        <v>42416.346716053238</v>
      </c>
    </row>
    <row r="375" spans="1:20" x14ac:dyDescent="0.25">
      <c r="A375">
        <v>169</v>
      </c>
      <c r="B375" t="s">
        <v>50</v>
      </c>
      <c r="C375" t="s">
        <v>821</v>
      </c>
      <c r="D375" t="s">
        <v>16</v>
      </c>
      <c r="E375" t="s">
        <v>51</v>
      </c>
      <c r="F375" t="s">
        <v>18</v>
      </c>
      <c r="G375" s="1">
        <v>42394.480023923614</v>
      </c>
      <c r="H375" t="s">
        <v>693</v>
      </c>
      <c r="I375" t="s">
        <v>808</v>
      </c>
      <c r="J375">
        <v>95</v>
      </c>
      <c r="K375">
        <v>105.26315789473686</v>
      </c>
      <c r="L375">
        <v>100.00000000000001</v>
      </c>
      <c r="M375">
        <v>53</v>
      </c>
      <c r="N375">
        <v>35</v>
      </c>
      <c r="O375" s="1">
        <v>42416.346716053238</v>
      </c>
      <c r="P375" t="s">
        <v>152</v>
      </c>
      <c r="Q375" s="1">
        <v>42369</v>
      </c>
      <c r="R375" s="1">
        <v>17592</v>
      </c>
      <c r="S375" s="460" t="str">
        <f>Tabla__10.1.1.223_SQLEXPRESS_sigob_utp_Componentes_indicadores[[#This Row],[desc_indicador]]</f>
        <v>Generación de acciones encaminadas a la ejecución efectiva de los proyectos (40%)</v>
      </c>
      <c r="T375" s="540">
        <f>Tabla__10.1.1.223_SQLEXPRESS_sigob_utp_Componentes_indicadores[[#This Row],[fecha_modificacion]]</f>
        <v>42416.346716053238</v>
      </c>
    </row>
    <row r="376" spans="1:20" x14ac:dyDescent="0.25">
      <c r="A376">
        <v>169</v>
      </c>
      <c r="B376" t="s">
        <v>50</v>
      </c>
      <c r="C376" t="s">
        <v>821</v>
      </c>
      <c r="D376" t="s">
        <v>16</v>
      </c>
      <c r="E376" t="s">
        <v>51</v>
      </c>
      <c r="F376" t="s">
        <v>18</v>
      </c>
      <c r="G376" s="1">
        <v>42394.480023923614</v>
      </c>
      <c r="H376" t="s">
        <v>693</v>
      </c>
      <c r="I376" t="s">
        <v>808</v>
      </c>
      <c r="J376">
        <v>95</v>
      </c>
      <c r="K376">
        <v>105.26315789473686</v>
      </c>
      <c r="L376">
        <v>100.00000000000001</v>
      </c>
      <c r="M376">
        <v>53</v>
      </c>
      <c r="N376">
        <v>35</v>
      </c>
      <c r="O376" s="1">
        <v>42416.346716053238</v>
      </c>
      <c r="P376" t="s">
        <v>152</v>
      </c>
      <c r="Q376" s="1">
        <v>42369</v>
      </c>
      <c r="R376" s="1">
        <v>17593</v>
      </c>
      <c r="S376" s="460" t="str">
        <f>Tabla__10.1.1.223_SQLEXPRESS_sigob_utp_Componentes_indicadores[[#This Row],[desc_indicador]]</f>
        <v>Generación de acciones encaminadas a la ejecución efectiva de los proyectos (40%)</v>
      </c>
      <c r="T376" s="540">
        <f>Tabla__10.1.1.223_SQLEXPRESS_sigob_utp_Componentes_indicadores[[#This Row],[fecha_modificacion]]</f>
        <v>42416.346716053238</v>
      </c>
    </row>
    <row r="377" spans="1:20" x14ac:dyDescent="0.25">
      <c r="A377">
        <v>169</v>
      </c>
      <c r="B377" t="s">
        <v>50</v>
      </c>
      <c r="C377" t="s">
        <v>821</v>
      </c>
      <c r="D377" t="s">
        <v>16</v>
      </c>
      <c r="E377" t="s">
        <v>51</v>
      </c>
      <c r="F377" t="s">
        <v>18</v>
      </c>
      <c r="G377" s="1">
        <v>42394.480023923614</v>
      </c>
      <c r="H377" t="s">
        <v>693</v>
      </c>
      <c r="I377" t="s">
        <v>808</v>
      </c>
      <c r="J377">
        <v>95</v>
      </c>
      <c r="K377">
        <v>105.26315789473686</v>
      </c>
      <c r="L377">
        <v>100.00000000000001</v>
      </c>
      <c r="M377">
        <v>53</v>
      </c>
      <c r="N377">
        <v>35</v>
      </c>
      <c r="O377" s="1">
        <v>42416.346716053238</v>
      </c>
      <c r="P377" t="s">
        <v>152</v>
      </c>
      <c r="Q377" s="1">
        <v>42369</v>
      </c>
      <c r="R377" s="1">
        <v>17594</v>
      </c>
      <c r="S377" s="460" t="str">
        <f>Tabla__10.1.1.223_SQLEXPRESS_sigob_utp_Componentes_indicadores[[#This Row],[desc_indicador]]</f>
        <v>Generación de acciones encaminadas a la ejecución efectiva de los proyectos (40%)</v>
      </c>
      <c r="T377" s="540">
        <f>Tabla__10.1.1.223_SQLEXPRESS_sigob_utp_Componentes_indicadores[[#This Row],[fecha_modificacion]]</f>
        <v>42416.346716053238</v>
      </c>
    </row>
    <row r="378" spans="1:20" x14ac:dyDescent="0.25">
      <c r="A378">
        <v>169</v>
      </c>
      <c r="B378" t="s">
        <v>50</v>
      </c>
      <c r="C378" t="s">
        <v>821</v>
      </c>
      <c r="D378" t="s">
        <v>16</v>
      </c>
      <c r="E378" t="s">
        <v>51</v>
      </c>
      <c r="F378" t="s">
        <v>18</v>
      </c>
      <c r="G378" s="1">
        <v>42394.480023923614</v>
      </c>
      <c r="H378" t="s">
        <v>693</v>
      </c>
      <c r="I378" t="s">
        <v>808</v>
      </c>
      <c r="J378">
        <v>95</v>
      </c>
      <c r="K378">
        <v>105.26315789473686</v>
      </c>
      <c r="L378">
        <v>100.00000000000001</v>
      </c>
      <c r="M378">
        <v>53</v>
      </c>
      <c r="N378">
        <v>35</v>
      </c>
      <c r="O378" s="1">
        <v>42416.346716053238</v>
      </c>
      <c r="P378" t="s">
        <v>152</v>
      </c>
      <c r="Q378" s="1">
        <v>42369</v>
      </c>
      <c r="R378" s="1">
        <v>17595</v>
      </c>
      <c r="S378" s="460" t="str">
        <f>Tabla__10.1.1.223_SQLEXPRESS_sigob_utp_Componentes_indicadores[[#This Row],[desc_indicador]]</f>
        <v>Generación de acciones encaminadas a la ejecución efectiva de los proyectos (40%)</v>
      </c>
      <c r="T378" s="540">
        <f>Tabla__10.1.1.223_SQLEXPRESS_sigob_utp_Componentes_indicadores[[#This Row],[fecha_modificacion]]</f>
        <v>42416.346716053238</v>
      </c>
    </row>
    <row r="379" spans="1:20" x14ac:dyDescent="0.25">
      <c r="A379">
        <v>169</v>
      </c>
      <c r="B379" t="s">
        <v>50</v>
      </c>
      <c r="C379" t="s">
        <v>821</v>
      </c>
      <c r="D379" t="s">
        <v>16</v>
      </c>
      <c r="E379" t="s">
        <v>51</v>
      </c>
      <c r="F379" t="s">
        <v>18</v>
      </c>
      <c r="G379" s="1">
        <v>42394.480023923614</v>
      </c>
      <c r="H379" t="s">
        <v>693</v>
      </c>
      <c r="I379" t="s">
        <v>808</v>
      </c>
      <c r="J379">
        <v>95</v>
      </c>
      <c r="K379">
        <v>105.26315789473686</v>
      </c>
      <c r="L379">
        <v>100.00000000000001</v>
      </c>
      <c r="M379">
        <v>53</v>
      </c>
      <c r="N379">
        <v>35</v>
      </c>
      <c r="O379" s="1">
        <v>42416.346716053238</v>
      </c>
      <c r="P379" t="s">
        <v>152</v>
      </c>
      <c r="Q379" s="1">
        <v>42369</v>
      </c>
      <c r="R379" s="1">
        <v>17596</v>
      </c>
      <c r="S379" s="460" t="str">
        <f>Tabla__10.1.1.223_SQLEXPRESS_sigob_utp_Componentes_indicadores[[#This Row],[desc_indicador]]</f>
        <v>Generación de acciones encaminadas a la ejecución efectiva de los proyectos (40%)</v>
      </c>
      <c r="T379" s="540">
        <f>Tabla__10.1.1.223_SQLEXPRESS_sigob_utp_Componentes_indicadores[[#This Row],[fecha_modificacion]]</f>
        <v>42416.346716053238</v>
      </c>
    </row>
    <row r="380" spans="1:20" x14ac:dyDescent="0.25">
      <c r="A380">
        <v>169</v>
      </c>
      <c r="B380" t="s">
        <v>50</v>
      </c>
      <c r="C380" t="s">
        <v>821</v>
      </c>
      <c r="D380" t="s">
        <v>16</v>
      </c>
      <c r="E380" t="s">
        <v>51</v>
      </c>
      <c r="F380" t="s">
        <v>18</v>
      </c>
      <c r="G380" s="1">
        <v>42394.480023923614</v>
      </c>
      <c r="H380" t="s">
        <v>693</v>
      </c>
      <c r="I380" t="s">
        <v>808</v>
      </c>
      <c r="J380">
        <v>95</v>
      </c>
      <c r="K380">
        <v>105.26315789473686</v>
      </c>
      <c r="L380">
        <v>100.00000000000001</v>
      </c>
      <c r="M380">
        <v>53</v>
      </c>
      <c r="N380">
        <v>35</v>
      </c>
      <c r="O380" s="1">
        <v>42416.346716053238</v>
      </c>
      <c r="P380" t="s">
        <v>152</v>
      </c>
      <c r="Q380" s="1">
        <v>42369</v>
      </c>
      <c r="R380" s="1">
        <v>17597</v>
      </c>
      <c r="S380" s="460" t="str">
        <f>Tabla__10.1.1.223_SQLEXPRESS_sigob_utp_Componentes_indicadores[[#This Row],[desc_indicador]]</f>
        <v>Generación de acciones encaminadas a la ejecución efectiva de los proyectos (40%)</v>
      </c>
      <c r="T380" s="540">
        <f>Tabla__10.1.1.223_SQLEXPRESS_sigob_utp_Componentes_indicadores[[#This Row],[fecha_modificacion]]</f>
        <v>42416.346716053238</v>
      </c>
    </row>
    <row r="381" spans="1:20" x14ac:dyDescent="0.25">
      <c r="A381">
        <v>169</v>
      </c>
      <c r="B381" t="s">
        <v>50</v>
      </c>
      <c r="C381" t="s">
        <v>821</v>
      </c>
      <c r="D381" t="s">
        <v>16</v>
      </c>
      <c r="E381" t="s">
        <v>51</v>
      </c>
      <c r="F381" t="s">
        <v>18</v>
      </c>
      <c r="G381" s="1">
        <v>42394.480023923614</v>
      </c>
      <c r="H381" t="s">
        <v>693</v>
      </c>
      <c r="I381" t="s">
        <v>808</v>
      </c>
      <c r="J381">
        <v>95</v>
      </c>
      <c r="K381">
        <v>105.26315789473686</v>
      </c>
      <c r="L381">
        <v>100.00000000000001</v>
      </c>
      <c r="M381">
        <v>53</v>
      </c>
      <c r="N381">
        <v>35</v>
      </c>
      <c r="O381" s="1">
        <v>42416.346716053238</v>
      </c>
      <c r="P381" t="s">
        <v>152</v>
      </c>
      <c r="Q381" s="1">
        <v>42369</v>
      </c>
      <c r="R381" s="1">
        <v>17598</v>
      </c>
      <c r="S381" s="460" t="str">
        <f>Tabla__10.1.1.223_SQLEXPRESS_sigob_utp_Componentes_indicadores[[#This Row],[desc_indicador]]</f>
        <v>Generación de acciones encaminadas a la ejecución efectiva de los proyectos (40%)</v>
      </c>
      <c r="T381" s="540">
        <f>Tabla__10.1.1.223_SQLEXPRESS_sigob_utp_Componentes_indicadores[[#This Row],[fecha_modificacion]]</f>
        <v>42416.346716053238</v>
      </c>
    </row>
    <row r="382" spans="1:20" x14ac:dyDescent="0.25">
      <c r="A382">
        <v>169</v>
      </c>
      <c r="B382" t="s">
        <v>50</v>
      </c>
      <c r="C382" t="s">
        <v>821</v>
      </c>
      <c r="D382" t="s">
        <v>16</v>
      </c>
      <c r="E382" t="s">
        <v>51</v>
      </c>
      <c r="F382" t="s">
        <v>18</v>
      </c>
      <c r="G382" s="1">
        <v>42394.480023923614</v>
      </c>
      <c r="H382" t="s">
        <v>693</v>
      </c>
      <c r="I382" t="s">
        <v>808</v>
      </c>
      <c r="J382">
        <v>95</v>
      </c>
      <c r="K382">
        <v>105.26315789473686</v>
      </c>
      <c r="L382">
        <v>100.00000000000001</v>
      </c>
      <c r="M382">
        <v>53</v>
      </c>
      <c r="N382">
        <v>35</v>
      </c>
      <c r="O382" s="1">
        <v>42416.346716053238</v>
      </c>
      <c r="P382" t="s">
        <v>152</v>
      </c>
      <c r="Q382" s="1">
        <v>42369</v>
      </c>
      <c r="R382" s="1">
        <v>17599</v>
      </c>
      <c r="S382" s="460" t="str">
        <f>Tabla__10.1.1.223_SQLEXPRESS_sigob_utp_Componentes_indicadores[[#This Row],[desc_indicador]]</f>
        <v>Generación de acciones encaminadas a la ejecución efectiva de los proyectos (40%)</v>
      </c>
      <c r="T382" s="540">
        <f>Tabla__10.1.1.223_SQLEXPRESS_sigob_utp_Componentes_indicadores[[#This Row],[fecha_modificacion]]</f>
        <v>42416.346716053238</v>
      </c>
    </row>
    <row r="383" spans="1:20" x14ac:dyDescent="0.25">
      <c r="A383">
        <v>169</v>
      </c>
      <c r="B383" t="s">
        <v>50</v>
      </c>
      <c r="C383" t="s">
        <v>821</v>
      </c>
      <c r="D383" t="s">
        <v>16</v>
      </c>
      <c r="E383" t="s">
        <v>51</v>
      </c>
      <c r="F383" t="s">
        <v>18</v>
      </c>
      <c r="G383" s="1">
        <v>42394.480023923614</v>
      </c>
      <c r="H383" t="s">
        <v>693</v>
      </c>
      <c r="I383" t="s">
        <v>808</v>
      </c>
      <c r="J383">
        <v>95</v>
      </c>
      <c r="K383">
        <v>105.26315789473686</v>
      </c>
      <c r="L383">
        <v>100.00000000000001</v>
      </c>
      <c r="M383">
        <v>53</v>
      </c>
      <c r="N383">
        <v>35</v>
      </c>
      <c r="O383" s="1">
        <v>42416.346716053238</v>
      </c>
      <c r="P383" t="s">
        <v>152</v>
      </c>
      <c r="Q383" s="1">
        <v>42369</v>
      </c>
      <c r="R383" s="1">
        <v>17600</v>
      </c>
      <c r="S383" s="460" t="str">
        <f>Tabla__10.1.1.223_SQLEXPRESS_sigob_utp_Componentes_indicadores[[#This Row],[desc_indicador]]</f>
        <v>Generación de acciones encaminadas a la ejecución efectiva de los proyectos (40%)</v>
      </c>
      <c r="T383" s="540">
        <f>Tabla__10.1.1.223_SQLEXPRESS_sigob_utp_Componentes_indicadores[[#This Row],[fecha_modificacion]]</f>
        <v>42416.346716053238</v>
      </c>
    </row>
    <row r="384" spans="1:20" x14ac:dyDescent="0.25">
      <c r="A384">
        <v>169</v>
      </c>
      <c r="B384" t="s">
        <v>50</v>
      </c>
      <c r="C384" t="s">
        <v>821</v>
      </c>
      <c r="D384" t="s">
        <v>16</v>
      </c>
      <c r="E384" t="s">
        <v>51</v>
      </c>
      <c r="F384" t="s">
        <v>18</v>
      </c>
      <c r="G384" s="1">
        <v>42394.480646562501</v>
      </c>
      <c r="H384" t="s">
        <v>694</v>
      </c>
      <c r="I384" t="s">
        <v>808</v>
      </c>
      <c r="J384">
        <v>100</v>
      </c>
      <c r="K384">
        <v>88</v>
      </c>
      <c r="L384">
        <v>88</v>
      </c>
      <c r="M384">
        <v>53</v>
      </c>
      <c r="N384">
        <v>35</v>
      </c>
      <c r="O384" s="1">
        <v>42416.346716053238</v>
      </c>
      <c r="P384" t="s">
        <v>152</v>
      </c>
      <c r="Q384" s="1">
        <v>42369</v>
      </c>
      <c r="R384" s="1">
        <v>17721</v>
      </c>
      <c r="S384" s="460" t="str">
        <f>Tabla__10.1.1.223_SQLEXPRESS_sigob_utp_Componentes_indicadores[[#This Row],[desc_indicador]]</f>
        <v>Proceso articulación facultades</v>
      </c>
      <c r="T384" s="540">
        <f>Tabla__10.1.1.223_SQLEXPRESS_sigob_utp_Componentes_indicadores[[#This Row],[fecha_modificacion]]</f>
        <v>42416.346716053238</v>
      </c>
    </row>
    <row r="385" spans="1:20" x14ac:dyDescent="0.25">
      <c r="A385">
        <v>169</v>
      </c>
      <c r="B385" t="s">
        <v>50</v>
      </c>
      <c r="C385" t="s">
        <v>821</v>
      </c>
      <c r="D385" t="s">
        <v>16</v>
      </c>
      <c r="E385" t="s">
        <v>51</v>
      </c>
      <c r="F385" t="s">
        <v>18</v>
      </c>
      <c r="G385" s="1">
        <v>42394.480646562501</v>
      </c>
      <c r="H385" t="s">
        <v>694</v>
      </c>
      <c r="I385" t="s">
        <v>808</v>
      </c>
      <c r="J385">
        <v>100</v>
      </c>
      <c r="K385">
        <v>88</v>
      </c>
      <c r="L385">
        <v>88</v>
      </c>
      <c r="M385">
        <v>53</v>
      </c>
      <c r="N385">
        <v>35</v>
      </c>
      <c r="O385" s="1">
        <v>42416.346716053238</v>
      </c>
      <c r="P385" t="s">
        <v>152</v>
      </c>
      <c r="Q385" s="1">
        <v>42369</v>
      </c>
      <c r="R385" s="1">
        <v>17722</v>
      </c>
      <c r="S385" s="460" t="str">
        <f>Tabla__10.1.1.223_SQLEXPRESS_sigob_utp_Componentes_indicadores[[#This Row],[desc_indicador]]</f>
        <v>Proceso articulación facultades</v>
      </c>
      <c r="T385" s="540">
        <f>Tabla__10.1.1.223_SQLEXPRESS_sigob_utp_Componentes_indicadores[[#This Row],[fecha_modificacion]]</f>
        <v>42416.346716053238</v>
      </c>
    </row>
    <row r="386" spans="1:20" x14ac:dyDescent="0.25">
      <c r="A386">
        <v>169</v>
      </c>
      <c r="B386" t="s">
        <v>50</v>
      </c>
      <c r="C386" t="s">
        <v>821</v>
      </c>
      <c r="D386" t="s">
        <v>16</v>
      </c>
      <c r="E386" t="s">
        <v>51</v>
      </c>
      <c r="F386" t="s">
        <v>18</v>
      </c>
      <c r="G386" s="1">
        <v>42394.480646562501</v>
      </c>
      <c r="H386" t="s">
        <v>694</v>
      </c>
      <c r="I386" t="s">
        <v>808</v>
      </c>
      <c r="J386">
        <v>100</v>
      </c>
      <c r="K386">
        <v>88</v>
      </c>
      <c r="L386">
        <v>88</v>
      </c>
      <c r="M386">
        <v>53</v>
      </c>
      <c r="N386">
        <v>35</v>
      </c>
      <c r="O386" s="1">
        <v>42416.346716053238</v>
      </c>
      <c r="P386" t="s">
        <v>152</v>
      </c>
      <c r="Q386" s="1">
        <v>42369</v>
      </c>
      <c r="R386" s="1">
        <v>17723</v>
      </c>
      <c r="S386" s="460" t="str">
        <f>Tabla__10.1.1.223_SQLEXPRESS_sigob_utp_Componentes_indicadores[[#This Row],[desc_indicador]]</f>
        <v>Proceso articulación facultades</v>
      </c>
      <c r="T386" s="540">
        <f>Tabla__10.1.1.223_SQLEXPRESS_sigob_utp_Componentes_indicadores[[#This Row],[fecha_modificacion]]</f>
        <v>42416.346716053238</v>
      </c>
    </row>
    <row r="387" spans="1:20" x14ac:dyDescent="0.25">
      <c r="A387">
        <v>169</v>
      </c>
      <c r="B387" t="s">
        <v>50</v>
      </c>
      <c r="C387" t="s">
        <v>821</v>
      </c>
      <c r="D387" t="s">
        <v>16</v>
      </c>
      <c r="E387" t="s">
        <v>51</v>
      </c>
      <c r="F387" t="s">
        <v>18</v>
      </c>
      <c r="G387" s="1">
        <v>42394.480646562501</v>
      </c>
      <c r="H387" t="s">
        <v>694</v>
      </c>
      <c r="I387" t="s">
        <v>808</v>
      </c>
      <c r="J387">
        <v>100</v>
      </c>
      <c r="K387">
        <v>88</v>
      </c>
      <c r="L387">
        <v>88</v>
      </c>
      <c r="M387">
        <v>53</v>
      </c>
      <c r="N387">
        <v>35</v>
      </c>
      <c r="O387" s="1">
        <v>42416.346716053238</v>
      </c>
      <c r="P387" t="s">
        <v>152</v>
      </c>
      <c r="Q387" s="1">
        <v>42369</v>
      </c>
      <c r="R387" s="1">
        <v>17724</v>
      </c>
      <c r="S387" s="460" t="str">
        <f>Tabla__10.1.1.223_SQLEXPRESS_sigob_utp_Componentes_indicadores[[#This Row],[desc_indicador]]</f>
        <v>Proceso articulación facultades</v>
      </c>
      <c r="T387" s="540">
        <f>Tabla__10.1.1.223_SQLEXPRESS_sigob_utp_Componentes_indicadores[[#This Row],[fecha_modificacion]]</f>
        <v>42416.346716053238</v>
      </c>
    </row>
    <row r="388" spans="1:20" x14ac:dyDescent="0.25">
      <c r="A388">
        <v>169</v>
      </c>
      <c r="B388" t="s">
        <v>50</v>
      </c>
      <c r="C388" t="s">
        <v>821</v>
      </c>
      <c r="D388" t="s">
        <v>16</v>
      </c>
      <c r="E388" t="s">
        <v>51</v>
      </c>
      <c r="F388" t="s">
        <v>18</v>
      </c>
      <c r="G388" s="1">
        <v>42394.480646562501</v>
      </c>
      <c r="H388" t="s">
        <v>694</v>
      </c>
      <c r="I388" t="s">
        <v>808</v>
      </c>
      <c r="J388">
        <v>100</v>
      </c>
      <c r="K388">
        <v>88</v>
      </c>
      <c r="L388">
        <v>88</v>
      </c>
      <c r="M388">
        <v>53</v>
      </c>
      <c r="N388">
        <v>35</v>
      </c>
      <c r="O388" s="1">
        <v>42416.346716053238</v>
      </c>
      <c r="P388" t="s">
        <v>152</v>
      </c>
      <c r="Q388" s="1">
        <v>42369</v>
      </c>
      <c r="R388" s="1">
        <v>17725</v>
      </c>
      <c r="S388" s="460" t="str">
        <f>Tabla__10.1.1.223_SQLEXPRESS_sigob_utp_Componentes_indicadores[[#This Row],[desc_indicador]]</f>
        <v>Proceso articulación facultades</v>
      </c>
      <c r="T388" s="540">
        <f>Tabla__10.1.1.223_SQLEXPRESS_sigob_utp_Componentes_indicadores[[#This Row],[fecha_modificacion]]</f>
        <v>42416.346716053238</v>
      </c>
    </row>
    <row r="389" spans="1:20" x14ac:dyDescent="0.25">
      <c r="A389">
        <v>169</v>
      </c>
      <c r="B389" t="s">
        <v>50</v>
      </c>
      <c r="C389" t="s">
        <v>821</v>
      </c>
      <c r="D389" t="s">
        <v>16</v>
      </c>
      <c r="E389" t="s">
        <v>51</v>
      </c>
      <c r="F389" t="s">
        <v>18</v>
      </c>
      <c r="G389" s="1">
        <v>42394.480646562501</v>
      </c>
      <c r="H389" t="s">
        <v>694</v>
      </c>
      <c r="I389" t="s">
        <v>808</v>
      </c>
      <c r="J389">
        <v>100</v>
      </c>
      <c r="K389">
        <v>88</v>
      </c>
      <c r="L389">
        <v>88</v>
      </c>
      <c r="M389">
        <v>53</v>
      </c>
      <c r="N389">
        <v>35</v>
      </c>
      <c r="O389" s="1">
        <v>42416.346716053238</v>
      </c>
      <c r="P389" t="s">
        <v>152</v>
      </c>
      <c r="Q389" s="1">
        <v>42369</v>
      </c>
      <c r="R389" s="1">
        <v>17726</v>
      </c>
      <c r="S389" s="460" t="str">
        <f>Tabla__10.1.1.223_SQLEXPRESS_sigob_utp_Componentes_indicadores[[#This Row],[desc_indicador]]</f>
        <v>Proceso articulación facultades</v>
      </c>
      <c r="T389" s="540">
        <f>Tabla__10.1.1.223_SQLEXPRESS_sigob_utp_Componentes_indicadores[[#This Row],[fecha_modificacion]]</f>
        <v>42416.346716053238</v>
      </c>
    </row>
    <row r="390" spans="1:20" x14ac:dyDescent="0.25">
      <c r="A390">
        <v>169</v>
      </c>
      <c r="B390" t="s">
        <v>50</v>
      </c>
      <c r="C390" t="s">
        <v>821</v>
      </c>
      <c r="D390" t="s">
        <v>16</v>
      </c>
      <c r="E390" t="s">
        <v>51</v>
      </c>
      <c r="F390" t="s">
        <v>18</v>
      </c>
      <c r="G390" s="1">
        <v>42394.480646562501</v>
      </c>
      <c r="H390" t="s">
        <v>694</v>
      </c>
      <c r="I390" t="s">
        <v>808</v>
      </c>
      <c r="J390">
        <v>100</v>
      </c>
      <c r="K390">
        <v>88</v>
      </c>
      <c r="L390">
        <v>88</v>
      </c>
      <c r="M390">
        <v>53</v>
      </c>
      <c r="N390">
        <v>35</v>
      </c>
      <c r="O390" s="1">
        <v>42416.346716053238</v>
      </c>
      <c r="P390" t="s">
        <v>152</v>
      </c>
      <c r="Q390" s="1">
        <v>42369</v>
      </c>
      <c r="R390" s="1">
        <v>17727</v>
      </c>
      <c r="S390" s="460" t="str">
        <f>Tabla__10.1.1.223_SQLEXPRESS_sigob_utp_Componentes_indicadores[[#This Row],[desc_indicador]]</f>
        <v>Proceso articulación facultades</v>
      </c>
      <c r="T390" s="540">
        <f>Tabla__10.1.1.223_SQLEXPRESS_sigob_utp_Componentes_indicadores[[#This Row],[fecha_modificacion]]</f>
        <v>42416.346716053238</v>
      </c>
    </row>
    <row r="391" spans="1:20" x14ac:dyDescent="0.25">
      <c r="A391">
        <v>169</v>
      </c>
      <c r="B391" t="s">
        <v>50</v>
      </c>
      <c r="C391" t="s">
        <v>821</v>
      </c>
      <c r="D391" t="s">
        <v>16</v>
      </c>
      <c r="E391" t="s">
        <v>51</v>
      </c>
      <c r="F391" t="s">
        <v>18</v>
      </c>
      <c r="G391" s="1">
        <v>42394.480646562501</v>
      </c>
      <c r="H391" t="s">
        <v>694</v>
      </c>
      <c r="I391" t="s">
        <v>808</v>
      </c>
      <c r="J391">
        <v>100</v>
      </c>
      <c r="K391">
        <v>88</v>
      </c>
      <c r="L391">
        <v>88</v>
      </c>
      <c r="M391">
        <v>53</v>
      </c>
      <c r="N391">
        <v>35</v>
      </c>
      <c r="O391" s="1">
        <v>42416.346716053238</v>
      </c>
      <c r="P391" t="s">
        <v>152</v>
      </c>
      <c r="Q391" s="1">
        <v>42369</v>
      </c>
      <c r="R391" s="1">
        <v>17728</v>
      </c>
      <c r="S391" s="460" t="str">
        <f>Tabla__10.1.1.223_SQLEXPRESS_sigob_utp_Componentes_indicadores[[#This Row],[desc_indicador]]</f>
        <v>Proceso articulación facultades</v>
      </c>
      <c r="T391" s="540">
        <f>Tabla__10.1.1.223_SQLEXPRESS_sigob_utp_Componentes_indicadores[[#This Row],[fecha_modificacion]]</f>
        <v>42416.346716053238</v>
      </c>
    </row>
    <row r="392" spans="1:20" x14ac:dyDescent="0.25">
      <c r="A392">
        <v>169</v>
      </c>
      <c r="B392" t="s">
        <v>50</v>
      </c>
      <c r="C392" t="s">
        <v>821</v>
      </c>
      <c r="D392" t="s">
        <v>16</v>
      </c>
      <c r="E392" t="s">
        <v>51</v>
      </c>
      <c r="F392" t="s">
        <v>18</v>
      </c>
      <c r="G392" s="1">
        <v>42394.480646562501</v>
      </c>
      <c r="H392" t="s">
        <v>694</v>
      </c>
      <c r="I392" t="s">
        <v>808</v>
      </c>
      <c r="J392">
        <v>100</v>
      </c>
      <c r="K392">
        <v>88</v>
      </c>
      <c r="L392">
        <v>88</v>
      </c>
      <c r="M392">
        <v>53</v>
      </c>
      <c r="N392">
        <v>35</v>
      </c>
      <c r="O392" s="1">
        <v>42416.346716053238</v>
      </c>
      <c r="P392" t="s">
        <v>152</v>
      </c>
      <c r="Q392" s="1">
        <v>42369</v>
      </c>
      <c r="R392" s="1">
        <v>17729</v>
      </c>
      <c r="S392" s="460" t="str">
        <f>Tabla__10.1.1.223_SQLEXPRESS_sigob_utp_Componentes_indicadores[[#This Row],[desc_indicador]]</f>
        <v>Proceso articulación facultades</v>
      </c>
      <c r="T392" s="540">
        <f>Tabla__10.1.1.223_SQLEXPRESS_sigob_utp_Componentes_indicadores[[#This Row],[fecha_modificacion]]</f>
        <v>42416.346716053238</v>
      </c>
    </row>
    <row r="393" spans="1:20" x14ac:dyDescent="0.25">
      <c r="A393" s="566">
        <v>169</v>
      </c>
      <c r="B393" s="566" t="s">
        <v>50</v>
      </c>
      <c r="C393" s="566" t="s">
        <v>821</v>
      </c>
      <c r="D393" s="566" t="s">
        <v>16</v>
      </c>
      <c r="E393" s="566" t="s">
        <v>51</v>
      </c>
      <c r="F393" s="566" t="s">
        <v>18</v>
      </c>
      <c r="G393" s="567">
        <v>42394.480646562501</v>
      </c>
      <c r="H393" s="566" t="s">
        <v>694</v>
      </c>
      <c r="I393" s="566" t="s">
        <v>808</v>
      </c>
      <c r="J393" s="566">
        <v>100</v>
      </c>
      <c r="K393" s="566">
        <v>88</v>
      </c>
      <c r="L393" s="566">
        <v>88</v>
      </c>
      <c r="M393" s="566">
        <v>53</v>
      </c>
      <c r="N393" s="566">
        <v>35</v>
      </c>
      <c r="O393" s="567">
        <v>42416.346716053238</v>
      </c>
      <c r="P393" s="566" t="s">
        <v>152</v>
      </c>
      <c r="Q393" s="567">
        <v>42369</v>
      </c>
      <c r="R393" s="567">
        <v>17730</v>
      </c>
      <c r="S393" s="460" t="str">
        <f>Tabla__10.1.1.223_SQLEXPRESS_sigob_utp_Componentes_indicadores[[#This Row],[desc_indicador]]</f>
        <v>Proceso articulación facultades</v>
      </c>
      <c r="T393" s="540">
        <f>Tabla__10.1.1.223_SQLEXPRESS_sigob_utp_Componentes_indicadores[[#This Row],[fecha_modificacion]]</f>
        <v>42416.346716053238</v>
      </c>
    </row>
    <row r="394" spans="1:20" x14ac:dyDescent="0.25">
      <c r="A394" s="566">
        <v>169</v>
      </c>
      <c r="B394" s="566" t="s">
        <v>50</v>
      </c>
      <c r="C394" s="566" t="s">
        <v>821</v>
      </c>
      <c r="D394" s="566" t="s">
        <v>16</v>
      </c>
      <c r="E394" s="566" t="s">
        <v>51</v>
      </c>
      <c r="F394" s="566" t="s">
        <v>18</v>
      </c>
      <c r="G394" s="567">
        <v>42394.480646562501</v>
      </c>
      <c r="H394" s="566" t="s">
        <v>694</v>
      </c>
      <c r="I394" s="566" t="s">
        <v>808</v>
      </c>
      <c r="J394" s="566">
        <v>100</v>
      </c>
      <c r="K394" s="566">
        <v>88</v>
      </c>
      <c r="L394" s="566">
        <v>88</v>
      </c>
      <c r="M394" s="566">
        <v>53</v>
      </c>
      <c r="N394" s="566">
        <v>35</v>
      </c>
      <c r="O394" s="567">
        <v>42416.346716053238</v>
      </c>
      <c r="P394" s="566" t="s">
        <v>152</v>
      </c>
      <c r="Q394" s="567">
        <v>42369</v>
      </c>
      <c r="R394" s="567">
        <v>17731</v>
      </c>
      <c r="S394" s="460" t="str">
        <f>Tabla__10.1.1.223_SQLEXPRESS_sigob_utp_Componentes_indicadores[[#This Row],[desc_indicador]]</f>
        <v>Proceso articulación facultades</v>
      </c>
      <c r="T394" s="540">
        <f>Tabla__10.1.1.223_SQLEXPRESS_sigob_utp_Componentes_indicadores[[#This Row],[fecha_modificacion]]</f>
        <v>42416.346716053238</v>
      </c>
    </row>
    <row r="395" spans="1:20" x14ac:dyDescent="0.25">
      <c r="A395" s="566">
        <v>169</v>
      </c>
      <c r="B395" s="566" t="s">
        <v>50</v>
      </c>
      <c r="C395" s="566" t="s">
        <v>821</v>
      </c>
      <c r="D395" s="566" t="s">
        <v>16</v>
      </c>
      <c r="E395" s="566" t="s">
        <v>51</v>
      </c>
      <c r="F395" s="566" t="s">
        <v>18</v>
      </c>
      <c r="G395" s="567">
        <v>42394.480646562501</v>
      </c>
      <c r="H395" s="566" t="s">
        <v>694</v>
      </c>
      <c r="I395" s="566" t="s">
        <v>808</v>
      </c>
      <c r="J395" s="566">
        <v>100</v>
      </c>
      <c r="K395" s="566">
        <v>88</v>
      </c>
      <c r="L395" s="566">
        <v>88</v>
      </c>
      <c r="M395" s="566">
        <v>53</v>
      </c>
      <c r="N395" s="566">
        <v>35</v>
      </c>
      <c r="O395" s="567">
        <v>42416.346716053238</v>
      </c>
      <c r="P395" s="566" t="s">
        <v>152</v>
      </c>
      <c r="Q395" s="567">
        <v>42369</v>
      </c>
      <c r="R395" s="567">
        <v>17732</v>
      </c>
      <c r="S395" s="460" t="str">
        <f>Tabla__10.1.1.223_SQLEXPRESS_sigob_utp_Componentes_indicadores[[#This Row],[desc_indicador]]</f>
        <v>Proceso articulación facultades</v>
      </c>
      <c r="T395" s="540">
        <f>Tabla__10.1.1.223_SQLEXPRESS_sigob_utp_Componentes_indicadores[[#This Row],[fecha_modificacion]]</f>
        <v>42416.346716053238</v>
      </c>
    </row>
    <row r="396" spans="1:20" x14ac:dyDescent="0.25">
      <c r="A396" s="566">
        <v>169</v>
      </c>
      <c r="B396" s="566" t="s">
        <v>50</v>
      </c>
      <c r="C396" s="566" t="s">
        <v>821</v>
      </c>
      <c r="D396" s="566" t="s">
        <v>16</v>
      </c>
      <c r="E396" s="566" t="s">
        <v>51</v>
      </c>
      <c r="F396" s="566" t="s">
        <v>18</v>
      </c>
      <c r="G396" s="567">
        <v>42416.347233298613</v>
      </c>
      <c r="H396" s="566" t="s">
        <v>692</v>
      </c>
      <c r="I396" s="566" t="s">
        <v>808</v>
      </c>
      <c r="J396" s="566">
        <v>93</v>
      </c>
      <c r="K396" s="566">
        <v>103.03225806451613</v>
      </c>
      <c r="L396" s="566">
        <v>95.820000000000007</v>
      </c>
      <c r="M396" s="566">
        <v>53</v>
      </c>
      <c r="N396" s="566">
        <v>35</v>
      </c>
      <c r="O396" s="567">
        <v>42416.346716053238</v>
      </c>
      <c r="P396" s="566" t="s">
        <v>152</v>
      </c>
      <c r="Q396" s="567">
        <v>42369</v>
      </c>
      <c r="R396" s="567">
        <v>17457</v>
      </c>
      <c r="S396" s="460" t="str">
        <f>Tabla__10.1.1.223_SQLEXPRESS_sigob_utp_Componentes_indicadores[[#This Row],[desc_indicador]]</f>
        <v>Nivel de Ejecución de los Proyectos Institucionales del Plan de Desarrollo Institucional (60%)</v>
      </c>
      <c r="T396" s="540">
        <f>Tabla__10.1.1.223_SQLEXPRESS_sigob_utp_Componentes_indicadores[[#This Row],[fecha_modificacion]]</f>
        <v>42416.346716053238</v>
      </c>
    </row>
    <row r="397" spans="1:20" x14ac:dyDescent="0.25">
      <c r="A397" s="566">
        <v>169</v>
      </c>
      <c r="B397" s="566" t="s">
        <v>50</v>
      </c>
      <c r="C397" s="566" t="s">
        <v>821</v>
      </c>
      <c r="D397" s="566" t="s">
        <v>16</v>
      </c>
      <c r="E397" s="566" t="s">
        <v>51</v>
      </c>
      <c r="F397" s="566" t="s">
        <v>18</v>
      </c>
      <c r="G397" s="567">
        <v>42416.347233298613</v>
      </c>
      <c r="H397" s="566" t="s">
        <v>692</v>
      </c>
      <c r="I397" s="566" t="s">
        <v>808</v>
      </c>
      <c r="J397" s="566">
        <v>93</v>
      </c>
      <c r="K397" s="566">
        <v>103.03225806451613</v>
      </c>
      <c r="L397" s="566">
        <v>95.820000000000007</v>
      </c>
      <c r="M397" s="566">
        <v>53</v>
      </c>
      <c r="N397" s="566">
        <v>35</v>
      </c>
      <c r="O397" s="567">
        <v>42416.346716053238</v>
      </c>
      <c r="P397" s="566" t="s">
        <v>152</v>
      </c>
      <c r="Q397" s="567">
        <v>42369</v>
      </c>
      <c r="R397" s="567">
        <v>17458</v>
      </c>
      <c r="S397" s="460" t="str">
        <f>Tabla__10.1.1.223_SQLEXPRESS_sigob_utp_Componentes_indicadores[[#This Row],[desc_indicador]]</f>
        <v>Nivel de Ejecución de los Proyectos Institucionales del Plan de Desarrollo Institucional (60%)</v>
      </c>
      <c r="T397" s="540">
        <f>Tabla__10.1.1.223_SQLEXPRESS_sigob_utp_Componentes_indicadores[[#This Row],[fecha_modificacion]]</f>
        <v>42416.346716053238</v>
      </c>
    </row>
    <row r="398" spans="1:20" x14ac:dyDescent="0.25">
      <c r="A398" s="566">
        <v>169</v>
      </c>
      <c r="B398" s="566" t="s">
        <v>50</v>
      </c>
      <c r="C398" s="566" t="s">
        <v>821</v>
      </c>
      <c r="D398" s="566" t="s">
        <v>16</v>
      </c>
      <c r="E398" s="566" t="s">
        <v>51</v>
      </c>
      <c r="F398" s="566" t="s">
        <v>18</v>
      </c>
      <c r="G398" s="567">
        <v>42416.347233298613</v>
      </c>
      <c r="H398" s="566" t="s">
        <v>692</v>
      </c>
      <c r="I398" s="566" t="s">
        <v>808</v>
      </c>
      <c r="J398" s="566">
        <v>93</v>
      </c>
      <c r="K398" s="566">
        <v>103.03225806451613</v>
      </c>
      <c r="L398" s="566">
        <v>95.820000000000007</v>
      </c>
      <c r="M398" s="566">
        <v>53</v>
      </c>
      <c r="N398" s="566">
        <v>35</v>
      </c>
      <c r="O398" s="567">
        <v>42416.346716053238</v>
      </c>
      <c r="P398" s="566" t="s">
        <v>152</v>
      </c>
      <c r="Q398" s="567">
        <v>42369</v>
      </c>
      <c r="R398" s="567">
        <v>17459</v>
      </c>
      <c r="S398" s="460" t="str">
        <f>Tabla__10.1.1.223_SQLEXPRESS_sigob_utp_Componentes_indicadores[[#This Row],[desc_indicador]]</f>
        <v>Nivel de Ejecución de los Proyectos Institucionales del Plan de Desarrollo Institucional (60%)</v>
      </c>
      <c r="T398" s="540">
        <f>Tabla__10.1.1.223_SQLEXPRESS_sigob_utp_Componentes_indicadores[[#This Row],[fecha_modificacion]]</f>
        <v>42416.346716053238</v>
      </c>
    </row>
    <row r="399" spans="1:20" x14ac:dyDescent="0.25">
      <c r="A399" s="566">
        <v>169</v>
      </c>
      <c r="B399" s="566" t="s">
        <v>50</v>
      </c>
      <c r="C399" s="566" t="s">
        <v>821</v>
      </c>
      <c r="D399" s="566" t="s">
        <v>16</v>
      </c>
      <c r="E399" s="566" t="s">
        <v>51</v>
      </c>
      <c r="F399" s="566" t="s">
        <v>18</v>
      </c>
      <c r="G399" s="567">
        <v>42416.347233298613</v>
      </c>
      <c r="H399" s="566" t="s">
        <v>692</v>
      </c>
      <c r="I399" s="566" t="s">
        <v>808</v>
      </c>
      <c r="J399" s="566">
        <v>93</v>
      </c>
      <c r="K399" s="566">
        <v>103.03225806451613</v>
      </c>
      <c r="L399" s="566">
        <v>95.820000000000007</v>
      </c>
      <c r="M399" s="566">
        <v>53</v>
      </c>
      <c r="N399" s="566">
        <v>35</v>
      </c>
      <c r="O399" s="567">
        <v>42416.346716053238</v>
      </c>
      <c r="P399" s="566" t="s">
        <v>152</v>
      </c>
      <c r="Q399" s="567">
        <v>42369</v>
      </c>
      <c r="R399" s="567">
        <v>17460</v>
      </c>
      <c r="S399" s="460" t="str">
        <f>Tabla__10.1.1.223_SQLEXPRESS_sigob_utp_Componentes_indicadores[[#This Row],[desc_indicador]]</f>
        <v>Nivel de Ejecución de los Proyectos Institucionales del Plan de Desarrollo Institucional (60%)</v>
      </c>
      <c r="T399" s="540">
        <f>Tabla__10.1.1.223_SQLEXPRESS_sigob_utp_Componentes_indicadores[[#This Row],[fecha_modificacion]]</f>
        <v>42416.346716053238</v>
      </c>
    </row>
    <row r="400" spans="1:20" x14ac:dyDescent="0.25">
      <c r="A400" s="566">
        <v>169</v>
      </c>
      <c r="B400" s="566" t="s">
        <v>50</v>
      </c>
      <c r="C400" s="566" t="s">
        <v>821</v>
      </c>
      <c r="D400" s="566" t="s">
        <v>16</v>
      </c>
      <c r="E400" s="566" t="s">
        <v>51</v>
      </c>
      <c r="F400" s="566" t="s">
        <v>18</v>
      </c>
      <c r="G400" s="567">
        <v>42416.347233298613</v>
      </c>
      <c r="H400" s="566" t="s">
        <v>692</v>
      </c>
      <c r="I400" s="566" t="s">
        <v>808</v>
      </c>
      <c r="J400" s="566">
        <v>93</v>
      </c>
      <c r="K400" s="566">
        <v>103.03225806451613</v>
      </c>
      <c r="L400" s="566">
        <v>95.820000000000007</v>
      </c>
      <c r="M400" s="566">
        <v>53</v>
      </c>
      <c r="N400" s="566">
        <v>35</v>
      </c>
      <c r="O400" s="567">
        <v>42416.346716053238</v>
      </c>
      <c r="P400" s="566" t="s">
        <v>152</v>
      </c>
      <c r="Q400" s="567">
        <v>42369</v>
      </c>
      <c r="R400" s="567">
        <v>17461</v>
      </c>
      <c r="S400" s="460" t="str">
        <f>Tabla__10.1.1.223_SQLEXPRESS_sigob_utp_Componentes_indicadores[[#This Row],[desc_indicador]]</f>
        <v>Nivel de Ejecución de los Proyectos Institucionales del Plan de Desarrollo Institucional (60%)</v>
      </c>
      <c r="T400" s="540">
        <f>Tabla__10.1.1.223_SQLEXPRESS_sigob_utp_Componentes_indicadores[[#This Row],[fecha_modificacion]]</f>
        <v>42416.346716053238</v>
      </c>
    </row>
    <row r="401" spans="1:20" x14ac:dyDescent="0.25">
      <c r="A401" s="566">
        <v>169</v>
      </c>
      <c r="B401" s="566" t="s">
        <v>50</v>
      </c>
      <c r="C401" s="566" t="s">
        <v>821</v>
      </c>
      <c r="D401" s="566" t="s">
        <v>16</v>
      </c>
      <c r="E401" s="566" t="s">
        <v>51</v>
      </c>
      <c r="F401" s="566" t="s">
        <v>18</v>
      </c>
      <c r="G401" s="567">
        <v>42416.347233298613</v>
      </c>
      <c r="H401" s="566" t="s">
        <v>692</v>
      </c>
      <c r="I401" s="566" t="s">
        <v>808</v>
      </c>
      <c r="J401" s="566">
        <v>93</v>
      </c>
      <c r="K401" s="566">
        <v>103.03225806451613</v>
      </c>
      <c r="L401" s="566">
        <v>95.820000000000007</v>
      </c>
      <c r="M401" s="566">
        <v>53</v>
      </c>
      <c r="N401" s="566">
        <v>35</v>
      </c>
      <c r="O401" s="567">
        <v>42416.346716053238</v>
      </c>
      <c r="P401" s="566" t="s">
        <v>152</v>
      </c>
      <c r="Q401" s="567">
        <v>42369</v>
      </c>
      <c r="R401" s="567">
        <v>17462</v>
      </c>
      <c r="S401" s="460" t="str">
        <f>Tabla__10.1.1.223_SQLEXPRESS_sigob_utp_Componentes_indicadores[[#This Row],[desc_indicador]]</f>
        <v>Nivel de Ejecución de los Proyectos Institucionales del Plan de Desarrollo Institucional (60%)</v>
      </c>
      <c r="T401" s="540">
        <f>Tabla__10.1.1.223_SQLEXPRESS_sigob_utp_Componentes_indicadores[[#This Row],[fecha_modificacion]]</f>
        <v>42416.346716053238</v>
      </c>
    </row>
    <row r="402" spans="1:20" x14ac:dyDescent="0.25">
      <c r="A402" s="566">
        <v>169</v>
      </c>
      <c r="B402" s="566" t="s">
        <v>50</v>
      </c>
      <c r="C402" s="566" t="s">
        <v>821</v>
      </c>
      <c r="D402" s="566" t="s">
        <v>16</v>
      </c>
      <c r="E402" s="566" t="s">
        <v>51</v>
      </c>
      <c r="F402" s="566" t="s">
        <v>18</v>
      </c>
      <c r="G402" s="567">
        <v>42416.347233298613</v>
      </c>
      <c r="H402" s="566" t="s">
        <v>692</v>
      </c>
      <c r="I402" s="566" t="s">
        <v>808</v>
      </c>
      <c r="J402" s="566">
        <v>93</v>
      </c>
      <c r="K402" s="566">
        <v>103.03225806451613</v>
      </c>
      <c r="L402" s="566">
        <v>95.820000000000007</v>
      </c>
      <c r="M402" s="566">
        <v>53</v>
      </c>
      <c r="N402" s="566">
        <v>35</v>
      </c>
      <c r="O402" s="567">
        <v>42416.346716053238</v>
      </c>
      <c r="P402" s="566" t="s">
        <v>152</v>
      </c>
      <c r="Q402" s="567">
        <v>42369</v>
      </c>
      <c r="R402" s="567">
        <v>17463</v>
      </c>
      <c r="S402" s="460" t="str">
        <f>Tabla__10.1.1.223_SQLEXPRESS_sigob_utp_Componentes_indicadores[[#This Row],[desc_indicador]]</f>
        <v>Nivel de Ejecución de los Proyectos Institucionales del Plan de Desarrollo Institucional (60%)</v>
      </c>
      <c r="T402" s="540">
        <f>Tabla__10.1.1.223_SQLEXPRESS_sigob_utp_Componentes_indicadores[[#This Row],[fecha_modificacion]]</f>
        <v>42416.346716053238</v>
      </c>
    </row>
    <row r="403" spans="1:20" x14ac:dyDescent="0.25">
      <c r="A403" s="566">
        <v>169</v>
      </c>
      <c r="B403" s="566" t="s">
        <v>50</v>
      </c>
      <c r="C403" s="566" t="s">
        <v>821</v>
      </c>
      <c r="D403" s="566" t="s">
        <v>16</v>
      </c>
      <c r="E403" s="566" t="s">
        <v>51</v>
      </c>
      <c r="F403" s="566" t="s">
        <v>18</v>
      </c>
      <c r="G403" s="567">
        <v>42416.347233298613</v>
      </c>
      <c r="H403" s="566" t="s">
        <v>692</v>
      </c>
      <c r="I403" s="566" t="s">
        <v>808</v>
      </c>
      <c r="J403" s="566">
        <v>93</v>
      </c>
      <c r="K403" s="566">
        <v>103.03225806451613</v>
      </c>
      <c r="L403" s="566">
        <v>95.820000000000007</v>
      </c>
      <c r="M403" s="566">
        <v>53</v>
      </c>
      <c r="N403" s="566">
        <v>35</v>
      </c>
      <c r="O403" s="567">
        <v>42416.346716053238</v>
      </c>
      <c r="P403" s="566" t="s">
        <v>152</v>
      </c>
      <c r="Q403" s="567">
        <v>42369</v>
      </c>
      <c r="R403" s="567">
        <v>17464</v>
      </c>
      <c r="S403" s="460" t="str">
        <f>Tabla__10.1.1.223_SQLEXPRESS_sigob_utp_Componentes_indicadores[[#This Row],[desc_indicador]]</f>
        <v>Nivel de Ejecución de los Proyectos Institucionales del Plan de Desarrollo Institucional (60%)</v>
      </c>
      <c r="T403" s="540">
        <f>Tabla__10.1.1.223_SQLEXPRESS_sigob_utp_Componentes_indicadores[[#This Row],[fecha_modificacion]]</f>
        <v>42416.346716053238</v>
      </c>
    </row>
    <row r="404" spans="1:20" x14ac:dyDescent="0.25">
      <c r="A404" s="566">
        <v>169</v>
      </c>
      <c r="B404" s="566" t="s">
        <v>50</v>
      </c>
      <c r="C404" s="566" t="s">
        <v>821</v>
      </c>
      <c r="D404" s="566" t="s">
        <v>16</v>
      </c>
      <c r="E404" s="566" t="s">
        <v>51</v>
      </c>
      <c r="F404" s="566" t="s">
        <v>18</v>
      </c>
      <c r="G404" s="567">
        <v>42416.347233298613</v>
      </c>
      <c r="H404" s="566" t="s">
        <v>692</v>
      </c>
      <c r="I404" s="566" t="s">
        <v>808</v>
      </c>
      <c r="J404" s="566">
        <v>93</v>
      </c>
      <c r="K404" s="566">
        <v>103.03225806451613</v>
      </c>
      <c r="L404" s="566">
        <v>95.820000000000007</v>
      </c>
      <c r="M404" s="566">
        <v>53</v>
      </c>
      <c r="N404" s="566">
        <v>35</v>
      </c>
      <c r="O404" s="567">
        <v>42416.346716053238</v>
      </c>
      <c r="P404" s="566" t="s">
        <v>152</v>
      </c>
      <c r="Q404" s="567">
        <v>42369</v>
      </c>
      <c r="R404" s="567">
        <v>17465</v>
      </c>
      <c r="S404" s="460" t="str">
        <f>Tabla__10.1.1.223_SQLEXPRESS_sigob_utp_Componentes_indicadores[[#This Row],[desc_indicador]]</f>
        <v>Nivel de Ejecución de los Proyectos Institucionales del Plan de Desarrollo Institucional (60%)</v>
      </c>
      <c r="T404" s="540">
        <f>Tabla__10.1.1.223_SQLEXPRESS_sigob_utp_Componentes_indicadores[[#This Row],[fecha_modificacion]]</f>
        <v>42416.346716053238</v>
      </c>
    </row>
    <row r="405" spans="1:20" x14ac:dyDescent="0.25">
      <c r="A405" s="566">
        <v>169</v>
      </c>
      <c r="B405" s="566" t="s">
        <v>50</v>
      </c>
      <c r="C405" s="566" t="s">
        <v>821</v>
      </c>
      <c r="D405" s="566" t="s">
        <v>16</v>
      </c>
      <c r="E405" s="566" t="s">
        <v>51</v>
      </c>
      <c r="F405" s="566" t="s">
        <v>18</v>
      </c>
      <c r="G405" s="567">
        <v>42416.347233298613</v>
      </c>
      <c r="H405" s="566" t="s">
        <v>692</v>
      </c>
      <c r="I405" s="566" t="s">
        <v>808</v>
      </c>
      <c r="J405" s="566">
        <v>93</v>
      </c>
      <c r="K405" s="566">
        <v>103.03225806451613</v>
      </c>
      <c r="L405" s="566">
        <v>95.820000000000007</v>
      </c>
      <c r="M405" s="566">
        <v>53</v>
      </c>
      <c r="N405" s="566">
        <v>35</v>
      </c>
      <c r="O405" s="567">
        <v>42416.346716053238</v>
      </c>
      <c r="P405" s="566" t="s">
        <v>152</v>
      </c>
      <c r="Q405" s="567">
        <v>42369</v>
      </c>
      <c r="R405" s="567">
        <v>17466</v>
      </c>
      <c r="S405" s="460" t="str">
        <f>Tabla__10.1.1.223_SQLEXPRESS_sigob_utp_Componentes_indicadores[[#This Row],[desc_indicador]]</f>
        <v>Nivel de Ejecución de los Proyectos Institucionales del Plan de Desarrollo Institucional (60%)</v>
      </c>
      <c r="T405" s="540">
        <f>Tabla__10.1.1.223_SQLEXPRESS_sigob_utp_Componentes_indicadores[[#This Row],[fecha_modificacion]]</f>
        <v>42416.346716053238</v>
      </c>
    </row>
    <row r="406" spans="1:20" x14ac:dyDescent="0.25">
      <c r="A406" s="566">
        <v>169</v>
      </c>
      <c r="B406" s="566" t="s">
        <v>50</v>
      </c>
      <c r="C406" s="566" t="s">
        <v>821</v>
      </c>
      <c r="D406" s="566" t="s">
        <v>16</v>
      </c>
      <c r="E406" s="566" t="s">
        <v>51</v>
      </c>
      <c r="F406" s="566" t="s">
        <v>18</v>
      </c>
      <c r="G406" s="567">
        <v>42416.347233298613</v>
      </c>
      <c r="H406" s="566" t="s">
        <v>692</v>
      </c>
      <c r="I406" s="566" t="s">
        <v>808</v>
      </c>
      <c r="J406" s="566">
        <v>93</v>
      </c>
      <c r="K406" s="566">
        <v>103.03225806451613</v>
      </c>
      <c r="L406" s="566">
        <v>95.820000000000007</v>
      </c>
      <c r="M406" s="566">
        <v>53</v>
      </c>
      <c r="N406" s="566">
        <v>35</v>
      </c>
      <c r="O406" s="567">
        <v>42416.346716053238</v>
      </c>
      <c r="P406" s="566" t="s">
        <v>152</v>
      </c>
      <c r="Q406" s="567">
        <v>42369</v>
      </c>
      <c r="R406" s="567">
        <v>17467</v>
      </c>
      <c r="S406" s="460" t="str">
        <f>Tabla__10.1.1.223_SQLEXPRESS_sigob_utp_Componentes_indicadores[[#This Row],[desc_indicador]]</f>
        <v>Nivel de Ejecución de los Proyectos Institucionales del Plan de Desarrollo Institucional (60%)</v>
      </c>
      <c r="T406" s="540">
        <f>Tabla__10.1.1.223_SQLEXPRESS_sigob_utp_Componentes_indicadores[[#This Row],[fecha_modificacion]]</f>
        <v>42416.346716053238</v>
      </c>
    </row>
    <row r="407" spans="1:20" x14ac:dyDescent="0.25">
      <c r="A407" s="566">
        <v>169</v>
      </c>
      <c r="B407" s="566" t="s">
        <v>50</v>
      </c>
      <c r="C407" s="566" t="s">
        <v>821</v>
      </c>
      <c r="D407" s="566" t="s">
        <v>16</v>
      </c>
      <c r="E407" s="566" t="s">
        <v>51</v>
      </c>
      <c r="F407" s="566" t="s">
        <v>18</v>
      </c>
      <c r="G407" s="567">
        <v>42416.347233298613</v>
      </c>
      <c r="H407" s="566" t="s">
        <v>692</v>
      </c>
      <c r="I407" s="566" t="s">
        <v>808</v>
      </c>
      <c r="J407" s="566">
        <v>93</v>
      </c>
      <c r="K407" s="566">
        <v>103.03225806451613</v>
      </c>
      <c r="L407" s="566">
        <v>95.820000000000007</v>
      </c>
      <c r="M407" s="566">
        <v>53</v>
      </c>
      <c r="N407" s="566">
        <v>35</v>
      </c>
      <c r="O407" s="567">
        <v>42416.346716053238</v>
      </c>
      <c r="P407" s="566" t="s">
        <v>152</v>
      </c>
      <c r="Q407" s="567">
        <v>42369</v>
      </c>
      <c r="R407" s="567">
        <v>17468</v>
      </c>
      <c r="S407" s="460" t="str">
        <f>Tabla__10.1.1.223_SQLEXPRESS_sigob_utp_Componentes_indicadores[[#This Row],[desc_indicador]]</f>
        <v>Nivel de Ejecución de los Proyectos Institucionales del Plan de Desarrollo Institucional (60%)</v>
      </c>
      <c r="T407" s="540">
        <f>Tabla__10.1.1.223_SQLEXPRESS_sigob_utp_Componentes_indicadores[[#This Row],[fecha_modificacion]]</f>
        <v>42416.346716053238</v>
      </c>
    </row>
    <row r="408" spans="1:20" x14ac:dyDescent="0.25">
      <c r="A408" s="566">
        <v>169</v>
      </c>
      <c r="B408" s="566" t="s">
        <v>50</v>
      </c>
      <c r="C408" s="566" t="s">
        <v>822</v>
      </c>
      <c r="D408" s="566" t="s">
        <v>16</v>
      </c>
      <c r="E408" s="566" t="s">
        <v>51</v>
      </c>
      <c r="F408" s="566" t="s">
        <v>18</v>
      </c>
      <c r="G408" s="567">
        <v>42391.41976365741</v>
      </c>
      <c r="H408" s="566" t="s">
        <v>58</v>
      </c>
      <c r="I408" s="566" t="s">
        <v>808</v>
      </c>
      <c r="J408" s="566">
        <v>2.31</v>
      </c>
      <c r="K408" s="566">
        <v>100</v>
      </c>
      <c r="L408" s="566">
        <v>2.31</v>
      </c>
      <c r="M408" s="566">
        <v>49</v>
      </c>
      <c r="N408" s="566">
        <v>35</v>
      </c>
      <c r="O408" s="567">
        <v>42417.658653275466</v>
      </c>
      <c r="P408" s="566" t="s">
        <v>59</v>
      </c>
      <c r="Q408" s="567">
        <v>42369</v>
      </c>
      <c r="R408" s="567">
        <v>725</v>
      </c>
      <c r="S408" s="460" t="str">
        <f>Tabla__10.1.1.223_SQLEXPRESS_sigob_utp_Componentes_indicadores[[#This Row],[desc_indicador]]</f>
        <v>Índice de construcción</v>
      </c>
      <c r="T408" s="540">
        <f>Tabla__10.1.1.223_SQLEXPRESS_sigob_utp_Componentes_indicadores[[#This Row],[fecha_modificacion]]</f>
        <v>42417.658653275466</v>
      </c>
    </row>
    <row r="409" spans="1:20" x14ac:dyDescent="0.25">
      <c r="A409" s="566">
        <v>169</v>
      </c>
      <c r="B409" s="566" t="s">
        <v>50</v>
      </c>
      <c r="C409" s="566" t="s">
        <v>822</v>
      </c>
      <c r="D409" s="566" t="s">
        <v>16</v>
      </c>
      <c r="E409" s="566" t="s">
        <v>51</v>
      </c>
      <c r="F409" s="566" t="s">
        <v>18</v>
      </c>
      <c r="G409" s="567">
        <v>42391.41976365741</v>
      </c>
      <c r="H409" s="566" t="s">
        <v>58</v>
      </c>
      <c r="I409" s="566" t="s">
        <v>808</v>
      </c>
      <c r="J409" s="566">
        <v>2.31</v>
      </c>
      <c r="K409" s="566">
        <v>100</v>
      </c>
      <c r="L409" s="566">
        <v>2.31</v>
      </c>
      <c r="M409" s="566">
        <v>49</v>
      </c>
      <c r="N409" s="566">
        <v>35</v>
      </c>
      <c r="O409" s="567">
        <v>42417.658653275466</v>
      </c>
      <c r="P409" s="566" t="s">
        <v>59</v>
      </c>
      <c r="Q409" s="567">
        <v>42369</v>
      </c>
      <c r="R409" s="567">
        <v>726</v>
      </c>
      <c r="S409" s="460" t="str">
        <f>Tabla__10.1.1.223_SQLEXPRESS_sigob_utp_Componentes_indicadores[[#This Row],[desc_indicador]]</f>
        <v>Índice de construcción</v>
      </c>
      <c r="T409" s="540">
        <f>Tabla__10.1.1.223_SQLEXPRESS_sigob_utp_Componentes_indicadores[[#This Row],[fecha_modificacion]]</f>
        <v>42417.658653275466</v>
      </c>
    </row>
    <row r="410" spans="1:20" x14ac:dyDescent="0.25">
      <c r="A410" s="566">
        <v>169</v>
      </c>
      <c r="B410" s="566" t="s">
        <v>50</v>
      </c>
      <c r="C410" s="566" t="s">
        <v>822</v>
      </c>
      <c r="D410" s="566" t="s">
        <v>16</v>
      </c>
      <c r="E410" s="566" t="s">
        <v>51</v>
      </c>
      <c r="F410" s="566" t="s">
        <v>18</v>
      </c>
      <c r="G410" s="567">
        <v>42417.645360995368</v>
      </c>
      <c r="H410" s="566" t="s">
        <v>62</v>
      </c>
      <c r="I410" s="566" t="s">
        <v>808</v>
      </c>
      <c r="J410" s="566">
        <v>79</v>
      </c>
      <c r="K410" s="566">
        <v>101.63291139240508</v>
      </c>
      <c r="L410" s="566">
        <v>80.290000000000006</v>
      </c>
      <c r="M410" s="566">
        <v>49</v>
      </c>
      <c r="N410" s="566">
        <v>35</v>
      </c>
      <c r="O410" s="567">
        <v>42417.658653275466</v>
      </c>
      <c r="P410" s="566" t="s">
        <v>59</v>
      </c>
      <c r="Q410" s="567">
        <v>42369</v>
      </c>
      <c r="R410" s="567">
        <v>797</v>
      </c>
      <c r="S410" s="460" t="str">
        <f>Tabla__10.1.1.223_SQLEXPRESS_sigob_utp_Componentes_indicadores[[#This Row],[desc_indicador]]</f>
        <v>Cobertura de los equipamientos</v>
      </c>
      <c r="T410" s="540">
        <f>Tabla__10.1.1.223_SQLEXPRESS_sigob_utp_Componentes_indicadores[[#This Row],[fecha_modificacion]]</f>
        <v>42417.658653275466</v>
      </c>
    </row>
    <row r="411" spans="1:20" x14ac:dyDescent="0.25">
      <c r="A411" s="566">
        <v>169</v>
      </c>
      <c r="B411" s="566" t="s">
        <v>50</v>
      </c>
      <c r="C411" s="566" t="s">
        <v>822</v>
      </c>
      <c r="D411" s="566" t="s">
        <v>16</v>
      </c>
      <c r="E411" s="566" t="s">
        <v>51</v>
      </c>
      <c r="F411" s="566" t="s">
        <v>18</v>
      </c>
      <c r="G411" s="567">
        <v>42417.645360995368</v>
      </c>
      <c r="H411" s="566" t="s">
        <v>62</v>
      </c>
      <c r="I411" s="566" t="s">
        <v>808</v>
      </c>
      <c r="J411" s="566">
        <v>79</v>
      </c>
      <c r="K411" s="566">
        <v>101.63291139240508</v>
      </c>
      <c r="L411" s="566">
        <v>80.290000000000006</v>
      </c>
      <c r="M411" s="566">
        <v>49</v>
      </c>
      <c r="N411" s="566">
        <v>35</v>
      </c>
      <c r="O411" s="567">
        <v>42417.658653275466</v>
      </c>
      <c r="P411" s="566" t="s">
        <v>59</v>
      </c>
      <c r="Q411" s="567">
        <v>42369</v>
      </c>
      <c r="R411" s="567">
        <v>798</v>
      </c>
      <c r="S411" s="460" t="str">
        <f>Tabla__10.1.1.223_SQLEXPRESS_sigob_utp_Componentes_indicadores[[#This Row],[desc_indicador]]</f>
        <v>Cobertura de los equipamientos</v>
      </c>
      <c r="T411" s="540">
        <f>Tabla__10.1.1.223_SQLEXPRESS_sigob_utp_Componentes_indicadores[[#This Row],[fecha_modificacion]]</f>
        <v>42417.658653275466</v>
      </c>
    </row>
    <row r="412" spans="1:20" x14ac:dyDescent="0.25">
      <c r="A412" s="566">
        <v>169</v>
      </c>
      <c r="B412" s="566" t="s">
        <v>50</v>
      </c>
      <c r="C412" s="566" t="s">
        <v>822</v>
      </c>
      <c r="D412" s="566" t="s">
        <v>16</v>
      </c>
      <c r="E412" s="566" t="s">
        <v>51</v>
      </c>
      <c r="F412" s="566" t="s">
        <v>18</v>
      </c>
      <c r="G412" s="567">
        <v>42417.645770798612</v>
      </c>
      <c r="H412" s="566" t="s">
        <v>718</v>
      </c>
      <c r="I412" s="566" t="s">
        <v>808</v>
      </c>
      <c r="J412" s="566">
        <v>100</v>
      </c>
      <c r="K412" s="566">
        <v>98</v>
      </c>
      <c r="L412" s="566">
        <v>98</v>
      </c>
      <c r="M412" s="566">
        <v>49</v>
      </c>
      <c r="N412" s="566">
        <v>35</v>
      </c>
      <c r="O412" s="567">
        <v>42417.658653275466</v>
      </c>
      <c r="P412" s="566" t="s">
        <v>59</v>
      </c>
      <c r="Q412" s="567">
        <v>42369</v>
      </c>
      <c r="R412" s="567">
        <v>17325</v>
      </c>
      <c r="S412" s="460" t="str">
        <f>Tabla__10.1.1.223_SQLEXPRESS_sigob_utp_Componentes_indicadores[[#This Row],[desc_indicador]]</f>
        <v>Cumplimiento de las actividades del Plan de Ordenamiento Territorial del Campus, programadas para la vigencia</v>
      </c>
      <c r="T412" s="540">
        <f>Tabla__10.1.1.223_SQLEXPRESS_sigob_utp_Componentes_indicadores[[#This Row],[fecha_modificacion]]</f>
        <v>42417.658653275466</v>
      </c>
    </row>
    <row r="413" spans="1:20" x14ac:dyDescent="0.25">
      <c r="A413" s="566">
        <v>169</v>
      </c>
      <c r="B413" s="566" t="s">
        <v>50</v>
      </c>
      <c r="C413" s="566" t="s">
        <v>822</v>
      </c>
      <c r="D413" s="566" t="s">
        <v>16</v>
      </c>
      <c r="E413" s="566" t="s">
        <v>51</v>
      </c>
      <c r="F413" s="566" t="s">
        <v>18</v>
      </c>
      <c r="G413" s="567">
        <v>42417.645770798612</v>
      </c>
      <c r="H413" s="566" t="s">
        <v>718</v>
      </c>
      <c r="I413" s="566" t="s">
        <v>808</v>
      </c>
      <c r="J413" s="566">
        <v>100</v>
      </c>
      <c r="K413" s="566">
        <v>98</v>
      </c>
      <c r="L413" s="566">
        <v>98</v>
      </c>
      <c r="M413" s="566">
        <v>49</v>
      </c>
      <c r="N413" s="566">
        <v>35</v>
      </c>
      <c r="O413" s="567">
        <v>42417.658653275466</v>
      </c>
      <c r="P413" s="566" t="s">
        <v>59</v>
      </c>
      <c r="Q413" s="567">
        <v>42369</v>
      </c>
      <c r="R413" s="567">
        <v>17326</v>
      </c>
      <c r="S413" s="460" t="str">
        <f>Tabla__10.1.1.223_SQLEXPRESS_sigob_utp_Componentes_indicadores[[#This Row],[desc_indicador]]</f>
        <v>Cumplimiento de las actividades del Plan de Ordenamiento Territorial del Campus, programadas para la vigencia</v>
      </c>
      <c r="T413" s="540">
        <f>Tabla__10.1.1.223_SQLEXPRESS_sigob_utp_Componentes_indicadores[[#This Row],[fecha_modificacion]]</f>
        <v>42417.658653275466</v>
      </c>
    </row>
    <row r="414" spans="1:20" x14ac:dyDescent="0.25">
      <c r="A414" s="566">
        <v>169</v>
      </c>
      <c r="B414" s="566" t="s">
        <v>50</v>
      </c>
      <c r="C414" s="566" t="s">
        <v>822</v>
      </c>
      <c r="D414" s="566" t="s">
        <v>16</v>
      </c>
      <c r="E414" s="566" t="s">
        <v>51</v>
      </c>
      <c r="F414" s="566" t="s">
        <v>18</v>
      </c>
      <c r="G414" s="567">
        <v>42417.645770798612</v>
      </c>
      <c r="H414" s="566" t="s">
        <v>718</v>
      </c>
      <c r="I414" s="566" t="s">
        <v>808</v>
      </c>
      <c r="J414" s="566">
        <v>100</v>
      </c>
      <c r="K414" s="566">
        <v>98</v>
      </c>
      <c r="L414" s="566">
        <v>98</v>
      </c>
      <c r="M414" s="566">
        <v>49</v>
      </c>
      <c r="N414" s="566">
        <v>35</v>
      </c>
      <c r="O414" s="567">
        <v>42417.658653275466</v>
      </c>
      <c r="P414" s="566" t="s">
        <v>59</v>
      </c>
      <c r="Q414" s="567">
        <v>42369</v>
      </c>
      <c r="R414" s="567">
        <v>17327</v>
      </c>
      <c r="S414" s="460" t="str">
        <f>Tabla__10.1.1.223_SQLEXPRESS_sigob_utp_Componentes_indicadores[[#This Row],[desc_indicador]]</f>
        <v>Cumplimiento de las actividades del Plan de Ordenamiento Territorial del Campus, programadas para la vigencia</v>
      </c>
      <c r="T414" s="540">
        <f>Tabla__10.1.1.223_SQLEXPRESS_sigob_utp_Componentes_indicadores[[#This Row],[fecha_modificacion]]</f>
        <v>42417.658653275466</v>
      </c>
    </row>
    <row r="415" spans="1:20" x14ac:dyDescent="0.25">
      <c r="A415" s="566">
        <v>169</v>
      </c>
      <c r="B415" s="566" t="s">
        <v>50</v>
      </c>
      <c r="C415" s="566" t="s">
        <v>822</v>
      </c>
      <c r="D415" s="566" t="s">
        <v>16</v>
      </c>
      <c r="E415" s="566" t="s">
        <v>51</v>
      </c>
      <c r="F415" s="566" t="s">
        <v>18</v>
      </c>
      <c r="G415" s="567">
        <v>42417.645770798612</v>
      </c>
      <c r="H415" s="566" t="s">
        <v>718</v>
      </c>
      <c r="I415" s="566" t="s">
        <v>808</v>
      </c>
      <c r="J415" s="566">
        <v>100</v>
      </c>
      <c r="K415" s="566">
        <v>98</v>
      </c>
      <c r="L415" s="566">
        <v>98</v>
      </c>
      <c r="M415" s="566">
        <v>49</v>
      </c>
      <c r="N415" s="566">
        <v>35</v>
      </c>
      <c r="O415" s="567">
        <v>42417.658653275466</v>
      </c>
      <c r="P415" s="566" t="s">
        <v>59</v>
      </c>
      <c r="Q415" s="567">
        <v>42369</v>
      </c>
      <c r="R415" s="567">
        <v>17328</v>
      </c>
      <c r="S415" s="460" t="str">
        <f>Tabla__10.1.1.223_SQLEXPRESS_sigob_utp_Componentes_indicadores[[#This Row],[desc_indicador]]</f>
        <v>Cumplimiento de las actividades del Plan de Ordenamiento Territorial del Campus, programadas para la vigencia</v>
      </c>
      <c r="T415" s="540">
        <f>Tabla__10.1.1.223_SQLEXPRESS_sigob_utp_Componentes_indicadores[[#This Row],[fecha_modificacion]]</f>
        <v>42417.658653275466</v>
      </c>
    </row>
    <row r="416" spans="1:20" x14ac:dyDescent="0.25">
      <c r="A416" s="566">
        <v>169</v>
      </c>
      <c r="B416" s="566" t="s">
        <v>50</v>
      </c>
      <c r="C416" s="566" t="s">
        <v>822</v>
      </c>
      <c r="D416" s="566" t="s">
        <v>16</v>
      </c>
      <c r="E416" s="566" t="s">
        <v>51</v>
      </c>
      <c r="F416" s="566" t="s">
        <v>18</v>
      </c>
      <c r="G416" s="567">
        <v>42417.645770798612</v>
      </c>
      <c r="H416" s="566" t="s">
        <v>718</v>
      </c>
      <c r="I416" s="566" t="s">
        <v>808</v>
      </c>
      <c r="J416" s="566">
        <v>100</v>
      </c>
      <c r="K416" s="566">
        <v>98</v>
      </c>
      <c r="L416" s="566">
        <v>98</v>
      </c>
      <c r="M416" s="566">
        <v>49</v>
      </c>
      <c r="N416" s="566">
        <v>35</v>
      </c>
      <c r="O416" s="567">
        <v>42417.658653275466</v>
      </c>
      <c r="P416" s="566" t="s">
        <v>59</v>
      </c>
      <c r="Q416" s="567">
        <v>42369</v>
      </c>
      <c r="R416" s="567">
        <v>17329</v>
      </c>
      <c r="S416" s="460" t="str">
        <f>Tabla__10.1.1.223_SQLEXPRESS_sigob_utp_Componentes_indicadores[[#This Row],[desc_indicador]]</f>
        <v>Cumplimiento de las actividades del Plan de Ordenamiento Territorial del Campus, programadas para la vigencia</v>
      </c>
      <c r="T416" s="540">
        <f>Tabla__10.1.1.223_SQLEXPRESS_sigob_utp_Componentes_indicadores[[#This Row],[fecha_modificacion]]</f>
        <v>42417.658653275466</v>
      </c>
    </row>
    <row r="417" spans="1:20" x14ac:dyDescent="0.25">
      <c r="A417" s="566">
        <v>169</v>
      </c>
      <c r="B417" s="566" t="s">
        <v>50</v>
      </c>
      <c r="C417" s="566" t="s">
        <v>822</v>
      </c>
      <c r="D417" s="566" t="s">
        <v>16</v>
      </c>
      <c r="E417" s="566" t="s">
        <v>51</v>
      </c>
      <c r="F417" s="566" t="s">
        <v>18</v>
      </c>
      <c r="G417" s="567">
        <v>42417.645770798612</v>
      </c>
      <c r="H417" s="566" t="s">
        <v>718</v>
      </c>
      <c r="I417" s="566" t="s">
        <v>808</v>
      </c>
      <c r="J417" s="566">
        <v>100</v>
      </c>
      <c r="K417" s="566">
        <v>98</v>
      </c>
      <c r="L417" s="566">
        <v>98</v>
      </c>
      <c r="M417" s="566">
        <v>49</v>
      </c>
      <c r="N417" s="566">
        <v>35</v>
      </c>
      <c r="O417" s="567">
        <v>42417.658653275466</v>
      </c>
      <c r="P417" s="566" t="s">
        <v>59</v>
      </c>
      <c r="Q417" s="567">
        <v>42369</v>
      </c>
      <c r="R417" s="567">
        <v>17330</v>
      </c>
      <c r="S417" s="460" t="str">
        <f>Tabla__10.1.1.223_SQLEXPRESS_sigob_utp_Componentes_indicadores[[#This Row],[desc_indicador]]</f>
        <v>Cumplimiento de las actividades del Plan de Ordenamiento Territorial del Campus, programadas para la vigencia</v>
      </c>
      <c r="T417" s="540">
        <f>Tabla__10.1.1.223_SQLEXPRESS_sigob_utp_Componentes_indicadores[[#This Row],[fecha_modificacion]]</f>
        <v>42417.658653275466</v>
      </c>
    </row>
    <row r="418" spans="1:20" x14ac:dyDescent="0.25">
      <c r="A418" s="566">
        <v>169</v>
      </c>
      <c r="B418" s="566" t="s">
        <v>50</v>
      </c>
      <c r="C418" s="566" t="s">
        <v>822</v>
      </c>
      <c r="D418" s="566" t="s">
        <v>16</v>
      </c>
      <c r="E418" s="566" t="s">
        <v>51</v>
      </c>
      <c r="F418" s="566" t="s">
        <v>18</v>
      </c>
      <c r="G418" s="567">
        <v>42417.645770798612</v>
      </c>
      <c r="H418" s="566" t="s">
        <v>718</v>
      </c>
      <c r="I418" s="566" t="s">
        <v>808</v>
      </c>
      <c r="J418" s="566">
        <v>100</v>
      </c>
      <c r="K418" s="566">
        <v>98</v>
      </c>
      <c r="L418" s="566">
        <v>98</v>
      </c>
      <c r="M418" s="566">
        <v>49</v>
      </c>
      <c r="N418" s="566">
        <v>35</v>
      </c>
      <c r="O418" s="567">
        <v>42417.658653275466</v>
      </c>
      <c r="P418" s="566" t="s">
        <v>59</v>
      </c>
      <c r="Q418" s="567">
        <v>42369</v>
      </c>
      <c r="R418" s="567">
        <v>17331</v>
      </c>
      <c r="S418" s="460" t="str">
        <f>Tabla__10.1.1.223_SQLEXPRESS_sigob_utp_Componentes_indicadores[[#This Row],[desc_indicador]]</f>
        <v>Cumplimiento de las actividades del Plan de Ordenamiento Territorial del Campus, programadas para la vigencia</v>
      </c>
      <c r="T418" s="540">
        <f>Tabla__10.1.1.223_SQLEXPRESS_sigob_utp_Componentes_indicadores[[#This Row],[fecha_modificacion]]</f>
        <v>42417.658653275466</v>
      </c>
    </row>
    <row r="419" spans="1:20" x14ac:dyDescent="0.25">
      <c r="A419" s="566">
        <v>169</v>
      </c>
      <c r="B419" s="566" t="s">
        <v>50</v>
      </c>
      <c r="C419" s="566" t="s">
        <v>822</v>
      </c>
      <c r="D419" s="566" t="s">
        <v>16</v>
      </c>
      <c r="E419" s="566" t="s">
        <v>51</v>
      </c>
      <c r="F419" s="566" t="s">
        <v>18</v>
      </c>
      <c r="G419" s="567">
        <v>42417.645770798612</v>
      </c>
      <c r="H419" s="566" t="s">
        <v>718</v>
      </c>
      <c r="I419" s="566" t="s">
        <v>808</v>
      </c>
      <c r="J419" s="566">
        <v>100</v>
      </c>
      <c r="K419" s="566">
        <v>98</v>
      </c>
      <c r="L419" s="566">
        <v>98</v>
      </c>
      <c r="M419" s="566">
        <v>49</v>
      </c>
      <c r="N419" s="566">
        <v>35</v>
      </c>
      <c r="O419" s="567">
        <v>42417.658653275466</v>
      </c>
      <c r="P419" s="566" t="s">
        <v>59</v>
      </c>
      <c r="Q419" s="567">
        <v>42369</v>
      </c>
      <c r="R419" s="567">
        <v>17332</v>
      </c>
      <c r="S419" s="460" t="str">
        <f>Tabla__10.1.1.223_SQLEXPRESS_sigob_utp_Componentes_indicadores[[#This Row],[desc_indicador]]</f>
        <v>Cumplimiento de las actividades del Plan de Ordenamiento Territorial del Campus, programadas para la vigencia</v>
      </c>
      <c r="T419" s="540">
        <f>Tabla__10.1.1.223_SQLEXPRESS_sigob_utp_Componentes_indicadores[[#This Row],[fecha_modificacion]]</f>
        <v>42417.658653275466</v>
      </c>
    </row>
    <row r="420" spans="1:20" x14ac:dyDescent="0.25">
      <c r="A420" s="566">
        <v>169</v>
      </c>
      <c r="B420" s="566" t="s">
        <v>50</v>
      </c>
      <c r="C420" s="566" t="s">
        <v>822</v>
      </c>
      <c r="D420" s="566" t="s">
        <v>16</v>
      </c>
      <c r="E420" s="566" t="s">
        <v>51</v>
      </c>
      <c r="F420" s="566" t="s">
        <v>18</v>
      </c>
      <c r="G420" s="567">
        <v>42417.645770798612</v>
      </c>
      <c r="H420" s="566" t="s">
        <v>718</v>
      </c>
      <c r="I420" s="566" t="s">
        <v>808</v>
      </c>
      <c r="J420" s="566">
        <v>100</v>
      </c>
      <c r="K420" s="566">
        <v>98</v>
      </c>
      <c r="L420" s="566">
        <v>98</v>
      </c>
      <c r="M420" s="566">
        <v>49</v>
      </c>
      <c r="N420" s="566">
        <v>35</v>
      </c>
      <c r="O420" s="567">
        <v>42417.658653275466</v>
      </c>
      <c r="P420" s="566" t="s">
        <v>59</v>
      </c>
      <c r="Q420" s="567">
        <v>42369</v>
      </c>
      <c r="R420" s="567">
        <v>17333</v>
      </c>
      <c r="S420" s="460" t="str">
        <f>Tabla__10.1.1.223_SQLEXPRESS_sigob_utp_Componentes_indicadores[[#This Row],[desc_indicador]]</f>
        <v>Cumplimiento de las actividades del Plan de Ordenamiento Territorial del Campus, programadas para la vigencia</v>
      </c>
      <c r="T420" s="540">
        <f>Tabla__10.1.1.223_SQLEXPRESS_sigob_utp_Componentes_indicadores[[#This Row],[fecha_modificacion]]</f>
        <v>42417.658653275466</v>
      </c>
    </row>
    <row r="421" spans="1:20" x14ac:dyDescent="0.25">
      <c r="A421" s="566">
        <v>169</v>
      </c>
      <c r="B421" s="566" t="s">
        <v>50</v>
      </c>
      <c r="C421" s="566" t="s">
        <v>822</v>
      </c>
      <c r="D421" s="566" t="s">
        <v>16</v>
      </c>
      <c r="E421" s="566" t="s">
        <v>51</v>
      </c>
      <c r="F421" s="566" t="s">
        <v>18</v>
      </c>
      <c r="G421" s="567">
        <v>42417.645770798612</v>
      </c>
      <c r="H421" s="566" t="s">
        <v>718</v>
      </c>
      <c r="I421" s="566" t="s">
        <v>808</v>
      </c>
      <c r="J421" s="566">
        <v>100</v>
      </c>
      <c r="K421" s="566">
        <v>98</v>
      </c>
      <c r="L421" s="566">
        <v>98</v>
      </c>
      <c r="M421" s="566">
        <v>49</v>
      </c>
      <c r="N421" s="566">
        <v>35</v>
      </c>
      <c r="O421" s="567">
        <v>42417.658653275466</v>
      </c>
      <c r="P421" s="566" t="s">
        <v>59</v>
      </c>
      <c r="Q421" s="567">
        <v>42369</v>
      </c>
      <c r="R421" s="567">
        <v>17334</v>
      </c>
      <c r="S421" s="460" t="str">
        <f>Tabla__10.1.1.223_SQLEXPRESS_sigob_utp_Componentes_indicadores[[#This Row],[desc_indicador]]</f>
        <v>Cumplimiento de las actividades del Plan de Ordenamiento Territorial del Campus, programadas para la vigencia</v>
      </c>
      <c r="T421" s="540">
        <f>Tabla__10.1.1.223_SQLEXPRESS_sigob_utp_Componentes_indicadores[[#This Row],[fecha_modificacion]]</f>
        <v>42417.658653275466</v>
      </c>
    </row>
    <row r="422" spans="1:20" x14ac:dyDescent="0.25">
      <c r="A422" s="566">
        <v>169</v>
      </c>
      <c r="B422" s="566" t="s">
        <v>50</v>
      </c>
      <c r="C422" s="566" t="s">
        <v>822</v>
      </c>
      <c r="D422" s="566" t="s">
        <v>16</v>
      </c>
      <c r="E422" s="566" t="s">
        <v>51</v>
      </c>
      <c r="F422" s="566" t="s">
        <v>18</v>
      </c>
      <c r="G422" s="567">
        <v>42417.645770798612</v>
      </c>
      <c r="H422" s="566" t="s">
        <v>718</v>
      </c>
      <c r="I422" s="566" t="s">
        <v>808</v>
      </c>
      <c r="J422" s="566">
        <v>100</v>
      </c>
      <c r="K422" s="566">
        <v>98</v>
      </c>
      <c r="L422" s="566">
        <v>98</v>
      </c>
      <c r="M422" s="566">
        <v>49</v>
      </c>
      <c r="N422" s="566">
        <v>35</v>
      </c>
      <c r="O422" s="567">
        <v>42417.658653275466</v>
      </c>
      <c r="P422" s="566" t="s">
        <v>59</v>
      </c>
      <c r="Q422" s="567">
        <v>42369</v>
      </c>
      <c r="R422" s="567">
        <v>17335</v>
      </c>
      <c r="S422" s="460" t="str">
        <f>Tabla__10.1.1.223_SQLEXPRESS_sigob_utp_Componentes_indicadores[[#This Row],[desc_indicador]]</f>
        <v>Cumplimiento de las actividades del Plan de Ordenamiento Territorial del Campus, programadas para la vigencia</v>
      </c>
      <c r="T422" s="540">
        <f>Tabla__10.1.1.223_SQLEXPRESS_sigob_utp_Componentes_indicadores[[#This Row],[fecha_modificacion]]</f>
        <v>42417.658653275466</v>
      </c>
    </row>
    <row r="423" spans="1:20" x14ac:dyDescent="0.25">
      <c r="A423" s="566">
        <v>169</v>
      </c>
      <c r="B423" s="566" t="s">
        <v>50</v>
      </c>
      <c r="C423" s="566" t="s">
        <v>822</v>
      </c>
      <c r="D423" s="566" t="s">
        <v>16</v>
      </c>
      <c r="E423" s="566" t="s">
        <v>51</v>
      </c>
      <c r="F423" s="566" t="s">
        <v>18</v>
      </c>
      <c r="G423" s="567">
        <v>42417.645770798612</v>
      </c>
      <c r="H423" s="566" t="s">
        <v>718</v>
      </c>
      <c r="I423" s="566" t="s">
        <v>808</v>
      </c>
      <c r="J423" s="566">
        <v>100</v>
      </c>
      <c r="K423" s="566">
        <v>98</v>
      </c>
      <c r="L423" s="566">
        <v>98</v>
      </c>
      <c r="M423" s="566">
        <v>49</v>
      </c>
      <c r="N423" s="566">
        <v>35</v>
      </c>
      <c r="O423" s="567">
        <v>42417.658653275466</v>
      </c>
      <c r="P423" s="566" t="s">
        <v>59</v>
      </c>
      <c r="Q423" s="567">
        <v>42369</v>
      </c>
      <c r="R423" s="567">
        <v>17336</v>
      </c>
      <c r="S423" s="460" t="str">
        <f>Tabla__10.1.1.223_SQLEXPRESS_sigob_utp_Componentes_indicadores[[#This Row],[desc_indicador]]</f>
        <v>Cumplimiento de las actividades del Plan de Ordenamiento Territorial del Campus, programadas para la vigencia</v>
      </c>
      <c r="T423" s="540">
        <f>Tabla__10.1.1.223_SQLEXPRESS_sigob_utp_Componentes_indicadores[[#This Row],[fecha_modificacion]]</f>
        <v>42417.658653275466</v>
      </c>
    </row>
    <row r="424" spans="1:20" x14ac:dyDescent="0.25">
      <c r="A424" s="566">
        <v>297</v>
      </c>
      <c r="B424" s="566" t="s">
        <v>727</v>
      </c>
      <c r="C424" s="566" t="s">
        <v>957</v>
      </c>
      <c r="D424" s="566" t="s">
        <v>16</v>
      </c>
      <c r="E424" s="566" t="s">
        <v>939</v>
      </c>
      <c r="F424" s="566" t="s">
        <v>18</v>
      </c>
      <c r="G424" s="567">
        <v>41806.707230868058</v>
      </c>
      <c r="H424" s="566" t="s">
        <v>1266</v>
      </c>
      <c r="I424" s="566" t="s">
        <v>808</v>
      </c>
      <c r="J424" s="566">
        <v>0</v>
      </c>
      <c r="K424" s="566">
        <v>0</v>
      </c>
      <c r="L424" s="566">
        <v>0</v>
      </c>
      <c r="M424" s="566">
        <v>6</v>
      </c>
      <c r="N424" s="566">
        <v>35</v>
      </c>
      <c r="O424" s="567"/>
      <c r="P424" s="566" t="s">
        <v>745</v>
      </c>
      <c r="Q424" s="567">
        <v>42369</v>
      </c>
      <c r="R424" s="567">
        <v>19914</v>
      </c>
      <c r="S424" s="460" t="str">
        <f>Tabla__10.1.1.223_SQLEXPRESS_sigob_utp_Componentes_indicadores[[#This Row],[desc_indicador]]</f>
        <v>Porcentaje de avance en Proyectos de innovación en KPO</v>
      </c>
      <c r="T424" s="540">
        <f>Tabla__10.1.1.223_SQLEXPRESS_sigob_utp_Componentes_indicadores[[#This Row],[fecha_modificacion]]</f>
        <v>0</v>
      </c>
    </row>
    <row r="425" spans="1:20" x14ac:dyDescent="0.25">
      <c r="A425" s="566">
        <v>297</v>
      </c>
      <c r="B425" s="566" t="s">
        <v>727</v>
      </c>
      <c r="C425" s="566" t="s">
        <v>957</v>
      </c>
      <c r="D425" s="566" t="s">
        <v>16</v>
      </c>
      <c r="E425" s="566" t="s">
        <v>939</v>
      </c>
      <c r="F425" s="566" t="s">
        <v>18</v>
      </c>
      <c r="G425" s="567">
        <v>41806.707230868058</v>
      </c>
      <c r="H425" s="566" t="s">
        <v>1266</v>
      </c>
      <c r="I425" s="566" t="s">
        <v>808</v>
      </c>
      <c r="J425" s="566">
        <v>0</v>
      </c>
      <c r="K425" s="566">
        <v>0</v>
      </c>
      <c r="L425" s="566">
        <v>0</v>
      </c>
      <c r="M425" s="566">
        <v>6</v>
      </c>
      <c r="N425" s="566">
        <v>35</v>
      </c>
      <c r="O425" s="567"/>
      <c r="P425" s="566" t="s">
        <v>745</v>
      </c>
      <c r="Q425" s="567">
        <v>42369</v>
      </c>
      <c r="R425" s="567">
        <v>19915</v>
      </c>
      <c r="S425" s="460" t="str">
        <f>Tabla__10.1.1.223_SQLEXPRESS_sigob_utp_Componentes_indicadores[[#This Row],[desc_indicador]]</f>
        <v>Porcentaje de avance en Proyectos de innovación en KPO</v>
      </c>
      <c r="T425" s="540">
        <f>Tabla__10.1.1.223_SQLEXPRESS_sigob_utp_Componentes_indicadores[[#This Row],[fecha_modificacion]]</f>
        <v>0</v>
      </c>
    </row>
    <row r="426" spans="1:20" x14ac:dyDescent="0.25">
      <c r="A426" s="566">
        <v>297</v>
      </c>
      <c r="B426" s="566" t="s">
        <v>727</v>
      </c>
      <c r="C426" s="566" t="s">
        <v>957</v>
      </c>
      <c r="D426" s="566" t="s">
        <v>16</v>
      </c>
      <c r="E426" s="566" t="s">
        <v>939</v>
      </c>
      <c r="F426" s="566" t="s">
        <v>18</v>
      </c>
      <c r="G426" s="567">
        <v>41806.707230868058</v>
      </c>
      <c r="H426" s="566" t="s">
        <v>1266</v>
      </c>
      <c r="I426" s="566" t="s">
        <v>808</v>
      </c>
      <c r="J426" s="566">
        <v>0</v>
      </c>
      <c r="K426" s="566">
        <v>0</v>
      </c>
      <c r="L426" s="566">
        <v>0</v>
      </c>
      <c r="M426" s="566">
        <v>6</v>
      </c>
      <c r="N426" s="566">
        <v>35</v>
      </c>
      <c r="O426" s="567"/>
      <c r="P426" s="566" t="s">
        <v>745</v>
      </c>
      <c r="Q426" s="567">
        <v>42369</v>
      </c>
      <c r="R426" s="567">
        <v>19916</v>
      </c>
      <c r="S426" s="460" t="str">
        <f>Tabla__10.1.1.223_SQLEXPRESS_sigob_utp_Componentes_indicadores[[#This Row],[desc_indicador]]</f>
        <v>Porcentaje de avance en Proyectos de innovación en KPO</v>
      </c>
      <c r="T426" s="540">
        <f>Tabla__10.1.1.223_SQLEXPRESS_sigob_utp_Componentes_indicadores[[#This Row],[fecha_modificacion]]</f>
        <v>0</v>
      </c>
    </row>
    <row r="427" spans="1:20" x14ac:dyDescent="0.25">
      <c r="A427" s="566">
        <v>297</v>
      </c>
      <c r="B427" s="566" t="s">
        <v>727</v>
      </c>
      <c r="C427" s="566" t="s">
        <v>957</v>
      </c>
      <c r="D427" s="566" t="s">
        <v>16</v>
      </c>
      <c r="E427" s="566" t="s">
        <v>939</v>
      </c>
      <c r="F427" s="566" t="s">
        <v>18</v>
      </c>
      <c r="G427" s="567">
        <v>41806.707230868058</v>
      </c>
      <c r="H427" s="566" t="s">
        <v>1266</v>
      </c>
      <c r="I427" s="566" t="s">
        <v>808</v>
      </c>
      <c r="J427" s="566">
        <v>0</v>
      </c>
      <c r="K427" s="566">
        <v>0</v>
      </c>
      <c r="L427" s="566">
        <v>0</v>
      </c>
      <c r="M427" s="566">
        <v>6</v>
      </c>
      <c r="N427" s="566">
        <v>35</v>
      </c>
      <c r="O427" s="567"/>
      <c r="P427" s="566" t="s">
        <v>745</v>
      </c>
      <c r="Q427" s="567">
        <v>42369</v>
      </c>
      <c r="R427" s="567">
        <v>19917</v>
      </c>
      <c r="S427" s="460" t="str">
        <f>Tabla__10.1.1.223_SQLEXPRESS_sigob_utp_Componentes_indicadores[[#This Row],[desc_indicador]]</f>
        <v>Porcentaje de avance en Proyectos de innovación en KPO</v>
      </c>
      <c r="T427" s="540">
        <f>Tabla__10.1.1.223_SQLEXPRESS_sigob_utp_Componentes_indicadores[[#This Row],[fecha_modificacion]]</f>
        <v>0</v>
      </c>
    </row>
    <row r="428" spans="1:20" x14ac:dyDescent="0.25">
      <c r="A428" s="566">
        <v>297</v>
      </c>
      <c r="B428" s="566" t="s">
        <v>727</v>
      </c>
      <c r="C428" s="566" t="s">
        <v>957</v>
      </c>
      <c r="D428" s="566" t="s">
        <v>16</v>
      </c>
      <c r="E428" s="566" t="s">
        <v>939</v>
      </c>
      <c r="F428" s="566" t="s">
        <v>18</v>
      </c>
      <c r="G428" s="567">
        <v>41806.707230868058</v>
      </c>
      <c r="H428" s="566" t="s">
        <v>1266</v>
      </c>
      <c r="I428" s="566" t="s">
        <v>808</v>
      </c>
      <c r="J428" s="566">
        <v>0</v>
      </c>
      <c r="K428" s="566">
        <v>0</v>
      </c>
      <c r="L428" s="566">
        <v>0</v>
      </c>
      <c r="M428" s="566">
        <v>6</v>
      </c>
      <c r="N428" s="566">
        <v>35</v>
      </c>
      <c r="O428" s="567"/>
      <c r="P428" s="566" t="s">
        <v>745</v>
      </c>
      <c r="Q428" s="567">
        <v>42369</v>
      </c>
      <c r="R428" s="567">
        <v>19918</v>
      </c>
      <c r="S428" s="460" t="str">
        <f>Tabla__10.1.1.223_SQLEXPRESS_sigob_utp_Componentes_indicadores[[#This Row],[desc_indicador]]</f>
        <v>Porcentaje de avance en Proyectos de innovación en KPO</v>
      </c>
      <c r="T428" s="540">
        <f>Tabla__10.1.1.223_SQLEXPRESS_sigob_utp_Componentes_indicadores[[#This Row],[fecha_modificacion]]</f>
        <v>0</v>
      </c>
    </row>
    <row r="429" spans="1:20" x14ac:dyDescent="0.25">
      <c r="A429" s="566">
        <v>297</v>
      </c>
      <c r="B429" s="566" t="s">
        <v>727</v>
      </c>
      <c r="C429" s="566" t="s">
        <v>957</v>
      </c>
      <c r="D429" s="566" t="s">
        <v>16</v>
      </c>
      <c r="E429" s="566" t="s">
        <v>939</v>
      </c>
      <c r="F429" s="566" t="s">
        <v>18</v>
      </c>
      <c r="G429" s="567">
        <v>41806.707230868058</v>
      </c>
      <c r="H429" s="566" t="s">
        <v>1266</v>
      </c>
      <c r="I429" s="566" t="s">
        <v>808</v>
      </c>
      <c r="J429" s="566">
        <v>0</v>
      </c>
      <c r="K429" s="566">
        <v>0</v>
      </c>
      <c r="L429" s="566">
        <v>0</v>
      </c>
      <c r="M429" s="566">
        <v>6</v>
      </c>
      <c r="N429" s="566">
        <v>35</v>
      </c>
      <c r="O429" s="567"/>
      <c r="P429" s="566" t="s">
        <v>745</v>
      </c>
      <c r="Q429" s="567">
        <v>42369</v>
      </c>
      <c r="R429" s="567">
        <v>19919</v>
      </c>
      <c r="S429" s="460" t="str">
        <f>Tabla__10.1.1.223_SQLEXPRESS_sigob_utp_Componentes_indicadores[[#This Row],[desc_indicador]]</f>
        <v>Porcentaje de avance en Proyectos de innovación en KPO</v>
      </c>
      <c r="T429" s="540">
        <f>Tabla__10.1.1.223_SQLEXPRESS_sigob_utp_Componentes_indicadores[[#This Row],[fecha_modificacion]]</f>
        <v>0</v>
      </c>
    </row>
    <row r="430" spans="1:20" x14ac:dyDescent="0.25">
      <c r="A430" s="566">
        <v>297</v>
      </c>
      <c r="B430" s="566" t="s">
        <v>727</v>
      </c>
      <c r="C430" s="566" t="s">
        <v>957</v>
      </c>
      <c r="D430" s="566" t="s">
        <v>16</v>
      </c>
      <c r="E430" s="566" t="s">
        <v>939</v>
      </c>
      <c r="F430" s="566" t="s">
        <v>18</v>
      </c>
      <c r="G430" s="567">
        <v>41806.707230868058</v>
      </c>
      <c r="H430" s="566" t="s">
        <v>1266</v>
      </c>
      <c r="I430" s="566" t="s">
        <v>808</v>
      </c>
      <c r="J430" s="566">
        <v>0</v>
      </c>
      <c r="K430" s="566">
        <v>0</v>
      </c>
      <c r="L430" s="566">
        <v>0</v>
      </c>
      <c r="M430" s="566">
        <v>6</v>
      </c>
      <c r="N430" s="566">
        <v>35</v>
      </c>
      <c r="O430" s="567"/>
      <c r="P430" s="566" t="s">
        <v>745</v>
      </c>
      <c r="Q430" s="567">
        <v>42369</v>
      </c>
      <c r="R430" s="567">
        <v>19920</v>
      </c>
      <c r="S430" s="460" t="str">
        <f>Tabla__10.1.1.223_SQLEXPRESS_sigob_utp_Componentes_indicadores[[#This Row],[desc_indicador]]</f>
        <v>Porcentaje de avance en Proyectos de innovación en KPO</v>
      </c>
      <c r="T430" s="540">
        <f>Tabla__10.1.1.223_SQLEXPRESS_sigob_utp_Componentes_indicadores[[#This Row],[fecha_modificacion]]</f>
        <v>0</v>
      </c>
    </row>
    <row r="431" spans="1:20" x14ac:dyDescent="0.25">
      <c r="A431" s="566">
        <v>297</v>
      </c>
      <c r="B431" s="566" t="s">
        <v>727</v>
      </c>
      <c r="C431" s="566" t="s">
        <v>957</v>
      </c>
      <c r="D431" s="566" t="s">
        <v>16</v>
      </c>
      <c r="E431" s="566" t="s">
        <v>939</v>
      </c>
      <c r="F431" s="566" t="s">
        <v>18</v>
      </c>
      <c r="G431" s="567">
        <v>41806.707230868058</v>
      </c>
      <c r="H431" s="566" t="s">
        <v>1266</v>
      </c>
      <c r="I431" s="566" t="s">
        <v>808</v>
      </c>
      <c r="J431" s="566">
        <v>0</v>
      </c>
      <c r="K431" s="566">
        <v>0</v>
      </c>
      <c r="L431" s="566">
        <v>0</v>
      </c>
      <c r="M431" s="566">
        <v>6</v>
      </c>
      <c r="N431" s="566">
        <v>35</v>
      </c>
      <c r="O431" s="567"/>
      <c r="P431" s="566" t="s">
        <v>745</v>
      </c>
      <c r="Q431" s="567">
        <v>42369</v>
      </c>
      <c r="R431" s="567">
        <v>19921</v>
      </c>
      <c r="S431" s="460" t="str">
        <f>Tabla__10.1.1.223_SQLEXPRESS_sigob_utp_Componentes_indicadores[[#This Row],[desc_indicador]]</f>
        <v>Porcentaje de avance en Proyectos de innovación en KPO</v>
      </c>
      <c r="T431" s="540">
        <f>Tabla__10.1.1.223_SQLEXPRESS_sigob_utp_Componentes_indicadores[[#This Row],[fecha_modificacion]]</f>
        <v>0</v>
      </c>
    </row>
    <row r="432" spans="1:20" x14ac:dyDescent="0.25">
      <c r="A432" s="566">
        <v>297</v>
      </c>
      <c r="B432" s="566" t="s">
        <v>727</v>
      </c>
      <c r="C432" s="566" t="s">
        <v>957</v>
      </c>
      <c r="D432" s="566" t="s">
        <v>16</v>
      </c>
      <c r="E432" s="566" t="s">
        <v>939</v>
      </c>
      <c r="F432" s="566" t="s">
        <v>18</v>
      </c>
      <c r="G432" s="567">
        <v>41806.707230868058</v>
      </c>
      <c r="H432" s="566" t="s">
        <v>1266</v>
      </c>
      <c r="I432" s="566" t="s">
        <v>808</v>
      </c>
      <c r="J432" s="566">
        <v>0</v>
      </c>
      <c r="K432" s="566">
        <v>0</v>
      </c>
      <c r="L432" s="566">
        <v>0</v>
      </c>
      <c r="M432" s="566">
        <v>6</v>
      </c>
      <c r="N432" s="566">
        <v>35</v>
      </c>
      <c r="O432" s="567"/>
      <c r="P432" s="566" t="s">
        <v>745</v>
      </c>
      <c r="Q432" s="567">
        <v>42369</v>
      </c>
      <c r="R432" s="567">
        <v>19922</v>
      </c>
      <c r="S432" s="460" t="str">
        <f>Tabla__10.1.1.223_SQLEXPRESS_sigob_utp_Componentes_indicadores[[#This Row],[desc_indicador]]</f>
        <v>Porcentaje de avance en Proyectos de innovación en KPO</v>
      </c>
      <c r="T432" s="540">
        <f>Tabla__10.1.1.223_SQLEXPRESS_sigob_utp_Componentes_indicadores[[#This Row],[fecha_modificacion]]</f>
        <v>0</v>
      </c>
    </row>
    <row r="433" spans="1:20" x14ac:dyDescent="0.25">
      <c r="A433" s="566">
        <v>297</v>
      </c>
      <c r="B433" s="566" t="s">
        <v>727</v>
      </c>
      <c r="C433" s="566" t="s">
        <v>957</v>
      </c>
      <c r="D433" s="566" t="s">
        <v>16</v>
      </c>
      <c r="E433" s="566" t="s">
        <v>939</v>
      </c>
      <c r="F433" s="566" t="s">
        <v>18</v>
      </c>
      <c r="G433" s="567">
        <v>41806.707230868058</v>
      </c>
      <c r="H433" s="566" t="s">
        <v>1266</v>
      </c>
      <c r="I433" s="566" t="s">
        <v>808</v>
      </c>
      <c r="J433" s="566">
        <v>0</v>
      </c>
      <c r="K433" s="566">
        <v>0</v>
      </c>
      <c r="L433" s="566">
        <v>0</v>
      </c>
      <c r="M433" s="566">
        <v>6</v>
      </c>
      <c r="N433" s="566">
        <v>35</v>
      </c>
      <c r="O433" s="567"/>
      <c r="P433" s="566" t="s">
        <v>745</v>
      </c>
      <c r="Q433" s="567">
        <v>42369</v>
      </c>
      <c r="R433" s="567">
        <v>19923</v>
      </c>
      <c r="S433" s="460" t="str">
        <f>Tabla__10.1.1.223_SQLEXPRESS_sigob_utp_Componentes_indicadores[[#This Row],[desc_indicador]]</f>
        <v>Porcentaje de avance en Proyectos de innovación en KPO</v>
      </c>
      <c r="T433" s="540">
        <f>Tabla__10.1.1.223_SQLEXPRESS_sigob_utp_Componentes_indicadores[[#This Row],[fecha_modificacion]]</f>
        <v>0</v>
      </c>
    </row>
    <row r="434" spans="1:20" x14ac:dyDescent="0.25">
      <c r="A434" s="566">
        <v>297</v>
      </c>
      <c r="B434" s="566" t="s">
        <v>727</v>
      </c>
      <c r="C434" s="566" t="s">
        <v>957</v>
      </c>
      <c r="D434" s="566" t="s">
        <v>16</v>
      </c>
      <c r="E434" s="566" t="s">
        <v>939</v>
      </c>
      <c r="F434" s="566" t="s">
        <v>18</v>
      </c>
      <c r="G434" s="567">
        <v>41806.707230868058</v>
      </c>
      <c r="H434" s="566" t="s">
        <v>1266</v>
      </c>
      <c r="I434" s="566" t="s">
        <v>808</v>
      </c>
      <c r="J434" s="566">
        <v>0</v>
      </c>
      <c r="K434" s="566">
        <v>0</v>
      </c>
      <c r="L434" s="566">
        <v>0</v>
      </c>
      <c r="M434" s="566">
        <v>6</v>
      </c>
      <c r="N434" s="566">
        <v>35</v>
      </c>
      <c r="O434" s="567"/>
      <c r="P434" s="566" t="s">
        <v>745</v>
      </c>
      <c r="Q434" s="567">
        <v>42369</v>
      </c>
      <c r="R434" s="567">
        <v>19924</v>
      </c>
      <c r="S434" s="460" t="str">
        <f>Tabla__10.1.1.223_SQLEXPRESS_sigob_utp_Componentes_indicadores[[#This Row],[desc_indicador]]</f>
        <v>Porcentaje de avance en Proyectos de innovación en KPO</v>
      </c>
      <c r="T434" s="540">
        <f>Tabla__10.1.1.223_SQLEXPRESS_sigob_utp_Componentes_indicadores[[#This Row],[fecha_modificacion]]</f>
        <v>0</v>
      </c>
    </row>
    <row r="435" spans="1:20" x14ac:dyDescent="0.25">
      <c r="A435" s="566">
        <v>297</v>
      </c>
      <c r="B435" s="566" t="s">
        <v>727</v>
      </c>
      <c r="C435" s="566" t="s">
        <v>957</v>
      </c>
      <c r="D435" s="566" t="s">
        <v>16</v>
      </c>
      <c r="E435" s="566" t="s">
        <v>939</v>
      </c>
      <c r="F435" s="566" t="s">
        <v>18</v>
      </c>
      <c r="G435" s="567">
        <v>41806.707230868058</v>
      </c>
      <c r="H435" s="566" t="s">
        <v>1266</v>
      </c>
      <c r="I435" s="566" t="s">
        <v>808</v>
      </c>
      <c r="J435" s="566">
        <v>0</v>
      </c>
      <c r="K435" s="566">
        <v>0</v>
      </c>
      <c r="L435" s="566">
        <v>0</v>
      </c>
      <c r="M435" s="566">
        <v>6</v>
      </c>
      <c r="N435" s="566">
        <v>35</v>
      </c>
      <c r="O435" s="567"/>
      <c r="P435" s="566" t="s">
        <v>745</v>
      </c>
      <c r="Q435" s="567">
        <v>42369</v>
      </c>
      <c r="R435" s="567">
        <v>19925</v>
      </c>
      <c r="S435" s="460" t="str">
        <f>Tabla__10.1.1.223_SQLEXPRESS_sigob_utp_Componentes_indicadores[[#This Row],[desc_indicador]]</f>
        <v>Porcentaje de avance en Proyectos de innovación en KPO</v>
      </c>
      <c r="T435" s="540">
        <f>Tabla__10.1.1.223_SQLEXPRESS_sigob_utp_Componentes_indicadores[[#This Row],[fecha_modificacion]]</f>
        <v>0</v>
      </c>
    </row>
    <row r="436" spans="1:20" x14ac:dyDescent="0.25">
      <c r="A436" s="566">
        <v>297</v>
      </c>
      <c r="B436" s="566" t="s">
        <v>727</v>
      </c>
      <c r="C436" s="566" t="s">
        <v>985</v>
      </c>
      <c r="D436" s="566" t="s">
        <v>16</v>
      </c>
      <c r="E436" s="566" t="s">
        <v>939</v>
      </c>
      <c r="F436" s="566" t="s">
        <v>18</v>
      </c>
      <c r="G436" s="567">
        <v>41806.71515802083</v>
      </c>
      <c r="H436" s="566" t="s">
        <v>1267</v>
      </c>
      <c r="I436" s="566" t="s">
        <v>808</v>
      </c>
      <c r="J436" s="566">
        <v>0</v>
      </c>
      <c r="K436" s="566">
        <v>0</v>
      </c>
      <c r="L436" s="566">
        <v>0</v>
      </c>
      <c r="M436" s="566">
        <v>6</v>
      </c>
      <c r="N436" s="566">
        <v>35</v>
      </c>
      <c r="O436" s="567"/>
      <c r="P436" s="566" t="s">
        <v>745</v>
      </c>
      <c r="Q436" s="567">
        <v>42369</v>
      </c>
      <c r="R436" s="567">
        <v>19962</v>
      </c>
      <c r="S436" s="460" t="str">
        <f>Tabla__10.1.1.223_SQLEXPRESS_sigob_utp_Componentes_indicadores[[#This Row],[desc_indicador]]</f>
        <v>Porcentaje de avance en Gestión de la innovación</v>
      </c>
      <c r="T436" s="540">
        <f>Tabla__10.1.1.223_SQLEXPRESS_sigob_utp_Componentes_indicadores[[#This Row],[fecha_modificacion]]</f>
        <v>0</v>
      </c>
    </row>
    <row r="437" spans="1:20" x14ac:dyDescent="0.25">
      <c r="A437" s="566">
        <v>297</v>
      </c>
      <c r="B437" s="566" t="s">
        <v>727</v>
      </c>
      <c r="C437" s="566" t="s">
        <v>985</v>
      </c>
      <c r="D437" s="566" t="s">
        <v>16</v>
      </c>
      <c r="E437" s="566" t="s">
        <v>939</v>
      </c>
      <c r="F437" s="566" t="s">
        <v>18</v>
      </c>
      <c r="G437" s="567">
        <v>41806.71515802083</v>
      </c>
      <c r="H437" s="566" t="s">
        <v>1267</v>
      </c>
      <c r="I437" s="566" t="s">
        <v>808</v>
      </c>
      <c r="J437" s="566">
        <v>0</v>
      </c>
      <c r="K437" s="566">
        <v>0</v>
      </c>
      <c r="L437" s="566">
        <v>0</v>
      </c>
      <c r="M437" s="566">
        <v>6</v>
      </c>
      <c r="N437" s="566">
        <v>35</v>
      </c>
      <c r="O437" s="567"/>
      <c r="P437" s="566" t="s">
        <v>745</v>
      </c>
      <c r="Q437" s="567">
        <v>42369</v>
      </c>
      <c r="R437" s="567">
        <v>19963</v>
      </c>
      <c r="S437" s="460" t="str">
        <f>Tabla__10.1.1.223_SQLEXPRESS_sigob_utp_Componentes_indicadores[[#This Row],[desc_indicador]]</f>
        <v>Porcentaje de avance en Gestión de la innovación</v>
      </c>
      <c r="T437" s="540">
        <f>Tabla__10.1.1.223_SQLEXPRESS_sigob_utp_Componentes_indicadores[[#This Row],[fecha_modificacion]]</f>
        <v>0</v>
      </c>
    </row>
    <row r="438" spans="1:20" x14ac:dyDescent="0.25">
      <c r="A438" s="566">
        <v>297</v>
      </c>
      <c r="B438" s="566" t="s">
        <v>727</v>
      </c>
      <c r="C438" s="566" t="s">
        <v>985</v>
      </c>
      <c r="D438" s="566" t="s">
        <v>16</v>
      </c>
      <c r="E438" s="566" t="s">
        <v>939</v>
      </c>
      <c r="F438" s="566" t="s">
        <v>18</v>
      </c>
      <c r="G438" s="567">
        <v>41806.71515802083</v>
      </c>
      <c r="H438" s="566" t="s">
        <v>1267</v>
      </c>
      <c r="I438" s="566" t="s">
        <v>808</v>
      </c>
      <c r="J438" s="566">
        <v>0</v>
      </c>
      <c r="K438" s="566">
        <v>0</v>
      </c>
      <c r="L438" s="566">
        <v>0</v>
      </c>
      <c r="M438" s="566">
        <v>6</v>
      </c>
      <c r="N438" s="566">
        <v>35</v>
      </c>
      <c r="O438" s="567"/>
      <c r="P438" s="566" t="s">
        <v>745</v>
      </c>
      <c r="Q438" s="567">
        <v>42369</v>
      </c>
      <c r="R438" s="567">
        <v>19964</v>
      </c>
      <c r="S438" s="460" t="str">
        <f>Tabla__10.1.1.223_SQLEXPRESS_sigob_utp_Componentes_indicadores[[#This Row],[desc_indicador]]</f>
        <v>Porcentaje de avance en Gestión de la innovación</v>
      </c>
      <c r="T438" s="540">
        <f>Tabla__10.1.1.223_SQLEXPRESS_sigob_utp_Componentes_indicadores[[#This Row],[fecha_modificacion]]</f>
        <v>0</v>
      </c>
    </row>
    <row r="439" spans="1:20" x14ac:dyDescent="0.25">
      <c r="A439" s="566">
        <v>297</v>
      </c>
      <c r="B439" s="566" t="s">
        <v>727</v>
      </c>
      <c r="C439" s="566" t="s">
        <v>985</v>
      </c>
      <c r="D439" s="566" t="s">
        <v>16</v>
      </c>
      <c r="E439" s="566" t="s">
        <v>939</v>
      </c>
      <c r="F439" s="566" t="s">
        <v>18</v>
      </c>
      <c r="G439" s="567">
        <v>41806.71515802083</v>
      </c>
      <c r="H439" s="566" t="s">
        <v>1267</v>
      </c>
      <c r="I439" s="566" t="s">
        <v>808</v>
      </c>
      <c r="J439" s="566">
        <v>0</v>
      </c>
      <c r="K439" s="566">
        <v>0</v>
      </c>
      <c r="L439" s="566">
        <v>0</v>
      </c>
      <c r="M439" s="566">
        <v>6</v>
      </c>
      <c r="N439" s="566">
        <v>35</v>
      </c>
      <c r="O439" s="567"/>
      <c r="P439" s="566" t="s">
        <v>745</v>
      </c>
      <c r="Q439" s="567">
        <v>42369</v>
      </c>
      <c r="R439" s="567">
        <v>19965</v>
      </c>
      <c r="S439" s="460" t="str">
        <f>Tabla__10.1.1.223_SQLEXPRESS_sigob_utp_Componentes_indicadores[[#This Row],[desc_indicador]]</f>
        <v>Porcentaje de avance en Gestión de la innovación</v>
      </c>
      <c r="T439" s="540">
        <f>Tabla__10.1.1.223_SQLEXPRESS_sigob_utp_Componentes_indicadores[[#This Row],[fecha_modificacion]]</f>
        <v>0</v>
      </c>
    </row>
    <row r="440" spans="1:20" x14ac:dyDescent="0.25">
      <c r="A440" s="566">
        <v>297</v>
      </c>
      <c r="B440" s="566" t="s">
        <v>727</v>
      </c>
      <c r="C440" s="566" t="s">
        <v>985</v>
      </c>
      <c r="D440" s="566" t="s">
        <v>16</v>
      </c>
      <c r="E440" s="566" t="s">
        <v>939</v>
      </c>
      <c r="F440" s="566" t="s">
        <v>18</v>
      </c>
      <c r="G440" s="567">
        <v>41806.71515802083</v>
      </c>
      <c r="H440" s="566" t="s">
        <v>1267</v>
      </c>
      <c r="I440" s="566" t="s">
        <v>808</v>
      </c>
      <c r="J440" s="566">
        <v>0</v>
      </c>
      <c r="K440" s="566">
        <v>0</v>
      </c>
      <c r="L440" s="566">
        <v>0</v>
      </c>
      <c r="M440" s="566">
        <v>6</v>
      </c>
      <c r="N440" s="566">
        <v>35</v>
      </c>
      <c r="O440" s="567"/>
      <c r="P440" s="566" t="s">
        <v>745</v>
      </c>
      <c r="Q440" s="567">
        <v>42369</v>
      </c>
      <c r="R440" s="567">
        <v>19966</v>
      </c>
      <c r="S440" s="460" t="str">
        <f>Tabla__10.1.1.223_SQLEXPRESS_sigob_utp_Componentes_indicadores[[#This Row],[desc_indicador]]</f>
        <v>Porcentaje de avance en Gestión de la innovación</v>
      </c>
      <c r="T440" s="540">
        <f>Tabla__10.1.1.223_SQLEXPRESS_sigob_utp_Componentes_indicadores[[#This Row],[fecha_modificacion]]</f>
        <v>0</v>
      </c>
    </row>
    <row r="441" spans="1:20" x14ac:dyDescent="0.25">
      <c r="A441" s="566">
        <v>297</v>
      </c>
      <c r="B441" s="566" t="s">
        <v>727</v>
      </c>
      <c r="C441" s="566" t="s">
        <v>985</v>
      </c>
      <c r="D441" s="566" t="s">
        <v>16</v>
      </c>
      <c r="E441" s="566" t="s">
        <v>939</v>
      </c>
      <c r="F441" s="566" t="s">
        <v>18</v>
      </c>
      <c r="G441" s="567">
        <v>41806.71515802083</v>
      </c>
      <c r="H441" s="566" t="s">
        <v>1267</v>
      </c>
      <c r="I441" s="566" t="s">
        <v>808</v>
      </c>
      <c r="J441" s="566">
        <v>0</v>
      </c>
      <c r="K441" s="566">
        <v>0</v>
      </c>
      <c r="L441" s="566">
        <v>0</v>
      </c>
      <c r="M441" s="566">
        <v>6</v>
      </c>
      <c r="N441" s="566">
        <v>35</v>
      </c>
      <c r="O441" s="567"/>
      <c r="P441" s="566" t="s">
        <v>745</v>
      </c>
      <c r="Q441" s="567">
        <v>42369</v>
      </c>
      <c r="R441" s="567">
        <v>19967</v>
      </c>
      <c r="S441" s="460" t="str">
        <f>Tabla__10.1.1.223_SQLEXPRESS_sigob_utp_Componentes_indicadores[[#This Row],[desc_indicador]]</f>
        <v>Porcentaje de avance en Gestión de la innovación</v>
      </c>
      <c r="T441" s="540">
        <f>Tabla__10.1.1.223_SQLEXPRESS_sigob_utp_Componentes_indicadores[[#This Row],[fecha_modificacion]]</f>
        <v>0</v>
      </c>
    </row>
    <row r="442" spans="1:20" x14ac:dyDescent="0.25">
      <c r="A442" s="566">
        <v>297</v>
      </c>
      <c r="B442" s="566" t="s">
        <v>727</v>
      </c>
      <c r="C442" s="566" t="s">
        <v>985</v>
      </c>
      <c r="D442" s="566" t="s">
        <v>16</v>
      </c>
      <c r="E442" s="566" t="s">
        <v>939</v>
      </c>
      <c r="F442" s="566" t="s">
        <v>18</v>
      </c>
      <c r="G442" s="567">
        <v>41806.71515802083</v>
      </c>
      <c r="H442" s="566" t="s">
        <v>1267</v>
      </c>
      <c r="I442" s="566" t="s">
        <v>808</v>
      </c>
      <c r="J442" s="566">
        <v>0</v>
      </c>
      <c r="K442" s="566">
        <v>0</v>
      </c>
      <c r="L442" s="566">
        <v>0</v>
      </c>
      <c r="M442" s="566">
        <v>6</v>
      </c>
      <c r="N442" s="566">
        <v>35</v>
      </c>
      <c r="O442" s="567"/>
      <c r="P442" s="566" t="s">
        <v>745</v>
      </c>
      <c r="Q442" s="567">
        <v>42369</v>
      </c>
      <c r="R442" s="567">
        <v>19968</v>
      </c>
      <c r="S442" s="460" t="str">
        <f>Tabla__10.1.1.223_SQLEXPRESS_sigob_utp_Componentes_indicadores[[#This Row],[desc_indicador]]</f>
        <v>Porcentaje de avance en Gestión de la innovación</v>
      </c>
      <c r="T442" s="540">
        <f>Tabla__10.1.1.223_SQLEXPRESS_sigob_utp_Componentes_indicadores[[#This Row],[fecha_modificacion]]</f>
        <v>0</v>
      </c>
    </row>
    <row r="443" spans="1:20" x14ac:dyDescent="0.25">
      <c r="A443" s="566">
        <v>297</v>
      </c>
      <c r="B443" s="566" t="s">
        <v>727</v>
      </c>
      <c r="C443" s="566" t="s">
        <v>985</v>
      </c>
      <c r="D443" s="566" t="s">
        <v>16</v>
      </c>
      <c r="E443" s="566" t="s">
        <v>939</v>
      </c>
      <c r="F443" s="566" t="s">
        <v>18</v>
      </c>
      <c r="G443" s="567">
        <v>41806.71515802083</v>
      </c>
      <c r="H443" s="566" t="s">
        <v>1267</v>
      </c>
      <c r="I443" s="566" t="s">
        <v>808</v>
      </c>
      <c r="J443" s="566">
        <v>0</v>
      </c>
      <c r="K443" s="566">
        <v>0</v>
      </c>
      <c r="L443" s="566">
        <v>0</v>
      </c>
      <c r="M443" s="566">
        <v>6</v>
      </c>
      <c r="N443" s="566">
        <v>35</v>
      </c>
      <c r="O443" s="567"/>
      <c r="P443" s="566" t="s">
        <v>745</v>
      </c>
      <c r="Q443" s="567">
        <v>42369</v>
      </c>
      <c r="R443" s="567">
        <v>19969</v>
      </c>
      <c r="S443" s="460" t="str">
        <f>Tabla__10.1.1.223_SQLEXPRESS_sigob_utp_Componentes_indicadores[[#This Row],[desc_indicador]]</f>
        <v>Porcentaje de avance en Gestión de la innovación</v>
      </c>
      <c r="T443" s="540">
        <f>Tabla__10.1.1.223_SQLEXPRESS_sigob_utp_Componentes_indicadores[[#This Row],[fecha_modificacion]]</f>
        <v>0</v>
      </c>
    </row>
    <row r="444" spans="1:20" x14ac:dyDescent="0.25">
      <c r="A444" s="566">
        <v>297</v>
      </c>
      <c r="B444" s="566" t="s">
        <v>727</v>
      </c>
      <c r="C444" s="566" t="s">
        <v>985</v>
      </c>
      <c r="D444" s="566" t="s">
        <v>16</v>
      </c>
      <c r="E444" s="566" t="s">
        <v>939</v>
      </c>
      <c r="F444" s="566" t="s">
        <v>18</v>
      </c>
      <c r="G444" s="567">
        <v>41806.71515802083</v>
      </c>
      <c r="H444" s="566" t="s">
        <v>1267</v>
      </c>
      <c r="I444" s="566" t="s">
        <v>808</v>
      </c>
      <c r="J444" s="566">
        <v>0</v>
      </c>
      <c r="K444" s="566">
        <v>0</v>
      </c>
      <c r="L444" s="566">
        <v>0</v>
      </c>
      <c r="M444" s="566">
        <v>6</v>
      </c>
      <c r="N444" s="566">
        <v>35</v>
      </c>
      <c r="O444" s="567"/>
      <c r="P444" s="566" t="s">
        <v>745</v>
      </c>
      <c r="Q444" s="567">
        <v>42369</v>
      </c>
      <c r="R444" s="567">
        <v>19970</v>
      </c>
      <c r="S444" s="460" t="str">
        <f>Tabla__10.1.1.223_SQLEXPRESS_sigob_utp_Componentes_indicadores[[#This Row],[desc_indicador]]</f>
        <v>Porcentaje de avance en Gestión de la innovación</v>
      </c>
      <c r="T444" s="540">
        <f>Tabla__10.1.1.223_SQLEXPRESS_sigob_utp_Componentes_indicadores[[#This Row],[fecha_modificacion]]</f>
        <v>0</v>
      </c>
    </row>
    <row r="445" spans="1:20" x14ac:dyDescent="0.25">
      <c r="A445" s="566">
        <v>297</v>
      </c>
      <c r="B445" s="566" t="s">
        <v>727</v>
      </c>
      <c r="C445" s="566" t="s">
        <v>985</v>
      </c>
      <c r="D445" s="566" t="s">
        <v>16</v>
      </c>
      <c r="E445" s="566" t="s">
        <v>939</v>
      </c>
      <c r="F445" s="566" t="s">
        <v>18</v>
      </c>
      <c r="G445" s="567">
        <v>41806.71515802083</v>
      </c>
      <c r="H445" s="566" t="s">
        <v>1267</v>
      </c>
      <c r="I445" s="566" t="s">
        <v>808</v>
      </c>
      <c r="J445" s="566">
        <v>0</v>
      </c>
      <c r="K445" s="566">
        <v>0</v>
      </c>
      <c r="L445" s="566">
        <v>0</v>
      </c>
      <c r="M445" s="566">
        <v>6</v>
      </c>
      <c r="N445" s="566">
        <v>35</v>
      </c>
      <c r="O445" s="567"/>
      <c r="P445" s="566" t="s">
        <v>745</v>
      </c>
      <c r="Q445" s="567">
        <v>42369</v>
      </c>
      <c r="R445" s="567">
        <v>19971</v>
      </c>
      <c r="S445" s="460" t="str">
        <f>Tabla__10.1.1.223_SQLEXPRESS_sigob_utp_Componentes_indicadores[[#This Row],[desc_indicador]]</f>
        <v>Porcentaje de avance en Gestión de la innovación</v>
      </c>
      <c r="T445" s="540">
        <f>Tabla__10.1.1.223_SQLEXPRESS_sigob_utp_Componentes_indicadores[[#This Row],[fecha_modificacion]]</f>
        <v>0</v>
      </c>
    </row>
    <row r="446" spans="1:20" x14ac:dyDescent="0.25">
      <c r="A446" s="566">
        <v>297</v>
      </c>
      <c r="B446" s="566" t="s">
        <v>727</v>
      </c>
      <c r="C446" s="566" t="s">
        <v>985</v>
      </c>
      <c r="D446" s="566" t="s">
        <v>16</v>
      </c>
      <c r="E446" s="566" t="s">
        <v>939</v>
      </c>
      <c r="F446" s="566" t="s">
        <v>18</v>
      </c>
      <c r="G446" s="567">
        <v>41806.71515802083</v>
      </c>
      <c r="H446" s="566" t="s">
        <v>1267</v>
      </c>
      <c r="I446" s="566" t="s">
        <v>808</v>
      </c>
      <c r="J446" s="566">
        <v>0</v>
      </c>
      <c r="K446" s="566">
        <v>0</v>
      </c>
      <c r="L446" s="566">
        <v>0</v>
      </c>
      <c r="M446" s="566">
        <v>6</v>
      </c>
      <c r="N446" s="566">
        <v>35</v>
      </c>
      <c r="O446" s="567"/>
      <c r="P446" s="566" t="s">
        <v>745</v>
      </c>
      <c r="Q446" s="567">
        <v>42369</v>
      </c>
      <c r="R446" s="567">
        <v>19972</v>
      </c>
      <c r="S446" s="460" t="str">
        <f>Tabla__10.1.1.223_SQLEXPRESS_sigob_utp_Componentes_indicadores[[#This Row],[desc_indicador]]</f>
        <v>Porcentaje de avance en Gestión de la innovación</v>
      </c>
      <c r="T446" s="540">
        <f>Tabla__10.1.1.223_SQLEXPRESS_sigob_utp_Componentes_indicadores[[#This Row],[fecha_modificacion]]</f>
        <v>0</v>
      </c>
    </row>
    <row r="447" spans="1:20" x14ac:dyDescent="0.25">
      <c r="A447" s="566">
        <v>297</v>
      </c>
      <c r="B447" s="566" t="s">
        <v>727</v>
      </c>
      <c r="C447" s="566" t="s">
        <v>985</v>
      </c>
      <c r="D447" s="566" t="s">
        <v>16</v>
      </c>
      <c r="E447" s="566" t="s">
        <v>939</v>
      </c>
      <c r="F447" s="566" t="s">
        <v>18</v>
      </c>
      <c r="G447" s="567">
        <v>41806.71515802083</v>
      </c>
      <c r="H447" s="566" t="s">
        <v>1267</v>
      </c>
      <c r="I447" s="566" t="s">
        <v>808</v>
      </c>
      <c r="J447" s="566">
        <v>0</v>
      </c>
      <c r="K447" s="566">
        <v>0</v>
      </c>
      <c r="L447" s="566">
        <v>0</v>
      </c>
      <c r="M447" s="566">
        <v>6</v>
      </c>
      <c r="N447" s="566">
        <v>35</v>
      </c>
      <c r="O447" s="567"/>
      <c r="P447" s="566" t="s">
        <v>745</v>
      </c>
      <c r="Q447" s="567">
        <v>42369</v>
      </c>
      <c r="R447" s="567">
        <v>19973</v>
      </c>
      <c r="S447" s="460" t="str">
        <f>Tabla__10.1.1.223_SQLEXPRESS_sigob_utp_Componentes_indicadores[[#This Row],[desc_indicador]]</f>
        <v>Porcentaje de avance en Gestión de la innovación</v>
      </c>
      <c r="T447" s="540">
        <f>Tabla__10.1.1.223_SQLEXPRESS_sigob_utp_Componentes_indicadores[[#This Row],[fecha_modificacion]]</f>
        <v>0</v>
      </c>
    </row>
    <row r="448" spans="1:20" x14ac:dyDescent="0.25">
      <c r="A448" s="566">
        <v>297</v>
      </c>
      <c r="B448" s="566" t="s">
        <v>727</v>
      </c>
      <c r="C448" s="566" t="s">
        <v>986</v>
      </c>
      <c r="D448" s="566" t="s">
        <v>16</v>
      </c>
      <c r="E448" s="566" t="s">
        <v>939</v>
      </c>
      <c r="F448" s="566" t="s">
        <v>18</v>
      </c>
      <c r="G448" s="567">
        <v>41806.716703321756</v>
      </c>
      <c r="H448" s="566" t="s">
        <v>1268</v>
      </c>
      <c r="I448" s="566" t="s">
        <v>808</v>
      </c>
      <c r="J448" s="566">
        <v>0</v>
      </c>
      <c r="K448" s="566">
        <v>0</v>
      </c>
      <c r="L448" s="566">
        <v>0</v>
      </c>
      <c r="M448" s="566">
        <v>6</v>
      </c>
      <c r="N448" s="566">
        <v>35</v>
      </c>
      <c r="O448" s="567"/>
      <c r="P448" s="566" t="s">
        <v>745</v>
      </c>
      <c r="Q448" s="567">
        <v>42369</v>
      </c>
      <c r="R448" s="567">
        <v>19986</v>
      </c>
      <c r="S448" s="460" t="str">
        <f>Tabla__10.1.1.223_SQLEXPRESS_sigob_utp_Componentes_indicadores[[#This Row],[desc_indicador]]</f>
        <v>Porcentaje de avance en Banco de Talentos</v>
      </c>
      <c r="T448" s="540">
        <f>Tabla__10.1.1.223_SQLEXPRESS_sigob_utp_Componentes_indicadores[[#This Row],[fecha_modificacion]]</f>
        <v>0</v>
      </c>
    </row>
    <row r="449" spans="1:20" x14ac:dyDescent="0.25">
      <c r="A449" s="566">
        <v>297</v>
      </c>
      <c r="B449" s="566" t="s">
        <v>727</v>
      </c>
      <c r="C449" s="566" t="s">
        <v>986</v>
      </c>
      <c r="D449" s="566" t="s">
        <v>16</v>
      </c>
      <c r="E449" s="566" t="s">
        <v>939</v>
      </c>
      <c r="F449" s="566" t="s">
        <v>18</v>
      </c>
      <c r="G449" s="567">
        <v>41806.716703321756</v>
      </c>
      <c r="H449" s="566" t="s">
        <v>1268</v>
      </c>
      <c r="I449" s="566" t="s">
        <v>808</v>
      </c>
      <c r="J449" s="566">
        <v>0</v>
      </c>
      <c r="K449" s="566">
        <v>0</v>
      </c>
      <c r="L449" s="566">
        <v>0</v>
      </c>
      <c r="M449" s="566">
        <v>6</v>
      </c>
      <c r="N449" s="566">
        <v>35</v>
      </c>
      <c r="O449" s="567"/>
      <c r="P449" s="566" t="s">
        <v>745</v>
      </c>
      <c r="Q449" s="567">
        <v>42369</v>
      </c>
      <c r="R449" s="567">
        <v>19987</v>
      </c>
      <c r="S449" s="460" t="str">
        <f>Tabla__10.1.1.223_SQLEXPRESS_sigob_utp_Componentes_indicadores[[#This Row],[desc_indicador]]</f>
        <v>Porcentaje de avance en Banco de Talentos</v>
      </c>
      <c r="T449" s="540">
        <f>Tabla__10.1.1.223_SQLEXPRESS_sigob_utp_Componentes_indicadores[[#This Row],[fecha_modificacion]]</f>
        <v>0</v>
      </c>
    </row>
    <row r="450" spans="1:20" x14ac:dyDescent="0.25">
      <c r="A450" s="566">
        <v>297</v>
      </c>
      <c r="B450" s="566" t="s">
        <v>727</v>
      </c>
      <c r="C450" s="566" t="s">
        <v>986</v>
      </c>
      <c r="D450" s="566" t="s">
        <v>16</v>
      </c>
      <c r="E450" s="566" t="s">
        <v>939</v>
      </c>
      <c r="F450" s="566" t="s">
        <v>18</v>
      </c>
      <c r="G450" s="567">
        <v>41806.716703321756</v>
      </c>
      <c r="H450" s="566" t="s">
        <v>1268</v>
      </c>
      <c r="I450" s="566" t="s">
        <v>808</v>
      </c>
      <c r="J450" s="566">
        <v>0</v>
      </c>
      <c r="K450" s="566">
        <v>0</v>
      </c>
      <c r="L450" s="566">
        <v>0</v>
      </c>
      <c r="M450" s="566">
        <v>6</v>
      </c>
      <c r="N450" s="566">
        <v>35</v>
      </c>
      <c r="O450" s="567"/>
      <c r="P450" s="566" t="s">
        <v>745</v>
      </c>
      <c r="Q450" s="567">
        <v>42369</v>
      </c>
      <c r="R450" s="567">
        <v>19988</v>
      </c>
      <c r="S450" s="460" t="str">
        <f>Tabla__10.1.1.223_SQLEXPRESS_sigob_utp_Componentes_indicadores[[#This Row],[desc_indicador]]</f>
        <v>Porcentaje de avance en Banco de Talentos</v>
      </c>
      <c r="T450" s="540">
        <f>Tabla__10.1.1.223_SQLEXPRESS_sigob_utp_Componentes_indicadores[[#This Row],[fecha_modificacion]]</f>
        <v>0</v>
      </c>
    </row>
    <row r="451" spans="1:20" x14ac:dyDescent="0.25">
      <c r="A451" s="566">
        <v>297</v>
      </c>
      <c r="B451" s="566" t="s">
        <v>727</v>
      </c>
      <c r="C451" s="566" t="s">
        <v>986</v>
      </c>
      <c r="D451" s="566" t="s">
        <v>16</v>
      </c>
      <c r="E451" s="566" t="s">
        <v>939</v>
      </c>
      <c r="F451" s="566" t="s">
        <v>18</v>
      </c>
      <c r="G451" s="567">
        <v>41806.716703321756</v>
      </c>
      <c r="H451" s="566" t="s">
        <v>1268</v>
      </c>
      <c r="I451" s="566" t="s">
        <v>808</v>
      </c>
      <c r="J451" s="566">
        <v>0</v>
      </c>
      <c r="K451" s="566">
        <v>0</v>
      </c>
      <c r="L451" s="566">
        <v>0</v>
      </c>
      <c r="M451" s="566">
        <v>6</v>
      </c>
      <c r="N451" s="566">
        <v>35</v>
      </c>
      <c r="O451" s="567"/>
      <c r="P451" s="566" t="s">
        <v>745</v>
      </c>
      <c r="Q451" s="567">
        <v>42369</v>
      </c>
      <c r="R451" s="567">
        <v>19989</v>
      </c>
      <c r="S451" s="460" t="str">
        <f>Tabla__10.1.1.223_SQLEXPRESS_sigob_utp_Componentes_indicadores[[#This Row],[desc_indicador]]</f>
        <v>Porcentaje de avance en Banco de Talentos</v>
      </c>
      <c r="T451" s="540">
        <f>Tabla__10.1.1.223_SQLEXPRESS_sigob_utp_Componentes_indicadores[[#This Row],[fecha_modificacion]]</f>
        <v>0</v>
      </c>
    </row>
    <row r="452" spans="1:20" x14ac:dyDescent="0.25">
      <c r="A452" s="566">
        <v>297</v>
      </c>
      <c r="B452" s="566" t="s">
        <v>727</v>
      </c>
      <c r="C452" s="566" t="s">
        <v>986</v>
      </c>
      <c r="D452" s="566" t="s">
        <v>16</v>
      </c>
      <c r="E452" s="566" t="s">
        <v>939</v>
      </c>
      <c r="F452" s="566" t="s">
        <v>18</v>
      </c>
      <c r="G452" s="567">
        <v>41806.716703321756</v>
      </c>
      <c r="H452" s="566" t="s">
        <v>1268</v>
      </c>
      <c r="I452" s="566" t="s">
        <v>808</v>
      </c>
      <c r="J452" s="566">
        <v>0</v>
      </c>
      <c r="K452" s="566">
        <v>0</v>
      </c>
      <c r="L452" s="566">
        <v>0</v>
      </c>
      <c r="M452" s="566">
        <v>6</v>
      </c>
      <c r="N452" s="566">
        <v>35</v>
      </c>
      <c r="O452" s="567"/>
      <c r="P452" s="566" t="s">
        <v>745</v>
      </c>
      <c r="Q452" s="567">
        <v>42369</v>
      </c>
      <c r="R452" s="567">
        <v>19990</v>
      </c>
      <c r="S452" s="460" t="str">
        <f>Tabla__10.1.1.223_SQLEXPRESS_sigob_utp_Componentes_indicadores[[#This Row],[desc_indicador]]</f>
        <v>Porcentaje de avance en Banco de Talentos</v>
      </c>
      <c r="T452" s="540">
        <f>Tabla__10.1.1.223_SQLEXPRESS_sigob_utp_Componentes_indicadores[[#This Row],[fecha_modificacion]]</f>
        <v>0</v>
      </c>
    </row>
    <row r="453" spans="1:20" x14ac:dyDescent="0.25">
      <c r="A453" s="566">
        <v>297</v>
      </c>
      <c r="B453" s="566" t="s">
        <v>727</v>
      </c>
      <c r="C453" s="566" t="s">
        <v>986</v>
      </c>
      <c r="D453" s="566" t="s">
        <v>16</v>
      </c>
      <c r="E453" s="566" t="s">
        <v>939</v>
      </c>
      <c r="F453" s="566" t="s">
        <v>18</v>
      </c>
      <c r="G453" s="567">
        <v>41806.716703321756</v>
      </c>
      <c r="H453" s="566" t="s">
        <v>1268</v>
      </c>
      <c r="I453" s="566" t="s">
        <v>808</v>
      </c>
      <c r="J453" s="566">
        <v>0</v>
      </c>
      <c r="K453" s="566">
        <v>0</v>
      </c>
      <c r="L453" s="566">
        <v>0</v>
      </c>
      <c r="M453" s="566">
        <v>6</v>
      </c>
      <c r="N453" s="566">
        <v>35</v>
      </c>
      <c r="O453" s="567"/>
      <c r="P453" s="566" t="s">
        <v>745</v>
      </c>
      <c r="Q453" s="567">
        <v>42369</v>
      </c>
      <c r="R453" s="567">
        <v>19991</v>
      </c>
      <c r="S453" s="460" t="str">
        <f>Tabla__10.1.1.223_SQLEXPRESS_sigob_utp_Componentes_indicadores[[#This Row],[desc_indicador]]</f>
        <v>Porcentaje de avance en Banco de Talentos</v>
      </c>
      <c r="T453" s="540">
        <f>Tabla__10.1.1.223_SQLEXPRESS_sigob_utp_Componentes_indicadores[[#This Row],[fecha_modificacion]]</f>
        <v>0</v>
      </c>
    </row>
    <row r="454" spans="1:20" x14ac:dyDescent="0.25">
      <c r="A454" s="566">
        <v>297</v>
      </c>
      <c r="B454" s="566" t="s">
        <v>727</v>
      </c>
      <c r="C454" s="566" t="s">
        <v>986</v>
      </c>
      <c r="D454" s="566" t="s">
        <v>16</v>
      </c>
      <c r="E454" s="566" t="s">
        <v>939</v>
      </c>
      <c r="F454" s="566" t="s">
        <v>18</v>
      </c>
      <c r="G454" s="567">
        <v>41806.716703321756</v>
      </c>
      <c r="H454" s="566" t="s">
        <v>1268</v>
      </c>
      <c r="I454" s="566" t="s">
        <v>808</v>
      </c>
      <c r="J454" s="566">
        <v>0</v>
      </c>
      <c r="K454" s="566">
        <v>0</v>
      </c>
      <c r="L454" s="566">
        <v>0</v>
      </c>
      <c r="M454" s="566">
        <v>6</v>
      </c>
      <c r="N454" s="566">
        <v>35</v>
      </c>
      <c r="O454" s="567"/>
      <c r="P454" s="566" t="s">
        <v>745</v>
      </c>
      <c r="Q454" s="567">
        <v>42369</v>
      </c>
      <c r="R454" s="567">
        <v>19992</v>
      </c>
      <c r="S454" s="460" t="str">
        <f>Tabla__10.1.1.223_SQLEXPRESS_sigob_utp_Componentes_indicadores[[#This Row],[desc_indicador]]</f>
        <v>Porcentaje de avance en Banco de Talentos</v>
      </c>
      <c r="T454" s="540">
        <f>Tabla__10.1.1.223_SQLEXPRESS_sigob_utp_Componentes_indicadores[[#This Row],[fecha_modificacion]]</f>
        <v>0</v>
      </c>
    </row>
    <row r="455" spans="1:20" x14ac:dyDescent="0.25">
      <c r="A455" s="566">
        <v>297</v>
      </c>
      <c r="B455" s="566" t="s">
        <v>727</v>
      </c>
      <c r="C455" s="566" t="s">
        <v>986</v>
      </c>
      <c r="D455" s="566" t="s">
        <v>16</v>
      </c>
      <c r="E455" s="566" t="s">
        <v>939</v>
      </c>
      <c r="F455" s="566" t="s">
        <v>18</v>
      </c>
      <c r="G455" s="567">
        <v>41806.716703321756</v>
      </c>
      <c r="H455" s="566" t="s">
        <v>1268</v>
      </c>
      <c r="I455" s="566" t="s">
        <v>808</v>
      </c>
      <c r="J455" s="566">
        <v>0</v>
      </c>
      <c r="K455" s="566">
        <v>0</v>
      </c>
      <c r="L455" s="566">
        <v>0</v>
      </c>
      <c r="M455" s="566">
        <v>6</v>
      </c>
      <c r="N455" s="566">
        <v>35</v>
      </c>
      <c r="O455" s="567"/>
      <c r="P455" s="566" t="s">
        <v>745</v>
      </c>
      <c r="Q455" s="567">
        <v>42369</v>
      </c>
      <c r="R455" s="567">
        <v>19993</v>
      </c>
      <c r="S455" s="460" t="str">
        <f>Tabla__10.1.1.223_SQLEXPRESS_sigob_utp_Componentes_indicadores[[#This Row],[desc_indicador]]</f>
        <v>Porcentaje de avance en Banco de Talentos</v>
      </c>
      <c r="T455" s="540">
        <f>Tabla__10.1.1.223_SQLEXPRESS_sigob_utp_Componentes_indicadores[[#This Row],[fecha_modificacion]]</f>
        <v>0</v>
      </c>
    </row>
    <row r="456" spans="1:20" x14ac:dyDescent="0.25">
      <c r="A456" s="566">
        <v>297</v>
      </c>
      <c r="B456" s="566" t="s">
        <v>727</v>
      </c>
      <c r="C456" s="566" t="s">
        <v>986</v>
      </c>
      <c r="D456" s="566" t="s">
        <v>16</v>
      </c>
      <c r="E456" s="566" t="s">
        <v>939</v>
      </c>
      <c r="F456" s="566" t="s">
        <v>18</v>
      </c>
      <c r="G456" s="567">
        <v>41806.716703321756</v>
      </c>
      <c r="H456" s="566" t="s">
        <v>1268</v>
      </c>
      <c r="I456" s="566" t="s">
        <v>808</v>
      </c>
      <c r="J456" s="566">
        <v>0</v>
      </c>
      <c r="K456" s="566">
        <v>0</v>
      </c>
      <c r="L456" s="566">
        <v>0</v>
      </c>
      <c r="M456" s="566">
        <v>6</v>
      </c>
      <c r="N456" s="566">
        <v>35</v>
      </c>
      <c r="O456" s="567"/>
      <c r="P456" s="566" t="s">
        <v>745</v>
      </c>
      <c r="Q456" s="567">
        <v>42369</v>
      </c>
      <c r="R456" s="567">
        <v>19994</v>
      </c>
      <c r="S456" s="460" t="str">
        <f>Tabla__10.1.1.223_SQLEXPRESS_sigob_utp_Componentes_indicadores[[#This Row],[desc_indicador]]</f>
        <v>Porcentaje de avance en Banco de Talentos</v>
      </c>
      <c r="T456" s="540">
        <f>Tabla__10.1.1.223_SQLEXPRESS_sigob_utp_Componentes_indicadores[[#This Row],[fecha_modificacion]]</f>
        <v>0</v>
      </c>
    </row>
    <row r="457" spans="1:20" x14ac:dyDescent="0.25">
      <c r="A457" s="566">
        <v>297</v>
      </c>
      <c r="B457" s="566" t="s">
        <v>727</v>
      </c>
      <c r="C457" s="566" t="s">
        <v>986</v>
      </c>
      <c r="D457" s="566" t="s">
        <v>16</v>
      </c>
      <c r="E457" s="566" t="s">
        <v>939</v>
      </c>
      <c r="F457" s="566" t="s">
        <v>18</v>
      </c>
      <c r="G457" s="567">
        <v>41806.716703321756</v>
      </c>
      <c r="H457" s="566" t="s">
        <v>1268</v>
      </c>
      <c r="I457" s="566" t="s">
        <v>808</v>
      </c>
      <c r="J457" s="566">
        <v>0</v>
      </c>
      <c r="K457" s="566">
        <v>0</v>
      </c>
      <c r="L457" s="566">
        <v>0</v>
      </c>
      <c r="M457" s="566">
        <v>6</v>
      </c>
      <c r="N457" s="566">
        <v>35</v>
      </c>
      <c r="O457" s="567"/>
      <c r="P457" s="566" t="s">
        <v>745</v>
      </c>
      <c r="Q457" s="567">
        <v>42369</v>
      </c>
      <c r="R457" s="567">
        <v>19995</v>
      </c>
      <c r="S457" s="460" t="str">
        <f>Tabla__10.1.1.223_SQLEXPRESS_sigob_utp_Componentes_indicadores[[#This Row],[desc_indicador]]</f>
        <v>Porcentaje de avance en Banco de Talentos</v>
      </c>
      <c r="T457" s="540">
        <f>Tabla__10.1.1.223_SQLEXPRESS_sigob_utp_Componentes_indicadores[[#This Row],[fecha_modificacion]]</f>
        <v>0</v>
      </c>
    </row>
    <row r="458" spans="1:20" x14ac:dyDescent="0.25">
      <c r="A458" s="566">
        <v>297</v>
      </c>
      <c r="B458" s="566" t="s">
        <v>727</v>
      </c>
      <c r="C458" s="566" t="s">
        <v>986</v>
      </c>
      <c r="D458" s="566" t="s">
        <v>16</v>
      </c>
      <c r="E458" s="566" t="s">
        <v>939</v>
      </c>
      <c r="F458" s="566" t="s">
        <v>18</v>
      </c>
      <c r="G458" s="567">
        <v>41806.716703321756</v>
      </c>
      <c r="H458" s="566" t="s">
        <v>1268</v>
      </c>
      <c r="I458" s="566" t="s">
        <v>808</v>
      </c>
      <c r="J458" s="566">
        <v>0</v>
      </c>
      <c r="K458" s="566">
        <v>0</v>
      </c>
      <c r="L458" s="566">
        <v>0</v>
      </c>
      <c r="M458" s="566">
        <v>6</v>
      </c>
      <c r="N458" s="566">
        <v>35</v>
      </c>
      <c r="O458" s="567"/>
      <c r="P458" s="566" t="s">
        <v>745</v>
      </c>
      <c r="Q458" s="567">
        <v>42369</v>
      </c>
      <c r="R458" s="567">
        <v>19996</v>
      </c>
      <c r="S458" s="460" t="str">
        <f>Tabla__10.1.1.223_SQLEXPRESS_sigob_utp_Componentes_indicadores[[#This Row],[desc_indicador]]</f>
        <v>Porcentaje de avance en Banco de Talentos</v>
      </c>
      <c r="T458" s="540">
        <f>Tabla__10.1.1.223_SQLEXPRESS_sigob_utp_Componentes_indicadores[[#This Row],[fecha_modificacion]]</f>
        <v>0</v>
      </c>
    </row>
    <row r="459" spans="1:20" x14ac:dyDescent="0.25">
      <c r="A459" s="566">
        <v>297</v>
      </c>
      <c r="B459" s="566" t="s">
        <v>727</v>
      </c>
      <c r="C459" s="566" t="s">
        <v>986</v>
      </c>
      <c r="D459" s="566" t="s">
        <v>16</v>
      </c>
      <c r="E459" s="566" t="s">
        <v>939</v>
      </c>
      <c r="F459" s="566" t="s">
        <v>18</v>
      </c>
      <c r="G459" s="567">
        <v>41806.716703321756</v>
      </c>
      <c r="H459" s="566" t="s">
        <v>1268</v>
      </c>
      <c r="I459" s="566" t="s">
        <v>808</v>
      </c>
      <c r="J459" s="566">
        <v>0</v>
      </c>
      <c r="K459" s="566">
        <v>0</v>
      </c>
      <c r="L459" s="566">
        <v>0</v>
      </c>
      <c r="M459" s="566">
        <v>6</v>
      </c>
      <c r="N459" s="566">
        <v>35</v>
      </c>
      <c r="O459" s="567"/>
      <c r="P459" s="566" t="s">
        <v>745</v>
      </c>
      <c r="Q459" s="567">
        <v>42369</v>
      </c>
      <c r="R459" s="567">
        <v>19997</v>
      </c>
      <c r="S459" s="460" t="str">
        <f>Tabla__10.1.1.223_SQLEXPRESS_sigob_utp_Componentes_indicadores[[#This Row],[desc_indicador]]</f>
        <v>Porcentaje de avance en Banco de Talentos</v>
      </c>
      <c r="T459" s="540">
        <f>Tabla__10.1.1.223_SQLEXPRESS_sigob_utp_Componentes_indicadores[[#This Row],[fecha_modificacion]]</f>
        <v>0</v>
      </c>
    </row>
    <row r="460" spans="1:20" x14ac:dyDescent="0.25">
      <c r="A460" s="566">
        <v>297</v>
      </c>
      <c r="B460" s="566" t="s">
        <v>727</v>
      </c>
      <c r="C460" s="566" t="s">
        <v>987</v>
      </c>
      <c r="D460" s="566" t="s">
        <v>16</v>
      </c>
      <c r="E460" s="566" t="s">
        <v>939</v>
      </c>
      <c r="F460" s="566" t="s">
        <v>18</v>
      </c>
      <c r="G460" s="567">
        <v>41806.70930934028</v>
      </c>
      <c r="H460" s="566" t="s">
        <v>1269</v>
      </c>
      <c r="I460" s="566" t="s">
        <v>808</v>
      </c>
      <c r="J460" s="566">
        <v>0</v>
      </c>
      <c r="K460" s="566">
        <v>0</v>
      </c>
      <c r="L460" s="566">
        <v>0</v>
      </c>
      <c r="M460" s="566">
        <v>6</v>
      </c>
      <c r="N460" s="566">
        <v>35</v>
      </c>
      <c r="O460" s="567"/>
      <c r="P460" s="566" t="s">
        <v>745</v>
      </c>
      <c r="Q460" s="567">
        <v>42369</v>
      </c>
      <c r="R460" s="567">
        <v>19938</v>
      </c>
      <c r="S460" s="460" t="str">
        <f>Tabla__10.1.1.223_SQLEXPRESS_sigob_utp_Componentes_indicadores[[#This Row],[desc_indicador]]</f>
        <v>Porcentaje de avance de la Infraestructura para el desarrollo de la innovación en KPO</v>
      </c>
      <c r="T460" s="540">
        <f>Tabla__10.1.1.223_SQLEXPRESS_sigob_utp_Componentes_indicadores[[#This Row],[fecha_modificacion]]</f>
        <v>0</v>
      </c>
    </row>
    <row r="461" spans="1:20" x14ac:dyDescent="0.25">
      <c r="A461" s="566">
        <v>297</v>
      </c>
      <c r="B461" s="566" t="s">
        <v>727</v>
      </c>
      <c r="C461" s="566" t="s">
        <v>987</v>
      </c>
      <c r="D461" s="566" t="s">
        <v>16</v>
      </c>
      <c r="E461" s="566" t="s">
        <v>939</v>
      </c>
      <c r="F461" s="566" t="s">
        <v>18</v>
      </c>
      <c r="G461" s="567">
        <v>41806.70930934028</v>
      </c>
      <c r="H461" s="566" t="s">
        <v>1269</v>
      </c>
      <c r="I461" s="566" t="s">
        <v>808</v>
      </c>
      <c r="J461" s="566">
        <v>0</v>
      </c>
      <c r="K461" s="566">
        <v>0</v>
      </c>
      <c r="L461" s="566">
        <v>0</v>
      </c>
      <c r="M461" s="566">
        <v>6</v>
      </c>
      <c r="N461" s="566">
        <v>35</v>
      </c>
      <c r="O461" s="567"/>
      <c r="P461" s="566" t="s">
        <v>745</v>
      </c>
      <c r="Q461" s="567">
        <v>42369</v>
      </c>
      <c r="R461" s="567">
        <v>19939</v>
      </c>
      <c r="S461" s="460" t="str">
        <f>Tabla__10.1.1.223_SQLEXPRESS_sigob_utp_Componentes_indicadores[[#This Row],[desc_indicador]]</f>
        <v>Porcentaje de avance de la Infraestructura para el desarrollo de la innovación en KPO</v>
      </c>
      <c r="T461" s="540">
        <f>Tabla__10.1.1.223_SQLEXPRESS_sigob_utp_Componentes_indicadores[[#This Row],[fecha_modificacion]]</f>
        <v>0</v>
      </c>
    </row>
    <row r="462" spans="1:20" x14ac:dyDescent="0.25">
      <c r="A462" s="566">
        <v>297</v>
      </c>
      <c r="B462" s="566" t="s">
        <v>727</v>
      </c>
      <c r="C462" s="566" t="s">
        <v>987</v>
      </c>
      <c r="D462" s="566" t="s">
        <v>16</v>
      </c>
      <c r="E462" s="566" t="s">
        <v>939</v>
      </c>
      <c r="F462" s="566" t="s">
        <v>18</v>
      </c>
      <c r="G462" s="567">
        <v>41806.70930934028</v>
      </c>
      <c r="H462" s="566" t="s">
        <v>1269</v>
      </c>
      <c r="I462" s="566" t="s">
        <v>808</v>
      </c>
      <c r="J462" s="566">
        <v>0</v>
      </c>
      <c r="K462" s="566">
        <v>0</v>
      </c>
      <c r="L462" s="566">
        <v>0</v>
      </c>
      <c r="M462" s="566">
        <v>6</v>
      </c>
      <c r="N462" s="566">
        <v>35</v>
      </c>
      <c r="O462" s="567"/>
      <c r="P462" s="566" t="s">
        <v>745</v>
      </c>
      <c r="Q462" s="567">
        <v>42369</v>
      </c>
      <c r="R462" s="567">
        <v>19940</v>
      </c>
      <c r="S462" s="460" t="str">
        <f>Tabla__10.1.1.223_SQLEXPRESS_sigob_utp_Componentes_indicadores[[#This Row],[desc_indicador]]</f>
        <v>Porcentaje de avance de la Infraestructura para el desarrollo de la innovación en KPO</v>
      </c>
      <c r="T462" s="540">
        <f>Tabla__10.1.1.223_SQLEXPRESS_sigob_utp_Componentes_indicadores[[#This Row],[fecha_modificacion]]</f>
        <v>0</v>
      </c>
    </row>
    <row r="463" spans="1:20" x14ac:dyDescent="0.25">
      <c r="A463" s="566">
        <v>297</v>
      </c>
      <c r="B463" s="566" t="s">
        <v>727</v>
      </c>
      <c r="C463" s="566" t="s">
        <v>987</v>
      </c>
      <c r="D463" s="566" t="s">
        <v>16</v>
      </c>
      <c r="E463" s="566" t="s">
        <v>939</v>
      </c>
      <c r="F463" s="566" t="s">
        <v>18</v>
      </c>
      <c r="G463" s="567">
        <v>41806.70930934028</v>
      </c>
      <c r="H463" s="566" t="s">
        <v>1269</v>
      </c>
      <c r="I463" s="566" t="s">
        <v>808</v>
      </c>
      <c r="J463" s="566">
        <v>0</v>
      </c>
      <c r="K463" s="566">
        <v>0</v>
      </c>
      <c r="L463" s="566">
        <v>0</v>
      </c>
      <c r="M463" s="566">
        <v>6</v>
      </c>
      <c r="N463" s="566">
        <v>35</v>
      </c>
      <c r="O463" s="567"/>
      <c r="P463" s="566" t="s">
        <v>745</v>
      </c>
      <c r="Q463" s="567">
        <v>42369</v>
      </c>
      <c r="R463" s="567">
        <v>19941</v>
      </c>
      <c r="S463" s="460" t="str">
        <f>Tabla__10.1.1.223_SQLEXPRESS_sigob_utp_Componentes_indicadores[[#This Row],[desc_indicador]]</f>
        <v>Porcentaje de avance de la Infraestructura para el desarrollo de la innovación en KPO</v>
      </c>
      <c r="T463" s="540">
        <f>Tabla__10.1.1.223_SQLEXPRESS_sigob_utp_Componentes_indicadores[[#This Row],[fecha_modificacion]]</f>
        <v>0</v>
      </c>
    </row>
    <row r="464" spans="1:20" x14ac:dyDescent="0.25">
      <c r="A464" s="566">
        <v>297</v>
      </c>
      <c r="B464" s="566" t="s">
        <v>727</v>
      </c>
      <c r="C464" s="566" t="s">
        <v>987</v>
      </c>
      <c r="D464" s="566" t="s">
        <v>16</v>
      </c>
      <c r="E464" s="566" t="s">
        <v>939</v>
      </c>
      <c r="F464" s="566" t="s">
        <v>18</v>
      </c>
      <c r="G464" s="567">
        <v>41806.70930934028</v>
      </c>
      <c r="H464" s="566" t="s">
        <v>1269</v>
      </c>
      <c r="I464" s="566" t="s">
        <v>808</v>
      </c>
      <c r="J464" s="566">
        <v>0</v>
      </c>
      <c r="K464" s="566">
        <v>0</v>
      </c>
      <c r="L464" s="566">
        <v>0</v>
      </c>
      <c r="M464" s="566">
        <v>6</v>
      </c>
      <c r="N464" s="566">
        <v>35</v>
      </c>
      <c r="O464" s="567"/>
      <c r="P464" s="566" t="s">
        <v>745</v>
      </c>
      <c r="Q464" s="567">
        <v>42369</v>
      </c>
      <c r="R464" s="567">
        <v>19942</v>
      </c>
      <c r="S464" s="460" t="str">
        <f>Tabla__10.1.1.223_SQLEXPRESS_sigob_utp_Componentes_indicadores[[#This Row],[desc_indicador]]</f>
        <v>Porcentaje de avance de la Infraestructura para el desarrollo de la innovación en KPO</v>
      </c>
      <c r="T464" s="540">
        <f>Tabla__10.1.1.223_SQLEXPRESS_sigob_utp_Componentes_indicadores[[#This Row],[fecha_modificacion]]</f>
        <v>0</v>
      </c>
    </row>
    <row r="465" spans="1:20" x14ac:dyDescent="0.25">
      <c r="A465" s="566">
        <v>297</v>
      </c>
      <c r="B465" s="566" t="s">
        <v>727</v>
      </c>
      <c r="C465" s="566" t="s">
        <v>987</v>
      </c>
      <c r="D465" s="566" t="s">
        <v>16</v>
      </c>
      <c r="E465" s="566" t="s">
        <v>939</v>
      </c>
      <c r="F465" s="566" t="s">
        <v>18</v>
      </c>
      <c r="G465" s="567">
        <v>41806.70930934028</v>
      </c>
      <c r="H465" s="566" t="s">
        <v>1269</v>
      </c>
      <c r="I465" s="566" t="s">
        <v>808</v>
      </c>
      <c r="J465" s="566">
        <v>0</v>
      </c>
      <c r="K465" s="566">
        <v>0</v>
      </c>
      <c r="L465" s="566">
        <v>0</v>
      </c>
      <c r="M465" s="566">
        <v>6</v>
      </c>
      <c r="N465" s="566">
        <v>35</v>
      </c>
      <c r="O465" s="567"/>
      <c r="P465" s="566" t="s">
        <v>745</v>
      </c>
      <c r="Q465" s="567">
        <v>42369</v>
      </c>
      <c r="R465" s="567">
        <v>19943</v>
      </c>
      <c r="S465" s="460" t="str">
        <f>Tabla__10.1.1.223_SQLEXPRESS_sigob_utp_Componentes_indicadores[[#This Row],[desc_indicador]]</f>
        <v>Porcentaje de avance de la Infraestructura para el desarrollo de la innovación en KPO</v>
      </c>
      <c r="T465" s="540">
        <f>Tabla__10.1.1.223_SQLEXPRESS_sigob_utp_Componentes_indicadores[[#This Row],[fecha_modificacion]]</f>
        <v>0</v>
      </c>
    </row>
    <row r="466" spans="1:20" x14ac:dyDescent="0.25">
      <c r="A466" s="566">
        <v>297</v>
      </c>
      <c r="B466" s="566" t="s">
        <v>727</v>
      </c>
      <c r="C466" s="566" t="s">
        <v>987</v>
      </c>
      <c r="D466" s="566" t="s">
        <v>16</v>
      </c>
      <c r="E466" s="566" t="s">
        <v>939</v>
      </c>
      <c r="F466" s="566" t="s">
        <v>18</v>
      </c>
      <c r="G466" s="567">
        <v>41806.70930934028</v>
      </c>
      <c r="H466" s="566" t="s">
        <v>1269</v>
      </c>
      <c r="I466" s="566" t="s">
        <v>808</v>
      </c>
      <c r="J466" s="566">
        <v>0</v>
      </c>
      <c r="K466" s="566">
        <v>0</v>
      </c>
      <c r="L466" s="566">
        <v>0</v>
      </c>
      <c r="M466" s="566">
        <v>6</v>
      </c>
      <c r="N466" s="566">
        <v>35</v>
      </c>
      <c r="O466" s="567"/>
      <c r="P466" s="566" t="s">
        <v>745</v>
      </c>
      <c r="Q466" s="567">
        <v>42369</v>
      </c>
      <c r="R466" s="567">
        <v>19944</v>
      </c>
      <c r="S466" s="460" t="str">
        <f>Tabla__10.1.1.223_SQLEXPRESS_sigob_utp_Componentes_indicadores[[#This Row],[desc_indicador]]</f>
        <v>Porcentaje de avance de la Infraestructura para el desarrollo de la innovación en KPO</v>
      </c>
      <c r="T466" s="540">
        <f>Tabla__10.1.1.223_SQLEXPRESS_sigob_utp_Componentes_indicadores[[#This Row],[fecha_modificacion]]</f>
        <v>0</v>
      </c>
    </row>
    <row r="467" spans="1:20" x14ac:dyDescent="0.25">
      <c r="A467" s="566">
        <v>297</v>
      </c>
      <c r="B467" s="566" t="s">
        <v>727</v>
      </c>
      <c r="C467" s="566" t="s">
        <v>987</v>
      </c>
      <c r="D467" s="566" t="s">
        <v>16</v>
      </c>
      <c r="E467" s="566" t="s">
        <v>939</v>
      </c>
      <c r="F467" s="566" t="s">
        <v>18</v>
      </c>
      <c r="G467" s="567">
        <v>41806.70930934028</v>
      </c>
      <c r="H467" s="566" t="s">
        <v>1269</v>
      </c>
      <c r="I467" s="566" t="s">
        <v>808</v>
      </c>
      <c r="J467" s="566">
        <v>0</v>
      </c>
      <c r="K467" s="566">
        <v>0</v>
      </c>
      <c r="L467" s="566">
        <v>0</v>
      </c>
      <c r="M467" s="566">
        <v>6</v>
      </c>
      <c r="N467" s="566">
        <v>35</v>
      </c>
      <c r="O467" s="567"/>
      <c r="P467" s="566" t="s">
        <v>745</v>
      </c>
      <c r="Q467" s="567">
        <v>42369</v>
      </c>
      <c r="R467" s="567">
        <v>19945</v>
      </c>
      <c r="S467" s="460" t="str">
        <f>Tabla__10.1.1.223_SQLEXPRESS_sigob_utp_Componentes_indicadores[[#This Row],[desc_indicador]]</f>
        <v>Porcentaje de avance de la Infraestructura para el desarrollo de la innovación en KPO</v>
      </c>
      <c r="T467" s="540">
        <f>Tabla__10.1.1.223_SQLEXPRESS_sigob_utp_Componentes_indicadores[[#This Row],[fecha_modificacion]]</f>
        <v>0</v>
      </c>
    </row>
    <row r="468" spans="1:20" x14ac:dyDescent="0.25">
      <c r="A468" s="566">
        <v>297</v>
      </c>
      <c r="B468" s="566" t="s">
        <v>727</v>
      </c>
      <c r="C468" s="566" t="s">
        <v>987</v>
      </c>
      <c r="D468" s="566" t="s">
        <v>16</v>
      </c>
      <c r="E468" s="566" t="s">
        <v>939</v>
      </c>
      <c r="F468" s="566" t="s">
        <v>18</v>
      </c>
      <c r="G468" s="567">
        <v>41806.70930934028</v>
      </c>
      <c r="H468" s="566" t="s">
        <v>1269</v>
      </c>
      <c r="I468" s="566" t="s">
        <v>808</v>
      </c>
      <c r="J468" s="566">
        <v>0</v>
      </c>
      <c r="K468" s="566">
        <v>0</v>
      </c>
      <c r="L468" s="566">
        <v>0</v>
      </c>
      <c r="M468" s="566">
        <v>6</v>
      </c>
      <c r="N468" s="566">
        <v>35</v>
      </c>
      <c r="O468" s="567"/>
      <c r="P468" s="566" t="s">
        <v>745</v>
      </c>
      <c r="Q468" s="567">
        <v>42369</v>
      </c>
      <c r="R468" s="567">
        <v>19946</v>
      </c>
      <c r="S468" s="460" t="str">
        <f>Tabla__10.1.1.223_SQLEXPRESS_sigob_utp_Componentes_indicadores[[#This Row],[desc_indicador]]</f>
        <v>Porcentaje de avance de la Infraestructura para el desarrollo de la innovación en KPO</v>
      </c>
      <c r="T468" s="540">
        <f>Tabla__10.1.1.223_SQLEXPRESS_sigob_utp_Componentes_indicadores[[#This Row],[fecha_modificacion]]</f>
        <v>0</v>
      </c>
    </row>
    <row r="469" spans="1:20" x14ac:dyDescent="0.25">
      <c r="A469" s="566">
        <v>297</v>
      </c>
      <c r="B469" s="566" t="s">
        <v>727</v>
      </c>
      <c r="C469" s="566" t="s">
        <v>987</v>
      </c>
      <c r="D469" s="566" t="s">
        <v>16</v>
      </c>
      <c r="E469" s="566" t="s">
        <v>939</v>
      </c>
      <c r="F469" s="566" t="s">
        <v>18</v>
      </c>
      <c r="G469" s="567">
        <v>41806.70930934028</v>
      </c>
      <c r="H469" s="566" t="s">
        <v>1269</v>
      </c>
      <c r="I469" s="566" t="s">
        <v>808</v>
      </c>
      <c r="J469" s="566">
        <v>0</v>
      </c>
      <c r="K469" s="566">
        <v>0</v>
      </c>
      <c r="L469" s="566">
        <v>0</v>
      </c>
      <c r="M469" s="566">
        <v>6</v>
      </c>
      <c r="N469" s="566">
        <v>35</v>
      </c>
      <c r="O469" s="567"/>
      <c r="P469" s="566" t="s">
        <v>745</v>
      </c>
      <c r="Q469" s="567">
        <v>42369</v>
      </c>
      <c r="R469" s="567">
        <v>19947</v>
      </c>
      <c r="S469" s="460" t="str">
        <f>Tabla__10.1.1.223_SQLEXPRESS_sigob_utp_Componentes_indicadores[[#This Row],[desc_indicador]]</f>
        <v>Porcentaje de avance de la Infraestructura para el desarrollo de la innovación en KPO</v>
      </c>
      <c r="T469" s="540">
        <f>Tabla__10.1.1.223_SQLEXPRESS_sigob_utp_Componentes_indicadores[[#This Row],[fecha_modificacion]]</f>
        <v>0</v>
      </c>
    </row>
    <row r="470" spans="1:20" x14ac:dyDescent="0.25">
      <c r="A470" s="566">
        <v>297</v>
      </c>
      <c r="B470" s="566" t="s">
        <v>727</v>
      </c>
      <c r="C470" s="566" t="s">
        <v>987</v>
      </c>
      <c r="D470" s="566" t="s">
        <v>16</v>
      </c>
      <c r="E470" s="566" t="s">
        <v>939</v>
      </c>
      <c r="F470" s="566" t="s">
        <v>18</v>
      </c>
      <c r="G470" s="567">
        <v>41806.70930934028</v>
      </c>
      <c r="H470" s="566" t="s">
        <v>1269</v>
      </c>
      <c r="I470" s="566" t="s">
        <v>808</v>
      </c>
      <c r="J470" s="566">
        <v>0</v>
      </c>
      <c r="K470" s="566">
        <v>0</v>
      </c>
      <c r="L470" s="566">
        <v>0</v>
      </c>
      <c r="M470" s="566">
        <v>6</v>
      </c>
      <c r="N470" s="566">
        <v>35</v>
      </c>
      <c r="O470" s="567"/>
      <c r="P470" s="566" t="s">
        <v>745</v>
      </c>
      <c r="Q470" s="567">
        <v>42369</v>
      </c>
      <c r="R470" s="567">
        <v>19948</v>
      </c>
      <c r="S470" s="460" t="str">
        <f>Tabla__10.1.1.223_SQLEXPRESS_sigob_utp_Componentes_indicadores[[#This Row],[desc_indicador]]</f>
        <v>Porcentaje de avance de la Infraestructura para el desarrollo de la innovación en KPO</v>
      </c>
      <c r="T470" s="540">
        <f>Tabla__10.1.1.223_SQLEXPRESS_sigob_utp_Componentes_indicadores[[#This Row],[fecha_modificacion]]</f>
        <v>0</v>
      </c>
    </row>
    <row r="471" spans="1:20" x14ac:dyDescent="0.25">
      <c r="A471" s="566">
        <v>297</v>
      </c>
      <c r="B471" s="566" t="s">
        <v>727</v>
      </c>
      <c r="C471" s="566" t="s">
        <v>987</v>
      </c>
      <c r="D471" s="566" t="s">
        <v>16</v>
      </c>
      <c r="E471" s="566" t="s">
        <v>939</v>
      </c>
      <c r="F471" s="566" t="s">
        <v>18</v>
      </c>
      <c r="G471" s="567">
        <v>41806.70930934028</v>
      </c>
      <c r="H471" s="566" t="s">
        <v>1269</v>
      </c>
      <c r="I471" s="566" t="s">
        <v>808</v>
      </c>
      <c r="J471" s="566">
        <v>0</v>
      </c>
      <c r="K471" s="566">
        <v>0</v>
      </c>
      <c r="L471" s="566">
        <v>0</v>
      </c>
      <c r="M471" s="566">
        <v>6</v>
      </c>
      <c r="N471" s="566">
        <v>35</v>
      </c>
      <c r="O471" s="567"/>
      <c r="P471" s="566" t="s">
        <v>745</v>
      </c>
      <c r="Q471" s="567">
        <v>42369</v>
      </c>
      <c r="R471" s="567">
        <v>19949</v>
      </c>
      <c r="S471" s="460" t="str">
        <f>Tabla__10.1.1.223_SQLEXPRESS_sigob_utp_Componentes_indicadores[[#This Row],[desc_indicador]]</f>
        <v>Porcentaje de avance de la Infraestructura para el desarrollo de la innovación en KPO</v>
      </c>
      <c r="T471" s="540">
        <f>Tabla__10.1.1.223_SQLEXPRESS_sigob_utp_Componentes_indicadores[[#This Row],[fecha_modificacion]]</f>
        <v>0</v>
      </c>
    </row>
    <row r="472" spans="1:20" x14ac:dyDescent="0.25">
      <c r="S472" s="460" t="e">
        <f>Tabla__10.1.1.223_SQLEXPRESS_sigob_utp_Componentes_indicadores[[#This Row],[desc_indicador]]</f>
        <v>#VALUE!</v>
      </c>
      <c r="T472" s="540" t="e">
        <f>Tabla__10.1.1.223_SQLEXPRESS_sigob_utp_Componentes_indicadores[[#This Row],[fecha_modificacion]]</f>
        <v>#VALUE!</v>
      </c>
    </row>
    <row r="473" spans="1:20" x14ac:dyDescent="0.25">
      <c r="S473" s="460" t="e">
        <f>Tabla__10.1.1.223_SQLEXPRESS_sigob_utp_Componentes_indicadores[[#This Row],[desc_indicador]]</f>
        <v>#VALUE!</v>
      </c>
      <c r="T473" s="540" t="e">
        <f>Tabla__10.1.1.223_SQLEXPRESS_sigob_utp_Componentes_indicadores[[#This Row],[fecha_modificacion]]</f>
        <v>#VALUE!</v>
      </c>
    </row>
    <row r="474" spans="1:20" x14ac:dyDescent="0.25">
      <c r="S474" s="460" t="e">
        <f>Tabla__10.1.1.223_SQLEXPRESS_sigob_utp_Componentes_indicadores[[#This Row],[desc_indicador]]</f>
        <v>#VALUE!</v>
      </c>
      <c r="T474" s="540" t="e">
        <f>Tabla__10.1.1.223_SQLEXPRESS_sigob_utp_Componentes_indicadores[[#This Row],[fecha_modificacion]]</f>
        <v>#VALUE!</v>
      </c>
    </row>
    <row r="475" spans="1:20" x14ac:dyDescent="0.25">
      <c r="S475" s="460" t="e">
        <f>Tabla__10.1.1.223_SQLEXPRESS_sigob_utp_Componentes_indicadores[[#This Row],[desc_indicador]]</f>
        <v>#VALUE!</v>
      </c>
      <c r="T475" s="540" t="e">
        <f>Tabla__10.1.1.223_SQLEXPRESS_sigob_utp_Componentes_indicadores[[#This Row],[fecha_modificacion]]</f>
        <v>#VALUE!</v>
      </c>
    </row>
    <row r="476" spans="1:20" x14ac:dyDescent="0.25">
      <c r="S476" s="460" t="e">
        <f>Tabla__10.1.1.223_SQLEXPRESS_sigob_utp_Componentes_indicadores[[#This Row],[desc_indicador]]</f>
        <v>#VALUE!</v>
      </c>
      <c r="T476" s="540" t="e">
        <f>Tabla__10.1.1.223_SQLEXPRESS_sigob_utp_Componentes_indicadores[[#This Row],[fecha_modificacion]]</f>
        <v>#VALUE!</v>
      </c>
    </row>
    <row r="477" spans="1:20" x14ac:dyDescent="0.25">
      <c r="S477" s="460" t="e">
        <f>Tabla__10.1.1.223_SQLEXPRESS_sigob_utp_Componentes_indicadores[[#This Row],[desc_indicador]]</f>
        <v>#VALUE!</v>
      </c>
      <c r="T477" s="540" t="e">
        <f>Tabla__10.1.1.223_SQLEXPRESS_sigob_utp_Componentes_indicadores[[#This Row],[fecha_modificacion]]</f>
        <v>#VALUE!</v>
      </c>
    </row>
    <row r="478" spans="1:20" x14ac:dyDescent="0.25">
      <c r="S478" s="460" t="e">
        <f>Tabla__10.1.1.223_SQLEXPRESS_sigob_utp_Componentes_indicadores[[#This Row],[desc_indicador]]</f>
        <v>#VALUE!</v>
      </c>
      <c r="T478" s="540" t="e">
        <f>Tabla__10.1.1.223_SQLEXPRESS_sigob_utp_Componentes_indicadores[[#This Row],[fecha_modificacion]]</f>
        <v>#VALUE!</v>
      </c>
    </row>
    <row r="479" spans="1:20" x14ac:dyDescent="0.25">
      <c r="S479" s="460" t="e">
        <f>Tabla__10.1.1.223_SQLEXPRESS_sigob_utp_Componentes_indicadores[[#This Row],[desc_indicador]]</f>
        <v>#VALUE!</v>
      </c>
      <c r="T479" s="540" t="e">
        <f>Tabla__10.1.1.223_SQLEXPRESS_sigob_utp_Componentes_indicadores[[#This Row],[fecha_modificacion]]</f>
        <v>#VALUE!</v>
      </c>
    </row>
    <row r="480" spans="1:20" x14ac:dyDescent="0.25">
      <c r="S480" s="460" t="e">
        <f>Tabla__10.1.1.223_SQLEXPRESS_sigob_utp_Componentes_indicadores[[#This Row],[desc_indicador]]</f>
        <v>#VALUE!</v>
      </c>
      <c r="T480" s="540" t="e">
        <f>Tabla__10.1.1.223_SQLEXPRESS_sigob_utp_Componentes_indicadores[[#This Row],[fecha_modificacion]]</f>
        <v>#VALUE!</v>
      </c>
    </row>
    <row r="481" spans="19:20" x14ac:dyDescent="0.25">
      <c r="S481" s="460" t="e">
        <f>Tabla__10.1.1.223_SQLEXPRESS_sigob_utp_Componentes_indicadores[[#This Row],[desc_indicador]]</f>
        <v>#VALUE!</v>
      </c>
      <c r="T481" s="540" t="e">
        <f>Tabla__10.1.1.223_SQLEXPRESS_sigob_utp_Componentes_indicadores[[#This Row],[fecha_modificacion]]</f>
        <v>#VALUE!</v>
      </c>
    </row>
    <row r="482" spans="19:20" x14ac:dyDescent="0.25">
      <c r="S482" s="460" t="e">
        <f>Tabla__10.1.1.223_SQLEXPRESS_sigob_utp_Componentes_indicadores[[#This Row],[desc_indicador]]</f>
        <v>#VALUE!</v>
      </c>
      <c r="T482" s="540" t="e">
        <f>Tabla__10.1.1.223_SQLEXPRESS_sigob_utp_Componentes_indicadores[[#This Row],[fecha_modificacion]]</f>
        <v>#VALUE!</v>
      </c>
    </row>
    <row r="483" spans="19:20" x14ac:dyDescent="0.25">
      <c r="S483" s="460" t="e">
        <f>Tabla__10.1.1.223_SQLEXPRESS_sigob_utp_Componentes_indicadores[[#This Row],[desc_indicador]]</f>
        <v>#VALUE!</v>
      </c>
      <c r="T483" s="540" t="e">
        <f>Tabla__10.1.1.223_SQLEXPRESS_sigob_utp_Componentes_indicadores[[#This Row],[fecha_modificacion]]</f>
        <v>#VALUE!</v>
      </c>
    </row>
    <row r="484" spans="19:20" x14ac:dyDescent="0.25">
      <c r="S484" s="460" t="e">
        <f>Tabla__10.1.1.223_SQLEXPRESS_sigob_utp_Componentes_indicadores[[#This Row],[desc_indicador]]</f>
        <v>#VALUE!</v>
      </c>
      <c r="T484" s="540" t="e">
        <f>Tabla__10.1.1.223_SQLEXPRESS_sigob_utp_Componentes_indicadores[[#This Row],[fecha_modificacion]]</f>
        <v>#VALUE!</v>
      </c>
    </row>
    <row r="485" spans="19:20" x14ac:dyDescent="0.25">
      <c r="S485" s="460" t="e">
        <f>Tabla__10.1.1.223_SQLEXPRESS_sigob_utp_Componentes_indicadores[[#This Row],[desc_indicador]]</f>
        <v>#VALUE!</v>
      </c>
      <c r="T485" s="540" t="e">
        <f>Tabla__10.1.1.223_SQLEXPRESS_sigob_utp_Componentes_indicadores[[#This Row],[fecha_modificacion]]</f>
        <v>#VALUE!</v>
      </c>
    </row>
    <row r="486" spans="19:20" x14ac:dyDescent="0.25">
      <c r="S486" s="460" t="e">
        <f>Tabla__10.1.1.223_SQLEXPRESS_sigob_utp_Componentes_indicadores[[#This Row],[desc_indicador]]</f>
        <v>#VALUE!</v>
      </c>
      <c r="T486" s="540" t="e">
        <f>Tabla__10.1.1.223_SQLEXPRESS_sigob_utp_Componentes_indicadores[[#This Row],[fecha_modificacion]]</f>
        <v>#VALUE!</v>
      </c>
    </row>
    <row r="487" spans="19:20" x14ac:dyDescent="0.25">
      <c r="S487" s="460" t="e">
        <f>Tabla__10.1.1.223_SQLEXPRESS_sigob_utp_Componentes_indicadores[[#This Row],[desc_indicador]]</f>
        <v>#VALUE!</v>
      </c>
      <c r="T487" s="540" t="e">
        <f>Tabla__10.1.1.223_SQLEXPRESS_sigob_utp_Componentes_indicadores[[#This Row],[fecha_modificacion]]</f>
        <v>#VALUE!</v>
      </c>
    </row>
    <row r="488" spans="19:20" x14ac:dyDescent="0.25">
      <c r="S488" s="460" t="e">
        <f>Tabla__10.1.1.223_SQLEXPRESS_sigob_utp_Componentes_indicadores[[#This Row],[desc_indicador]]</f>
        <v>#VALUE!</v>
      </c>
      <c r="T488" s="540" t="e">
        <f>Tabla__10.1.1.223_SQLEXPRESS_sigob_utp_Componentes_indicadores[[#This Row],[fecha_modificacion]]</f>
        <v>#VALUE!</v>
      </c>
    </row>
    <row r="489" spans="19:20" x14ac:dyDescent="0.25">
      <c r="S489" s="460" t="e">
        <f>Tabla__10.1.1.223_SQLEXPRESS_sigob_utp_Componentes_indicadores[[#This Row],[desc_indicador]]</f>
        <v>#VALUE!</v>
      </c>
      <c r="T489" s="540" t="e">
        <f>Tabla__10.1.1.223_SQLEXPRESS_sigob_utp_Componentes_indicadores[[#This Row],[fecha_modificacion]]</f>
        <v>#VALUE!</v>
      </c>
    </row>
    <row r="490" spans="19:20" x14ac:dyDescent="0.25">
      <c r="S490" s="460" t="e">
        <f>Tabla__10.1.1.223_SQLEXPRESS_sigob_utp_Componentes_indicadores[[#This Row],[desc_indicador]]</f>
        <v>#VALUE!</v>
      </c>
      <c r="T490" s="624" t="e">
        <f>Tabla__10.1.1.223_SQLEXPRESS_sigob_utp_Componentes_indicadores[[#This Row],[fecha_modificacion]]</f>
        <v>#VALUE!</v>
      </c>
    </row>
    <row r="491" spans="19:20" x14ac:dyDescent="0.25">
      <c r="S491" s="460" t="e">
        <f>Tabla__10.1.1.223_SQLEXPRESS_sigob_utp_Componentes_indicadores[[#This Row],[desc_indicador]]</f>
        <v>#VALUE!</v>
      </c>
      <c r="T491" s="624" t="e">
        <f>Tabla__10.1.1.223_SQLEXPRESS_sigob_utp_Componentes_indicadores[[#This Row],[fecha_modificacion]]</f>
        <v>#VALUE!</v>
      </c>
    </row>
    <row r="492" spans="19:20" x14ac:dyDescent="0.25">
      <c r="S492" s="460" t="e">
        <f>Tabla__10.1.1.223_SQLEXPRESS_sigob_utp_Componentes_indicadores[[#This Row],[desc_indicador]]</f>
        <v>#VALUE!</v>
      </c>
      <c r="T492" s="624" t="e">
        <f>Tabla__10.1.1.223_SQLEXPRESS_sigob_utp_Componentes_indicadores[[#This Row],[fecha_modificacion]]</f>
        <v>#VALUE!</v>
      </c>
    </row>
    <row r="493" spans="19:20" x14ac:dyDescent="0.25">
      <c r="S493" s="460" t="e">
        <f>Tabla__10.1.1.223_SQLEXPRESS_sigob_utp_Componentes_indicadores[[#This Row],[desc_indicador]]</f>
        <v>#VALUE!</v>
      </c>
      <c r="T493" s="624" t="e">
        <f>Tabla__10.1.1.223_SQLEXPRESS_sigob_utp_Componentes_indicadores[[#This Row],[fecha_modificacion]]</f>
        <v>#VALUE!</v>
      </c>
    </row>
    <row r="494" spans="19:20" x14ac:dyDescent="0.25">
      <c r="S494" s="460" t="e">
        <f>Tabla__10.1.1.223_SQLEXPRESS_sigob_utp_Componentes_indicadores[[#This Row],[desc_indicador]]</f>
        <v>#VALUE!</v>
      </c>
      <c r="T494" s="624" t="e">
        <f>Tabla__10.1.1.223_SQLEXPRESS_sigob_utp_Componentes_indicadores[[#This Row],[fecha_modificacion]]</f>
        <v>#VALUE!</v>
      </c>
    </row>
    <row r="495" spans="19:20" x14ac:dyDescent="0.25">
      <c r="S495" s="460" t="e">
        <f>Tabla__10.1.1.223_SQLEXPRESS_sigob_utp_Componentes_indicadores[[#This Row],[desc_indicador]]</f>
        <v>#VALUE!</v>
      </c>
      <c r="T495" s="624" t="e">
        <f>Tabla__10.1.1.223_SQLEXPRESS_sigob_utp_Componentes_indicadores[[#This Row],[fecha_modificacion]]</f>
        <v>#VALUE!</v>
      </c>
    </row>
    <row r="496" spans="19:20" x14ac:dyDescent="0.25">
      <c r="S496" s="460" t="e">
        <f>Tabla__10.1.1.223_SQLEXPRESS_sigob_utp_Componentes_indicadores[[#This Row],[desc_indicador]]</f>
        <v>#VALUE!</v>
      </c>
      <c r="T496" s="624" t="e">
        <f>Tabla__10.1.1.223_SQLEXPRESS_sigob_utp_Componentes_indicadores[[#This Row],[fecha_modificacion]]</f>
        <v>#VALUE!</v>
      </c>
    </row>
    <row r="497" spans="19:20" x14ac:dyDescent="0.25">
      <c r="S497" s="460" t="e">
        <f>Tabla__10.1.1.223_SQLEXPRESS_sigob_utp_Componentes_indicadores[[#This Row],[desc_indicador]]</f>
        <v>#VALUE!</v>
      </c>
      <c r="T497" s="624" t="e">
        <f>Tabla__10.1.1.223_SQLEXPRESS_sigob_utp_Componentes_indicadores[[#This Row],[fecha_modificacion]]</f>
        <v>#VALUE!</v>
      </c>
    </row>
    <row r="498" spans="19:20" x14ac:dyDescent="0.25">
      <c r="S498" s="460" t="e">
        <f>Tabla__10.1.1.223_SQLEXPRESS_sigob_utp_Componentes_indicadores[[#This Row],[desc_indicador]]</f>
        <v>#VALUE!</v>
      </c>
      <c r="T498" s="624" t="e">
        <f>Tabla__10.1.1.223_SQLEXPRESS_sigob_utp_Componentes_indicadores[[#This Row],[fecha_modificacion]]</f>
        <v>#VALUE!</v>
      </c>
    </row>
    <row r="499" spans="19:20" x14ac:dyDescent="0.25">
      <c r="S499" s="460" t="e">
        <f>Tabla__10.1.1.223_SQLEXPRESS_sigob_utp_Componentes_indicadores[[#This Row],[desc_indicador]]</f>
        <v>#VALUE!</v>
      </c>
      <c r="T499" s="624" t="e">
        <f>Tabla__10.1.1.223_SQLEXPRESS_sigob_utp_Componentes_indicadores[[#This Row],[fecha_modificacion]]</f>
        <v>#VALUE!</v>
      </c>
    </row>
    <row r="500" spans="19:20" x14ac:dyDescent="0.25">
      <c r="S500" s="460" t="e">
        <f>Tabla__10.1.1.223_SQLEXPRESS_sigob_utp_Componentes_indicadores[[#This Row],[desc_indicador]]</f>
        <v>#VALUE!</v>
      </c>
      <c r="T500" s="624" t="e">
        <f>Tabla__10.1.1.223_SQLEXPRESS_sigob_utp_Componentes_indicadores[[#This Row],[fecha_modificacion]]</f>
        <v>#VALUE!</v>
      </c>
    </row>
    <row r="501" spans="19:20" x14ac:dyDescent="0.25">
      <c r="S501" s="460" t="e">
        <f>Tabla__10.1.1.223_SQLEXPRESS_sigob_utp_Componentes_indicadores[[#This Row],[desc_indicador]]</f>
        <v>#VALUE!</v>
      </c>
      <c r="T501" s="624" t="e">
        <f>Tabla__10.1.1.223_SQLEXPRESS_sigob_utp_Componentes_indicadores[[#This Row],[fecha_modificacion]]</f>
        <v>#VALUE!</v>
      </c>
    </row>
    <row r="502" spans="19:20" x14ac:dyDescent="0.25">
      <c r="S502" s="460" t="e">
        <f>Tabla__10.1.1.223_SQLEXPRESS_sigob_utp_Componentes_indicadores[[#This Row],[desc_indicador]]</f>
        <v>#VALUE!</v>
      </c>
      <c r="T502" s="624" t="e">
        <f>Tabla__10.1.1.223_SQLEXPRESS_sigob_utp_Componentes_indicadores[[#This Row],[fecha_modificacion]]</f>
        <v>#VALUE!</v>
      </c>
    </row>
    <row r="503" spans="19:20" x14ac:dyDescent="0.25">
      <c r="S503" s="460" t="e">
        <f>Tabla__10.1.1.223_SQLEXPRESS_sigob_utp_Componentes_indicadores[[#This Row],[desc_indicador]]</f>
        <v>#VALUE!</v>
      </c>
      <c r="T503" s="624" t="e">
        <f>Tabla__10.1.1.223_SQLEXPRESS_sigob_utp_Componentes_indicadores[[#This Row],[fecha_modificacion]]</f>
        <v>#VALUE!</v>
      </c>
    </row>
    <row r="504" spans="19:20" x14ac:dyDescent="0.25">
      <c r="S504" s="460" t="e">
        <f>Tabla__10.1.1.223_SQLEXPRESS_sigob_utp_Componentes_indicadores[[#This Row],[desc_indicador]]</f>
        <v>#VALUE!</v>
      </c>
      <c r="T504" s="624" t="e">
        <f>Tabla__10.1.1.223_SQLEXPRESS_sigob_utp_Componentes_indicadores[[#This Row],[fecha_modificacion]]</f>
        <v>#VALUE!</v>
      </c>
    </row>
    <row r="505" spans="19:20" x14ac:dyDescent="0.25">
      <c r="S505" s="460" t="e">
        <f>Tabla__10.1.1.223_SQLEXPRESS_sigob_utp_Componentes_indicadores[[#This Row],[desc_indicador]]</f>
        <v>#VALUE!</v>
      </c>
      <c r="T505" s="624" t="e">
        <f>Tabla__10.1.1.223_SQLEXPRESS_sigob_utp_Componentes_indicadores[[#This Row],[fecha_modificacion]]</f>
        <v>#VALUE!</v>
      </c>
    </row>
    <row r="506" spans="19:20" x14ac:dyDescent="0.25">
      <c r="S506" s="460" t="e">
        <f>Tabla__10.1.1.223_SQLEXPRESS_sigob_utp_Componentes_indicadores[[#This Row],[desc_indicador]]</f>
        <v>#VALUE!</v>
      </c>
      <c r="T506" s="624" t="e">
        <f>Tabla__10.1.1.223_SQLEXPRESS_sigob_utp_Componentes_indicadores[[#This Row],[fecha_modificacion]]</f>
        <v>#VALUE!</v>
      </c>
    </row>
    <row r="507" spans="19:20" x14ac:dyDescent="0.25">
      <c r="S507" s="460" t="e">
        <f>Tabla__10.1.1.223_SQLEXPRESS_sigob_utp_Componentes_indicadores[[#This Row],[desc_indicador]]</f>
        <v>#VALUE!</v>
      </c>
      <c r="T507" s="624" t="e">
        <f>Tabla__10.1.1.223_SQLEXPRESS_sigob_utp_Componentes_indicadores[[#This Row],[fecha_modificacion]]</f>
        <v>#VALUE!</v>
      </c>
    </row>
    <row r="508" spans="19:20" x14ac:dyDescent="0.25">
      <c r="S508" s="460" t="e">
        <f>Tabla__10.1.1.223_SQLEXPRESS_sigob_utp_Componentes_indicadores[[#This Row],[desc_indicador]]</f>
        <v>#VALUE!</v>
      </c>
      <c r="T508" s="624" t="e">
        <f>Tabla__10.1.1.223_SQLEXPRESS_sigob_utp_Componentes_indicadores[[#This Row],[fecha_modificacion]]</f>
        <v>#VALUE!</v>
      </c>
    </row>
    <row r="509" spans="19:20" x14ac:dyDescent="0.25">
      <c r="S509" s="460" t="e">
        <f>Tabla__10.1.1.223_SQLEXPRESS_sigob_utp_Componentes_indicadores[[#This Row],[desc_indicador]]</f>
        <v>#VALUE!</v>
      </c>
      <c r="T509" s="624" t="e">
        <f>Tabla__10.1.1.223_SQLEXPRESS_sigob_utp_Componentes_indicadores[[#This Row],[fecha_modificacion]]</f>
        <v>#VALUE!</v>
      </c>
    </row>
    <row r="510" spans="19:20" x14ac:dyDescent="0.25">
      <c r="S510" s="460" t="e">
        <f>Tabla__10.1.1.223_SQLEXPRESS_sigob_utp_Componentes_indicadores[[#This Row],[desc_indicador]]</f>
        <v>#VALUE!</v>
      </c>
      <c r="T510" s="624" t="e">
        <f>Tabla__10.1.1.223_SQLEXPRESS_sigob_utp_Componentes_indicadores[[#This Row],[fecha_modificacion]]</f>
        <v>#VALUE!</v>
      </c>
    </row>
    <row r="511" spans="19:20" x14ac:dyDescent="0.25">
      <c r="S511" s="460" t="e">
        <f>Tabla__10.1.1.223_SQLEXPRESS_sigob_utp_Componentes_indicadores[[#This Row],[desc_indicador]]</f>
        <v>#VALUE!</v>
      </c>
      <c r="T511" s="624" t="e">
        <f>Tabla__10.1.1.223_SQLEXPRESS_sigob_utp_Componentes_indicadores[[#This Row],[fecha_modificacion]]</f>
        <v>#VALUE!</v>
      </c>
    </row>
    <row r="512" spans="19:20" x14ac:dyDescent="0.25">
      <c r="S512" s="460" t="e">
        <f>Tabla__10.1.1.223_SQLEXPRESS_sigob_utp_Componentes_indicadores[[#This Row],[desc_indicador]]</f>
        <v>#VALUE!</v>
      </c>
      <c r="T512" s="624" t="e">
        <f>Tabla__10.1.1.223_SQLEXPRESS_sigob_utp_Componentes_indicadores[[#This Row],[fecha_modificacion]]</f>
        <v>#VALUE!</v>
      </c>
    </row>
    <row r="513" spans="19:20" x14ac:dyDescent="0.25">
      <c r="S513" s="460" t="e">
        <f>Tabla__10.1.1.223_SQLEXPRESS_sigob_utp_Componentes_indicadores[[#This Row],[desc_indicador]]</f>
        <v>#VALUE!</v>
      </c>
      <c r="T513" s="624" t="e">
        <f>Tabla__10.1.1.223_SQLEXPRESS_sigob_utp_Componentes_indicadores[[#This Row],[fecha_modificacion]]</f>
        <v>#VALUE!</v>
      </c>
    </row>
    <row r="514" spans="19:20" x14ac:dyDescent="0.25">
      <c r="S514" s="460" t="e">
        <f>Tabla__10.1.1.223_SQLEXPRESS_sigob_utp_Componentes_indicadores[[#This Row],[desc_indicador]]</f>
        <v>#VALUE!</v>
      </c>
      <c r="T514" s="624" t="e">
        <f>Tabla__10.1.1.223_SQLEXPRESS_sigob_utp_Componentes_indicadores[[#This Row],[fecha_modificacion]]</f>
        <v>#VALUE!</v>
      </c>
    </row>
    <row r="515" spans="19:20" x14ac:dyDescent="0.25">
      <c r="S515" s="460" t="e">
        <f>Tabla__10.1.1.223_SQLEXPRESS_sigob_utp_Componentes_indicadores[[#This Row],[desc_indicador]]</f>
        <v>#VALUE!</v>
      </c>
      <c r="T515" s="624" t="e">
        <f>Tabla__10.1.1.223_SQLEXPRESS_sigob_utp_Componentes_indicadores[[#This Row],[fecha_modificacion]]</f>
        <v>#VALUE!</v>
      </c>
    </row>
    <row r="516" spans="19:20" x14ac:dyDescent="0.25">
      <c r="S516" s="460" t="e">
        <f>Tabla__10.1.1.223_SQLEXPRESS_sigob_utp_Componentes_indicadores[[#This Row],[desc_indicador]]</f>
        <v>#VALUE!</v>
      </c>
      <c r="T516" s="624" t="e">
        <f>Tabla__10.1.1.223_SQLEXPRESS_sigob_utp_Componentes_indicadores[[#This Row],[fecha_modificacion]]</f>
        <v>#VALUE!</v>
      </c>
    </row>
    <row r="517" spans="19:20" x14ac:dyDescent="0.25">
      <c r="S517" s="460" t="e">
        <f>Tabla__10.1.1.223_SQLEXPRESS_sigob_utp_Componentes_indicadores[[#This Row],[desc_indicador]]</f>
        <v>#VALUE!</v>
      </c>
      <c r="T517" s="624" t="e">
        <f>Tabla__10.1.1.223_SQLEXPRESS_sigob_utp_Componentes_indicadores[[#This Row],[fecha_modificacion]]</f>
        <v>#VALUE!</v>
      </c>
    </row>
    <row r="518" spans="19:20" x14ac:dyDescent="0.25">
      <c r="S518" s="460" t="e">
        <f>Tabla__10.1.1.223_SQLEXPRESS_sigob_utp_Componentes_indicadores[[#This Row],[desc_indicador]]</f>
        <v>#VALUE!</v>
      </c>
      <c r="T518" s="624" t="e">
        <f>Tabla__10.1.1.223_SQLEXPRESS_sigob_utp_Componentes_indicadores[[#This Row],[fecha_modificacion]]</f>
        <v>#VALUE!</v>
      </c>
    </row>
    <row r="519" spans="19:20" x14ac:dyDescent="0.25">
      <c r="S519" s="460" t="e">
        <f>Tabla__10.1.1.223_SQLEXPRESS_sigob_utp_Componentes_indicadores[[#This Row],[desc_indicador]]</f>
        <v>#VALUE!</v>
      </c>
      <c r="T519" s="624" t="e">
        <f>Tabla__10.1.1.223_SQLEXPRESS_sigob_utp_Componentes_indicadores[[#This Row],[fecha_modificacion]]</f>
        <v>#VALUE!</v>
      </c>
    </row>
    <row r="520" spans="19:20" x14ac:dyDescent="0.25">
      <c r="S520" s="460" t="e">
        <f>Tabla__10.1.1.223_SQLEXPRESS_sigob_utp_Componentes_indicadores[[#This Row],[desc_indicador]]</f>
        <v>#VALUE!</v>
      </c>
      <c r="T520" s="624" t="e">
        <f>Tabla__10.1.1.223_SQLEXPRESS_sigob_utp_Componentes_indicadores[[#This Row],[fecha_modificacion]]</f>
        <v>#VALUE!</v>
      </c>
    </row>
    <row r="521" spans="19:20" x14ac:dyDescent="0.25">
      <c r="S521" s="460" t="e">
        <f>Tabla__10.1.1.223_SQLEXPRESS_sigob_utp_Componentes_indicadores[[#This Row],[desc_indicador]]</f>
        <v>#VALUE!</v>
      </c>
      <c r="T521" s="624" t="e">
        <f>Tabla__10.1.1.223_SQLEXPRESS_sigob_utp_Componentes_indicadores[[#This Row],[fecha_modificacion]]</f>
        <v>#VALUE!</v>
      </c>
    </row>
    <row r="522" spans="19:20" x14ac:dyDescent="0.25">
      <c r="S522" s="460" t="e">
        <f>Tabla__10.1.1.223_SQLEXPRESS_sigob_utp_Componentes_indicadores[[#This Row],[desc_indicador]]</f>
        <v>#VALUE!</v>
      </c>
      <c r="T522" s="624" t="e">
        <f>Tabla__10.1.1.223_SQLEXPRESS_sigob_utp_Componentes_indicadores[[#This Row],[fecha_modificacion]]</f>
        <v>#VALUE!</v>
      </c>
    </row>
    <row r="523" spans="19:20" x14ac:dyDescent="0.25">
      <c r="S523" s="460" t="e">
        <f>Tabla__10.1.1.223_SQLEXPRESS_sigob_utp_Componentes_indicadores[[#This Row],[desc_indicador]]</f>
        <v>#VALUE!</v>
      </c>
      <c r="T523" s="624" t="e">
        <f>Tabla__10.1.1.223_SQLEXPRESS_sigob_utp_Componentes_indicadores[[#This Row],[fecha_modificacion]]</f>
        <v>#VALUE!</v>
      </c>
    </row>
    <row r="524" spans="19:20" x14ac:dyDescent="0.25">
      <c r="S524" s="460" t="e">
        <f>Tabla__10.1.1.223_SQLEXPRESS_sigob_utp_Componentes_indicadores[[#This Row],[desc_indicador]]</f>
        <v>#VALUE!</v>
      </c>
      <c r="T524" s="624" t="e">
        <f>Tabla__10.1.1.223_SQLEXPRESS_sigob_utp_Componentes_indicadores[[#This Row],[fecha_modificacion]]</f>
        <v>#VALUE!</v>
      </c>
    </row>
    <row r="525" spans="19:20" x14ac:dyDescent="0.25">
      <c r="S525" s="460" t="e">
        <f>Tabla__10.1.1.223_SQLEXPRESS_sigob_utp_Componentes_indicadores[[#This Row],[desc_indicador]]</f>
        <v>#VALUE!</v>
      </c>
      <c r="T525" s="624" t="e">
        <f>Tabla__10.1.1.223_SQLEXPRESS_sigob_utp_Componentes_indicadores[[#This Row],[fecha_modificacion]]</f>
        <v>#VALUE!</v>
      </c>
    </row>
    <row r="526" spans="19:20" x14ac:dyDescent="0.25">
      <c r="S526" s="460" t="e">
        <f>Tabla__10.1.1.223_SQLEXPRESS_sigob_utp_Componentes_indicadores[[#This Row],[desc_indicador]]</f>
        <v>#VALUE!</v>
      </c>
      <c r="T526" s="624" t="e">
        <f>Tabla__10.1.1.223_SQLEXPRESS_sigob_utp_Componentes_indicadores[[#This Row],[fecha_modificacion]]</f>
        <v>#VALUE!</v>
      </c>
    </row>
    <row r="527" spans="19:20" x14ac:dyDescent="0.25">
      <c r="S527" s="460" t="e">
        <f>Tabla__10.1.1.223_SQLEXPRESS_sigob_utp_Componentes_indicadores[[#This Row],[desc_indicador]]</f>
        <v>#VALUE!</v>
      </c>
      <c r="T527" s="624" t="e">
        <f>Tabla__10.1.1.223_SQLEXPRESS_sigob_utp_Componentes_indicadores[[#This Row],[fecha_modificacion]]</f>
        <v>#VALUE!</v>
      </c>
    </row>
    <row r="528" spans="19:20" x14ac:dyDescent="0.25">
      <c r="S528" s="460" t="e">
        <f>Tabla__10.1.1.223_SQLEXPRESS_sigob_utp_Componentes_indicadores[[#This Row],[desc_indicador]]</f>
        <v>#VALUE!</v>
      </c>
      <c r="T528" s="624" t="e">
        <f>Tabla__10.1.1.223_SQLEXPRESS_sigob_utp_Componentes_indicadores[[#This Row],[fecha_modificacion]]</f>
        <v>#VALUE!</v>
      </c>
    </row>
    <row r="529" spans="19:20" x14ac:dyDescent="0.25">
      <c r="S529" s="460" t="e">
        <f>Tabla__10.1.1.223_SQLEXPRESS_sigob_utp_Componentes_indicadores[[#This Row],[desc_indicador]]</f>
        <v>#VALUE!</v>
      </c>
      <c r="T529" s="624" t="e">
        <f>Tabla__10.1.1.223_SQLEXPRESS_sigob_utp_Componentes_indicadores[[#This Row],[fecha_modificacion]]</f>
        <v>#VALUE!</v>
      </c>
    </row>
    <row r="530" spans="19:20" x14ac:dyDescent="0.25">
      <c r="S530" s="460" t="e">
        <f>Tabla__10.1.1.223_SQLEXPRESS_sigob_utp_Componentes_indicadores[[#This Row],[desc_indicador]]</f>
        <v>#VALUE!</v>
      </c>
      <c r="T530" s="624" t="e">
        <f>Tabla__10.1.1.223_SQLEXPRESS_sigob_utp_Componentes_indicadores[[#This Row],[fecha_modificacion]]</f>
        <v>#VALUE!</v>
      </c>
    </row>
    <row r="531" spans="19:20" x14ac:dyDescent="0.25">
      <c r="S531" s="460" t="e">
        <f>Tabla__10.1.1.223_SQLEXPRESS_sigob_utp_Componentes_indicadores[[#This Row],[desc_indicador]]</f>
        <v>#VALUE!</v>
      </c>
      <c r="T531" s="624" t="e">
        <f>Tabla__10.1.1.223_SQLEXPRESS_sigob_utp_Componentes_indicadores[[#This Row],[fecha_modificacion]]</f>
        <v>#VALUE!</v>
      </c>
    </row>
    <row r="532" spans="19:20" x14ac:dyDescent="0.25">
      <c r="S532" s="460" t="e">
        <f>Tabla__10.1.1.223_SQLEXPRESS_sigob_utp_Componentes_indicadores[[#This Row],[desc_indicador]]</f>
        <v>#VALUE!</v>
      </c>
      <c r="T532" s="624" t="e">
        <f>Tabla__10.1.1.223_SQLEXPRESS_sigob_utp_Componentes_indicadores[[#This Row],[fecha_modificacion]]</f>
        <v>#VALUE!</v>
      </c>
    </row>
    <row r="533" spans="19:20" x14ac:dyDescent="0.25">
      <c r="S533" s="460" t="e">
        <f>Tabla__10.1.1.223_SQLEXPRESS_sigob_utp_Componentes_indicadores[[#This Row],[desc_indicador]]</f>
        <v>#VALUE!</v>
      </c>
      <c r="T533" s="624" t="e">
        <f>Tabla__10.1.1.223_SQLEXPRESS_sigob_utp_Componentes_indicadores[[#This Row],[fecha_modificacion]]</f>
        <v>#VALUE!</v>
      </c>
    </row>
    <row r="534" spans="19:20" x14ac:dyDescent="0.25">
      <c r="S534" s="460" t="e">
        <f>Tabla__10.1.1.223_SQLEXPRESS_sigob_utp_Componentes_indicadores[[#This Row],[desc_indicador]]</f>
        <v>#VALUE!</v>
      </c>
      <c r="T534" s="624" t="e">
        <f>Tabla__10.1.1.223_SQLEXPRESS_sigob_utp_Componentes_indicadores[[#This Row],[fecha_modificacion]]</f>
        <v>#VALUE!</v>
      </c>
    </row>
    <row r="535" spans="19:20" x14ac:dyDescent="0.25">
      <c r="S535" s="460" t="e">
        <f>Tabla__10.1.1.223_SQLEXPRESS_sigob_utp_Componentes_indicadores[[#This Row],[desc_indicador]]</f>
        <v>#VALUE!</v>
      </c>
      <c r="T535" s="624" t="e">
        <f>Tabla__10.1.1.223_SQLEXPRESS_sigob_utp_Componentes_indicadores[[#This Row],[fecha_modificacion]]</f>
        <v>#VALUE!</v>
      </c>
    </row>
    <row r="536" spans="19:20" x14ac:dyDescent="0.25">
      <c r="S536" s="460" t="e">
        <f>Tabla__10.1.1.223_SQLEXPRESS_sigob_utp_Componentes_indicadores[[#This Row],[desc_indicador]]</f>
        <v>#VALUE!</v>
      </c>
      <c r="T536" s="624" t="e">
        <f>Tabla__10.1.1.223_SQLEXPRESS_sigob_utp_Componentes_indicadores[[#This Row],[fecha_modificacion]]</f>
        <v>#VALUE!</v>
      </c>
    </row>
    <row r="537" spans="19:20" x14ac:dyDescent="0.25">
      <c r="S537" s="460" t="e">
        <f>Tabla__10.1.1.223_SQLEXPRESS_sigob_utp_Componentes_indicadores[[#This Row],[desc_indicador]]</f>
        <v>#VALUE!</v>
      </c>
      <c r="T537" s="624" t="e">
        <f>Tabla__10.1.1.223_SQLEXPRESS_sigob_utp_Componentes_indicadores[[#This Row],[fecha_modificacion]]</f>
        <v>#VALUE!</v>
      </c>
    </row>
    <row r="538" spans="19:20" x14ac:dyDescent="0.25">
      <c r="S538" s="460" t="e">
        <f>Tabla__10.1.1.223_SQLEXPRESS_sigob_utp_Componentes_indicadores[[#This Row],[desc_indicador]]</f>
        <v>#VALUE!</v>
      </c>
      <c r="T538" s="624" t="e">
        <f>Tabla__10.1.1.223_SQLEXPRESS_sigob_utp_Componentes_indicadores[[#This Row],[fecha_modificacion]]</f>
        <v>#VALUE!</v>
      </c>
    </row>
    <row r="539" spans="19:20" x14ac:dyDescent="0.25">
      <c r="S539" s="460" t="e">
        <f>Tabla__10.1.1.223_SQLEXPRESS_sigob_utp_Componentes_indicadores[[#This Row],[desc_indicador]]</f>
        <v>#VALUE!</v>
      </c>
      <c r="T539" s="624" t="e">
        <f>Tabla__10.1.1.223_SQLEXPRESS_sigob_utp_Componentes_indicadores[[#This Row],[fecha_modificacion]]</f>
        <v>#VALUE!</v>
      </c>
    </row>
    <row r="540" spans="19:20" x14ac:dyDescent="0.25">
      <c r="S540" s="460" t="e">
        <f>Tabla__10.1.1.223_SQLEXPRESS_sigob_utp_Componentes_indicadores[[#This Row],[desc_indicador]]</f>
        <v>#VALUE!</v>
      </c>
      <c r="T540" s="624" t="e">
        <f>Tabla__10.1.1.223_SQLEXPRESS_sigob_utp_Componentes_indicadores[[#This Row],[fecha_modificacion]]</f>
        <v>#VALUE!</v>
      </c>
    </row>
    <row r="541" spans="19:20" x14ac:dyDescent="0.25">
      <c r="S541" s="460" t="e">
        <f>Tabla__10.1.1.223_SQLEXPRESS_sigob_utp_Componentes_indicadores[[#This Row],[desc_indicador]]</f>
        <v>#VALUE!</v>
      </c>
      <c r="T541" s="624" t="e">
        <f>Tabla__10.1.1.223_SQLEXPRESS_sigob_utp_Componentes_indicadores[[#This Row],[fecha_modificacion]]</f>
        <v>#VALUE!</v>
      </c>
    </row>
    <row r="542" spans="19:20" x14ac:dyDescent="0.25">
      <c r="S542" s="460" t="e">
        <f>Tabla__10.1.1.223_SQLEXPRESS_sigob_utp_Componentes_indicadores[[#This Row],[desc_indicador]]</f>
        <v>#VALUE!</v>
      </c>
      <c r="T542" s="624" t="e">
        <f>Tabla__10.1.1.223_SQLEXPRESS_sigob_utp_Componentes_indicadores[[#This Row],[fecha_modificacion]]</f>
        <v>#VALUE!</v>
      </c>
    </row>
    <row r="543" spans="19:20" x14ac:dyDescent="0.25">
      <c r="S543" s="460" t="e">
        <f>Tabla__10.1.1.223_SQLEXPRESS_sigob_utp_Componentes_indicadores[[#This Row],[desc_indicador]]</f>
        <v>#VALUE!</v>
      </c>
      <c r="T543" s="624" t="e">
        <f>Tabla__10.1.1.223_SQLEXPRESS_sigob_utp_Componentes_indicadores[[#This Row],[fecha_modificacion]]</f>
        <v>#VALUE!</v>
      </c>
    </row>
    <row r="544" spans="19:20" x14ac:dyDescent="0.25">
      <c r="S544" s="460" t="e">
        <f>Tabla__10.1.1.223_SQLEXPRESS_sigob_utp_Componentes_indicadores[[#This Row],[desc_indicador]]</f>
        <v>#VALUE!</v>
      </c>
      <c r="T544" s="624" t="e">
        <f>Tabla__10.1.1.223_SQLEXPRESS_sigob_utp_Componentes_indicadores[[#This Row],[fecha_modificacion]]</f>
        <v>#VALUE!</v>
      </c>
    </row>
    <row r="545" spans="19:20" x14ac:dyDescent="0.25">
      <c r="S545" s="460" t="e">
        <f>Tabla__10.1.1.223_SQLEXPRESS_sigob_utp_Componentes_indicadores[[#This Row],[desc_indicador]]</f>
        <v>#VALUE!</v>
      </c>
      <c r="T545" s="624" t="e">
        <f>Tabla__10.1.1.223_SQLEXPRESS_sigob_utp_Componentes_indicadores[[#This Row],[fecha_modificacion]]</f>
        <v>#VALUE!</v>
      </c>
    </row>
    <row r="546" spans="19:20" x14ac:dyDescent="0.25">
      <c r="S546" s="460" t="e">
        <f>Tabla__10.1.1.223_SQLEXPRESS_sigob_utp_Componentes_indicadores[[#This Row],[desc_indicador]]</f>
        <v>#VALUE!</v>
      </c>
      <c r="T546" s="624" t="e">
        <f>Tabla__10.1.1.223_SQLEXPRESS_sigob_utp_Componentes_indicadores[[#This Row],[fecha_modificacion]]</f>
        <v>#VALUE!</v>
      </c>
    </row>
    <row r="547" spans="19:20" x14ac:dyDescent="0.25">
      <c r="S547" s="460" t="e">
        <f>Tabla__10.1.1.223_SQLEXPRESS_sigob_utp_Componentes_indicadores[[#This Row],[desc_indicador]]</f>
        <v>#VALUE!</v>
      </c>
      <c r="T547" s="624" t="e">
        <f>Tabla__10.1.1.223_SQLEXPRESS_sigob_utp_Componentes_indicadores[[#This Row],[fecha_modificacion]]</f>
        <v>#VALUE!</v>
      </c>
    </row>
    <row r="548" spans="19:20" x14ac:dyDescent="0.25">
      <c r="S548" s="460" t="e">
        <f>Tabla__10.1.1.223_SQLEXPRESS_sigob_utp_Componentes_indicadores[[#This Row],[desc_indicador]]</f>
        <v>#VALUE!</v>
      </c>
      <c r="T548" s="624" t="e">
        <f>Tabla__10.1.1.223_SQLEXPRESS_sigob_utp_Componentes_indicadores[[#This Row],[fecha_modificacion]]</f>
        <v>#VALUE!</v>
      </c>
    </row>
    <row r="549" spans="19:20" x14ac:dyDescent="0.25">
      <c r="S549" s="460" t="e">
        <f>Tabla__10.1.1.223_SQLEXPRESS_sigob_utp_Componentes_indicadores[[#This Row],[desc_indicador]]</f>
        <v>#VALUE!</v>
      </c>
      <c r="T549" s="624" t="e">
        <f>Tabla__10.1.1.223_SQLEXPRESS_sigob_utp_Componentes_indicadores[[#This Row],[fecha_modificacion]]</f>
        <v>#VALUE!</v>
      </c>
    </row>
    <row r="550" spans="19:20" x14ac:dyDescent="0.25">
      <c r="S550" s="460" t="e">
        <f>Tabla__10.1.1.223_SQLEXPRESS_sigob_utp_Componentes_indicadores[[#This Row],[desc_indicador]]</f>
        <v>#VALUE!</v>
      </c>
      <c r="T550" s="624" t="e">
        <f>Tabla__10.1.1.223_SQLEXPRESS_sigob_utp_Componentes_indicadores[[#This Row],[fecha_modificacion]]</f>
        <v>#VALUE!</v>
      </c>
    </row>
    <row r="551" spans="19:20" x14ac:dyDescent="0.25">
      <c r="S551" s="460" t="e">
        <f>Tabla__10.1.1.223_SQLEXPRESS_sigob_utp_Componentes_indicadores[[#This Row],[desc_indicador]]</f>
        <v>#VALUE!</v>
      </c>
      <c r="T551" s="624" t="e">
        <f>Tabla__10.1.1.223_SQLEXPRESS_sigob_utp_Componentes_indicadores[[#This Row],[fecha_modificacion]]</f>
        <v>#VALUE!</v>
      </c>
    </row>
    <row r="552" spans="19:20" x14ac:dyDescent="0.25">
      <c r="S552" s="460" t="e">
        <f>Tabla__10.1.1.223_SQLEXPRESS_sigob_utp_Componentes_indicadores[[#This Row],[desc_indicador]]</f>
        <v>#VALUE!</v>
      </c>
      <c r="T552" s="624" t="e">
        <f>Tabla__10.1.1.223_SQLEXPRESS_sigob_utp_Componentes_indicadores[[#This Row],[fecha_modificacion]]</f>
        <v>#VALUE!</v>
      </c>
    </row>
    <row r="553" spans="19:20" x14ac:dyDescent="0.25">
      <c r="S553" s="460" t="e">
        <f>Tabla__10.1.1.223_SQLEXPRESS_sigob_utp_Componentes_indicadores[[#This Row],[desc_indicador]]</f>
        <v>#VALUE!</v>
      </c>
      <c r="T553" s="624" t="e">
        <f>Tabla__10.1.1.223_SQLEXPRESS_sigob_utp_Componentes_indicadores[[#This Row],[fecha_modificacion]]</f>
        <v>#VALUE!</v>
      </c>
    </row>
    <row r="554" spans="19:20" x14ac:dyDescent="0.25">
      <c r="S554" s="460" t="e">
        <f>Tabla__10.1.1.223_SQLEXPRESS_sigob_utp_Componentes_indicadores[[#This Row],[desc_indicador]]</f>
        <v>#VALUE!</v>
      </c>
      <c r="T554" s="624" t="e">
        <f>Tabla__10.1.1.223_SQLEXPRESS_sigob_utp_Componentes_indicadores[[#This Row],[fecha_modificacion]]</f>
        <v>#VALUE!</v>
      </c>
    </row>
    <row r="555" spans="19:20" x14ac:dyDescent="0.25">
      <c r="S555" s="460" t="e">
        <f>Tabla__10.1.1.223_SQLEXPRESS_sigob_utp_Componentes_indicadores[[#This Row],[desc_indicador]]</f>
        <v>#VALUE!</v>
      </c>
      <c r="T555" s="624" t="e">
        <f>Tabla__10.1.1.223_SQLEXPRESS_sigob_utp_Componentes_indicadores[[#This Row],[fecha_modificacion]]</f>
        <v>#VALUE!</v>
      </c>
    </row>
    <row r="556" spans="19:20" x14ac:dyDescent="0.25">
      <c r="S556" s="460" t="e">
        <f>Tabla__10.1.1.223_SQLEXPRESS_sigob_utp_Componentes_indicadores[[#This Row],[desc_indicador]]</f>
        <v>#VALUE!</v>
      </c>
      <c r="T556" s="624" t="e">
        <f>Tabla__10.1.1.223_SQLEXPRESS_sigob_utp_Componentes_indicadores[[#This Row],[fecha_modificacion]]</f>
        <v>#VALUE!</v>
      </c>
    </row>
    <row r="557" spans="19:20" x14ac:dyDescent="0.25">
      <c r="S557" s="460" t="e">
        <f>Tabla__10.1.1.223_SQLEXPRESS_sigob_utp_Componentes_indicadores[[#This Row],[desc_indicador]]</f>
        <v>#VALUE!</v>
      </c>
      <c r="T557" s="624" t="e">
        <f>Tabla__10.1.1.223_SQLEXPRESS_sigob_utp_Componentes_indicadores[[#This Row],[fecha_modificacion]]</f>
        <v>#VALUE!</v>
      </c>
    </row>
    <row r="558" spans="19:20" x14ac:dyDescent="0.25">
      <c r="S558" s="460" t="e">
        <f>Tabla__10.1.1.223_SQLEXPRESS_sigob_utp_Componentes_indicadores[[#This Row],[desc_indicador]]</f>
        <v>#VALUE!</v>
      </c>
      <c r="T558" s="624" t="e">
        <f>Tabla__10.1.1.223_SQLEXPRESS_sigob_utp_Componentes_indicadores[[#This Row],[fecha_modificacion]]</f>
        <v>#VALUE!</v>
      </c>
    </row>
    <row r="559" spans="19:20" x14ac:dyDescent="0.25">
      <c r="S559" s="460" t="e">
        <f>Tabla__10.1.1.223_SQLEXPRESS_sigob_utp_Componentes_indicadores[[#This Row],[desc_indicador]]</f>
        <v>#VALUE!</v>
      </c>
      <c r="T559" s="624" t="e">
        <f>Tabla__10.1.1.223_SQLEXPRESS_sigob_utp_Componentes_indicadores[[#This Row],[fecha_modificacion]]</f>
        <v>#VALUE!</v>
      </c>
    </row>
    <row r="560" spans="19:20" x14ac:dyDescent="0.25">
      <c r="S560" s="460" t="e">
        <f>Tabla__10.1.1.223_SQLEXPRESS_sigob_utp_Componentes_indicadores[[#This Row],[desc_indicador]]</f>
        <v>#VALUE!</v>
      </c>
      <c r="T560" s="624" t="e">
        <f>Tabla__10.1.1.223_SQLEXPRESS_sigob_utp_Componentes_indicadores[[#This Row],[fecha_modificacion]]</f>
        <v>#VALUE!</v>
      </c>
    </row>
    <row r="561" spans="19:20" x14ac:dyDescent="0.25">
      <c r="S561" s="460" t="e">
        <f>Tabla__10.1.1.223_SQLEXPRESS_sigob_utp_Componentes_indicadores[[#This Row],[desc_indicador]]</f>
        <v>#VALUE!</v>
      </c>
      <c r="T561" s="624" t="e">
        <f>Tabla__10.1.1.223_SQLEXPRESS_sigob_utp_Componentes_indicadores[[#This Row],[fecha_modificacion]]</f>
        <v>#VALUE!</v>
      </c>
    </row>
    <row r="562" spans="19:20" x14ac:dyDescent="0.25">
      <c r="S562" s="460" t="e">
        <f>Tabla__10.1.1.223_SQLEXPRESS_sigob_utp_Componentes_indicadores[[#This Row],[desc_indicador]]</f>
        <v>#VALUE!</v>
      </c>
      <c r="T562" s="624" t="e">
        <f>Tabla__10.1.1.223_SQLEXPRESS_sigob_utp_Componentes_indicadores[[#This Row],[fecha_modificacion]]</f>
        <v>#VALUE!</v>
      </c>
    </row>
    <row r="563" spans="19:20" x14ac:dyDescent="0.25">
      <c r="S563" s="460" t="e">
        <f>Tabla__10.1.1.223_SQLEXPRESS_sigob_utp_Componentes_indicadores[[#This Row],[desc_indicador]]</f>
        <v>#VALUE!</v>
      </c>
      <c r="T563" s="624" t="e">
        <f>Tabla__10.1.1.223_SQLEXPRESS_sigob_utp_Componentes_indicadores[[#This Row],[fecha_modificacion]]</f>
        <v>#VALUE!</v>
      </c>
    </row>
    <row r="564" spans="19:20" x14ac:dyDescent="0.25">
      <c r="S564" s="460" t="e">
        <f>Tabla__10.1.1.223_SQLEXPRESS_sigob_utp_Componentes_indicadores[[#This Row],[desc_indicador]]</f>
        <v>#VALUE!</v>
      </c>
      <c r="T564" s="624" t="e">
        <f>Tabla__10.1.1.223_SQLEXPRESS_sigob_utp_Componentes_indicadores[[#This Row],[fecha_modificacion]]</f>
        <v>#VALUE!</v>
      </c>
    </row>
    <row r="565" spans="19:20" x14ac:dyDescent="0.25">
      <c r="S565" s="460" t="e">
        <f>Tabla__10.1.1.223_SQLEXPRESS_sigob_utp_Componentes_indicadores[[#This Row],[desc_indicador]]</f>
        <v>#VALUE!</v>
      </c>
      <c r="T565" s="624" t="e">
        <f>Tabla__10.1.1.223_SQLEXPRESS_sigob_utp_Componentes_indicadores[[#This Row],[fecha_modificacion]]</f>
        <v>#VALUE!</v>
      </c>
    </row>
    <row r="566" spans="19:20" x14ac:dyDescent="0.25">
      <c r="S566" s="460" t="e">
        <f>Tabla__10.1.1.223_SQLEXPRESS_sigob_utp_Componentes_indicadores[[#This Row],[desc_indicador]]</f>
        <v>#VALUE!</v>
      </c>
      <c r="T566" s="624" t="e">
        <f>Tabla__10.1.1.223_SQLEXPRESS_sigob_utp_Componentes_indicadores[[#This Row],[fecha_modificacion]]</f>
        <v>#VALUE!</v>
      </c>
    </row>
    <row r="567" spans="19:20" x14ac:dyDescent="0.25">
      <c r="S567" s="460" t="e">
        <f>Tabla__10.1.1.223_SQLEXPRESS_sigob_utp_Componentes_indicadores[[#This Row],[desc_indicador]]</f>
        <v>#VALUE!</v>
      </c>
      <c r="T567" s="624" t="e">
        <f>Tabla__10.1.1.223_SQLEXPRESS_sigob_utp_Componentes_indicadores[[#This Row],[fecha_modificacion]]</f>
        <v>#VALUE!</v>
      </c>
    </row>
    <row r="568" spans="19:20" x14ac:dyDescent="0.25">
      <c r="S568" s="460" t="e">
        <f>Tabla__10.1.1.223_SQLEXPRESS_sigob_utp_Componentes_indicadores[[#This Row],[desc_indicador]]</f>
        <v>#VALUE!</v>
      </c>
      <c r="T568" s="624" t="e">
        <f>Tabla__10.1.1.223_SQLEXPRESS_sigob_utp_Componentes_indicadores[[#This Row],[fecha_modificacion]]</f>
        <v>#VALUE!</v>
      </c>
    </row>
    <row r="569" spans="19:20" x14ac:dyDescent="0.25">
      <c r="S569" s="460" t="e">
        <f>Tabla__10.1.1.223_SQLEXPRESS_sigob_utp_Componentes_indicadores[[#This Row],[desc_indicador]]</f>
        <v>#VALUE!</v>
      </c>
      <c r="T569" s="624" t="e">
        <f>Tabla__10.1.1.223_SQLEXPRESS_sigob_utp_Componentes_indicadores[[#This Row],[fecha_modificacion]]</f>
        <v>#VALUE!</v>
      </c>
    </row>
    <row r="570" spans="19:20" x14ac:dyDescent="0.25">
      <c r="S570" s="460" t="e">
        <f>Tabla__10.1.1.223_SQLEXPRESS_sigob_utp_Componentes_indicadores[[#This Row],[desc_indicador]]</f>
        <v>#VALUE!</v>
      </c>
      <c r="T570" s="624" t="e">
        <f>Tabla__10.1.1.223_SQLEXPRESS_sigob_utp_Componentes_indicadores[[#This Row],[fecha_modificacion]]</f>
        <v>#VALUE!</v>
      </c>
    </row>
    <row r="571" spans="19:20" x14ac:dyDescent="0.25">
      <c r="S571" s="460" t="e">
        <f>Tabla__10.1.1.223_SQLEXPRESS_sigob_utp_Componentes_indicadores[[#This Row],[desc_indicador]]</f>
        <v>#VALUE!</v>
      </c>
      <c r="T571" s="624" t="e">
        <f>Tabla__10.1.1.223_SQLEXPRESS_sigob_utp_Componentes_indicadores[[#This Row],[fecha_modificacion]]</f>
        <v>#VALUE!</v>
      </c>
    </row>
    <row r="572" spans="19:20" x14ac:dyDescent="0.25">
      <c r="S572" s="460" t="e">
        <f>Tabla__10.1.1.223_SQLEXPRESS_sigob_utp_Componentes_indicadores[[#This Row],[desc_indicador]]</f>
        <v>#VALUE!</v>
      </c>
      <c r="T572" s="624" t="e">
        <f>Tabla__10.1.1.223_SQLEXPRESS_sigob_utp_Componentes_indicadores[[#This Row],[fecha_modificacion]]</f>
        <v>#VALUE!</v>
      </c>
    </row>
    <row r="573" spans="19:20" x14ac:dyDescent="0.25">
      <c r="S573" s="460" t="e">
        <f>Tabla__10.1.1.223_SQLEXPRESS_sigob_utp_Componentes_indicadores[[#This Row],[desc_indicador]]</f>
        <v>#VALUE!</v>
      </c>
      <c r="T573" s="624" t="e">
        <f>Tabla__10.1.1.223_SQLEXPRESS_sigob_utp_Componentes_indicadores[[#This Row],[fecha_modificacion]]</f>
        <v>#VALUE!</v>
      </c>
    </row>
    <row r="574" spans="19:20" x14ac:dyDescent="0.25">
      <c r="S574" s="460" t="e">
        <f>Tabla__10.1.1.223_SQLEXPRESS_sigob_utp_Componentes_indicadores[[#This Row],[desc_indicador]]</f>
        <v>#VALUE!</v>
      </c>
      <c r="T574" s="624" t="e">
        <f>Tabla__10.1.1.223_SQLEXPRESS_sigob_utp_Componentes_indicadores[[#This Row],[fecha_modificacion]]</f>
        <v>#VALUE!</v>
      </c>
    </row>
    <row r="575" spans="19:20" x14ac:dyDescent="0.25">
      <c r="S575" s="460" t="e">
        <f>Tabla__10.1.1.223_SQLEXPRESS_sigob_utp_Componentes_indicadores[[#This Row],[desc_indicador]]</f>
        <v>#VALUE!</v>
      </c>
      <c r="T575" s="624" t="e">
        <f>Tabla__10.1.1.223_SQLEXPRESS_sigob_utp_Componentes_indicadores[[#This Row],[fecha_modificacion]]</f>
        <v>#VALUE!</v>
      </c>
    </row>
    <row r="576" spans="19:20" x14ac:dyDescent="0.25">
      <c r="S576" s="460" t="e">
        <f>Tabla__10.1.1.223_SQLEXPRESS_sigob_utp_Componentes_indicadores[[#This Row],[desc_indicador]]</f>
        <v>#VALUE!</v>
      </c>
      <c r="T576" s="624" t="e">
        <f>Tabla__10.1.1.223_SQLEXPRESS_sigob_utp_Componentes_indicadores[[#This Row],[fecha_modificacion]]</f>
        <v>#VALUE!</v>
      </c>
    </row>
    <row r="577" spans="19:20" x14ac:dyDescent="0.25">
      <c r="S577" s="460" t="e">
        <f>Tabla__10.1.1.223_SQLEXPRESS_sigob_utp_Componentes_indicadores[[#This Row],[desc_indicador]]</f>
        <v>#VALUE!</v>
      </c>
      <c r="T577" s="624" t="e">
        <f>Tabla__10.1.1.223_SQLEXPRESS_sigob_utp_Componentes_indicadores[[#This Row],[fecha_modificacion]]</f>
        <v>#VALUE!</v>
      </c>
    </row>
    <row r="578" spans="19:20" x14ac:dyDescent="0.25">
      <c r="S578" s="460" t="e">
        <f>Tabla__10.1.1.223_SQLEXPRESS_sigob_utp_Componentes_indicadores[[#This Row],[desc_indicador]]</f>
        <v>#VALUE!</v>
      </c>
      <c r="T578" s="624" t="e">
        <f>Tabla__10.1.1.223_SQLEXPRESS_sigob_utp_Componentes_indicadores[[#This Row],[fecha_modificacion]]</f>
        <v>#VALUE!</v>
      </c>
    </row>
    <row r="579" spans="19:20" x14ac:dyDescent="0.25">
      <c r="S579" s="460" t="e">
        <f>Tabla__10.1.1.223_SQLEXPRESS_sigob_utp_Componentes_indicadores[[#This Row],[desc_indicador]]</f>
        <v>#VALUE!</v>
      </c>
      <c r="T579" s="624" t="e">
        <f>Tabla__10.1.1.223_SQLEXPRESS_sigob_utp_Componentes_indicadores[[#This Row],[fecha_modificacion]]</f>
        <v>#VALUE!</v>
      </c>
    </row>
    <row r="580" spans="19:20" x14ac:dyDescent="0.25">
      <c r="S580" s="460" t="e">
        <f>Tabla__10.1.1.223_SQLEXPRESS_sigob_utp_Componentes_indicadores[[#This Row],[desc_indicador]]</f>
        <v>#VALUE!</v>
      </c>
      <c r="T580" s="624" t="e">
        <f>Tabla__10.1.1.223_SQLEXPRESS_sigob_utp_Componentes_indicadores[[#This Row],[fecha_modificacion]]</f>
        <v>#VALUE!</v>
      </c>
    </row>
    <row r="581" spans="19:20" x14ac:dyDescent="0.25">
      <c r="S581" s="460" t="e">
        <f>Tabla__10.1.1.223_SQLEXPRESS_sigob_utp_Componentes_indicadores[[#This Row],[desc_indicador]]</f>
        <v>#VALUE!</v>
      </c>
      <c r="T581" s="624" t="e">
        <f>Tabla__10.1.1.223_SQLEXPRESS_sigob_utp_Componentes_indicadores[[#This Row],[fecha_modificacion]]</f>
        <v>#VALUE!</v>
      </c>
    </row>
    <row r="582" spans="19:20" x14ac:dyDescent="0.25">
      <c r="S582" s="460" t="e">
        <f>Tabla__10.1.1.223_SQLEXPRESS_sigob_utp_Componentes_indicadores[[#This Row],[desc_indicador]]</f>
        <v>#VALUE!</v>
      </c>
      <c r="T582" s="624" t="e">
        <f>Tabla__10.1.1.223_SQLEXPRESS_sigob_utp_Componentes_indicadores[[#This Row],[fecha_modificacion]]</f>
        <v>#VALUE!</v>
      </c>
    </row>
    <row r="583" spans="19:20" x14ac:dyDescent="0.25">
      <c r="S583" s="460" t="e">
        <f>Tabla__10.1.1.223_SQLEXPRESS_sigob_utp_Componentes_indicadores[[#This Row],[desc_indicador]]</f>
        <v>#VALUE!</v>
      </c>
      <c r="T583" s="624" t="e">
        <f>Tabla__10.1.1.223_SQLEXPRESS_sigob_utp_Componentes_indicadores[[#This Row],[fecha_modificacion]]</f>
        <v>#VALUE!</v>
      </c>
    </row>
    <row r="584" spans="19:20" x14ac:dyDescent="0.25">
      <c r="S584" s="460" t="e">
        <f>Tabla__10.1.1.223_SQLEXPRESS_sigob_utp_Componentes_indicadores[[#This Row],[desc_indicador]]</f>
        <v>#VALUE!</v>
      </c>
      <c r="T584" s="624" t="e">
        <f>Tabla__10.1.1.223_SQLEXPRESS_sigob_utp_Componentes_indicadores[[#This Row],[fecha_modificacion]]</f>
        <v>#VALUE!</v>
      </c>
    </row>
    <row r="585" spans="19:20" x14ac:dyDescent="0.25">
      <c r="S585" s="460" t="e">
        <f>Tabla__10.1.1.223_SQLEXPRESS_sigob_utp_Componentes_indicadores[[#This Row],[desc_indicador]]</f>
        <v>#VALUE!</v>
      </c>
      <c r="T585" s="624" t="e">
        <f>Tabla__10.1.1.223_SQLEXPRESS_sigob_utp_Componentes_indicadores[[#This Row],[fecha_modificacion]]</f>
        <v>#VALUE!</v>
      </c>
    </row>
    <row r="586" spans="19:20" x14ac:dyDescent="0.25">
      <c r="S586" s="460" t="e">
        <f>Tabla__10.1.1.223_SQLEXPRESS_sigob_utp_Componentes_indicadores[[#This Row],[desc_indicador]]</f>
        <v>#VALUE!</v>
      </c>
      <c r="T586" s="624" t="e">
        <f>Tabla__10.1.1.223_SQLEXPRESS_sigob_utp_Componentes_indicadores[[#This Row],[fecha_modificacion]]</f>
        <v>#VALUE!</v>
      </c>
    </row>
    <row r="587" spans="19:20" x14ac:dyDescent="0.25">
      <c r="S587" s="460" t="e">
        <f>Tabla__10.1.1.223_SQLEXPRESS_sigob_utp_Componentes_indicadores[[#This Row],[desc_indicador]]</f>
        <v>#VALUE!</v>
      </c>
      <c r="T587" s="624" t="e">
        <f>Tabla__10.1.1.223_SQLEXPRESS_sigob_utp_Componentes_indicadores[[#This Row],[fecha_modificacion]]</f>
        <v>#VALUE!</v>
      </c>
    </row>
    <row r="588" spans="19:20" x14ac:dyDescent="0.25">
      <c r="S588" s="460" t="e">
        <f>Tabla__10.1.1.223_SQLEXPRESS_sigob_utp_Componentes_indicadores[[#This Row],[desc_indicador]]</f>
        <v>#VALUE!</v>
      </c>
      <c r="T588" s="624" t="e">
        <f>Tabla__10.1.1.223_SQLEXPRESS_sigob_utp_Componentes_indicadores[[#This Row],[fecha_modificacion]]</f>
        <v>#VALUE!</v>
      </c>
    </row>
    <row r="589" spans="19:20" x14ac:dyDescent="0.25">
      <c r="S589" s="460" t="e">
        <f>Tabla__10.1.1.223_SQLEXPRESS_sigob_utp_Componentes_indicadores[[#This Row],[desc_indicador]]</f>
        <v>#VALUE!</v>
      </c>
      <c r="T589" s="624" t="e">
        <f>Tabla__10.1.1.223_SQLEXPRESS_sigob_utp_Componentes_indicadores[[#This Row],[fecha_modificacion]]</f>
        <v>#VALUE!</v>
      </c>
    </row>
    <row r="590" spans="19:20" x14ac:dyDescent="0.25">
      <c r="S590" s="460" t="e">
        <f>Tabla__10.1.1.223_SQLEXPRESS_sigob_utp_Componentes_indicadores[[#This Row],[desc_indicador]]</f>
        <v>#VALUE!</v>
      </c>
      <c r="T590" s="624" t="e">
        <f>Tabla__10.1.1.223_SQLEXPRESS_sigob_utp_Componentes_indicadores[[#This Row],[fecha_modificacion]]</f>
        <v>#VALUE!</v>
      </c>
    </row>
    <row r="591" spans="19:20" x14ac:dyDescent="0.25">
      <c r="S591" s="460" t="e">
        <f>Tabla__10.1.1.223_SQLEXPRESS_sigob_utp_Componentes_indicadores[[#This Row],[desc_indicador]]</f>
        <v>#VALUE!</v>
      </c>
      <c r="T591" s="624" t="e">
        <f>Tabla__10.1.1.223_SQLEXPRESS_sigob_utp_Componentes_indicadores[[#This Row],[fecha_modificacion]]</f>
        <v>#VALUE!</v>
      </c>
    </row>
    <row r="592" spans="19:20" x14ac:dyDescent="0.25">
      <c r="S592" s="460" t="e">
        <f>Tabla__10.1.1.223_SQLEXPRESS_sigob_utp_Componentes_indicadores[[#This Row],[desc_indicador]]</f>
        <v>#VALUE!</v>
      </c>
      <c r="T592" s="624" t="e">
        <f>Tabla__10.1.1.223_SQLEXPRESS_sigob_utp_Componentes_indicadores[[#This Row],[fecha_modificacion]]</f>
        <v>#VALUE!</v>
      </c>
    </row>
    <row r="593" spans="19:20" x14ac:dyDescent="0.25">
      <c r="S593" s="460" t="e">
        <f>Tabla__10.1.1.223_SQLEXPRESS_sigob_utp_Componentes_indicadores[[#This Row],[desc_indicador]]</f>
        <v>#VALUE!</v>
      </c>
      <c r="T593" s="624" t="e">
        <f>Tabla__10.1.1.223_SQLEXPRESS_sigob_utp_Componentes_indicadores[[#This Row],[fecha_modificacion]]</f>
        <v>#VALUE!</v>
      </c>
    </row>
    <row r="594" spans="19:20" x14ac:dyDescent="0.25">
      <c r="S594" s="460" t="e">
        <f>Tabla__10.1.1.223_SQLEXPRESS_sigob_utp_Componentes_indicadores[[#This Row],[desc_indicador]]</f>
        <v>#VALUE!</v>
      </c>
      <c r="T594" s="624" t="e">
        <f>Tabla__10.1.1.223_SQLEXPRESS_sigob_utp_Componentes_indicadores[[#This Row],[fecha_modificacion]]</f>
        <v>#VALUE!</v>
      </c>
    </row>
    <row r="595" spans="19:20" x14ac:dyDescent="0.25">
      <c r="S595" s="460" t="e">
        <f>Tabla__10.1.1.223_SQLEXPRESS_sigob_utp_Componentes_indicadores[[#This Row],[desc_indicador]]</f>
        <v>#VALUE!</v>
      </c>
      <c r="T595" s="624" t="e">
        <f>Tabla__10.1.1.223_SQLEXPRESS_sigob_utp_Componentes_indicadores[[#This Row],[fecha_modificacion]]</f>
        <v>#VALUE!</v>
      </c>
    </row>
    <row r="596" spans="19:20" x14ac:dyDescent="0.25">
      <c r="S596" s="460" t="e">
        <f>Tabla__10.1.1.223_SQLEXPRESS_sigob_utp_Componentes_indicadores[[#This Row],[desc_indicador]]</f>
        <v>#VALUE!</v>
      </c>
      <c r="T596" s="624" t="e">
        <f>Tabla__10.1.1.223_SQLEXPRESS_sigob_utp_Componentes_indicadores[[#This Row],[fecha_modificacion]]</f>
        <v>#VALUE!</v>
      </c>
    </row>
    <row r="597" spans="19:20" x14ac:dyDescent="0.25">
      <c r="S597" s="460" t="e">
        <f>Tabla__10.1.1.223_SQLEXPRESS_sigob_utp_Componentes_indicadores[[#This Row],[desc_indicador]]</f>
        <v>#VALUE!</v>
      </c>
      <c r="T597" s="624" t="e">
        <f>Tabla__10.1.1.223_SQLEXPRESS_sigob_utp_Componentes_indicadores[[#This Row],[fecha_modificacion]]</f>
        <v>#VALUE!</v>
      </c>
    </row>
    <row r="598" spans="19:20" x14ac:dyDescent="0.25">
      <c r="S598" s="460" t="e">
        <f>Tabla__10.1.1.223_SQLEXPRESS_sigob_utp_Componentes_indicadores[[#This Row],[desc_indicador]]</f>
        <v>#VALUE!</v>
      </c>
      <c r="T598" s="624" t="e">
        <f>Tabla__10.1.1.223_SQLEXPRESS_sigob_utp_Componentes_indicadores[[#This Row],[fecha_modificacion]]</f>
        <v>#VALUE!</v>
      </c>
    </row>
    <row r="599" spans="19:20" x14ac:dyDescent="0.25">
      <c r="S599" s="460" t="e">
        <f>Tabla__10.1.1.223_SQLEXPRESS_sigob_utp_Componentes_indicadores[[#This Row],[desc_indicador]]</f>
        <v>#VALUE!</v>
      </c>
      <c r="T599" s="624" t="e">
        <f>Tabla__10.1.1.223_SQLEXPRESS_sigob_utp_Componentes_indicadores[[#This Row],[fecha_modificacion]]</f>
        <v>#VALUE!</v>
      </c>
    </row>
    <row r="600" spans="19:20" x14ac:dyDescent="0.25">
      <c r="S600" s="460" t="e">
        <f>Tabla__10.1.1.223_SQLEXPRESS_sigob_utp_Componentes_indicadores[[#This Row],[desc_indicador]]</f>
        <v>#VALUE!</v>
      </c>
      <c r="T600" s="624" t="e">
        <f>Tabla__10.1.1.223_SQLEXPRESS_sigob_utp_Componentes_indicadores[[#This Row],[fecha_modificacion]]</f>
        <v>#VALUE!</v>
      </c>
    </row>
    <row r="601" spans="19:20" x14ac:dyDescent="0.25">
      <c r="S601" s="460" t="e">
        <f>Tabla__10.1.1.223_SQLEXPRESS_sigob_utp_Componentes_indicadores[[#This Row],[desc_indicador]]</f>
        <v>#VALUE!</v>
      </c>
      <c r="T601" s="624" t="e">
        <f>Tabla__10.1.1.223_SQLEXPRESS_sigob_utp_Componentes_indicadores[[#This Row],[fecha_modificacion]]</f>
        <v>#VALUE!</v>
      </c>
    </row>
    <row r="602" spans="19:20" x14ac:dyDescent="0.25">
      <c r="S602" s="460" t="e">
        <f>Tabla__10.1.1.223_SQLEXPRESS_sigob_utp_Componentes_indicadores[[#This Row],[desc_indicador]]</f>
        <v>#VALUE!</v>
      </c>
      <c r="T602" s="624" t="e">
        <f>Tabla__10.1.1.223_SQLEXPRESS_sigob_utp_Componentes_indicadores[[#This Row],[fecha_modificacion]]</f>
        <v>#VALUE!</v>
      </c>
    </row>
    <row r="603" spans="19:20" x14ac:dyDescent="0.25">
      <c r="S603" s="460" t="e">
        <f>Tabla__10.1.1.223_SQLEXPRESS_sigob_utp_Componentes_indicadores[[#This Row],[desc_indicador]]</f>
        <v>#VALUE!</v>
      </c>
      <c r="T603" s="624" t="e">
        <f>Tabla__10.1.1.223_SQLEXPRESS_sigob_utp_Componentes_indicadores[[#This Row],[fecha_modificacion]]</f>
        <v>#VALUE!</v>
      </c>
    </row>
    <row r="604" spans="19:20" x14ac:dyDescent="0.25">
      <c r="S604" s="460" t="e">
        <f>Tabla__10.1.1.223_SQLEXPRESS_sigob_utp_Componentes_indicadores[[#This Row],[desc_indicador]]</f>
        <v>#VALUE!</v>
      </c>
      <c r="T604" s="624" t="e">
        <f>Tabla__10.1.1.223_SQLEXPRESS_sigob_utp_Componentes_indicadores[[#This Row],[fecha_modificacion]]</f>
        <v>#VALUE!</v>
      </c>
    </row>
    <row r="605" spans="19:20" x14ac:dyDescent="0.25">
      <c r="S605" s="460" t="e">
        <f>Tabla__10.1.1.223_SQLEXPRESS_sigob_utp_Componentes_indicadores[[#This Row],[desc_indicador]]</f>
        <v>#VALUE!</v>
      </c>
      <c r="T605" s="624" t="e">
        <f>Tabla__10.1.1.223_SQLEXPRESS_sigob_utp_Componentes_indicadores[[#This Row],[fecha_modificacion]]</f>
        <v>#VALUE!</v>
      </c>
    </row>
    <row r="606" spans="19:20" x14ac:dyDescent="0.25">
      <c r="S606" s="460" t="e">
        <f>Tabla__10.1.1.223_SQLEXPRESS_sigob_utp_Componentes_indicadores[[#This Row],[desc_indicador]]</f>
        <v>#VALUE!</v>
      </c>
      <c r="T606" s="624" t="e">
        <f>Tabla__10.1.1.223_SQLEXPRESS_sigob_utp_Componentes_indicadores[[#This Row],[fecha_modificacion]]</f>
        <v>#VALUE!</v>
      </c>
    </row>
    <row r="607" spans="19:20" x14ac:dyDescent="0.25">
      <c r="S607" s="460" t="e">
        <f>Tabla__10.1.1.223_SQLEXPRESS_sigob_utp_Componentes_indicadores[[#This Row],[desc_indicador]]</f>
        <v>#VALUE!</v>
      </c>
      <c r="T607" s="624" t="e">
        <f>Tabla__10.1.1.223_SQLEXPRESS_sigob_utp_Componentes_indicadores[[#This Row],[fecha_modificacion]]</f>
        <v>#VALUE!</v>
      </c>
    </row>
    <row r="608" spans="19:20" x14ac:dyDescent="0.25">
      <c r="S608" s="460" t="e">
        <f>Tabla__10.1.1.223_SQLEXPRESS_sigob_utp_Componentes_indicadores[[#This Row],[desc_indicador]]</f>
        <v>#VALUE!</v>
      </c>
      <c r="T608" s="624" t="e">
        <f>Tabla__10.1.1.223_SQLEXPRESS_sigob_utp_Componentes_indicadores[[#This Row],[fecha_modificacion]]</f>
        <v>#VALUE!</v>
      </c>
    </row>
    <row r="609" spans="19:20" x14ac:dyDescent="0.25">
      <c r="S609" s="460" t="e">
        <f>Tabla__10.1.1.223_SQLEXPRESS_sigob_utp_Componentes_indicadores[[#This Row],[desc_indicador]]</f>
        <v>#VALUE!</v>
      </c>
      <c r="T609" s="624" t="e">
        <f>Tabla__10.1.1.223_SQLEXPRESS_sigob_utp_Componentes_indicadores[[#This Row],[fecha_modificacion]]</f>
        <v>#VALUE!</v>
      </c>
    </row>
    <row r="610" spans="19:20" x14ac:dyDescent="0.25">
      <c r="S610" s="460" t="e">
        <f>Tabla__10.1.1.223_SQLEXPRESS_sigob_utp_Componentes_indicadores[[#This Row],[desc_indicador]]</f>
        <v>#VALUE!</v>
      </c>
      <c r="T610" s="624" t="e">
        <f>Tabla__10.1.1.223_SQLEXPRESS_sigob_utp_Componentes_indicadores[[#This Row],[fecha_modificacion]]</f>
        <v>#VALUE!</v>
      </c>
    </row>
    <row r="611" spans="19:20" x14ac:dyDescent="0.25">
      <c r="S611" s="460" t="e">
        <f>Tabla__10.1.1.223_SQLEXPRESS_sigob_utp_Componentes_indicadores[[#This Row],[desc_indicador]]</f>
        <v>#VALUE!</v>
      </c>
      <c r="T611" s="624" t="e">
        <f>Tabla__10.1.1.223_SQLEXPRESS_sigob_utp_Componentes_indicadores[[#This Row],[fecha_modificacion]]</f>
        <v>#VALUE!</v>
      </c>
    </row>
    <row r="612" spans="19:20" x14ac:dyDescent="0.25">
      <c r="S612" s="460" t="e">
        <f>Tabla__10.1.1.223_SQLEXPRESS_sigob_utp_Componentes_indicadores[[#This Row],[desc_indicador]]</f>
        <v>#VALUE!</v>
      </c>
      <c r="T612" s="624" t="e">
        <f>Tabla__10.1.1.223_SQLEXPRESS_sigob_utp_Componentes_indicadores[[#This Row],[fecha_modificacion]]</f>
        <v>#VALUE!</v>
      </c>
    </row>
    <row r="613" spans="19:20" x14ac:dyDescent="0.25">
      <c r="S613" s="460" t="e">
        <f>Tabla__10.1.1.223_SQLEXPRESS_sigob_utp_Componentes_indicadores[[#This Row],[desc_indicador]]</f>
        <v>#VALUE!</v>
      </c>
      <c r="T613" s="624" t="e">
        <f>Tabla__10.1.1.223_SQLEXPRESS_sigob_utp_Componentes_indicadores[[#This Row],[fecha_modificacion]]</f>
        <v>#VALUE!</v>
      </c>
    </row>
    <row r="614" spans="19:20" x14ac:dyDescent="0.25">
      <c r="S614" s="460" t="e">
        <f>Tabla__10.1.1.223_SQLEXPRESS_sigob_utp_Componentes_indicadores[[#This Row],[desc_indicador]]</f>
        <v>#VALUE!</v>
      </c>
      <c r="T614" s="624" t="e">
        <f>Tabla__10.1.1.223_SQLEXPRESS_sigob_utp_Componentes_indicadores[[#This Row],[fecha_modificacion]]</f>
        <v>#VALUE!</v>
      </c>
    </row>
    <row r="615" spans="19:20" x14ac:dyDescent="0.25">
      <c r="S615" s="460" t="e">
        <f>Tabla__10.1.1.223_SQLEXPRESS_sigob_utp_Componentes_indicadores[[#This Row],[desc_indicador]]</f>
        <v>#VALUE!</v>
      </c>
      <c r="T615" s="624" t="e">
        <f>Tabla__10.1.1.223_SQLEXPRESS_sigob_utp_Componentes_indicadores[[#This Row],[fecha_modificacion]]</f>
        <v>#VALUE!</v>
      </c>
    </row>
    <row r="616" spans="19:20" x14ac:dyDescent="0.25">
      <c r="S616" s="460" t="e">
        <f>Tabla__10.1.1.223_SQLEXPRESS_sigob_utp_Componentes_indicadores[[#This Row],[desc_indicador]]</f>
        <v>#VALUE!</v>
      </c>
      <c r="T616" s="624" t="e">
        <f>Tabla__10.1.1.223_SQLEXPRESS_sigob_utp_Componentes_indicadores[[#This Row],[fecha_modificacion]]</f>
        <v>#VALUE!</v>
      </c>
    </row>
    <row r="617" spans="19:20" x14ac:dyDescent="0.25">
      <c r="S617" s="460" t="e">
        <f>Tabla__10.1.1.223_SQLEXPRESS_sigob_utp_Componentes_indicadores[[#This Row],[desc_indicador]]</f>
        <v>#VALUE!</v>
      </c>
      <c r="T617" s="624" t="e">
        <f>Tabla__10.1.1.223_SQLEXPRESS_sigob_utp_Componentes_indicadores[[#This Row],[fecha_modificacion]]</f>
        <v>#VALUE!</v>
      </c>
    </row>
    <row r="618" spans="19:20" x14ac:dyDescent="0.25">
      <c r="S618" s="460" t="e">
        <f>Tabla__10.1.1.223_SQLEXPRESS_sigob_utp_Componentes_indicadores[[#This Row],[desc_indicador]]</f>
        <v>#VALUE!</v>
      </c>
      <c r="T618" s="624" t="e">
        <f>Tabla__10.1.1.223_SQLEXPRESS_sigob_utp_Componentes_indicadores[[#This Row],[fecha_modificacion]]</f>
        <v>#VALUE!</v>
      </c>
    </row>
    <row r="619" spans="19:20" x14ac:dyDescent="0.25">
      <c r="S619" s="460" t="e">
        <f>Tabla__10.1.1.223_SQLEXPRESS_sigob_utp_Componentes_indicadores[[#This Row],[desc_indicador]]</f>
        <v>#VALUE!</v>
      </c>
      <c r="T619" s="624" t="e">
        <f>Tabla__10.1.1.223_SQLEXPRESS_sigob_utp_Componentes_indicadores[[#This Row],[fecha_modificacion]]</f>
        <v>#VALUE!</v>
      </c>
    </row>
    <row r="620" spans="19:20" x14ac:dyDescent="0.25">
      <c r="S620" s="460" t="e">
        <f>Tabla__10.1.1.223_SQLEXPRESS_sigob_utp_Componentes_indicadores[[#This Row],[desc_indicador]]</f>
        <v>#VALUE!</v>
      </c>
      <c r="T620" s="624" t="e">
        <f>Tabla__10.1.1.223_SQLEXPRESS_sigob_utp_Componentes_indicadores[[#This Row],[fecha_modificacion]]</f>
        <v>#VALUE!</v>
      </c>
    </row>
    <row r="621" spans="19:20" x14ac:dyDescent="0.25">
      <c r="S621" s="460" t="e">
        <f>Tabla__10.1.1.223_SQLEXPRESS_sigob_utp_Componentes_indicadores[[#This Row],[desc_indicador]]</f>
        <v>#VALUE!</v>
      </c>
      <c r="T621" s="624" t="e">
        <f>Tabla__10.1.1.223_SQLEXPRESS_sigob_utp_Componentes_indicadores[[#This Row],[fecha_modificacion]]</f>
        <v>#VALUE!</v>
      </c>
    </row>
    <row r="622" spans="19:20" x14ac:dyDescent="0.25">
      <c r="S622" s="460" t="e">
        <f>Tabla__10.1.1.223_SQLEXPRESS_sigob_utp_Componentes_indicadores[[#This Row],[desc_indicador]]</f>
        <v>#VALUE!</v>
      </c>
      <c r="T622" s="624" t="e">
        <f>Tabla__10.1.1.223_SQLEXPRESS_sigob_utp_Componentes_indicadores[[#This Row],[fecha_modificacion]]</f>
        <v>#VALUE!</v>
      </c>
    </row>
    <row r="623" spans="19:20" x14ac:dyDescent="0.25">
      <c r="S623" s="460" t="e">
        <f>Tabla__10.1.1.223_SQLEXPRESS_sigob_utp_Componentes_indicadores[[#This Row],[desc_indicador]]</f>
        <v>#VALUE!</v>
      </c>
      <c r="T623" s="624" t="e">
        <f>Tabla__10.1.1.223_SQLEXPRESS_sigob_utp_Componentes_indicadores[[#This Row],[fecha_modificacion]]</f>
        <v>#VALUE!</v>
      </c>
    </row>
    <row r="624" spans="19:20" x14ac:dyDescent="0.25">
      <c r="S624" s="460" t="e">
        <f>Tabla__10.1.1.223_SQLEXPRESS_sigob_utp_Componentes_indicadores[[#This Row],[desc_indicador]]</f>
        <v>#VALUE!</v>
      </c>
      <c r="T624" s="624" t="e">
        <f>Tabla__10.1.1.223_SQLEXPRESS_sigob_utp_Componentes_indicadores[[#This Row],[fecha_modificacion]]</f>
        <v>#VALUE!</v>
      </c>
    </row>
    <row r="625" spans="19:20" x14ac:dyDescent="0.25">
      <c r="S625" s="460" t="e">
        <f>Tabla__10.1.1.223_SQLEXPRESS_sigob_utp_Componentes_indicadores[[#This Row],[desc_indicador]]</f>
        <v>#VALUE!</v>
      </c>
      <c r="T625" s="624" t="e">
        <f>Tabla__10.1.1.223_SQLEXPRESS_sigob_utp_Componentes_indicadores[[#This Row],[fecha_modificacion]]</f>
        <v>#VALUE!</v>
      </c>
    </row>
    <row r="626" spans="19:20" x14ac:dyDescent="0.25">
      <c r="S626" s="460" t="e">
        <f>Tabla__10.1.1.223_SQLEXPRESS_sigob_utp_Componentes_indicadores[[#This Row],[desc_indicador]]</f>
        <v>#VALUE!</v>
      </c>
      <c r="T626" s="624" t="e">
        <f>Tabla__10.1.1.223_SQLEXPRESS_sigob_utp_Componentes_indicadores[[#This Row],[fecha_modificacion]]</f>
        <v>#VALUE!</v>
      </c>
    </row>
    <row r="627" spans="19:20" x14ac:dyDescent="0.25">
      <c r="S627" s="460" t="e">
        <f>Tabla__10.1.1.223_SQLEXPRESS_sigob_utp_Componentes_indicadores[[#This Row],[desc_indicador]]</f>
        <v>#VALUE!</v>
      </c>
      <c r="T627" s="624" t="e">
        <f>Tabla__10.1.1.223_SQLEXPRESS_sigob_utp_Componentes_indicadores[[#This Row],[fecha_modificacion]]</f>
        <v>#VALUE!</v>
      </c>
    </row>
    <row r="628" spans="19:20" x14ac:dyDescent="0.25">
      <c r="S628" s="460" t="e">
        <f>Tabla__10.1.1.223_SQLEXPRESS_sigob_utp_Componentes_indicadores[[#This Row],[desc_indicador]]</f>
        <v>#VALUE!</v>
      </c>
      <c r="T628" s="624" t="e">
        <f>Tabla__10.1.1.223_SQLEXPRESS_sigob_utp_Componentes_indicadores[[#This Row],[fecha_modificacion]]</f>
        <v>#VALUE!</v>
      </c>
    </row>
    <row r="629" spans="19:20" x14ac:dyDescent="0.25">
      <c r="S629" s="460" t="e">
        <f>Tabla__10.1.1.223_SQLEXPRESS_sigob_utp_Componentes_indicadores[[#This Row],[desc_indicador]]</f>
        <v>#VALUE!</v>
      </c>
      <c r="T629" s="624" t="e">
        <f>Tabla__10.1.1.223_SQLEXPRESS_sigob_utp_Componentes_indicadores[[#This Row],[fecha_modificacion]]</f>
        <v>#VALUE!</v>
      </c>
    </row>
    <row r="630" spans="19:20" x14ac:dyDescent="0.25">
      <c r="S630" s="460" t="e">
        <f>Tabla__10.1.1.223_SQLEXPRESS_sigob_utp_Componentes_indicadores[[#This Row],[desc_indicador]]</f>
        <v>#VALUE!</v>
      </c>
      <c r="T630" s="624" t="e">
        <f>Tabla__10.1.1.223_SQLEXPRESS_sigob_utp_Componentes_indicadores[[#This Row],[fecha_modificacion]]</f>
        <v>#VALUE!</v>
      </c>
    </row>
    <row r="631" spans="19:20" x14ac:dyDescent="0.25">
      <c r="S631" s="460" t="e">
        <f>Tabla__10.1.1.223_SQLEXPRESS_sigob_utp_Componentes_indicadores[[#This Row],[desc_indicador]]</f>
        <v>#VALUE!</v>
      </c>
      <c r="T631" s="624" t="e">
        <f>Tabla__10.1.1.223_SQLEXPRESS_sigob_utp_Componentes_indicadores[[#This Row],[fecha_modificacion]]</f>
        <v>#VALUE!</v>
      </c>
    </row>
    <row r="632" spans="19:20" x14ac:dyDescent="0.25">
      <c r="S632" s="460" t="e">
        <f>Tabla__10.1.1.223_SQLEXPRESS_sigob_utp_Componentes_indicadores[[#This Row],[desc_indicador]]</f>
        <v>#VALUE!</v>
      </c>
      <c r="T632" s="624" t="e">
        <f>Tabla__10.1.1.223_SQLEXPRESS_sigob_utp_Componentes_indicadores[[#This Row],[fecha_modificacion]]</f>
        <v>#VALUE!</v>
      </c>
    </row>
    <row r="633" spans="19:20" x14ac:dyDescent="0.25">
      <c r="S633" s="460" t="e">
        <f>Tabla__10.1.1.223_SQLEXPRESS_sigob_utp_Componentes_indicadores[[#This Row],[desc_indicador]]</f>
        <v>#VALUE!</v>
      </c>
      <c r="T633" s="624" t="e">
        <f>Tabla__10.1.1.223_SQLEXPRESS_sigob_utp_Componentes_indicadores[[#This Row],[fecha_modificacion]]</f>
        <v>#VALUE!</v>
      </c>
    </row>
    <row r="634" spans="19:20" x14ac:dyDescent="0.25">
      <c r="S634" s="460" t="e">
        <f>Tabla__10.1.1.223_SQLEXPRESS_sigob_utp_Componentes_indicadores[[#This Row],[desc_indicador]]</f>
        <v>#VALUE!</v>
      </c>
      <c r="T634" s="624" t="e">
        <f>Tabla__10.1.1.223_SQLEXPRESS_sigob_utp_Componentes_indicadores[[#This Row],[fecha_modificacion]]</f>
        <v>#VALUE!</v>
      </c>
    </row>
    <row r="635" spans="19:20" x14ac:dyDescent="0.25">
      <c r="S635" s="460" t="e">
        <f>Tabla__10.1.1.223_SQLEXPRESS_sigob_utp_Componentes_indicadores[[#This Row],[desc_indicador]]</f>
        <v>#VALUE!</v>
      </c>
      <c r="T635" s="624" t="e">
        <f>Tabla__10.1.1.223_SQLEXPRESS_sigob_utp_Componentes_indicadores[[#This Row],[fecha_modificacion]]</f>
        <v>#VALUE!</v>
      </c>
    </row>
    <row r="636" spans="19:20" x14ac:dyDescent="0.25">
      <c r="S636" s="460" t="e">
        <f>Tabla__10.1.1.223_SQLEXPRESS_sigob_utp_Componentes_indicadores[[#This Row],[desc_indicador]]</f>
        <v>#VALUE!</v>
      </c>
      <c r="T636" s="624" t="e">
        <f>Tabla__10.1.1.223_SQLEXPRESS_sigob_utp_Componentes_indicadores[[#This Row],[fecha_modificacion]]</f>
        <v>#VALUE!</v>
      </c>
    </row>
    <row r="637" spans="19:20" x14ac:dyDescent="0.25">
      <c r="S637" s="460" t="e">
        <f>Tabla__10.1.1.223_SQLEXPRESS_sigob_utp_Componentes_indicadores[[#This Row],[desc_indicador]]</f>
        <v>#VALUE!</v>
      </c>
      <c r="T637" s="624" t="e">
        <f>Tabla__10.1.1.223_SQLEXPRESS_sigob_utp_Componentes_indicadores[[#This Row],[fecha_modificacion]]</f>
        <v>#VALUE!</v>
      </c>
    </row>
    <row r="638" spans="19:20" x14ac:dyDescent="0.25">
      <c r="S638" s="460" t="e">
        <f>Tabla__10.1.1.223_SQLEXPRESS_sigob_utp_Componentes_indicadores[[#This Row],[desc_indicador]]</f>
        <v>#VALUE!</v>
      </c>
      <c r="T638" s="624" t="e">
        <f>Tabla__10.1.1.223_SQLEXPRESS_sigob_utp_Componentes_indicadores[[#This Row],[fecha_modificacion]]</f>
        <v>#VALUE!</v>
      </c>
    </row>
    <row r="639" spans="19:20" x14ac:dyDescent="0.25">
      <c r="S639" s="460" t="e">
        <f>Tabla__10.1.1.223_SQLEXPRESS_sigob_utp_Componentes_indicadores[[#This Row],[desc_indicador]]</f>
        <v>#VALUE!</v>
      </c>
      <c r="T639" s="624" t="e">
        <f>Tabla__10.1.1.223_SQLEXPRESS_sigob_utp_Componentes_indicadores[[#This Row],[fecha_modificacion]]</f>
        <v>#VALUE!</v>
      </c>
    </row>
    <row r="640" spans="19:20" x14ac:dyDescent="0.25">
      <c r="S640" s="460" t="e">
        <f>Tabla__10.1.1.223_SQLEXPRESS_sigob_utp_Componentes_indicadores[[#This Row],[desc_indicador]]</f>
        <v>#VALUE!</v>
      </c>
      <c r="T640" s="624" t="e">
        <f>Tabla__10.1.1.223_SQLEXPRESS_sigob_utp_Componentes_indicadores[[#This Row],[fecha_modificacion]]</f>
        <v>#VALUE!</v>
      </c>
    </row>
    <row r="641" spans="19:20" x14ac:dyDescent="0.25">
      <c r="S641" s="460" t="e">
        <f>Tabla__10.1.1.223_SQLEXPRESS_sigob_utp_Componentes_indicadores[[#This Row],[desc_indicador]]</f>
        <v>#VALUE!</v>
      </c>
      <c r="T641" s="624" t="e">
        <f>Tabla__10.1.1.223_SQLEXPRESS_sigob_utp_Componentes_indicadores[[#This Row],[fecha_modificacion]]</f>
        <v>#VALUE!</v>
      </c>
    </row>
    <row r="642" spans="19:20" x14ac:dyDescent="0.25">
      <c r="S642" s="460" t="e">
        <f>Tabla__10.1.1.223_SQLEXPRESS_sigob_utp_Componentes_indicadores[[#This Row],[desc_indicador]]</f>
        <v>#VALUE!</v>
      </c>
      <c r="T642" s="624" t="e">
        <f>Tabla__10.1.1.223_SQLEXPRESS_sigob_utp_Componentes_indicadores[[#This Row],[fecha_modificacion]]</f>
        <v>#VALUE!</v>
      </c>
    </row>
    <row r="643" spans="19:20" x14ac:dyDescent="0.25">
      <c r="S643" s="460" t="e">
        <f>Tabla__10.1.1.223_SQLEXPRESS_sigob_utp_Componentes_indicadores[[#This Row],[desc_indicador]]</f>
        <v>#VALUE!</v>
      </c>
      <c r="T643" s="624" t="e">
        <f>Tabla__10.1.1.223_SQLEXPRESS_sigob_utp_Componentes_indicadores[[#This Row],[fecha_modificacion]]</f>
        <v>#VALUE!</v>
      </c>
    </row>
    <row r="644" spans="19:20" x14ac:dyDescent="0.25">
      <c r="S644" s="460" t="e">
        <f>Tabla__10.1.1.223_SQLEXPRESS_sigob_utp_Componentes_indicadores[[#This Row],[desc_indicador]]</f>
        <v>#VALUE!</v>
      </c>
      <c r="T644" s="624" t="e">
        <f>Tabla__10.1.1.223_SQLEXPRESS_sigob_utp_Componentes_indicadores[[#This Row],[fecha_modificacion]]</f>
        <v>#VALUE!</v>
      </c>
    </row>
    <row r="645" spans="19:20" x14ac:dyDescent="0.25">
      <c r="S645" s="460" t="e">
        <f>Tabla__10.1.1.223_SQLEXPRESS_sigob_utp_Componentes_indicadores[[#This Row],[desc_indicador]]</f>
        <v>#VALUE!</v>
      </c>
      <c r="T645" s="624" t="e">
        <f>Tabla__10.1.1.223_SQLEXPRESS_sigob_utp_Componentes_indicadores[[#This Row],[fecha_modificacion]]</f>
        <v>#VALUE!</v>
      </c>
    </row>
    <row r="646" spans="19:20" x14ac:dyDescent="0.25">
      <c r="S646" s="460" t="e">
        <f>Tabla__10.1.1.223_SQLEXPRESS_sigob_utp_Componentes_indicadores[[#This Row],[desc_indicador]]</f>
        <v>#VALUE!</v>
      </c>
      <c r="T646" s="624" t="e">
        <f>Tabla__10.1.1.223_SQLEXPRESS_sigob_utp_Componentes_indicadores[[#This Row],[fecha_modificacion]]</f>
        <v>#VALUE!</v>
      </c>
    </row>
    <row r="647" spans="19:20" x14ac:dyDescent="0.25">
      <c r="S647" s="460" t="e">
        <f>Tabla__10.1.1.223_SQLEXPRESS_sigob_utp_Componentes_indicadores[[#This Row],[desc_indicador]]</f>
        <v>#VALUE!</v>
      </c>
      <c r="T647" s="624" t="e">
        <f>Tabla__10.1.1.223_SQLEXPRESS_sigob_utp_Componentes_indicadores[[#This Row],[fecha_modificacion]]</f>
        <v>#VALUE!</v>
      </c>
    </row>
    <row r="648" spans="19:20" x14ac:dyDescent="0.25">
      <c r="S648" s="460" t="e">
        <f>Tabla__10.1.1.223_SQLEXPRESS_sigob_utp_Componentes_indicadores[[#This Row],[desc_indicador]]</f>
        <v>#VALUE!</v>
      </c>
      <c r="T648" s="624" t="e">
        <f>Tabla__10.1.1.223_SQLEXPRESS_sigob_utp_Componentes_indicadores[[#This Row],[fecha_modificacion]]</f>
        <v>#VALUE!</v>
      </c>
    </row>
    <row r="649" spans="19:20" x14ac:dyDescent="0.25">
      <c r="S649" s="460" t="e">
        <f>Tabla__10.1.1.223_SQLEXPRESS_sigob_utp_Componentes_indicadores[[#This Row],[desc_indicador]]</f>
        <v>#VALUE!</v>
      </c>
      <c r="T649" s="624" t="e">
        <f>Tabla__10.1.1.223_SQLEXPRESS_sigob_utp_Componentes_indicadores[[#This Row],[fecha_modificacion]]</f>
        <v>#VALUE!</v>
      </c>
    </row>
    <row r="650" spans="19:20" x14ac:dyDescent="0.25">
      <c r="S650" s="460" t="e">
        <f>Tabla__10.1.1.223_SQLEXPRESS_sigob_utp_Componentes_indicadores[[#This Row],[desc_indicador]]</f>
        <v>#VALUE!</v>
      </c>
      <c r="T650" s="624" t="e">
        <f>Tabla__10.1.1.223_SQLEXPRESS_sigob_utp_Componentes_indicadores[[#This Row],[fecha_modificacion]]</f>
        <v>#VALUE!</v>
      </c>
    </row>
    <row r="651" spans="19:20" x14ac:dyDescent="0.25">
      <c r="S651" s="460" t="e">
        <f>Tabla__10.1.1.223_SQLEXPRESS_sigob_utp_Componentes_indicadores[[#This Row],[desc_indicador]]</f>
        <v>#VALUE!</v>
      </c>
      <c r="T651" s="624" t="e">
        <f>Tabla__10.1.1.223_SQLEXPRESS_sigob_utp_Componentes_indicadores[[#This Row],[fecha_modificacion]]</f>
        <v>#VALUE!</v>
      </c>
    </row>
    <row r="652" spans="19:20" x14ac:dyDescent="0.25">
      <c r="S652" s="460" t="e">
        <f>Tabla__10.1.1.223_SQLEXPRESS_sigob_utp_Componentes_indicadores[[#This Row],[desc_indicador]]</f>
        <v>#VALUE!</v>
      </c>
      <c r="T652" s="624" t="e">
        <f>Tabla__10.1.1.223_SQLEXPRESS_sigob_utp_Componentes_indicadores[[#This Row],[fecha_modificacion]]</f>
        <v>#VALUE!</v>
      </c>
    </row>
    <row r="653" spans="19:20" x14ac:dyDescent="0.25">
      <c r="S653" s="460" t="e">
        <f>Tabla__10.1.1.223_SQLEXPRESS_sigob_utp_Componentes_indicadores[[#This Row],[desc_indicador]]</f>
        <v>#VALUE!</v>
      </c>
      <c r="T653" s="624" t="e">
        <f>Tabla__10.1.1.223_SQLEXPRESS_sigob_utp_Componentes_indicadores[[#This Row],[fecha_modificacion]]</f>
        <v>#VALUE!</v>
      </c>
    </row>
    <row r="654" spans="19:20" x14ac:dyDescent="0.25">
      <c r="S654" s="460" t="e">
        <f>Tabla__10.1.1.223_SQLEXPRESS_sigob_utp_Componentes_indicadores[[#This Row],[desc_indicador]]</f>
        <v>#VALUE!</v>
      </c>
      <c r="T654" s="624" t="e">
        <f>Tabla__10.1.1.223_SQLEXPRESS_sigob_utp_Componentes_indicadores[[#This Row],[fecha_modificacion]]</f>
        <v>#VALUE!</v>
      </c>
    </row>
    <row r="655" spans="19:20" x14ac:dyDescent="0.25">
      <c r="S655" s="460" t="e">
        <f>Tabla__10.1.1.223_SQLEXPRESS_sigob_utp_Componentes_indicadores[[#This Row],[desc_indicador]]</f>
        <v>#VALUE!</v>
      </c>
      <c r="T655" s="624" t="e">
        <f>Tabla__10.1.1.223_SQLEXPRESS_sigob_utp_Componentes_indicadores[[#This Row],[fecha_modificacion]]</f>
        <v>#VALUE!</v>
      </c>
    </row>
    <row r="656" spans="19:20" x14ac:dyDescent="0.25">
      <c r="S656" s="460" t="e">
        <f>Tabla__10.1.1.223_SQLEXPRESS_sigob_utp_Componentes_indicadores[[#This Row],[desc_indicador]]</f>
        <v>#VALUE!</v>
      </c>
      <c r="T656" s="624" t="e">
        <f>Tabla__10.1.1.223_SQLEXPRESS_sigob_utp_Componentes_indicadores[[#This Row],[fecha_modificacion]]</f>
        <v>#VALUE!</v>
      </c>
    </row>
    <row r="657" spans="19:20" x14ac:dyDescent="0.25">
      <c r="S657" s="460" t="e">
        <f>Tabla__10.1.1.223_SQLEXPRESS_sigob_utp_Componentes_indicadores[[#This Row],[desc_indicador]]</f>
        <v>#VALUE!</v>
      </c>
      <c r="T657" s="624" t="e">
        <f>Tabla__10.1.1.223_SQLEXPRESS_sigob_utp_Componentes_indicadores[[#This Row],[fecha_modificacion]]</f>
        <v>#VALUE!</v>
      </c>
    </row>
    <row r="658" spans="19:20" x14ac:dyDescent="0.25">
      <c r="S658" s="460" t="e">
        <f>Tabla__10.1.1.223_SQLEXPRESS_sigob_utp_Componentes_indicadores[[#This Row],[desc_indicador]]</f>
        <v>#VALUE!</v>
      </c>
      <c r="T658" s="624" t="e">
        <f>Tabla__10.1.1.223_SQLEXPRESS_sigob_utp_Componentes_indicadores[[#This Row],[fecha_modificacion]]</f>
        <v>#VALUE!</v>
      </c>
    </row>
    <row r="659" spans="19:20" x14ac:dyDescent="0.25">
      <c r="S659" s="460" t="e">
        <f>Tabla__10.1.1.223_SQLEXPRESS_sigob_utp_Componentes_indicadores[[#This Row],[desc_indicador]]</f>
        <v>#VALUE!</v>
      </c>
      <c r="T659" s="624" t="e">
        <f>Tabla__10.1.1.223_SQLEXPRESS_sigob_utp_Componentes_indicadores[[#This Row],[fecha_modificacion]]</f>
        <v>#VALUE!</v>
      </c>
    </row>
    <row r="660" spans="19:20" x14ac:dyDescent="0.25">
      <c r="S660" s="460" t="e">
        <f>Tabla__10.1.1.223_SQLEXPRESS_sigob_utp_Componentes_indicadores[[#This Row],[desc_indicador]]</f>
        <v>#VALUE!</v>
      </c>
      <c r="T660" s="624" t="e">
        <f>Tabla__10.1.1.223_SQLEXPRESS_sigob_utp_Componentes_indicadores[[#This Row],[fecha_modificacion]]</f>
        <v>#VALUE!</v>
      </c>
    </row>
    <row r="661" spans="19:20" x14ac:dyDescent="0.25">
      <c r="S661" s="460" t="e">
        <f>Tabla__10.1.1.223_SQLEXPRESS_sigob_utp_Componentes_indicadores[[#This Row],[desc_indicador]]</f>
        <v>#VALUE!</v>
      </c>
      <c r="T661" s="624" t="e">
        <f>Tabla__10.1.1.223_SQLEXPRESS_sigob_utp_Componentes_indicadores[[#This Row],[fecha_modificacion]]</f>
        <v>#VALUE!</v>
      </c>
    </row>
  </sheetData>
  <pageMargins left="0.7" right="0.7" top="0.75" bottom="0.75" header="0.3" footer="0.3"/>
  <pageSetup paperSize="9" orientation="portrait" horizontalDpi="200" verticalDpi="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M75"/>
  <sheetViews>
    <sheetView topLeftCell="E31" workbookViewId="0">
      <selection activeCell="B4" sqref="B4:E4"/>
    </sheetView>
  </sheetViews>
  <sheetFormatPr baseColWidth="10" defaultRowHeight="15" x14ac:dyDescent="0.25"/>
  <cols>
    <col min="1" max="1" width="56.42578125" bestFit="1" customWidth="1"/>
    <col min="2" max="2" width="26.85546875" bestFit="1" customWidth="1"/>
    <col min="3" max="3" width="73.5703125" customWidth="1"/>
    <col min="4" max="4" width="25.85546875" bestFit="1" customWidth="1"/>
    <col min="5" max="6" width="12.85546875" bestFit="1" customWidth="1"/>
    <col min="7" max="7" width="40.5703125" bestFit="1" customWidth="1"/>
    <col min="8" max="8" width="15.42578125" bestFit="1" customWidth="1"/>
    <col min="9" max="9" width="81.140625" bestFit="1" customWidth="1"/>
    <col min="10" max="10" width="20.7109375" bestFit="1" customWidth="1"/>
    <col min="11" max="11" width="34.7109375" customWidth="1"/>
    <col min="12" max="12" width="13.140625" customWidth="1"/>
    <col min="13" max="13" width="16.7109375" customWidth="1"/>
  </cols>
  <sheetData>
    <row r="1" spans="1:13" ht="30" x14ac:dyDescent="0.25">
      <c r="A1" t="s">
        <v>1</v>
      </c>
      <c r="B1" t="s">
        <v>11</v>
      </c>
      <c r="C1" t="s">
        <v>56</v>
      </c>
      <c r="D1" t="s">
        <v>57</v>
      </c>
      <c r="E1" t="s">
        <v>0</v>
      </c>
      <c r="F1" t="s">
        <v>2</v>
      </c>
      <c r="G1" t="s">
        <v>3</v>
      </c>
      <c r="H1" t="s">
        <v>4</v>
      </c>
      <c r="I1" t="s">
        <v>55</v>
      </c>
      <c r="J1" t="s">
        <v>12</v>
      </c>
      <c r="K1" t="s">
        <v>13</v>
      </c>
      <c r="L1" s="541" t="s">
        <v>799</v>
      </c>
      <c r="M1" s="541" t="s">
        <v>775</v>
      </c>
    </row>
    <row r="2" spans="1:13" x14ac:dyDescent="0.25">
      <c r="A2" t="s">
        <v>253</v>
      </c>
      <c r="B2">
        <v>23</v>
      </c>
      <c r="C2" t="s">
        <v>1187</v>
      </c>
      <c r="D2">
        <v>35</v>
      </c>
      <c r="E2">
        <v>281</v>
      </c>
      <c r="F2" t="s">
        <v>16</v>
      </c>
      <c r="H2" t="s">
        <v>18</v>
      </c>
      <c r="I2" t="s">
        <v>1237</v>
      </c>
      <c r="J2" s="1">
        <v>41855.452648113423</v>
      </c>
      <c r="K2" t="s">
        <v>1189</v>
      </c>
      <c r="L2" s="460" t="str">
        <f>Tabla__10.1.1.223_SQLEXPRESS_sigob_utp_Componentes_avance[[#This Row],[titulo_componente]]</f>
        <v>1.0. Indicadores del SUE: Desarrollo Institucional</v>
      </c>
      <c r="M2" s="540">
        <f>Tabla__10.1.1.223_SQLEXPRESS_sigob_utp_Componentes_avance[[#This Row],[fecha_modificacion]]</f>
        <v>41855.452648113423</v>
      </c>
    </row>
    <row r="3" spans="1:13" x14ac:dyDescent="0.25">
      <c r="A3" t="s">
        <v>253</v>
      </c>
      <c r="B3">
        <v>23</v>
      </c>
      <c r="C3" t="s">
        <v>813</v>
      </c>
      <c r="D3">
        <v>35</v>
      </c>
      <c r="E3">
        <v>16</v>
      </c>
      <c r="F3" t="s">
        <v>16</v>
      </c>
      <c r="G3" t="s">
        <v>154</v>
      </c>
      <c r="H3" t="s">
        <v>18</v>
      </c>
      <c r="I3" t="s">
        <v>1274</v>
      </c>
      <c r="J3" s="1">
        <v>42422.482694444443</v>
      </c>
      <c r="K3" t="s">
        <v>59</v>
      </c>
      <c r="L3" s="460" t="str">
        <f>Tabla__10.1.1.223_SQLEXPRESS_sigob_utp_Componentes_avance[[#This Row],[titulo_componente]]</f>
        <v>1.1. Desarrollo físico y sostenibilidad</v>
      </c>
      <c r="M3" s="540">
        <f>Tabla__10.1.1.223_SQLEXPRESS_sigob_utp_Componentes_avance[[#This Row],[fecha_modificacion]]</f>
        <v>42422.482694444443</v>
      </c>
    </row>
    <row r="4" spans="1:13" x14ac:dyDescent="0.25">
      <c r="A4" t="s">
        <v>253</v>
      </c>
      <c r="B4">
        <v>23</v>
      </c>
      <c r="C4" t="s">
        <v>667</v>
      </c>
      <c r="D4">
        <v>35</v>
      </c>
      <c r="E4">
        <v>221</v>
      </c>
      <c r="F4" t="s">
        <v>16</v>
      </c>
      <c r="H4" t="s">
        <v>18</v>
      </c>
      <c r="I4" t="s">
        <v>1234</v>
      </c>
      <c r="J4" s="1">
        <v>42390.435531516203</v>
      </c>
      <c r="K4" t="s">
        <v>453</v>
      </c>
      <c r="L4" s="460" t="str">
        <f>Tabla__10.1.1.223_SQLEXPRESS_sigob_utp_Componentes_avance[[#This Row],[titulo_componente]]</f>
        <v>1.1.1. Gestión Ambiental Universitaria</v>
      </c>
      <c r="M4" s="540">
        <f>Tabla__10.1.1.223_SQLEXPRESS_sigob_utp_Componentes_avance[[#This Row],[fecha_modificacion]]</f>
        <v>42390.435531516203</v>
      </c>
    </row>
    <row r="5" spans="1:13" x14ac:dyDescent="0.25">
      <c r="A5" t="s">
        <v>253</v>
      </c>
      <c r="B5">
        <v>23</v>
      </c>
      <c r="C5" t="s">
        <v>668</v>
      </c>
      <c r="D5">
        <v>35</v>
      </c>
      <c r="E5">
        <v>17</v>
      </c>
      <c r="F5" t="s">
        <v>16</v>
      </c>
      <c r="H5" t="s">
        <v>18</v>
      </c>
      <c r="I5" t="s">
        <v>988</v>
      </c>
      <c r="J5" s="1">
        <v>42368.489403437503</v>
      </c>
      <c r="K5" t="s">
        <v>63</v>
      </c>
      <c r="L5" s="460" t="str">
        <f>Tabla__10.1.1.223_SQLEXPRESS_sigob_utp_Componentes_avance[[#This Row],[titulo_componente]]</f>
        <v>1.2. Desarrollo informático y comunicaciones</v>
      </c>
      <c r="M5" s="540">
        <f>Tabla__10.1.1.223_SQLEXPRESS_sigob_utp_Componentes_avance[[#This Row],[fecha_modificacion]]</f>
        <v>42368.489403437503</v>
      </c>
    </row>
    <row r="6" spans="1:13" x14ac:dyDescent="0.25">
      <c r="A6" t="s">
        <v>253</v>
      </c>
      <c r="B6">
        <v>23</v>
      </c>
      <c r="C6" t="s">
        <v>669</v>
      </c>
      <c r="D6">
        <v>35</v>
      </c>
      <c r="E6">
        <v>19</v>
      </c>
      <c r="F6" t="s">
        <v>16</v>
      </c>
      <c r="G6" t="s">
        <v>154</v>
      </c>
      <c r="H6" t="s">
        <v>18</v>
      </c>
      <c r="I6" t="s">
        <v>989</v>
      </c>
      <c r="J6" s="1">
        <v>42389.412675613428</v>
      </c>
      <c r="K6" t="s">
        <v>64</v>
      </c>
      <c r="L6" s="460" t="str">
        <f>Tabla__10.1.1.223_SQLEXPRESS_sigob_utp_Componentes_avance[[#This Row],[titulo_componente]]</f>
        <v>1.3. Desarrollo Humano y Organizacional</v>
      </c>
      <c r="M6" s="540">
        <f>Tabla__10.1.1.223_SQLEXPRESS_sigob_utp_Componentes_avance[[#This Row],[fecha_modificacion]]</f>
        <v>42389.412675613428</v>
      </c>
    </row>
    <row r="7" spans="1:13" x14ac:dyDescent="0.25">
      <c r="A7" t="s">
        <v>253</v>
      </c>
      <c r="B7">
        <v>23</v>
      </c>
      <c r="C7" t="s">
        <v>672</v>
      </c>
      <c r="D7">
        <v>35</v>
      </c>
      <c r="E7">
        <v>217</v>
      </c>
      <c r="F7" t="s">
        <v>16</v>
      </c>
      <c r="H7" t="s">
        <v>18</v>
      </c>
      <c r="I7" t="s">
        <v>1233</v>
      </c>
      <c r="J7" s="1">
        <v>42368.633020868052</v>
      </c>
      <c r="K7" t="s">
        <v>1192</v>
      </c>
      <c r="L7" s="460" t="str">
        <f>Tabla__10.1.1.223_SQLEXPRESS_sigob_utp_Componentes_avance[[#This Row],[titulo_componente]]</f>
        <v>1.3.1. Intervención de la Estructura Organizacional (EO)</v>
      </c>
      <c r="M7" s="540">
        <f>Tabla__10.1.1.223_SQLEXPRESS_sigob_utp_Componentes_avance[[#This Row],[fecha_modificacion]]</f>
        <v>42368.633020868052</v>
      </c>
    </row>
    <row r="8" spans="1:13" x14ac:dyDescent="0.25">
      <c r="A8" t="s">
        <v>253</v>
      </c>
      <c r="B8">
        <v>23</v>
      </c>
      <c r="C8" t="s">
        <v>673</v>
      </c>
      <c r="D8">
        <v>35</v>
      </c>
      <c r="E8">
        <v>235</v>
      </c>
      <c r="F8" t="s">
        <v>16</v>
      </c>
      <c r="H8" t="s">
        <v>18</v>
      </c>
      <c r="I8" t="s">
        <v>1235</v>
      </c>
      <c r="J8" s="1">
        <v>42395.390161342591</v>
      </c>
      <c r="K8" t="s">
        <v>1193</v>
      </c>
      <c r="L8" s="460" t="str">
        <f>Tabla__10.1.1.223_SQLEXPRESS_sigob_utp_Componentes_avance[[#This Row],[titulo_componente]]</f>
        <v>1.3.2. Nivel de Satisfacción de usuarios a nivel institucional (GP)</v>
      </c>
      <c r="M8" s="540">
        <f>Tabla__10.1.1.223_SQLEXPRESS_sigob_utp_Componentes_avance[[#This Row],[fecha_modificacion]]</f>
        <v>42395.390161342591</v>
      </c>
    </row>
    <row r="9" spans="1:13" x14ac:dyDescent="0.25">
      <c r="A9" t="s">
        <v>253</v>
      </c>
      <c r="B9">
        <v>23</v>
      </c>
      <c r="C9" t="s">
        <v>670</v>
      </c>
      <c r="D9">
        <v>36</v>
      </c>
      <c r="E9">
        <v>18</v>
      </c>
      <c r="F9" t="s">
        <v>16</v>
      </c>
      <c r="G9" t="s">
        <v>154</v>
      </c>
      <c r="H9" t="s">
        <v>18</v>
      </c>
      <c r="I9" t="s">
        <v>1275</v>
      </c>
      <c r="J9" s="1">
        <v>42423.664145717594</v>
      </c>
      <c r="K9" t="s">
        <v>66</v>
      </c>
      <c r="L9" s="460" t="str">
        <f>Tabla__10.1.1.223_SQLEXPRESS_sigob_utp_Componentes_avance[[#This Row],[titulo_componente]]</f>
        <v>1.4. Desarrollo Financiero</v>
      </c>
      <c r="M9" s="540">
        <f>Tabla__10.1.1.223_SQLEXPRESS_sigob_utp_Componentes_avance[[#This Row],[fecha_modificacion]]</f>
        <v>42423.664145717594</v>
      </c>
    </row>
    <row r="10" spans="1:13" x14ac:dyDescent="0.25">
      <c r="A10" t="s">
        <v>37</v>
      </c>
      <c r="B10">
        <v>35</v>
      </c>
      <c r="C10" t="s">
        <v>1194</v>
      </c>
      <c r="D10">
        <v>35</v>
      </c>
      <c r="E10">
        <v>282</v>
      </c>
      <c r="F10" t="s">
        <v>16</v>
      </c>
      <c r="H10" t="s">
        <v>18</v>
      </c>
      <c r="I10" t="s">
        <v>1238</v>
      </c>
      <c r="J10" s="1">
        <v>41876.49731230324</v>
      </c>
      <c r="K10" t="s">
        <v>1189</v>
      </c>
      <c r="L10" s="460" t="str">
        <f>Tabla__10.1.1.223_SQLEXPRESS_sigob_utp_Componentes_avance[[#This Row],[titulo_componente]]</f>
        <v>2.0 Indicadores del SUE: Cobertura con Calidad</v>
      </c>
      <c r="M10" s="540">
        <f>Tabla__10.1.1.223_SQLEXPRESS_sigob_utp_Componentes_avance[[#This Row],[fecha_modificacion]]</f>
        <v>41876.49731230324</v>
      </c>
    </row>
    <row r="11" spans="1:13" x14ac:dyDescent="0.25">
      <c r="A11" t="s">
        <v>37</v>
      </c>
      <c r="B11">
        <v>35</v>
      </c>
      <c r="C11" t="s">
        <v>67</v>
      </c>
      <c r="D11">
        <v>35</v>
      </c>
      <c r="E11">
        <v>31</v>
      </c>
      <c r="F11" t="s">
        <v>16</v>
      </c>
      <c r="G11" t="s">
        <v>38</v>
      </c>
      <c r="H11" t="s">
        <v>18</v>
      </c>
      <c r="I11" t="s">
        <v>1113</v>
      </c>
      <c r="J11" s="1">
        <v>42395.471031747686</v>
      </c>
      <c r="K11" t="s">
        <v>806</v>
      </c>
      <c r="L11" s="460" t="str">
        <f>Tabla__10.1.1.223_SQLEXPRESS_sigob_utp_Componentes_avance[[#This Row],[titulo_componente]]</f>
        <v>2.1. Educabilidad</v>
      </c>
      <c r="M11" s="540">
        <f>Tabla__10.1.1.223_SQLEXPRESS_sigob_utp_Componentes_avance[[#This Row],[fecha_modificacion]]</f>
        <v>42395.471031747686</v>
      </c>
    </row>
    <row r="12" spans="1:13" x14ac:dyDescent="0.25">
      <c r="A12" t="s">
        <v>37</v>
      </c>
      <c r="B12">
        <v>35</v>
      </c>
      <c r="C12" t="s">
        <v>72</v>
      </c>
      <c r="D12">
        <v>35</v>
      </c>
      <c r="E12">
        <v>32</v>
      </c>
      <c r="F12" t="s">
        <v>16</v>
      </c>
      <c r="G12" t="s">
        <v>38</v>
      </c>
      <c r="H12" t="s">
        <v>18</v>
      </c>
      <c r="I12" t="s">
        <v>1227</v>
      </c>
      <c r="J12" s="1">
        <v>42395.474487500003</v>
      </c>
      <c r="K12" t="s">
        <v>806</v>
      </c>
      <c r="L12" s="460" t="str">
        <f>Tabla__10.1.1.223_SQLEXPRESS_sigob_utp_Componentes_avance[[#This Row],[titulo_componente]]</f>
        <v>2.2. Aprendibilidad</v>
      </c>
      <c r="M12" s="540">
        <f>Tabla__10.1.1.223_SQLEXPRESS_sigob_utp_Componentes_avance[[#This Row],[fecha_modificacion]]</f>
        <v>42395.474487500003</v>
      </c>
    </row>
    <row r="13" spans="1:13" x14ac:dyDescent="0.25">
      <c r="A13" t="s">
        <v>37</v>
      </c>
      <c r="B13">
        <v>35</v>
      </c>
      <c r="C13" t="s">
        <v>75</v>
      </c>
      <c r="D13">
        <v>35</v>
      </c>
      <c r="E13">
        <v>53</v>
      </c>
      <c r="F13" t="s">
        <v>16</v>
      </c>
      <c r="G13" t="s">
        <v>154</v>
      </c>
      <c r="H13" t="s">
        <v>18</v>
      </c>
      <c r="I13" t="s">
        <v>1159</v>
      </c>
      <c r="J13" s="1">
        <v>42395.61832306713</v>
      </c>
      <c r="K13" t="s">
        <v>806</v>
      </c>
      <c r="L13" s="460" t="str">
        <f>Tabla__10.1.1.223_SQLEXPRESS_sigob_utp_Componentes_avance[[#This Row],[titulo_componente]]</f>
        <v>2.3. Educatividad</v>
      </c>
      <c r="M13" s="540">
        <f>Tabla__10.1.1.223_SQLEXPRESS_sigob_utp_Componentes_avance[[#This Row],[fecha_modificacion]]</f>
        <v>42395.61832306713</v>
      </c>
    </row>
    <row r="14" spans="1:13" x14ac:dyDescent="0.25">
      <c r="A14" t="s">
        <v>37</v>
      </c>
      <c r="B14">
        <v>35</v>
      </c>
      <c r="C14" t="s">
        <v>84</v>
      </c>
      <c r="D14">
        <v>35</v>
      </c>
      <c r="E14">
        <v>54</v>
      </c>
      <c r="F14" t="s">
        <v>16</v>
      </c>
      <c r="G14" t="s">
        <v>38</v>
      </c>
      <c r="H14" t="s">
        <v>18</v>
      </c>
      <c r="I14" t="s">
        <v>1160</v>
      </c>
      <c r="J14" s="1">
        <v>42395.487553553241</v>
      </c>
      <c r="K14" t="s">
        <v>806</v>
      </c>
      <c r="L14" s="460" t="str">
        <f>Tabla__10.1.1.223_SQLEXPRESS_sigob_utp_Componentes_avance[[#This Row],[titulo_componente]]</f>
        <v>2.4. Enseñabilidad</v>
      </c>
      <c r="M14" s="540">
        <f>Tabla__10.1.1.223_SQLEXPRESS_sigob_utp_Componentes_avance[[#This Row],[fecha_modificacion]]</f>
        <v>42395.487553553241</v>
      </c>
    </row>
    <row r="15" spans="1:13" x14ac:dyDescent="0.25">
      <c r="A15" t="s">
        <v>37</v>
      </c>
      <c r="B15">
        <v>35</v>
      </c>
      <c r="C15" t="s">
        <v>89</v>
      </c>
      <c r="D15">
        <v>35</v>
      </c>
      <c r="E15">
        <v>55</v>
      </c>
      <c r="F15" t="s">
        <v>16</v>
      </c>
      <c r="G15" t="s">
        <v>159</v>
      </c>
      <c r="H15" t="s">
        <v>18</v>
      </c>
      <c r="I15" t="s">
        <v>1161</v>
      </c>
      <c r="J15" s="1">
        <v>42395.488490509262</v>
      </c>
      <c r="K15" t="s">
        <v>806</v>
      </c>
      <c r="L15" s="460" t="str">
        <f>Tabla__10.1.1.223_SQLEXPRESS_sigob_utp_Componentes_avance[[#This Row],[titulo_componente]]</f>
        <v>2.5. Cobertura</v>
      </c>
      <c r="M15" s="540">
        <f>Tabla__10.1.1.223_SQLEXPRESS_sigob_utp_Componentes_avance[[#This Row],[fecha_modificacion]]</f>
        <v>42395.488490509262</v>
      </c>
    </row>
    <row r="16" spans="1:13" x14ac:dyDescent="0.25">
      <c r="A16" t="s">
        <v>266</v>
      </c>
      <c r="B16">
        <v>35</v>
      </c>
      <c r="C16" t="s">
        <v>1204</v>
      </c>
      <c r="D16">
        <v>35</v>
      </c>
      <c r="E16">
        <v>283</v>
      </c>
      <c r="F16" t="s">
        <v>16</v>
      </c>
      <c r="H16" t="s">
        <v>18</v>
      </c>
      <c r="I16" t="s">
        <v>1239</v>
      </c>
      <c r="J16" s="1">
        <v>41873.715012650464</v>
      </c>
      <c r="K16" t="s">
        <v>1189</v>
      </c>
      <c r="L16" s="460" t="str">
        <f>Tabla__10.1.1.223_SQLEXPRESS_sigob_utp_Componentes_avance[[#This Row],[titulo_componente]]</f>
        <v>3.0. Indicadores del SUE: Bienestar Institucional</v>
      </c>
      <c r="M16" s="540">
        <f>Tabla__10.1.1.223_SQLEXPRESS_sigob_utp_Componentes_avance[[#This Row],[fecha_modificacion]]</f>
        <v>41873.715012650464</v>
      </c>
    </row>
    <row r="17" spans="1:13" x14ac:dyDescent="0.25">
      <c r="A17" t="s">
        <v>266</v>
      </c>
      <c r="B17">
        <v>35</v>
      </c>
      <c r="C17" t="s">
        <v>102</v>
      </c>
      <c r="D17">
        <v>35</v>
      </c>
      <c r="E17">
        <v>151</v>
      </c>
      <c r="F17" t="s">
        <v>16</v>
      </c>
      <c r="G17" t="s">
        <v>154</v>
      </c>
      <c r="H17" t="s">
        <v>18</v>
      </c>
      <c r="I17" t="s">
        <v>1228</v>
      </c>
      <c r="J17" s="1">
        <v>42405.500914351855</v>
      </c>
      <c r="K17" t="s">
        <v>634</v>
      </c>
      <c r="L17" s="460" t="str">
        <f>Tabla__10.1.1.223_SQLEXPRESS_sigob_utp_Componentes_avance[[#This Row],[titulo_componente]]</f>
        <v>3.1. Formación integral</v>
      </c>
      <c r="M17" s="540">
        <f>Tabla__10.1.1.223_SQLEXPRESS_sigob_utp_Componentes_avance[[#This Row],[fecha_modificacion]]</f>
        <v>42405.500914351855</v>
      </c>
    </row>
    <row r="18" spans="1:13" x14ac:dyDescent="0.25">
      <c r="A18" t="s">
        <v>266</v>
      </c>
      <c r="B18">
        <v>35</v>
      </c>
      <c r="C18" t="s">
        <v>267</v>
      </c>
      <c r="D18">
        <v>34</v>
      </c>
      <c r="E18">
        <v>154</v>
      </c>
      <c r="F18" t="s">
        <v>16</v>
      </c>
      <c r="G18" t="s">
        <v>154</v>
      </c>
      <c r="H18" t="s">
        <v>18</v>
      </c>
      <c r="I18" t="s">
        <v>1170</v>
      </c>
      <c r="J18" s="1">
        <v>42395.697372187497</v>
      </c>
      <c r="K18" t="s">
        <v>919</v>
      </c>
      <c r="L18" s="460" t="str">
        <f>Tabla__10.1.1.223_SQLEXPRESS_sigob_utp_Componentes_avance[[#This Row],[titulo_componente]]</f>
        <v>3.2. Atención integral y servicio social</v>
      </c>
      <c r="M18" s="540">
        <f>Tabla__10.1.1.223_SQLEXPRESS_sigob_utp_Componentes_avance[[#This Row],[fecha_modificacion]]</f>
        <v>42395.697372187497</v>
      </c>
    </row>
    <row r="19" spans="1:13" x14ac:dyDescent="0.25">
      <c r="A19" t="s">
        <v>266</v>
      </c>
      <c r="B19">
        <v>35</v>
      </c>
      <c r="C19" t="s">
        <v>270</v>
      </c>
      <c r="D19">
        <v>35</v>
      </c>
      <c r="E19">
        <v>152</v>
      </c>
      <c r="F19" t="s">
        <v>16</v>
      </c>
      <c r="G19" t="s">
        <v>154</v>
      </c>
      <c r="H19" t="s">
        <v>18</v>
      </c>
      <c r="I19" t="s">
        <v>1179</v>
      </c>
      <c r="J19" s="1">
        <v>42395.762141782405</v>
      </c>
      <c r="K19" t="s">
        <v>107</v>
      </c>
      <c r="L19" s="460" t="str">
        <f>Tabla__10.1.1.223_SQLEXPRESS_sigob_utp_Componentes_avance[[#This Row],[titulo_componente]]</f>
        <v>3.3. Universidad que promueve la salud</v>
      </c>
      <c r="M19" s="540">
        <f>Tabla__10.1.1.223_SQLEXPRESS_sigob_utp_Componentes_avance[[#This Row],[fecha_modificacion]]</f>
        <v>42395.762141782405</v>
      </c>
    </row>
    <row r="20" spans="1:13" x14ac:dyDescent="0.25">
      <c r="A20" t="s">
        <v>266</v>
      </c>
      <c r="B20">
        <v>35</v>
      </c>
      <c r="C20" t="s">
        <v>105</v>
      </c>
      <c r="D20">
        <v>35</v>
      </c>
      <c r="E20">
        <v>155</v>
      </c>
      <c r="F20" t="s">
        <v>16</v>
      </c>
      <c r="G20" t="s">
        <v>154</v>
      </c>
      <c r="H20" t="s">
        <v>18</v>
      </c>
      <c r="I20" t="s">
        <v>1171</v>
      </c>
      <c r="J20" s="1">
        <v>42395.667041932873</v>
      </c>
      <c r="K20" t="s">
        <v>688</v>
      </c>
      <c r="L20" s="460" t="str">
        <f>Tabla__10.1.1.223_SQLEXPRESS_sigob_utp_Componentes_avance[[#This Row],[titulo_componente]]</f>
        <v>3.4. Observatorio social</v>
      </c>
      <c r="M20" s="540">
        <f>Tabla__10.1.1.223_SQLEXPRESS_sigob_utp_Componentes_avance[[#This Row],[fecha_modificacion]]</f>
        <v>42395.667041932873</v>
      </c>
    </row>
    <row r="21" spans="1:13" x14ac:dyDescent="0.25">
      <c r="A21" t="s">
        <v>266</v>
      </c>
      <c r="B21">
        <v>35</v>
      </c>
      <c r="C21" t="s">
        <v>108</v>
      </c>
      <c r="D21">
        <v>35</v>
      </c>
      <c r="E21">
        <v>156</v>
      </c>
      <c r="F21" t="s">
        <v>16</v>
      </c>
      <c r="G21" t="s">
        <v>154</v>
      </c>
      <c r="H21" t="s">
        <v>18</v>
      </c>
      <c r="I21" t="s">
        <v>997</v>
      </c>
      <c r="J21" s="1">
        <v>42383.791796377314</v>
      </c>
      <c r="K21" t="s">
        <v>110</v>
      </c>
      <c r="L21" s="460" t="str">
        <f>Tabla__10.1.1.223_SQLEXPRESS_sigob_utp_Componentes_avance[[#This Row],[titulo_componente]]</f>
        <v>3.5. Gestión estratégica</v>
      </c>
      <c r="M21" s="540">
        <f>Tabla__10.1.1.223_SQLEXPRESS_sigob_utp_Componentes_avance[[#This Row],[fecha_modificacion]]</f>
        <v>42383.791796377314</v>
      </c>
    </row>
    <row r="22" spans="1:13" x14ac:dyDescent="0.25">
      <c r="A22" t="s">
        <v>15</v>
      </c>
      <c r="B22">
        <v>35</v>
      </c>
      <c r="C22" t="s">
        <v>1209</v>
      </c>
      <c r="D22">
        <v>35</v>
      </c>
      <c r="E22">
        <v>284</v>
      </c>
      <c r="F22" t="s">
        <v>16</v>
      </c>
      <c r="H22" t="s">
        <v>18</v>
      </c>
      <c r="I22" t="s">
        <v>1240</v>
      </c>
      <c r="J22" s="1">
        <v>41906.465605474536</v>
      </c>
      <c r="K22" t="s">
        <v>1189</v>
      </c>
      <c r="L22" s="460" t="str">
        <f>Tabla__10.1.1.223_SQLEXPRESS_sigob_utp_Componentes_avance[[#This Row],[titulo_componente]]</f>
        <v>4.0. Indicadores del SUE: Investigación, Innovación y Extensión</v>
      </c>
      <c r="M22" s="540">
        <f>Tabla__10.1.1.223_SQLEXPRESS_sigob_utp_Componentes_avance[[#This Row],[fecha_modificacion]]</f>
        <v>41906.465605474536</v>
      </c>
    </row>
    <row r="23" spans="1:13" x14ac:dyDescent="0.25">
      <c r="A23" t="s">
        <v>15</v>
      </c>
      <c r="B23">
        <v>35</v>
      </c>
      <c r="C23" t="s">
        <v>111</v>
      </c>
      <c r="D23">
        <v>35</v>
      </c>
      <c r="E23">
        <v>11</v>
      </c>
      <c r="F23" t="s">
        <v>16</v>
      </c>
      <c r="G23" t="s">
        <v>153</v>
      </c>
      <c r="H23" t="s">
        <v>18</v>
      </c>
      <c r="I23" t="s">
        <v>1270</v>
      </c>
      <c r="J23" s="1">
        <v>42422.758308599536</v>
      </c>
      <c r="K23" t="s">
        <v>113</v>
      </c>
      <c r="L23" s="460" t="str">
        <f>Tabla__10.1.1.223_SQLEXPRESS_sigob_utp_Componentes_avance[[#This Row],[titulo_componente]]</f>
        <v>4.1. Creación y transformación del conocimiento</v>
      </c>
      <c r="M23" s="540">
        <f>Tabla__10.1.1.223_SQLEXPRESS_sigob_utp_Componentes_avance[[#This Row],[fecha_modificacion]]</f>
        <v>42422.758308599536</v>
      </c>
    </row>
    <row r="24" spans="1:13" x14ac:dyDescent="0.25">
      <c r="A24" t="s">
        <v>15</v>
      </c>
      <c r="B24">
        <v>35</v>
      </c>
      <c r="C24" t="s">
        <v>115</v>
      </c>
      <c r="D24">
        <v>35</v>
      </c>
      <c r="E24">
        <v>12</v>
      </c>
      <c r="F24" t="s">
        <v>16</v>
      </c>
      <c r="G24" t="s">
        <v>154</v>
      </c>
      <c r="H24" t="s">
        <v>18</v>
      </c>
      <c r="I24" t="s">
        <v>1271</v>
      </c>
      <c r="J24" s="1">
        <v>42422.782656631942</v>
      </c>
      <c r="K24" t="s">
        <v>117</v>
      </c>
      <c r="L24" s="460" t="str">
        <f>Tabla__10.1.1.223_SQLEXPRESS_sigob_utp_Componentes_avance[[#This Row],[titulo_componente]]</f>
        <v>4.2. Transferencia o aplicación del conocimiento</v>
      </c>
      <c r="M24" s="540">
        <f>Tabla__10.1.1.223_SQLEXPRESS_sigob_utp_Componentes_avance[[#This Row],[fecha_modificacion]]</f>
        <v>42422.782656631942</v>
      </c>
    </row>
    <row r="25" spans="1:13" x14ac:dyDescent="0.25">
      <c r="A25" t="s">
        <v>15</v>
      </c>
      <c r="B25">
        <v>35</v>
      </c>
      <c r="C25" t="s">
        <v>272</v>
      </c>
      <c r="D25">
        <v>35</v>
      </c>
      <c r="E25">
        <v>13</v>
      </c>
      <c r="F25" t="s">
        <v>16</v>
      </c>
      <c r="G25" t="s">
        <v>155</v>
      </c>
      <c r="H25" t="s">
        <v>18</v>
      </c>
      <c r="I25" t="s">
        <v>1272</v>
      </c>
      <c r="J25" s="1">
        <v>42422.784355868054</v>
      </c>
      <c r="K25" t="s">
        <v>117</v>
      </c>
      <c r="L25" s="460" t="str">
        <f>Tabla__10.1.1.223_SQLEXPRESS_sigob_utp_Componentes_avance[[#This Row],[titulo_componente]]</f>
        <v>4.3.  Generación de desarrollo social y cultural</v>
      </c>
      <c r="M25" s="540">
        <f>Tabla__10.1.1.223_SQLEXPRESS_sigob_utp_Componentes_avance[[#This Row],[fecha_modificacion]]</f>
        <v>42422.784355868054</v>
      </c>
    </row>
    <row r="26" spans="1:13" x14ac:dyDescent="0.25">
      <c r="A26" t="s">
        <v>15</v>
      </c>
      <c r="B26">
        <v>35</v>
      </c>
      <c r="C26" t="s">
        <v>123</v>
      </c>
      <c r="D26">
        <v>35</v>
      </c>
      <c r="E26">
        <v>15</v>
      </c>
      <c r="F26" t="s">
        <v>16</v>
      </c>
      <c r="G26" t="s">
        <v>154</v>
      </c>
      <c r="H26" t="s">
        <v>18</v>
      </c>
      <c r="I26" t="s">
        <v>1273</v>
      </c>
      <c r="J26" s="1">
        <v>42422.760029710647</v>
      </c>
      <c r="K26" t="s">
        <v>113</v>
      </c>
      <c r="L26" s="460" t="str">
        <f>Tabla__10.1.1.223_SQLEXPRESS_sigob_utp_Componentes_avance[[#This Row],[titulo_componente]]</f>
        <v>4.4. Desarrollo institucional</v>
      </c>
      <c r="M26" s="540">
        <f>Tabla__10.1.1.223_SQLEXPRESS_sigob_utp_Componentes_avance[[#This Row],[fecha_modificacion]]</f>
        <v>42422.760029710647</v>
      </c>
    </row>
    <row r="27" spans="1:13" x14ac:dyDescent="0.25">
      <c r="A27" t="s">
        <v>21</v>
      </c>
      <c r="B27">
        <v>35</v>
      </c>
      <c r="C27" t="s">
        <v>1219</v>
      </c>
      <c r="D27">
        <v>35</v>
      </c>
      <c r="E27">
        <v>285</v>
      </c>
      <c r="F27" t="s">
        <v>16</v>
      </c>
      <c r="H27" t="s">
        <v>18</v>
      </c>
      <c r="I27" t="s">
        <v>1241</v>
      </c>
      <c r="J27" s="1">
        <v>41873.733265162038</v>
      </c>
      <c r="K27" t="s">
        <v>1189</v>
      </c>
      <c r="L27" s="460" t="str">
        <f>Tabla__10.1.1.223_SQLEXPRESS_sigob_utp_Componentes_avance[[#This Row],[titulo_componente]]</f>
        <v>5.0. Indicadores del SUE: Internacionalización</v>
      </c>
      <c r="M27" s="540">
        <f>Tabla__10.1.1.223_SQLEXPRESS_sigob_utp_Componentes_avance[[#This Row],[fecha_modificacion]]</f>
        <v>41873.733265162038</v>
      </c>
    </row>
    <row r="28" spans="1:13" x14ac:dyDescent="0.25">
      <c r="A28" t="s">
        <v>21</v>
      </c>
      <c r="B28">
        <v>35</v>
      </c>
      <c r="C28" t="s">
        <v>127</v>
      </c>
      <c r="D28">
        <v>35</v>
      </c>
      <c r="E28">
        <v>44</v>
      </c>
      <c r="F28" t="s">
        <v>16</v>
      </c>
      <c r="G28" t="s">
        <v>154</v>
      </c>
      <c r="H28" t="s">
        <v>18</v>
      </c>
      <c r="I28" t="s">
        <v>990</v>
      </c>
      <c r="J28" s="1">
        <v>42389.63716096065</v>
      </c>
      <c r="K28" t="s">
        <v>24</v>
      </c>
      <c r="L28" s="460" t="str">
        <f>Tabla__10.1.1.223_SQLEXPRESS_sigob_utp_Componentes_avance[[#This Row],[titulo_componente]]</f>
        <v>5.1. Nivel de internacionalización</v>
      </c>
      <c r="M28" s="540">
        <f>Tabla__10.1.1.223_SQLEXPRESS_sigob_utp_Componentes_avance[[#This Row],[fecha_modificacion]]</f>
        <v>42389.63716096065</v>
      </c>
    </row>
    <row r="29" spans="1:13" x14ac:dyDescent="0.25">
      <c r="A29" t="s">
        <v>21</v>
      </c>
      <c r="B29">
        <v>35</v>
      </c>
      <c r="C29" t="s">
        <v>715</v>
      </c>
      <c r="D29">
        <v>35</v>
      </c>
      <c r="E29">
        <v>215</v>
      </c>
      <c r="F29" t="s">
        <v>16</v>
      </c>
      <c r="H29" t="s">
        <v>18</v>
      </c>
      <c r="I29" t="s">
        <v>1232</v>
      </c>
      <c r="J29" s="1">
        <v>42390.420096064816</v>
      </c>
      <c r="K29" t="s">
        <v>66</v>
      </c>
      <c r="L29" s="460" t="str">
        <f>Tabla__10.1.1.223_SQLEXPRESS_sigob_utp_Componentes_avance[[#This Row],[titulo_componente]]</f>
        <v>5.1.1. Bilingüismo en Administrativos</v>
      </c>
      <c r="M29" s="540">
        <f>Tabla__10.1.1.223_SQLEXPRESS_sigob_utp_Componentes_avance[[#This Row],[fecha_modificacion]]</f>
        <v>42390.420096064816</v>
      </c>
    </row>
    <row r="30" spans="1:13" x14ac:dyDescent="0.25">
      <c r="A30" t="s">
        <v>21</v>
      </c>
      <c r="B30">
        <v>35</v>
      </c>
      <c r="C30" t="s">
        <v>716</v>
      </c>
      <c r="D30">
        <v>35</v>
      </c>
      <c r="E30">
        <v>293</v>
      </c>
      <c r="F30" t="s">
        <v>16</v>
      </c>
      <c r="H30" t="s">
        <v>18</v>
      </c>
      <c r="I30" t="s">
        <v>1242</v>
      </c>
      <c r="J30" s="1">
        <v>42387.395595567126</v>
      </c>
      <c r="K30" t="s">
        <v>717</v>
      </c>
      <c r="L30" s="460" t="str">
        <f>Tabla__10.1.1.223_SQLEXPRESS_sigob_utp_Componentes_avance[[#This Row],[titulo_componente]]</f>
        <v>5.1.2. Bilingüismo en Docentes</v>
      </c>
      <c r="M30" s="540">
        <f>Tabla__10.1.1.223_SQLEXPRESS_sigob_utp_Componentes_avance[[#This Row],[fecha_modificacion]]</f>
        <v>42387.395595567126</v>
      </c>
    </row>
    <row r="31" spans="1:13" x14ac:dyDescent="0.25">
      <c r="A31" t="s">
        <v>21</v>
      </c>
      <c r="B31">
        <v>35</v>
      </c>
      <c r="C31" t="s">
        <v>1223</v>
      </c>
      <c r="D31">
        <v>35</v>
      </c>
      <c r="E31">
        <v>294</v>
      </c>
      <c r="F31" t="s">
        <v>16</v>
      </c>
      <c r="H31" t="s">
        <v>18</v>
      </c>
      <c r="I31" t="s">
        <v>1243</v>
      </c>
      <c r="J31" s="1">
        <v>42395.692465659726</v>
      </c>
      <c r="K31" t="s">
        <v>1224</v>
      </c>
      <c r="L31" s="460" t="str">
        <f>Tabla__10.1.1.223_SQLEXPRESS_sigob_utp_Componentes_avance[[#This Row],[titulo_componente]]</f>
        <v>5.1.3. Bilingüismo en Estudiantes</v>
      </c>
      <c r="M31" s="540">
        <f>Tabla__10.1.1.223_SQLEXPRESS_sigob_utp_Componentes_avance[[#This Row],[fecha_modificacion]]</f>
        <v>42395.692465659726</v>
      </c>
    </row>
    <row r="32" spans="1:13" x14ac:dyDescent="0.25">
      <c r="A32" t="s">
        <v>21</v>
      </c>
      <c r="B32">
        <v>35</v>
      </c>
      <c r="C32" t="s">
        <v>1225</v>
      </c>
      <c r="D32">
        <v>34</v>
      </c>
      <c r="E32">
        <v>256</v>
      </c>
      <c r="F32" t="s">
        <v>16</v>
      </c>
      <c r="H32" t="s">
        <v>18</v>
      </c>
      <c r="I32" t="s">
        <v>1236</v>
      </c>
      <c r="J32" s="1">
        <v>42347.563349652781</v>
      </c>
      <c r="K32" t="s">
        <v>113</v>
      </c>
      <c r="L32" s="460" t="str">
        <f>Tabla__10.1.1.223_SQLEXPRESS_sigob_utp_Componentes_avance[[#This Row],[titulo_componente]]</f>
        <v>5.1.4. Grupos reconocidos por Colciencias en redes internacionales</v>
      </c>
      <c r="M32" s="540">
        <f>Tabla__10.1.1.223_SQLEXPRESS_sigob_utp_Componentes_avance[[#This Row],[fecha_modificacion]]</f>
        <v>42347.563349652781</v>
      </c>
    </row>
    <row r="33" spans="1:13" x14ac:dyDescent="0.25">
      <c r="A33" t="s">
        <v>21</v>
      </c>
      <c r="B33">
        <v>35</v>
      </c>
      <c r="C33" t="s">
        <v>273</v>
      </c>
      <c r="D33">
        <v>35</v>
      </c>
      <c r="E33">
        <v>45</v>
      </c>
      <c r="F33" t="s">
        <v>16</v>
      </c>
      <c r="G33" t="s">
        <v>154</v>
      </c>
      <c r="H33" t="s">
        <v>18</v>
      </c>
      <c r="I33" t="s">
        <v>991</v>
      </c>
      <c r="J33" s="1">
        <v>42384.457205243052</v>
      </c>
      <c r="K33" t="s">
        <v>24</v>
      </c>
      <c r="L33" s="460" t="str">
        <f>Tabla__10.1.1.223_SQLEXPRESS_sigob_utp_Componentes_avance[[#This Row],[titulo_componente]]</f>
        <v>5.2. Gestión de la información en internacionalización</v>
      </c>
      <c r="M33" s="540">
        <f>Tabla__10.1.1.223_SQLEXPRESS_sigob_utp_Componentes_avance[[#This Row],[fecha_modificacion]]</f>
        <v>42384.457205243052</v>
      </c>
    </row>
    <row r="34" spans="1:13" x14ac:dyDescent="0.25">
      <c r="A34" t="s">
        <v>42</v>
      </c>
      <c r="B34">
        <v>35</v>
      </c>
      <c r="C34" t="s">
        <v>683</v>
      </c>
      <c r="D34">
        <v>35</v>
      </c>
      <c r="E34">
        <v>46</v>
      </c>
      <c r="F34" t="s">
        <v>16</v>
      </c>
      <c r="G34" t="s">
        <v>43</v>
      </c>
      <c r="H34" t="s">
        <v>18</v>
      </c>
      <c r="I34" t="s">
        <v>992</v>
      </c>
      <c r="J34" s="1">
        <v>42390.491696724537</v>
      </c>
      <c r="K34" t="s">
        <v>45</v>
      </c>
      <c r="L34" s="460" t="str">
        <f>Tabla__10.1.1.223_SQLEXPRESS_sigob_utp_Componentes_avance[[#This Row],[titulo_componente]]</f>
        <v>6.1. Direccionamiento estratégico de los ámbitos de la tecnología y la producción</v>
      </c>
      <c r="M34" s="540">
        <f>Tabla__10.1.1.223_SQLEXPRESS_sigob_utp_Componentes_avance[[#This Row],[fecha_modificacion]]</f>
        <v>42390.491696724537</v>
      </c>
    </row>
    <row r="35" spans="1:13" x14ac:dyDescent="0.25">
      <c r="A35" t="s">
        <v>42</v>
      </c>
      <c r="B35">
        <v>35</v>
      </c>
      <c r="C35" t="s">
        <v>684</v>
      </c>
      <c r="D35">
        <v>35</v>
      </c>
      <c r="E35">
        <v>47</v>
      </c>
      <c r="F35" t="s">
        <v>16</v>
      </c>
      <c r="G35" t="s">
        <v>43</v>
      </c>
      <c r="H35" t="s">
        <v>18</v>
      </c>
      <c r="I35" t="s">
        <v>993</v>
      </c>
      <c r="J35" s="1">
        <v>42391.486218206017</v>
      </c>
      <c r="K35" t="s">
        <v>45</v>
      </c>
      <c r="L35" s="460" t="str">
        <f>Tabla__10.1.1.223_SQLEXPRESS_sigob_utp_Componentes_avance[[#This Row],[titulo_componente]]</f>
        <v>6.2. Direccionamiento estratégico del ámbito del conocimiento</v>
      </c>
      <c r="M35" s="540">
        <f>Tabla__10.1.1.223_SQLEXPRESS_sigob_utp_Componentes_avance[[#This Row],[fecha_modificacion]]</f>
        <v>42391.486218206017</v>
      </c>
    </row>
    <row r="36" spans="1:13" x14ac:dyDescent="0.25">
      <c r="A36" t="s">
        <v>42</v>
      </c>
      <c r="B36">
        <v>35</v>
      </c>
      <c r="C36" t="s">
        <v>1226</v>
      </c>
      <c r="D36">
        <v>35</v>
      </c>
      <c r="E36">
        <v>48</v>
      </c>
      <c r="F36" t="s">
        <v>16</v>
      </c>
      <c r="G36" t="s">
        <v>43</v>
      </c>
      <c r="H36" t="s">
        <v>18</v>
      </c>
      <c r="I36" t="s">
        <v>994</v>
      </c>
      <c r="J36" s="1">
        <v>42391.715571678244</v>
      </c>
      <c r="K36" t="s">
        <v>45</v>
      </c>
      <c r="L36" s="460" t="str">
        <f>Tabla__10.1.1.223_SQLEXPRESS_sigob_utp_Componentes_avance[[#This Row],[titulo_componente]]</f>
        <v>6.3. Direccionamiento estratégico del ámbito de la sociedad y el ambiente</v>
      </c>
      <c r="M36" s="540">
        <f>Tabla__10.1.1.223_SQLEXPRESS_sigob_utp_Componentes_avance[[#This Row],[fecha_modificacion]]</f>
        <v>42391.715571678244</v>
      </c>
    </row>
    <row r="37" spans="1:13" x14ac:dyDescent="0.25">
      <c r="A37" t="s">
        <v>33</v>
      </c>
      <c r="B37">
        <v>35</v>
      </c>
      <c r="C37" t="s">
        <v>274</v>
      </c>
      <c r="D37">
        <v>35</v>
      </c>
      <c r="E37">
        <v>50</v>
      </c>
      <c r="F37" t="s">
        <v>16</v>
      </c>
      <c r="G37" t="s">
        <v>157</v>
      </c>
      <c r="H37" t="s">
        <v>18</v>
      </c>
      <c r="I37" t="s">
        <v>995</v>
      </c>
      <c r="J37" s="1">
        <v>42391.39871134259</v>
      </c>
      <c r="K37" t="s">
        <v>151</v>
      </c>
      <c r="L37" s="460" t="str">
        <f>Tabla__10.1.1.223_SQLEXPRESS_sigob_utp_Componentes_avance[[#This Row],[titulo_componente]]</f>
        <v>7.1. Vigilancia e inteligencia competitiva y del entorno</v>
      </c>
      <c r="M37" s="540">
        <f>Tabla__10.1.1.223_SQLEXPRESS_sigob_utp_Componentes_avance[[#This Row],[fecha_modificacion]]</f>
        <v>42391.39871134259</v>
      </c>
    </row>
    <row r="38" spans="1:13" x14ac:dyDescent="0.25">
      <c r="A38" t="s">
        <v>33</v>
      </c>
      <c r="B38">
        <v>35</v>
      </c>
      <c r="C38" t="s">
        <v>665</v>
      </c>
      <c r="D38">
        <v>35</v>
      </c>
      <c r="E38">
        <v>51</v>
      </c>
      <c r="F38" t="s">
        <v>16</v>
      </c>
      <c r="G38" t="s">
        <v>156</v>
      </c>
      <c r="H38" t="s">
        <v>18</v>
      </c>
      <c r="I38" t="s">
        <v>970</v>
      </c>
      <c r="J38" s="1">
        <v>42341.646126886575</v>
      </c>
      <c r="K38" t="s">
        <v>815</v>
      </c>
      <c r="L38" s="460" t="str">
        <f>Tabla__10.1.1.223_SQLEXPRESS_sigob_utp_Componentes_avance[[#This Row],[titulo_componente]]</f>
        <v>7.2. Gestión de la Movilización Social e institucional (Sociedad en Movimiento)</v>
      </c>
      <c r="M38" s="540">
        <f>Tabla__10.1.1.223_SQLEXPRESS_sigob_utp_Componentes_avance[[#This Row],[fecha_modificacion]]</f>
        <v>42341.646126886575</v>
      </c>
    </row>
    <row r="39" spans="1:13" x14ac:dyDescent="0.25">
      <c r="A39" t="s">
        <v>33</v>
      </c>
      <c r="B39">
        <v>35</v>
      </c>
      <c r="C39" t="s">
        <v>276</v>
      </c>
      <c r="D39">
        <v>35</v>
      </c>
      <c r="E39">
        <v>52</v>
      </c>
      <c r="F39" t="s">
        <v>16</v>
      </c>
      <c r="G39" t="s">
        <v>158</v>
      </c>
      <c r="H39" t="s">
        <v>18</v>
      </c>
      <c r="I39" t="s">
        <v>996</v>
      </c>
      <c r="J39" s="1">
        <v>42391.568364814812</v>
      </c>
      <c r="K39" t="s">
        <v>52</v>
      </c>
      <c r="L39" s="460" t="str">
        <f>Tabla__10.1.1.223_SQLEXPRESS_sigob_utp_Componentes_avance[[#This Row],[titulo_componente]]</f>
        <v>7.3. Gestión humana y organizacional</v>
      </c>
      <c r="M39" s="540">
        <f>Tabla__10.1.1.223_SQLEXPRESS_sigob_utp_Componentes_avance[[#This Row],[fecha_modificacion]]</f>
        <v>42391.568364814812</v>
      </c>
    </row>
    <row r="40" spans="1:13" x14ac:dyDescent="0.25">
      <c r="A40" t="s">
        <v>727</v>
      </c>
      <c r="B40">
        <v>35</v>
      </c>
      <c r="C40" t="s">
        <v>998</v>
      </c>
      <c r="D40">
        <v>6</v>
      </c>
      <c r="E40">
        <v>255</v>
      </c>
      <c r="F40" t="s">
        <v>16</v>
      </c>
      <c r="H40" t="s">
        <v>18</v>
      </c>
      <c r="J40" s="1"/>
      <c r="K40" t="s">
        <v>959</v>
      </c>
      <c r="L40" s="460" t="str">
        <f>Tabla__10.1.1.223_SQLEXPRESS_sigob_utp_Componentes_avance[[#This Row],[titulo_componente]]</f>
        <v>Enjambre Empresarial</v>
      </c>
      <c r="M40" s="540">
        <f>Tabla__10.1.1.223_SQLEXPRESS_sigob_utp_Componentes_avance[[#This Row],[fecha_modificacion]]</f>
        <v>0</v>
      </c>
    </row>
    <row r="41" spans="1:13" x14ac:dyDescent="0.25">
      <c r="A41" t="s">
        <v>50</v>
      </c>
      <c r="B41">
        <v>35</v>
      </c>
      <c r="C41" t="s">
        <v>689</v>
      </c>
      <c r="D41">
        <v>37</v>
      </c>
      <c r="E41">
        <v>164</v>
      </c>
      <c r="F41" t="s">
        <v>16</v>
      </c>
      <c r="H41" t="s">
        <v>18</v>
      </c>
      <c r="I41" t="s">
        <v>1162</v>
      </c>
      <c r="J41" s="1">
        <v>42395.493331562502</v>
      </c>
      <c r="K41" t="s">
        <v>151</v>
      </c>
      <c r="L41" s="460" t="str">
        <f>Tabla__10.1.1.223_SQLEXPRESS_sigob_utp_Componentes_avance[[#This Row],[titulo_componente]]</f>
        <v>Planeación: Administración de la información estratégica</v>
      </c>
      <c r="M41" s="540">
        <f>Tabla__10.1.1.223_SQLEXPRESS_sigob_utp_Componentes_avance[[#This Row],[fecha_modificacion]]</f>
        <v>42395.493331562502</v>
      </c>
    </row>
    <row r="42" spans="1:13" x14ac:dyDescent="0.25">
      <c r="A42" s="566" t="s">
        <v>50</v>
      </c>
      <c r="B42" s="566">
        <v>35</v>
      </c>
      <c r="C42" s="566" t="s">
        <v>816</v>
      </c>
      <c r="D42" s="566">
        <v>41</v>
      </c>
      <c r="E42" s="566">
        <v>165</v>
      </c>
      <c r="F42" s="566" t="s">
        <v>16</v>
      </c>
      <c r="G42" s="566"/>
      <c r="H42" s="566" t="s">
        <v>18</v>
      </c>
      <c r="I42" s="566" t="s">
        <v>1229</v>
      </c>
      <c r="J42" s="567">
        <v>42417.623027395835</v>
      </c>
      <c r="K42" s="566" t="s">
        <v>660</v>
      </c>
      <c r="L42" s="460" t="str">
        <f>Tabla__10.1.1.223_SQLEXPRESS_sigob_utp_Componentes_avance[[#This Row],[titulo_componente]]</f>
        <v>Planeación: Asesoría para la Planeación académica</v>
      </c>
      <c r="M42" s="540">
        <f>Tabla__10.1.1.223_SQLEXPRESS_sigob_utp_Componentes_avance[[#This Row],[fecha_modificacion]]</f>
        <v>42417.623027395835</v>
      </c>
    </row>
    <row r="43" spans="1:13" x14ac:dyDescent="0.25">
      <c r="A43" s="566" t="s">
        <v>50</v>
      </c>
      <c r="B43" s="566">
        <v>35</v>
      </c>
      <c r="C43" s="566" t="s">
        <v>690</v>
      </c>
      <c r="D43" s="566">
        <v>45</v>
      </c>
      <c r="E43" s="566">
        <v>166</v>
      </c>
      <c r="F43" s="566" t="s">
        <v>16</v>
      </c>
      <c r="G43" s="566"/>
      <c r="H43" s="566" t="s">
        <v>18</v>
      </c>
      <c r="I43" s="566" t="s">
        <v>1085</v>
      </c>
      <c r="J43" s="567">
        <v>42392.43426415509</v>
      </c>
      <c r="K43" s="566" t="s">
        <v>52</v>
      </c>
      <c r="L43" s="460" t="str">
        <f>Tabla__10.1.1.223_SQLEXPRESS_sigob_utp_Componentes_avance[[#This Row],[titulo_componente]]</f>
        <v>Planeación: Gerencia del plan de desarrollo institucional</v>
      </c>
      <c r="M43" s="540">
        <f>Tabla__10.1.1.223_SQLEXPRESS_sigob_utp_Componentes_avance[[#This Row],[fecha_modificacion]]</f>
        <v>42392.43426415509</v>
      </c>
    </row>
    <row r="44" spans="1:13" x14ac:dyDescent="0.25">
      <c r="A44" s="566" t="s">
        <v>50</v>
      </c>
      <c r="B44" s="566">
        <v>35</v>
      </c>
      <c r="C44" s="566" t="s">
        <v>821</v>
      </c>
      <c r="D44" s="566">
        <v>53</v>
      </c>
      <c r="E44" s="566">
        <v>168</v>
      </c>
      <c r="F44" s="566" t="s">
        <v>16</v>
      </c>
      <c r="G44" s="566"/>
      <c r="H44" s="566" t="s">
        <v>18</v>
      </c>
      <c r="I44" s="566" t="s">
        <v>1231</v>
      </c>
      <c r="J44" s="567">
        <v>42416.346716053238</v>
      </c>
      <c r="K44" s="566" t="s">
        <v>152</v>
      </c>
      <c r="L44" s="460" t="str">
        <f>Tabla__10.1.1.223_SQLEXPRESS_sigob_utp_Componentes_avance[[#This Row],[titulo_componente]]</f>
        <v>Planeación: Gestion de Proyectos de Inversión</v>
      </c>
      <c r="M44" s="540">
        <f>Tabla__10.1.1.223_SQLEXPRESS_sigob_utp_Componentes_avance[[#This Row],[fecha_modificacion]]</f>
        <v>42416.346716053238</v>
      </c>
    </row>
    <row r="45" spans="1:13" x14ac:dyDescent="0.25">
      <c r="A45" s="566" t="s">
        <v>50</v>
      </c>
      <c r="B45" s="566">
        <v>35</v>
      </c>
      <c r="C45" s="566" t="s">
        <v>822</v>
      </c>
      <c r="D45" s="566">
        <v>49</v>
      </c>
      <c r="E45" s="566">
        <v>167</v>
      </c>
      <c r="F45" s="566" t="s">
        <v>16</v>
      </c>
      <c r="G45" s="566"/>
      <c r="H45" s="566" t="s">
        <v>18</v>
      </c>
      <c r="I45" s="566" t="s">
        <v>1230</v>
      </c>
      <c r="J45" s="567">
        <v>42417.658653275466</v>
      </c>
      <c r="K45" s="566" t="s">
        <v>59</v>
      </c>
      <c r="L45" s="460" t="str">
        <f>Tabla__10.1.1.223_SQLEXPRESS_sigob_utp_Componentes_avance[[#This Row],[titulo_componente]]</f>
        <v>Planeación: Gestión Estratégica del Campus</v>
      </c>
      <c r="M45" s="540">
        <f>Tabla__10.1.1.223_SQLEXPRESS_sigob_utp_Componentes_avance[[#This Row],[fecha_modificacion]]</f>
        <v>42417.658653275466</v>
      </c>
    </row>
    <row r="46" spans="1:13" x14ac:dyDescent="0.25">
      <c r="A46" s="566" t="s">
        <v>695</v>
      </c>
      <c r="B46" s="566">
        <v>35</v>
      </c>
      <c r="C46" s="566" t="s">
        <v>900</v>
      </c>
      <c r="D46" s="566">
        <v>35</v>
      </c>
      <c r="E46" s="566">
        <v>291</v>
      </c>
      <c r="F46" s="566" t="s">
        <v>945</v>
      </c>
      <c r="G46" s="566"/>
      <c r="H46" s="566" t="s">
        <v>18</v>
      </c>
      <c r="I46" s="566" t="s">
        <v>902</v>
      </c>
      <c r="J46" s="567">
        <v>42055.629045636575</v>
      </c>
      <c r="K46" s="566" t="s">
        <v>946</v>
      </c>
      <c r="L46" s="460" t="str">
        <f>Tabla__10.1.1.223_SQLEXPRESS_sigob_utp_Componentes_avance[[#This Row],[titulo_componente]]</f>
        <v>Planes Operativos: Red de nodos de Innovación, Ciencia y Tecnología</v>
      </c>
      <c r="M46" s="540">
        <f>Tabla__10.1.1.223_SQLEXPRESS_sigob_utp_Componentes_avance[[#This Row],[fecha_modificacion]]</f>
        <v>42055.629045636575</v>
      </c>
    </row>
    <row r="47" spans="1:13" x14ac:dyDescent="0.25">
      <c r="A47" s="566" t="s">
        <v>727</v>
      </c>
      <c r="B47" s="566">
        <v>35</v>
      </c>
      <c r="C47" s="566" t="s">
        <v>957</v>
      </c>
      <c r="D47" s="566">
        <v>6</v>
      </c>
      <c r="E47" s="566">
        <v>298</v>
      </c>
      <c r="F47" s="566" t="s">
        <v>16</v>
      </c>
      <c r="G47" s="566"/>
      <c r="H47" s="566" t="s">
        <v>18</v>
      </c>
      <c r="I47" s="566"/>
      <c r="J47" s="567"/>
      <c r="K47" s="566" t="s">
        <v>745</v>
      </c>
      <c r="L47" s="460" t="str">
        <f>Tabla__10.1.1.223_SQLEXPRESS_sigob_utp_Componentes_avance[[#This Row],[titulo_componente]]</f>
        <v>RDN: 1.01. Proyectos de innovación en KPO</v>
      </c>
      <c r="M47" s="540">
        <f>Tabla__10.1.1.223_SQLEXPRESS_sigob_utp_Componentes_avance[[#This Row],[fecha_modificacion]]</f>
        <v>0</v>
      </c>
    </row>
    <row r="48" spans="1:13" x14ac:dyDescent="0.25">
      <c r="A48" s="566" t="s">
        <v>727</v>
      </c>
      <c r="B48" s="566">
        <v>35</v>
      </c>
      <c r="C48" s="566" t="s">
        <v>985</v>
      </c>
      <c r="D48" s="566">
        <v>6</v>
      </c>
      <c r="E48" s="566">
        <v>300</v>
      </c>
      <c r="F48" s="566" t="s">
        <v>16</v>
      </c>
      <c r="G48" s="566"/>
      <c r="H48" s="566" t="s">
        <v>18</v>
      </c>
      <c r="I48" s="566"/>
      <c r="J48" s="567"/>
      <c r="K48" s="566" t="s">
        <v>745</v>
      </c>
      <c r="L48" s="460" t="str">
        <f>Tabla__10.1.1.223_SQLEXPRESS_sigob_utp_Componentes_avance[[#This Row],[titulo_componente]]</f>
        <v>RDN: 1.02. Gestión de la innovación</v>
      </c>
      <c r="M48" s="540">
        <f>Tabla__10.1.1.223_SQLEXPRESS_sigob_utp_Componentes_avance[[#This Row],[fecha_modificacion]]</f>
        <v>0</v>
      </c>
    </row>
    <row r="49" spans="1:13" x14ac:dyDescent="0.25">
      <c r="A49" s="566" t="s">
        <v>727</v>
      </c>
      <c r="B49" s="566">
        <v>35</v>
      </c>
      <c r="C49" s="566" t="s">
        <v>986</v>
      </c>
      <c r="D49" s="566">
        <v>6</v>
      </c>
      <c r="E49" s="566">
        <v>301</v>
      </c>
      <c r="F49" s="566" t="s">
        <v>16</v>
      </c>
      <c r="G49" s="566"/>
      <c r="H49" s="566" t="s">
        <v>18</v>
      </c>
      <c r="I49" s="566"/>
      <c r="J49" s="567"/>
      <c r="K49" s="566" t="s">
        <v>745</v>
      </c>
      <c r="L49" s="460" t="str">
        <f>Tabla__10.1.1.223_SQLEXPRESS_sigob_utp_Componentes_avance[[#This Row],[titulo_componente]]</f>
        <v>RDN: 1.03. Banco de Talentos</v>
      </c>
      <c r="M49" s="540">
        <f>Tabla__10.1.1.223_SQLEXPRESS_sigob_utp_Componentes_avance[[#This Row],[fecha_modificacion]]</f>
        <v>0</v>
      </c>
    </row>
    <row r="50" spans="1:13" x14ac:dyDescent="0.25">
      <c r="A50" s="566" t="s">
        <v>727</v>
      </c>
      <c r="B50" s="566">
        <v>35</v>
      </c>
      <c r="C50" s="566" t="s">
        <v>987</v>
      </c>
      <c r="D50" s="566">
        <v>6</v>
      </c>
      <c r="E50" s="566">
        <v>299</v>
      </c>
      <c r="F50" s="566" t="s">
        <v>16</v>
      </c>
      <c r="G50" s="566"/>
      <c r="H50" s="566" t="s">
        <v>18</v>
      </c>
      <c r="I50" s="566"/>
      <c r="J50" s="567"/>
      <c r="K50" s="566" t="s">
        <v>745</v>
      </c>
      <c r="L50" s="460" t="str">
        <f>Tabla__10.1.1.223_SQLEXPRESS_sigob_utp_Componentes_avance[[#This Row],[titulo_componente]]</f>
        <v>RDN: 1.04. Infraestructura para el desarrollo de la innovación en KPO</v>
      </c>
      <c r="M50" s="540">
        <f>Tabla__10.1.1.223_SQLEXPRESS_sigob_utp_Componentes_avance[[#This Row],[fecha_modificacion]]</f>
        <v>0</v>
      </c>
    </row>
    <row r="51" spans="1:13" x14ac:dyDescent="0.25">
      <c r="A51" s="566" t="s">
        <v>727</v>
      </c>
      <c r="B51" s="566">
        <v>35</v>
      </c>
      <c r="C51" s="566" t="s">
        <v>999</v>
      </c>
      <c r="D51" s="566">
        <v>6</v>
      </c>
      <c r="E51" s="566">
        <v>262</v>
      </c>
      <c r="F51" s="566" t="s">
        <v>16</v>
      </c>
      <c r="G51" s="566"/>
      <c r="H51" s="566" t="s">
        <v>18</v>
      </c>
      <c r="I51" s="566"/>
      <c r="J51" s="567"/>
      <c r="K51" s="566" t="s">
        <v>940</v>
      </c>
      <c r="L51" s="460" t="str">
        <f>Tabla__10.1.1.223_SQLEXPRESS_sigob_utp_Componentes_avance[[#This Row],[titulo_componente]]</f>
        <v>Sostenibilidad CIDT</v>
      </c>
      <c r="M51" s="540">
        <f>Tabla__10.1.1.223_SQLEXPRESS_sigob_utp_Componentes_avance[[#This Row],[fecha_modificacion]]</f>
        <v>0</v>
      </c>
    </row>
    <row r="52" spans="1:13" x14ac:dyDescent="0.25">
      <c r="L52" s="460" t="e">
        <f>Tabla__10.1.1.223_SQLEXPRESS_sigob_utp_Componentes_avance[[#This Row],[titulo_componente]]</f>
        <v>#VALUE!</v>
      </c>
      <c r="M52" s="540" t="e">
        <f>Tabla__10.1.1.223_SQLEXPRESS_sigob_utp_Componentes_avance[[#This Row],[fecha_modificacion]]</f>
        <v>#VALUE!</v>
      </c>
    </row>
    <row r="53" spans="1:13" x14ac:dyDescent="0.25">
      <c r="L53" s="460" t="e">
        <f>Tabla__10.1.1.223_SQLEXPRESS_sigob_utp_Componentes_avance[[#This Row],[titulo_componente]]</f>
        <v>#VALUE!</v>
      </c>
      <c r="M53" s="540" t="e">
        <f>Tabla__10.1.1.223_SQLEXPRESS_sigob_utp_Componentes_avance[[#This Row],[fecha_modificacion]]</f>
        <v>#VALUE!</v>
      </c>
    </row>
    <row r="54" spans="1:13" x14ac:dyDescent="0.25">
      <c r="L54" s="460" t="e">
        <f>Tabla__10.1.1.223_SQLEXPRESS_sigob_utp_Componentes_avance[[#This Row],[titulo_componente]]</f>
        <v>#VALUE!</v>
      </c>
      <c r="M54" s="540" t="e">
        <f>Tabla__10.1.1.223_SQLEXPRESS_sigob_utp_Componentes_avance[[#This Row],[fecha_modificacion]]</f>
        <v>#VALUE!</v>
      </c>
    </row>
    <row r="55" spans="1:13" x14ac:dyDescent="0.25">
      <c r="L55" s="566"/>
      <c r="M55" s="566"/>
    </row>
    <row r="56" spans="1:13" x14ac:dyDescent="0.25">
      <c r="L56" s="566"/>
      <c r="M56" s="566"/>
    </row>
    <row r="57" spans="1:13" x14ac:dyDescent="0.25">
      <c r="L57" s="566"/>
      <c r="M57" s="566"/>
    </row>
    <row r="58" spans="1:13" x14ac:dyDescent="0.25">
      <c r="L58" s="566"/>
      <c r="M58" s="566"/>
    </row>
    <row r="59" spans="1:13" x14ac:dyDescent="0.25">
      <c r="L59" s="566"/>
      <c r="M59" s="566"/>
    </row>
    <row r="60" spans="1:13" x14ac:dyDescent="0.25">
      <c r="L60" s="566"/>
      <c r="M60" s="566"/>
    </row>
    <row r="61" spans="1:13" x14ac:dyDescent="0.25">
      <c r="L61" s="566"/>
      <c r="M61" s="566"/>
    </row>
    <row r="62" spans="1:13" x14ac:dyDescent="0.25">
      <c r="L62" s="566"/>
      <c r="M62" s="566"/>
    </row>
    <row r="63" spans="1:13" x14ac:dyDescent="0.25">
      <c r="L63" s="566"/>
      <c r="M63" s="566"/>
    </row>
    <row r="64" spans="1:13" x14ac:dyDescent="0.25">
      <c r="L64" s="566"/>
      <c r="M64" s="566"/>
    </row>
    <row r="65" spans="12:13" x14ac:dyDescent="0.25">
      <c r="L65" s="566"/>
      <c r="M65" s="566"/>
    </row>
    <row r="66" spans="12:13" x14ac:dyDescent="0.25">
      <c r="L66" s="566"/>
      <c r="M66" s="566"/>
    </row>
    <row r="67" spans="12:13" x14ac:dyDescent="0.25">
      <c r="L67" s="566"/>
      <c r="M67" s="566"/>
    </row>
    <row r="68" spans="12:13" x14ac:dyDescent="0.25">
      <c r="L68" s="566"/>
      <c r="M68" s="566"/>
    </row>
    <row r="69" spans="12:13" x14ac:dyDescent="0.25">
      <c r="L69" s="566"/>
      <c r="M69" s="566"/>
    </row>
    <row r="70" spans="12:13" x14ac:dyDescent="0.25">
      <c r="L70" s="566"/>
      <c r="M70" s="566"/>
    </row>
    <row r="71" spans="12:13" x14ac:dyDescent="0.25">
      <c r="L71" s="566"/>
      <c r="M71" s="566"/>
    </row>
    <row r="72" spans="12:13" x14ac:dyDescent="0.25">
      <c r="L72" s="566"/>
      <c r="M72" s="566"/>
    </row>
    <row r="73" spans="12:13" x14ac:dyDescent="0.25">
      <c r="L73" s="566"/>
      <c r="M73" s="566"/>
    </row>
    <row r="74" spans="12:13" x14ac:dyDescent="0.25">
      <c r="L74" s="566"/>
      <c r="M74" s="566"/>
    </row>
    <row r="75" spans="12:13" x14ac:dyDescent="0.25">
      <c r="L75" s="566"/>
      <c r="M75" s="566"/>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S178"/>
  <sheetViews>
    <sheetView topLeftCell="J147" workbookViewId="0">
      <selection activeCell="B4" sqref="B4:E4"/>
    </sheetView>
  </sheetViews>
  <sheetFormatPr baseColWidth="10" defaultRowHeight="15" x14ac:dyDescent="0.25"/>
  <cols>
    <col min="1" max="1" width="12.85546875" bestFit="1" customWidth="1"/>
    <col min="2" max="2" width="49.7109375" customWidth="1"/>
    <col min="3" max="3" width="76.140625" customWidth="1"/>
    <col min="4" max="4" width="81.140625" bestFit="1" customWidth="1"/>
    <col min="5" max="5" width="12.85546875" bestFit="1" customWidth="1"/>
    <col min="6" max="6" width="15.42578125" bestFit="1" customWidth="1"/>
    <col min="7" max="7" width="27.5703125" bestFit="1" customWidth="1"/>
    <col min="8" max="8" width="81.140625" bestFit="1" customWidth="1"/>
    <col min="9" max="9" width="45.5703125" bestFit="1" customWidth="1"/>
    <col min="10" max="10" width="7.85546875" bestFit="1" customWidth="1"/>
    <col min="11" max="11" width="12.85546875" bestFit="1" customWidth="1"/>
    <col min="12" max="12" width="9.42578125" bestFit="1" customWidth="1"/>
    <col min="13" max="13" width="26" bestFit="1" customWidth="1"/>
    <col min="14" max="14" width="26.85546875" bestFit="1" customWidth="1"/>
    <col min="15" max="15" width="20.7109375" bestFit="1" customWidth="1"/>
    <col min="16" max="16" width="34.7109375" customWidth="1"/>
    <col min="17" max="17" width="15.7109375" bestFit="1" customWidth="1"/>
    <col min="18" max="18" width="72.140625" customWidth="1"/>
    <col min="19" max="19" width="25.28515625" customWidth="1"/>
  </cols>
  <sheetData>
    <row r="1" spans="1:19" x14ac:dyDescent="0.25">
      <c r="A1" t="s">
        <v>0</v>
      </c>
      <c r="B1" t="s">
        <v>1</v>
      </c>
      <c r="C1" t="s">
        <v>160</v>
      </c>
      <c r="D1" t="s">
        <v>161</v>
      </c>
      <c r="E1" t="s">
        <v>2</v>
      </c>
      <c r="F1" t="s">
        <v>4</v>
      </c>
      <c r="G1" t="s">
        <v>5</v>
      </c>
      <c r="H1" t="s">
        <v>6</v>
      </c>
      <c r="I1" t="s">
        <v>7</v>
      </c>
      <c r="J1" t="s">
        <v>8</v>
      </c>
      <c r="K1" t="s">
        <v>9</v>
      </c>
      <c r="L1" t="s">
        <v>10</v>
      </c>
      <c r="M1" t="s">
        <v>162</v>
      </c>
      <c r="N1" t="s">
        <v>11</v>
      </c>
      <c r="O1" t="s">
        <v>12</v>
      </c>
      <c r="P1" t="s">
        <v>13</v>
      </c>
      <c r="Q1" t="s">
        <v>14</v>
      </c>
      <c r="R1" s="466" t="s">
        <v>778</v>
      </c>
      <c r="S1" s="466" t="s">
        <v>775</v>
      </c>
    </row>
    <row r="2" spans="1:19" x14ac:dyDescent="0.25">
      <c r="A2">
        <v>3</v>
      </c>
      <c r="B2" t="s">
        <v>253</v>
      </c>
      <c r="C2" t="s">
        <v>277</v>
      </c>
      <c r="D2" t="s">
        <v>163</v>
      </c>
      <c r="E2" t="s">
        <v>16</v>
      </c>
      <c r="F2" t="s">
        <v>18</v>
      </c>
      <c r="G2" s="1">
        <v>42391.396873032405</v>
      </c>
      <c r="H2" t="s">
        <v>164</v>
      </c>
      <c r="I2" t="s">
        <v>808</v>
      </c>
      <c r="J2">
        <v>100</v>
      </c>
      <c r="K2">
        <v>100</v>
      </c>
      <c r="L2">
        <v>100</v>
      </c>
      <c r="M2">
        <v>35</v>
      </c>
      <c r="N2">
        <v>23</v>
      </c>
      <c r="O2" s="1">
        <v>42389.416827465277</v>
      </c>
      <c r="P2" t="s">
        <v>59</v>
      </c>
      <c r="Q2" s="1">
        <v>42369</v>
      </c>
      <c r="R2" s="460" t="str">
        <f>Tabla__10.1.1.223_SQLEXPRESS_sigob_utp_Proyectos_indicadores[[#This Row],[desc_indicador]]</f>
        <v>Avance en la ejecución del plan operativo (Gestión de sedes alternas)</v>
      </c>
      <c r="S2" s="462">
        <f>Tabla__10.1.1.223_SQLEXPRESS_sigob_utp_Proyectos_indicadores[[#This Row],[fecha_modificacion]]</f>
        <v>42389.416827465277</v>
      </c>
    </row>
    <row r="3" spans="1:19" x14ac:dyDescent="0.25">
      <c r="A3">
        <v>3</v>
      </c>
      <c r="B3" t="s">
        <v>253</v>
      </c>
      <c r="C3" t="s">
        <v>277</v>
      </c>
      <c r="D3" t="s">
        <v>278</v>
      </c>
      <c r="E3" t="s">
        <v>16</v>
      </c>
      <c r="F3" t="s">
        <v>18</v>
      </c>
      <c r="G3" s="1">
        <v>42389.48282484954</v>
      </c>
      <c r="H3" t="s">
        <v>167</v>
      </c>
      <c r="I3" t="s">
        <v>808</v>
      </c>
      <c r="J3">
        <v>100</v>
      </c>
      <c r="K3">
        <v>99.61</v>
      </c>
      <c r="L3">
        <v>99.61</v>
      </c>
      <c r="M3">
        <v>35</v>
      </c>
      <c r="N3">
        <v>23</v>
      </c>
      <c r="O3" s="1">
        <v>42389.416827465277</v>
      </c>
      <c r="P3" t="s">
        <v>59</v>
      </c>
      <c r="Q3" s="1">
        <v>42369</v>
      </c>
      <c r="R3" s="460" t="str">
        <f>Tabla__10.1.1.223_SQLEXPRESS_sigob_utp_Proyectos_indicadores[[#This Row],[desc_indicador]]</f>
        <v>Avance en la ejecución del plan operativo (Gestión y sostenibilidad ambiental)</v>
      </c>
      <c r="S3" s="462">
        <f>Tabla__10.1.1.223_SQLEXPRESS_sigob_utp_Proyectos_indicadores[[#This Row],[fecha_modificacion]]</f>
        <v>42389.416827465277</v>
      </c>
    </row>
    <row r="4" spans="1:19" x14ac:dyDescent="0.25">
      <c r="A4">
        <v>3</v>
      </c>
      <c r="B4" t="s">
        <v>253</v>
      </c>
      <c r="C4" t="s">
        <v>277</v>
      </c>
      <c r="D4" t="s">
        <v>279</v>
      </c>
      <c r="E4" t="s">
        <v>16</v>
      </c>
      <c r="F4" t="s">
        <v>18</v>
      </c>
      <c r="G4" s="1">
        <v>42391.395663541669</v>
      </c>
      <c r="H4" t="s">
        <v>165</v>
      </c>
      <c r="I4" t="s">
        <v>808</v>
      </c>
      <c r="J4">
        <v>100</v>
      </c>
      <c r="K4">
        <v>98</v>
      </c>
      <c r="L4">
        <v>98</v>
      </c>
      <c r="M4">
        <v>35</v>
      </c>
      <c r="N4">
        <v>23</v>
      </c>
      <c r="O4" s="1">
        <v>42389.416827465277</v>
      </c>
      <c r="P4" t="s">
        <v>59</v>
      </c>
      <c r="Q4" s="1">
        <v>42369</v>
      </c>
      <c r="R4" s="460" t="str">
        <f>Tabla__10.1.1.223_SQLEXPRESS_sigob_utp_Proyectos_indicadores[[#This Row],[desc_indicador]]</f>
        <v>Avance en la ejecución del plan operativo (Gestión estratégica del campus)</v>
      </c>
      <c r="S4" s="462">
        <f>Tabla__10.1.1.223_SQLEXPRESS_sigob_utp_Proyectos_indicadores[[#This Row],[fecha_modificacion]]</f>
        <v>42389.416827465277</v>
      </c>
    </row>
    <row r="5" spans="1:19" x14ac:dyDescent="0.25">
      <c r="A5">
        <v>3</v>
      </c>
      <c r="B5" t="s">
        <v>253</v>
      </c>
      <c r="C5" t="s">
        <v>277</v>
      </c>
      <c r="D5" t="s">
        <v>1244</v>
      </c>
      <c r="E5" t="s">
        <v>16</v>
      </c>
      <c r="F5" t="s">
        <v>18</v>
      </c>
      <c r="G5" s="1">
        <v>42391.39739027778</v>
      </c>
      <c r="H5" t="s">
        <v>169</v>
      </c>
      <c r="I5" t="s">
        <v>808</v>
      </c>
      <c r="J5">
        <v>100</v>
      </c>
      <c r="K5">
        <v>82</v>
      </c>
      <c r="L5">
        <v>82</v>
      </c>
      <c r="M5">
        <v>35</v>
      </c>
      <c r="N5">
        <v>23</v>
      </c>
      <c r="O5" s="1">
        <v>42389.416827465277</v>
      </c>
      <c r="P5" t="s">
        <v>59</v>
      </c>
      <c r="Q5" s="1">
        <v>42369</v>
      </c>
      <c r="R5" s="460" t="str">
        <f>Tabla__10.1.1.223_SQLEXPRESS_sigob_utp_Proyectos_indicadores[[#This Row],[desc_indicador]]</f>
        <v>Avance en la ejecución del plan operativo (Sostenibilidad de la infraestructura física)</v>
      </c>
      <c r="S5" s="462">
        <f>Tabla__10.1.1.223_SQLEXPRESS_sigob_utp_Proyectos_indicadores[[#This Row],[fecha_modificacion]]</f>
        <v>42389.416827465277</v>
      </c>
    </row>
    <row r="6" spans="1:19" x14ac:dyDescent="0.25">
      <c r="A6">
        <v>3</v>
      </c>
      <c r="B6" t="s">
        <v>253</v>
      </c>
      <c r="C6" t="s">
        <v>1245</v>
      </c>
      <c r="D6" t="s">
        <v>278</v>
      </c>
      <c r="E6" t="s">
        <v>16</v>
      </c>
      <c r="F6" t="s">
        <v>18</v>
      </c>
      <c r="G6" s="1">
        <v>42389.48282484954</v>
      </c>
      <c r="H6" t="s">
        <v>167</v>
      </c>
      <c r="I6" t="s">
        <v>808</v>
      </c>
      <c r="J6">
        <v>100</v>
      </c>
      <c r="K6">
        <v>99.61</v>
      </c>
      <c r="L6">
        <v>99.61</v>
      </c>
      <c r="M6">
        <v>35</v>
      </c>
      <c r="N6">
        <v>23</v>
      </c>
      <c r="O6" s="1">
        <v>42389.483518368055</v>
      </c>
      <c r="P6" t="s">
        <v>453</v>
      </c>
      <c r="Q6" s="1">
        <v>42369</v>
      </c>
      <c r="R6" s="460" t="str">
        <f>Tabla__10.1.1.223_SQLEXPRESS_sigob_utp_Proyectos_indicadores[[#This Row],[desc_indicador]]</f>
        <v>Avance en la ejecución del plan operativo (Gestión y sostenibilidad ambiental)</v>
      </c>
      <c r="S6" s="462">
        <f>Tabla__10.1.1.223_SQLEXPRESS_sigob_utp_Proyectos_indicadores[[#This Row],[fecha_modificacion]]</f>
        <v>42389.483518368055</v>
      </c>
    </row>
    <row r="7" spans="1:19" x14ac:dyDescent="0.25">
      <c r="A7">
        <v>3</v>
      </c>
      <c r="B7" t="s">
        <v>253</v>
      </c>
      <c r="C7" t="s">
        <v>280</v>
      </c>
      <c r="D7" t="s">
        <v>281</v>
      </c>
      <c r="E7" t="s">
        <v>16</v>
      </c>
      <c r="F7" t="s">
        <v>18</v>
      </c>
      <c r="G7" s="1">
        <v>42368.485446180559</v>
      </c>
      <c r="H7" t="s">
        <v>282</v>
      </c>
      <c r="I7" t="s">
        <v>808</v>
      </c>
      <c r="J7">
        <v>100</v>
      </c>
      <c r="K7">
        <v>85</v>
      </c>
      <c r="L7">
        <v>85</v>
      </c>
      <c r="M7">
        <v>34</v>
      </c>
      <c r="N7">
        <v>23</v>
      </c>
      <c r="O7" s="1">
        <v>42368.486371377316</v>
      </c>
      <c r="P7" t="s">
        <v>63</v>
      </c>
      <c r="Q7" s="1">
        <v>42369</v>
      </c>
      <c r="R7" s="460" t="str">
        <f>Tabla__10.1.1.223_SQLEXPRESS_sigob_utp_Proyectos_indicadores[[#This Row],[desc_indicador]]</f>
        <v>Avance en la ejecución del plan operativo (Automatización de recursos  Físicos)</v>
      </c>
      <c r="S7" s="462">
        <f>Tabla__10.1.1.223_SQLEXPRESS_sigob_utp_Proyectos_indicadores[[#This Row],[fecha_modificacion]]</f>
        <v>42368.486371377316</v>
      </c>
    </row>
    <row r="8" spans="1:19" x14ac:dyDescent="0.25">
      <c r="A8">
        <v>3</v>
      </c>
      <c r="B8" t="s">
        <v>253</v>
      </c>
      <c r="C8" t="s">
        <v>280</v>
      </c>
      <c r="D8" t="s">
        <v>283</v>
      </c>
      <c r="E8" t="s">
        <v>16</v>
      </c>
      <c r="F8" t="s">
        <v>18</v>
      </c>
      <c r="G8" s="1">
        <v>42368.482296759263</v>
      </c>
      <c r="H8" t="s">
        <v>284</v>
      </c>
      <c r="I8" t="s">
        <v>808</v>
      </c>
      <c r="J8">
        <v>100</v>
      </c>
      <c r="K8">
        <v>92.499999999999986</v>
      </c>
      <c r="L8">
        <v>92.499999999999986</v>
      </c>
      <c r="M8">
        <v>34</v>
      </c>
      <c r="N8">
        <v>23</v>
      </c>
      <c r="O8" s="1">
        <v>42368.486371377316</v>
      </c>
      <c r="P8" t="s">
        <v>63</v>
      </c>
      <c r="Q8" s="1">
        <v>42369</v>
      </c>
      <c r="R8" s="460" t="str">
        <f>Tabla__10.1.1.223_SQLEXPRESS_sigob_utp_Proyectos_indicadores[[#This Row],[desc_indicador]]</f>
        <v>Avance en la ejecución del plan operativo (Sistema de Comunicaciones)</v>
      </c>
      <c r="S8" s="462">
        <f>Tabla__10.1.1.223_SQLEXPRESS_sigob_utp_Proyectos_indicadores[[#This Row],[fecha_modificacion]]</f>
        <v>42368.486371377316</v>
      </c>
    </row>
    <row r="9" spans="1:19" x14ac:dyDescent="0.25">
      <c r="A9">
        <v>3</v>
      </c>
      <c r="B9" t="s">
        <v>253</v>
      </c>
      <c r="C9" t="s">
        <v>280</v>
      </c>
      <c r="D9" t="s">
        <v>172</v>
      </c>
      <c r="E9" t="s">
        <v>16</v>
      </c>
      <c r="F9" t="s">
        <v>18</v>
      </c>
      <c r="G9" s="1">
        <v>42368.444666898147</v>
      </c>
      <c r="H9" t="s">
        <v>285</v>
      </c>
      <c r="I9" t="s">
        <v>808</v>
      </c>
      <c r="J9">
        <v>100</v>
      </c>
      <c r="K9">
        <v>80.31</v>
      </c>
      <c r="L9">
        <v>80.31</v>
      </c>
      <c r="M9">
        <v>34</v>
      </c>
      <c r="N9">
        <v>23</v>
      </c>
      <c r="O9" s="1">
        <v>42368.486371377316</v>
      </c>
      <c r="P9" t="s">
        <v>63</v>
      </c>
      <c r="Q9" s="1">
        <v>42369</v>
      </c>
      <c r="R9" s="460" t="str">
        <f>Tabla__10.1.1.223_SQLEXPRESS_sigob_utp_Proyectos_indicadores[[#This Row],[desc_indicador]]</f>
        <v>Avance en la ejecución del plan operativo (Sistemas de Información)</v>
      </c>
      <c r="S9" s="462">
        <f>Tabla__10.1.1.223_SQLEXPRESS_sigob_utp_Proyectos_indicadores[[#This Row],[fecha_modificacion]]</f>
        <v>42368.486371377316</v>
      </c>
    </row>
    <row r="10" spans="1:19" x14ac:dyDescent="0.25">
      <c r="A10">
        <v>3</v>
      </c>
      <c r="B10" t="s">
        <v>253</v>
      </c>
      <c r="C10" t="s">
        <v>280</v>
      </c>
      <c r="D10" t="s">
        <v>286</v>
      </c>
      <c r="E10" t="s">
        <v>16</v>
      </c>
      <c r="F10" t="s">
        <v>18</v>
      </c>
      <c r="G10" s="1">
        <v>42368.47982951389</v>
      </c>
      <c r="H10" t="s">
        <v>1246</v>
      </c>
      <c r="I10" t="s">
        <v>808</v>
      </c>
      <c r="J10">
        <v>100</v>
      </c>
      <c r="K10">
        <v>94</v>
      </c>
      <c r="L10">
        <v>94</v>
      </c>
      <c r="M10">
        <v>34</v>
      </c>
      <c r="N10">
        <v>23</v>
      </c>
      <c r="O10" s="1">
        <v>42368.486371377316</v>
      </c>
      <c r="P10" t="s">
        <v>63</v>
      </c>
      <c r="Q10" s="1">
        <v>42369</v>
      </c>
      <c r="R10" s="460" t="str">
        <f>Tabla__10.1.1.223_SQLEXPRESS_sigob_utp_Proyectos_indicadores[[#This Row],[desc_indicador]]</f>
        <v>Avance en la ejecución del plan operativo (Sostenibilidad de Hardware y Software)</v>
      </c>
      <c r="S10" s="462">
        <f>Tabla__10.1.1.223_SQLEXPRESS_sigob_utp_Proyectos_indicadores[[#This Row],[fecha_modificacion]]</f>
        <v>42368.486371377316</v>
      </c>
    </row>
    <row r="11" spans="1:19" x14ac:dyDescent="0.25">
      <c r="A11">
        <v>3</v>
      </c>
      <c r="B11" t="s">
        <v>253</v>
      </c>
      <c r="C11" t="s">
        <v>287</v>
      </c>
      <c r="D11" t="s">
        <v>1247</v>
      </c>
      <c r="E11" t="s">
        <v>16</v>
      </c>
      <c r="F11" t="s">
        <v>18</v>
      </c>
      <c r="G11" s="1">
        <v>42389.408076388892</v>
      </c>
      <c r="H11" t="s">
        <v>176</v>
      </c>
      <c r="I11" t="s">
        <v>808</v>
      </c>
      <c r="J11">
        <v>100</v>
      </c>
      <c r="K11">
        <v>100</v>
      </c>
      <c r="L11">
        <v>100</v>
      </c>
      <c r="M11">
        <v>34</v>
      </c>
      <c r="N11">
        <v>23</v>
      </c>
      <c r="O11" s="1">
        <v>42389.407504201386</v>
      </c>
      <c r="P11" t="s">
        <v>64</v>
      </c>
      <c r="Q11" s="1">
        <v>42369</v>
      </c>
      <c r="R11" s="460" t="str">
        <f>Tabla__10.1.1.223_SQLEXPRESS_sigob_utp_Proyectos_indicadores[[#This Row],[desc_indicador]]</f>
        <v>Avance en la ejecución del plan operativo (Cultura organizacional)</v>
      </c>
      <c r="S11" s="462">
        <f>Tabla__10.1.1.223_SQLEXPRESS_sigob_utp_Proyectos_indicadores[[#This Row],[fecha_modificacion]]</f>
        <v>42389.407504201386</v>
      </c>
    </row>
    <row r="12" spans="1:19" x14ac:dyDescent="0.25">
      <c r="A12">
        <v>3</v>
      </c>
      <c r="B12" t="s">
        <v>253</v>
      </c>
      <c r="C12" t="s">
        <v>287</v>
      </c>
      <c r="D12" t="s">
        <v>1248</v>
      </c>
      <c r="E12" t="s">
        <v>16</v>
      </c>
      <c r="F12" t="s">
        <v>18</v>
      </c>
      <c r="G12" s="1">
        <v>42368.638320335645</v>
      </c>
      <c r="H12" t="s">
        <v>178</v>
      </c>
      <c r="I12" t="s">
        <v>808</v>
      </c>
      <c r="J12">
        <v>100</v>
      </c>
      <c r="K12">
        <v>100.00000000000001</v>
      </c>
      <c r="L12">
        <v>100.00000000000001</v>
      </c>
      <c r="M12">
        <v>34</v>
      </c>
      <c r="N12">
        <v>23</v>
      </c>
      <c r="O12" s="1">
        <v>42389.407504201386</v>
      </c>
      <c r="P12" t="s">
        <v>64</v>
      </c>
      <c r="Q12" s="1">
        <v>42369</v>
      </c>
      <c r="R12" s="460" t="str">
        <f>Tabla__10.1.1.223_SQLEXPRESS_sigob_utp_Proyectos_indicadores[[#This Row],[desc_indicador]]</f>
        <v>Avance en la ejecución del plan operativo (Estructura organizacional)</v>
      </c>
      <c r="S12" s="462">
        <f>Tabla__10.1.1.223_SQLEXPRESS_sigob_utp_Proyectos_indicadores[[#This Row],[fecha_modificacion]]</f>
        <v>42389.407504201386</v>
      </c>
    </row>
    <row r="13" spans="1:19" x14ac:dyDescent="0.25">
      <c r="A13">
        <v>3</v>
      </c>
      <c r="B13" t="s">
        <v>253</v>
      </c>
      <c r="C13" t="s">
        <v>287</v>
      </c>
      <c r="D13" t="s">
        <v>288</v>
      </c>
      <c r="E13" t="s">
        <v>16</v>
      </c>
      <c r="F13" t="s">
        <v>18</v>
      </c>
      <c r="G13" s="1">
        <v>42388.413501192132</v>
      </c>
      <c r="H13" t="s">
        <v>179</v>
      </c>
      <c r="I13" t="s">
        <v>808</v>
      </c>
      <c r="J13">
        <v>100</v>
      </c>
      <c r="K13">
        <v>90</v>
      </c>
      <c r="L13">
        <v>90</v>
      </c>
      <c r="M13">
        <v>34</v>
      </c>
      <c r="N13">
        <v>23</v>
      </c>
      <c r="O13" s="1">
        <v>42389.407504201386</v>
      </c>
      <c r="P13" t="s">
        <v>64</v>
      </c>
      <c r="Q13" s="1">
        <v>42369</v>
      </c>
      <c r="R13" s="460" t="str">
        <f>Tabla__10.1.1.223_SQLEXPRESS_sigob_utp_Proyectos_indicadores[[#This Row],[desc_indicador]]</f>
        <v>Avance en la ejecución del plan operativo (Gestión de procesos)</v>
      </c>
      <c r="S13" s="462">
        <f>Tabla__10.1.1.223_SQLEXPRESS_sigob_utp_Proyectos_indicadores[[#This Row],[fecha_modificacion]]</f>
        <v>42389.407504201386</v>
      </c>
    </row>
    <row r="14" spans="1:19" x14ac:dyDescent="0.25">
      <c r="A14">
        <v>3</v>
      </c>
      <c r="B14" t="s">
        <v>253</v>
      </c>
      <c r="C14" t="s">
        <v>287</v>
      </c>
      <c r="D14" t="s">
        <v>289</v>
      </c>
      <c r="E14" t="s">
        <v>16</v>
      </c>
      <c r="F14" t="s">
        <v>18</v>
      </c>
      <c r="G14" s="1">
        <v>42389.401698344911</v>
      </c>
      <c r="H14" t="s">
        <v>180</v>
      </c>
      <c r="I14" t="s">
        <v>808</v>
      </c>
      <c r="J14">
        <v>100</v>
      </c>
      <c r="K14">
        <v>87.75</v>
      </c>
      <c r="L14">
        <v>87.75</v>
      </c>
      <c r="M14">
        <v>34</v>
      </c>
      <c r="N14">
        <v>23</v>
      </c>
      <c r="O14" s="1">
        <v>42389.407504201386</v>
      </c>
      <c r="P14" t="s">
        <v>64</v>
      </c>
      <c r="Q14" s="1">
        <v>42369</v>
      </c>
      <c r="R14" s="460" t="str">
        <f>Tabla__10.1.1.223_SQLEXPRESS_sigob_utp_Proyectos_indicadores[[#This Row],[desc_indicador]]</f>
        <v>Avance en la ejecución del plan operativo (Procesos de gestión de humana)</v>
      </c>
      <c r="S14" s="462">
        <f>Tabla__10.1.1.223_SQLEXPRESS_sigob_utp_Proyectos_indicadores[[#This Row],[fecha_modificacion]]</f>
        <v>42389.407504201386</v>
      </c>
    </row>
    <row r="15" spans="1:19" x14ac:dyDescent="0.25">
      <c r="A15">
        <v>3</v>
      </c>
      <c r="B15" t="s">
        <v>253</v>
      </c>
      <c r="C15" t="s">
        <v>617</v>
      </c>
      <c r="D15" t="s">
        <v>1248</v>
      </c>
      <c r="E15" t="s">
        <v>16</v>
      </c>
      <c r="F15" t="s">
        <v>18</v>
      </c>
      <c r="G15" s="1">
        <v>42368.638320335645</v>
      </c>
      <c r="H15" t="s">
        <v>178</v>
      </c>
      <c r="I15" t="s">
        <v>808</v>
      </c>
      <c r="J15">
        <v>100</v>
      </c>
      <c r="K15">
        <v>100.00000000000001</v>
      </c>
      <c r="L15">
        <v>100.00000000000001</v>
      </c>
      <c r="M15">
        <v>35</v>
      </c>
      <c r="N15">
        <v>23</v>
      </c>
      <c r="O15" s="1">
        <v>42368.638655092589</v>
      </c>
      <c r="P15" t="s">
        <v>1192</v>
      </c>
      <c r="Q15" s="1">
        <v>42369</v>
      </c>
      <c r="R15" s="460" t="str">
        <f>Tabla__10.1.1.223_SQLEXPRESS_sigob_utp_Proyectos_indicadores[[#This Row],[desc_indicador]]</f>
        <v>Avance en la ejecución del plan operativo (Estructura organizacional)</v>
      </c>
      <c r="S15" s="462">
        <f>Tabla__10.1.1.223_SQLEXPRESS_sigob_utp_Proyectos_indicadores[[#This Row],[fecha_modificacion]]</f>
        <v>42368.638655092589</v>
      </c>
    </row>
    <row r="16" spans="1:19" x14ac:dyDescent="0.25">
      <c r="A16">
        <v>3</v>
      </c>
      <c r="B16" t="s">
        <v>253</v>
      </c>
      <c r="C16" t="s">
        <v>685</v>
      </c>
      <c r="D16" t="s">
        <v>288</v>
      </c>
      <c r="E16" t="s">
        <v>16</v>
      </c>
      <c r="F16" t="s">
        <v>18</v>
      </c>
      <c r="G16" s="1">
        <v>42388.413501192132</v>
      </c>
      <c r="H16" t="s">
        <v>179</v>
      </c>
      <c r="I16" t="s">
        <v>808</v>
      </c>
      <c r="J16">
        <v>100</v>
      </c>
      <c r="K16">
        <v>90</v>
      </c>
      <c r="L16">
        <v>90</v>
      </c>
      <c r="M16">
        <v>35</v>
      </c>
      <c r="N16">
        <v>23</v>
      </c>
      <c r="O16" s="1">
        <v>42388.411693634262</v>
      </c>
      <c r="P16" t="s">
        <v>1249</v>
      </c>
      <c r="Q16" s="1">
        <v>42369</v>
      </c>
      <c r="R16" s="460" t="str">
        <f>Tabla__10.1.1.223_SQLEXPRESS_sigob_utp_Proyectos_indicadores[[#This Row],[desc_indicador]]</f>
        <v>Avance en la ejecución del plan operativo (Gestión de procesos)</v>
      </c>
      <c r="S16" s="462">
        <f>Tabla__10.1.1.223_SQLEXPRESS_sigob_utp_Proyectos_indicadores[[#This Row],[fecha_modificacion]]</f>
        <v>42388.411693634262</v>
      </c>
    </row>
    <row r="17" spans="1:19" x14ac:dyDescent="0.25">
      <c r="A17">
        <v>3</v>
      </c>
      <c r="B17" t="s">
        <v>253</v>
      </c>
      <c r="C17" t="s">
        <v>290</v>
      </c>
      <c r="D17" t="s">
        <v>181</v>
      </c>
      <c r="E17" t="s">
        <v>16</v>
      </c>
      <c r="F17" t="s">
        <v>18</v>
      </c>
      <c r="G17" s="1">
        <v>42394.470950543982</v>
      </c>
      <c r="H17" t="s">
        <v>291</v>
      </c>
      <c r="I17" t="s">
        <v>808</v>
      </c>
      <c r="J17">
        <v>100</v>
      </c>
      <c r="K17">
        <v>85</v>
      </c>
      <c r="L17">
        <v>85</v>
      </c>
      <c r="M17">
        <v>36</v>
      </c>
      <c r="N17">
        <v>23</v>
      </c>
      <c r="O17" s="1">
        <v>42396.640589930554</v>
      </c>
      <c r="P17" t="s">
        <v>66</v>
      </c>
      <c r="Q17" s="1">
        <v>42369</v>
      </c>
      <c r="R17" s="460" t="str">
        <f>Tabla__10.1.1.223_SQLEXPRESS_sigob_utp_Proyectos_indicadores[[#This Row],[desc_indicador]]</f>
        <v>Porcentaje de avance en la ejecución de proyectos de nuevas líneas de financiamiento</v>
      </c>
      <c r="S17" s="462">
        <f>Tabla__10.1.1.223_SQLEXPRESS_sigob_utp_Proyectos_indicadores[[#This Row],[fecha_modificacion]]</f>
        <v>42396.640589930554</v>
      </c>
    </row>
    <row r="18" spans="1:19" x14ac:dyDescent="0.25">
      <c r="A18">
        <v>3</v>
      </c>
      <c r="B18" t="s">
        <v>253</v>
      </c>
      <c r="C18" t="s">
        <v>290</v>
      </c>
      <c r="D18" t="s">
        <v>182</v>
      </c>
      <c r="E18" t="s">
        <v>16</v>
      </c>
      <c r="F18" t="s">
        <v>18</v>
      </c>
      <c r="G18" s="1">
        <v>42394.470382326392</v>
      </c>
      <c r="H18" t="s">
        <v>183</v>
      </c>
      <c r="I18" t="s">
        <v>808</v>
      </c>
      <c r="J18">
        <v>100</v>
      </c>
      <c r="K18">
        <v>82</v>
      </c>
      <c r="L18">
        <v>82</v>
      </c>
      <c r="M18">
        <v>36</v>
      </c>
      <c r="N18">
        <v>23</v>
      </c>
      <c r="O18" s="1">
        <v>42396.640589930554</v>
      </c>
      <c r="P18" t="s">
        <v>66</v>
      </c>
      <c r="Q18" s="1">
        <v>42369</v>
      </c>
      <c r="R18" s="460" t="str">
        <f>Tabla__10.1.1.223_SQLEXPRESS_sigob_utp_Proyectos_indicadores[[#This Row],[desc_indicador]]</f>
        <v>Porcentaje de avance en la ejecución de proyectos de optimización</v>
      </c>
      <c r="S18" s="462">
        <f>Tabla__10.1.1.223_SQLEXPRESS_sigob_utp_Proyectos_indicadores[[#This Row],[fecha_modificacion]]</f>
        <v>42396.640589930554</v>
      </c>
    </row>
    <row r="19" spans="1:19" x14ac:dyDescent="0.25">
      <c r="A19">
        <v>3</v>
      </c>
      <c r="B19" t="s">
        <v>253</v>
      </c>
      <c r="C19" t="s">
        <v>290</v>
      </c>
      <c r="D19" t="s">
        <v>184</v>
      </c>
      <c r="E19" t="s">
        <v>16</v>
      </c>
      <c r="F19" t="s">
        <v>18</v>
      </c>
      <c r="G19" s="1">
        <v>42390.725342013888</v>
      </c>
      <c r="H19" t="s">
        <v>185</v>
      </c>
      <c r="I19" t="s">
        <v>808</v>
      </c>
      <c r="J19">
        <v>100</v>
      </c>
      <c r="K19">
        <v>91</v>
      </c>
      <c r="L19">
        <v>91</v>
      </c>
      <c r="M19">
        <v>36</v>
      </c>
      <c r="N19">
        <v>23</v>
      </c>
      <c r="O19" s="1">
        <v>42396.640589930554</v>
      </c>
      <c r="P19" t="s">
        <v>66</v>
      </c>
      <c r="Q19" s="1">
        <v>42369</v>
      </c>
      <c r="R19" s="460" t="str">
        <f>Tabla__10.1.1.223_SQLEXPRESS_sigob_utp_Proyectos_indicadores[[#This Row],[desc_indicador]]</f>
        <v>Porcentaje de avance en la ejecución de proyectos de racionalización del uso de los recursos</v>
      </c>
      <c r="S19" s="462">
        <f>Tabla__10.1.1.223_SQLEXPRESS_sigob_utp_Proyectos_indicadores[[#This Row],[fecha_modificacion]]</f>
        <v>42396.640589930554</v>
      </c>
    </row>
    <row r="20" spans="1:19" x14ac:dyDescent="0.25">
      <c r="A20">
        <v>4</v>
      </c>
      <c r="B20" t="s">
        <v>37</v>
      </c>
      <c r="C20" t="s">
        <v>186</v>
      </c>
      <c r="D20" t="s">
        <v>292</v>
      </c>
      <c r="E20" t="s">
        <v>16</v>
      </c>
      <c r="F20" t="s">
        <v>18</v>
      </c>
      <c r="G20" s="1">
        <v>42290.416037881943</v>
      </c>
      <c r="H20" t="s">
        <v>187</v>
      </c>
      <c r="I20" t="s">
        <v>808</v>
      </c>
      <c r="J20">
        <v>30</v>
      </c>
      <c r="K20">
        <v>136.66666666666666</v>
      </c>
      <c r="L20">
        <v>41</v>
      </c>
      <c r="M20">
        <v>35</v>
      </c>
      <c r="N20">
        <v>35</v>
      </c>
      <c r="O20" s="1">
        <v>42394.334837997689</v>
      </c>
      <c r="P20" t="s">
        <v>151</v>
      </c>
      <c r="Q20" s="1">
        <v>42369</v>
      </c>
      <c r="R20" s="460" t="str">
        <f>Tabla__10.1.1.223_SQLEXPRESS_sigob_utp_Proyectos_indicadores[[#This Row],[desc_indicador]]</f>
        <v>Porcentaje de graduados con información actualizada acorde con las variables de interés institucional</v>
      </c>
      <c r="S20" s="462">
        <f>Tabla__10.1.1.223_SQLEXPRESS_sigob_utp_Proyectos_indicadores[[#This Row],[fecha_modificacion]]</f>
        <v>42394.334837997689</v>
      </c>
    </row>
    <row r="21" spans="1:19" x14ac:dyDescent="0.25">
      <c r="A21">
        <v>4</v>
      </c>
      <c r="B21" t="s">
        <v>37</v>
      </c>
      <c r="C21" t="s">
        <v>186</v>
      </c>
      <c r="D21" t="s">
        <v>292</v>
      </c>
      <c r="E21" t="s">
        <v>16</v>
      </c>
      <c r="F21" t="s">
        <v>18</v>
      </c>
      <c r="G21" s="1">
        <v>42319.408278391202</v>
      </c>
      <c r="H21" t="s">
        <v>293</v>
      </c>
      <c r="I21" t="s">
        <v>808</v>
      </c>
      <c r="J21">
        <v>1500</v>
      </c>
      <c r="K21">
        <v>109.33333333333333</v>
      </c>
      <c r="L21">
        <v>1640</v>
      </c>
      <c r="M21">
        <v>35</v>
      </c>
      <c r="N21">
        <v>35</v>
      </c>
      <c r="O21" s="1">
        <v>42394.334837997689</v>
      </c>
      <c r="P21" t="s">
        <v>151</v>
      </c>
      <c r="Q21" s="1">
        <v>42369</v>
      </c>
      <c r="R21" s="460" t="str">
        <f>Tabla__10.1.1.223_SQLEXPRESS_sigob_utp_Proyectos_indicadores[[#This Row],[desc_indicador]]</f>
        <v>Impacto de la estrategia de  gestión del conocimiento sobre la comunidad Universitaria</v>
      </c>
      <c r="S21" s="462">
        <f>Tabla__10.1.1.223_SQLEXPRESS_sigob_utp_Proyectos_indicadores[[#This Row],[fecha_modificacion]]</f>
        <v>42394.334837997689</v>
      </c>
    </row>
    <row r="22" spans="1:19" x14ac:dyDescent="0.25">
      <c r="A22">
        <v>4</v>
      </c>
      <c r="B22" t="s">
        <v>37</v>
      </c>
      <c r="C22" t="s">
        <v>188</v>
      </c>
      <c r="D22" t="s">
        <v>295</v>
      </c>
      <c r="E22" t="s">
        <v>16</v>
      </c>
      <c r="F22" t="s">
        <v>18</v>
      </c>
      <c r="G22" s="1">
        <v>42388.700603703706</v>
      </c>
      <c r="H22" t="s">
        <v>296</v>
      </c>
      <c r="I22" t="s">
        <v>808</v>
      </c>
      <c r="J22">
        <v>80</v>
      </c>
      <c r="K22">
        <v>96.887500000000017</v>
      </c>
      <c r="L22">
        <v>77.510000000000005</v>
      </c>
      <c r="M22">
        <v>35</v>
      </c>
      <c r="N22">
        <v>35</v>
      </c>
      <c r="O22" s="1">
        <v>42395.493512037036</v>
      </c>
      <c r="P22" t="s">
        <v>717</v>
      </c>
      <c r="Q22" s="1">
        <v>42369</v>
      </c>
      <c r="R22" s="460" t="str">
        <f>Tabla__10.1.1.223_SQLEXPRESS_sigob_utp_Proyectos_indicadores[[#This Row],[desc_indicador]]</f>
        <v>Procedimientos académicos y administrativos propios de la educación mediada por TIC diagnosticados, analizados y diseñados</v>
      </c>
      <c r="S22" s="462">
        <f>Tabla__10.1.1.223_SQLEXPRESS_sigob_utp_Proyectos_indicadores[[#This Row],[fecha_modificacion]]</f>
        <v>42395.493512037036</v>
      </c>
    </row>
    <row r="23" spans="1:19" x14ac:dyDescent="0.25">
      <c r="A23">
        <v>4</v>
      </c>
      <c r="B23" t="s">
        <v>37</v>
      </c>
      <c r="C23" t="s">
        <v>188</v>
      </c>
      <c r="D23" t="s">
        <v>295</v>
      </c>
      <c r="E23" t="s">
        <v>16</v>
      </c>
      <c r="F23" t="s">
        <v>18</v>
      </c>
      <c r="G23" s="1">
        <v>42388.704994791668</v>
      </c>
      <c r="H23" t="s">
        <v>297</v>
      </c>
      <c r="I23" t="s">
        <v>808</v>
      </c>
      <c r="J23">
        <v>40</v>
      </c>
      <c r="K23">
        <v>100</v>
      </c>
      <c r="L23">
        <v>40</v>
      </c>
      <c r="M23">
        <v>35</v>
      </c>
      <c r="N23">
        <v>35</v>
      </c>
      <c r="O23" s="1">
        <v>42395.493512037036</v>
      </c>
      <c r="P23" t="s">
        <v>717</v>
      </c>
      <c r="Q23" s="1">
        <v>42369</v>
      </c>
      <c r="R23" s="460" t="str">
        <f>Tabla__10.1.1.223_SQLEXPRESS_sigob_utp_Proyectos_indicadores[[#This Row],[desc_indicador]]</f>
        <v>Viabilidad de programas de pregrado y posgrado virtuales</v>
      </c>
      <c r="S23" s="462">
        <f>Tabla__10.1.1.223_SQLEXPRESS_sigob_utp_Proyectos_indicadores[[#This Row],[fecha_modificacion]]</f>
        <v>42395.493512037036</v>
      </c>
    </row>
    <row r="24" spans="1:19" x14ac:dyDescent="0.25">
      <c r="A24">
        <v>4</v>
      </c>
      <c r="B24" t="s">
        <v>37</v>
      </c>
      <c r="C24" t="s">
        <v>188</v>
      </c>
      <c r="D24" t="s">
        <v>295</v>
      </c>
      <c r="E24" t="s">
        <v>16</v>
      </c>
      <c r="F24" t="s">
        <v>18</v>
      </c>
      <c r="G24" s="1">
        <v>42390.597254085646</v>
      </c>
      <c r="H24" t="s">
        <v>825</v>
      </c>
      <c r="I24" t="s">
        <v>808</v>
      </c>
      <c r="J24">
        <v>64</v>
      </c>
      <c r="K24">
        <v>99.999999999999986</v>
      </c>
      <c r="L24">
        <v>63.999999999999993</v>
      </c>
      <c r="M24">
        <v>35</v>
      </c>
      <c r="N24">
        <v>35</v>
      </c>
      <c r="O24" s="1">
        <v>42395.493512037036</v>
      </c>
      <c r="P24" t="s">
        <v>717</v>
      </c>
      <c r="Q24" s="1">
        <v>42369</v>
      </c>
      <c r="R24" s="460" t="str">
        <f>Tabla__10.1.1.223_SQLEXPRESS_sigob_utp_Proyectos_indicadores[[#This Row],[desc_indicador]]</f>
        <v>Actividades de sensibilización</v>
      </c>
      <c r="S24" s="462">
        <f>Tabla__10.1.1.223_SQLEXPRESS_sigob_utp_Proyectos_indicadores[[#This Row],[fecha_modificacion]]</f>
        <v>42395.493512037036</v>
      </c>
    </row>
    <row r="25" spans="1:19" x14ac:dyDescent="0.25">
      <c r="A25">
        <v>4</v>
      </c>
      <c r="B25" t="s">
        <v>37</v>
      </c>
      <c r="C25" t="s">
        <v>188</v>
      </c>
      <c r="D25" t="s">
        <v>826</v>
      </c>
      <c r="E25" t="s">
        <v>16</v>
      </c>
      <c r="F25" t="s">
        <v>18</v>
      </c>
      <c r="G25" s="1">
        <v>42395.501870868058</v>
      </c>
      <c r="H25" t="s">
        <v>826</v>
      </c>
      <c r="I25" t="s">
        <v>808</v>
      </c>
      <c r="J25">
        <v>85</v>
      </c>
      <c r="K25">
        <v>92</v>
      </c>
      <c r="L25">
        <v>78.2</v>
      </c>
      <c r="M25">
        <v>35</v>
      </c>
      <c r="N25">
        <v>35</v>
      </c>
      <c r="O25" s="1">
        <v>42395.493512037036</v>
      </c>
      <c r="P25" t="s">
        <v>717</v>
      </c>
      <c r="Q25" s="1">
        <v>42369</v>
      </c>
      <c r="R25" s="460" t="str">
        <f>Tabla__10.1.1.223_SQLEXPRESS_sigob_utp_Proyectos_indicadores[[#This Row],[desc_indicador]]</f>
        <v>Observatorio Institucional</v>
      </c>
      <c r="S25" s="462">
        <f>Tabla__10.1.1.223_SQLEXPRESS_sigob_utp_Proyectos_indicadores[[#This Row],[fecha_modificacion]]</f>
        <v>42395.493512037036</v>
      </c>
    </row>
    <row r="26" spans="1:19" x14ac:dyDescent="0.25">
      <c r="A26">
        <v>4</v>
      </c>
      <c r="B26" t="s">
        <v>37</v>
      </c>
      <c r="C26" t="s">
        <v>188</v>
      </c>
      <c r="D26" t="s">
        <v>190</v>
      </c>
      <c r="E26" t="s">
        <v>16</v>
      </c>
      <c r="F26" t="s">
        <v>18</v>
      </c>
      <c r="G26" s="1">
        <v>42381.422632951391</v>
      </c>
      <c r="H26" t="s">
        <v>191</v>
      </c>
      <c r="I26" t="s">
        <v>808</v>
      </c>
      <c r="J26">
        <v>87</v>
      </c>
      <c r="K26">
        <v>100.80459770114942</v>
      </c>
      <c r="L26">
        <v>87.7</v>
      </c>
      <c r="M26">
        <v>35</v>
      </c>
      <c r="N26">
        <v>35</v>
      </c>
      <c r="O26" s="1">
        <v>42395.493512037036</v>
      </c>
      <c r="P26" t="s">
        <v>717</v>
      </c>
      <c r="Q26" s="1">
        <v>42369</v>
      </c>
      <c r="R26" s="460" t="str">
        <f>Tabla__10.1.1.223_SQLEXPRESS_sigob_utp_Proyectos_indicadores[[#This Row],[desc_indicador]]</f>
        <v>Acompañamiento Académico</v>
      </c>
      <c r="S26" s="462">
        <f>Tabla__10.1.1.223_SQLEXPRESS_sigob_utp_Proyectos_indicadores[[#This Row],[fecha_modificacion]]</f>
        <v>42395.493512037036</v>
      </c>
    </row>
    <row r="27" spans="1:19" x14ac:dyDescent="0.25">
      <c r="A27">
        <v>4</v>
      </c>
      <c r="B27" t="s">
        <v>37</v>
      </c>
      <c r="C27" t="s">
        <v>192</v>
      </c>
      <c r="D27" t="s">
        <v>298</v>
      </c>
      <c r="E27" t="s">
        <v>16</v>
      </c>
      <c r="F27" t="s">
        <v>18</v>
      </c>
      <c r="G27" s="1">
        <v>42387.392484293981</v>
      </c>
      <c r="H27" t="s">
        <v>299</v>
      </c>
      <c r="I27" t="s">
        <v>808</v>
      </c>
      <c r="J27">
        <v>100</v>
      </c>
      <c r="K27">
        <v>95.61</v>
      </c>
      <c r="L27">
        <v>95.61</v>
      </c>
      <c r="M27">
        <v>35</v>
      </c>
      <c r="N27">
        <v>35</v>
      </c>
      <c r="O27" s="1">
        <v>42387.391886956022</v>
      </c>
      <c r="P27" t="s">
        <v>717</v>
      </c>
      <c r="Q27" s="1">
        <v>42369</v>
      </c>
      <c r="R27" s="460" t="str">
        <f>Tabla__10.1.1.223_SQLEXPRESS_sigob_utp_Proyectos_indicadores[[#This Row],[desc_indicador]]</f>
        <v>Porcentaje de avance en las etapas del plan operativo (Plan Docente)</v>
      </c>
      <c r="S27" s="462">
        <f>Tabla__10.1.1.223_SQLEXPRESS_sigob_utp_Proyectos_indicadores[[#This Row],[fecha_modificacion]]</f>
        <v>42387.391886956022</v>
      </c>
    </row>
    <row r="28" spans="1:19" x14ac:dyDescent="0.25">
      <c r="A28">
        <v>4</v>
      </c>
      <c r="B28" t="s">
        <v>37</v>
      </c>
      <c r="C28" t="s">
        <v>193</v>
      </c>
      <c r="D28" t="s">
        <v>300</v>
      </c>
      <c r="E28" t="s">
        <v>16</v>
      </c>
      <c r="F28" t="s">
        <v>18</v>
      </c>
      <c r="G28" s="1">
        <v>42388.761017280092</v>
      </c>
      <c r="H28" t="s">
        <v>301</v>
      </c>
      <c r="I28" t="s">
        <v>808</v>
      </c>
      <c r="J28">
        <v>100</v>
      </c>
      <c r="K28">
        <v>99.8</v>
      </c>
      <c r="L28">
        <v>99.8</v>
      </c>
      <c r="M28">
        <v>35</v>
      </c>
      <c r="N28">
        <v>35</v>
      </c>
      <c r="O28" s="1">
        <v>42394.751217280093</v>
      </c>
      <c r="P28" t="s">
        <v>807</v>
      </c>
      <c r="Q28" s="1">
        <v>42369</v>
      </c>
      <c r="R28" s="460" t="str">
        <f>Tabla__10.1.1.223_SQLEXPRESS_sigob_utp_Proyectos_indicadores[[#This Row],[desc_indicador]]</f>
        <v>Porcentaje de avance en las etapas del plan operativo (Acreditación institucional)</v>
      </c>
      <c r="S28" s="462">
        <f>Tabla__10.1.1.223_SQLEXPRESS_sigob_utp_Proyectos_indicadores[[#This Row],[fecha_modificacion]]</f>
        <v>42394.751217280093</v>
      </c>
    </row>
    <row r="29" spans="1:19" x14ac:dyDescent="0.25">
      <c r="A29">
        <v>4</v>
      </c>
      <c r="B29" t="s">
        <v>37</v>
      </c>
      <c r="C29" t="s">
        <v>193</v>
      </c>
      <c r="D29" t="s">
        <v>302</v>
      </c>
      <c r="E29" t="s">
        <v>16</v>
      </c>
      <c r="F29" t="s">
        <v>18</v>
      </c>
      <c r="G29" s="1">
        <v>42360.478796678239</v>
      </c>
      <c r="H29" t="s">
        <v>827</v>
      </c>
      <c r="I29" t="s">
        <v>808</v>
      </c>
      <c r="J29">
        <v>75</v>
      </c>
      <c r="K29">
        <v>133.33333333333334</v>
      </c>
      <c r="L29">
        <v>100</v>
      </c>
      <c r="M29">
        <v>35</v>
      </c>
      <c r="N29">
        <v>35</v>
      </c>
      <c r="O29" s="1">
        <v>42394.751217280093</v>
      </c>
      <c r="P29" t="s">
        <v>807</v>
      </c>
      <c r="Q29" s="1">
        <v>42369</v>
      </c>
      <c r="R29" s="460" t="str">
        <f>Tabla__10.1.1.223_SQLEXPRESS_sigob_utp_Proyectos_indicadores[[#This Row],[desc_indicador]]</f>
        <v>Porcentaje de avance en las etapas del plan operativo Revisión y modernización curricular</v>
      </c>
      <c r="S29" s="462">
        <f>Tabla__10.1.1.223_SQLEXPRESS_sigob_utp_Proyectos_indicadores[[#This Row],[fecha_modificacion]]</f>
        <v>42394.751217280093</v>
      </c>
    </row>
    <row r="30" spans="1:19" x14ac:dyDescent="0.25">
      <c r="A30">
        <v>4</v>
      </c>
      <c r="B30" t="s">
        <v>37</v>
      </c>
      <c r="C30" t="s">
        <v>193</v>
      </c>
      <c r="D30" t="s">
        <v>303</v>
      </c>
      <c r="E30" t="s">
        <v>16</v>
      </c>
      <c r="F30" t="s">
        <v>18</v>
      </c>
      <c r="G30" s="1">
        <v>42394.449607256945</v>
      </c>
      <c r="H30" t="s">
        <v>828</v>
      </c>
      <c r="I30" t="s">
        <v>808</v>
      </c>
      <c r="J30">
        <v>80</v>
      </c>
      <c r="K30">
        <v>88.287499999999994</v>
      </c>
      <c r="L30">
        <v>70.63</v>
      </c>
      <c r="M30">
        <v>35</v>
      </c>
      <c r="N30">
        <v>35</v>
      </c>
      <c r="O30" s="1">
        <v>42394.751217280093</v>
      </c>
      <c r="P30" t="s">
        <v>807</v>
      </c>
      <c r="Q30" s="1">
        <v>42369</v>
      </c>
      <c r="R30" s="460" t="str">
        <f>Tabla__10.1.1.223_SQLEXPRESS_sigob_utp_Proyectos_indicadores[[#This Row],[desc_indicador]]</f>
        <v xml:space="preserve">Porcentaje de avance en las etapas del plan operativo Sistema de Autoevaluación y Mejoramiento continuo </v>
      </c>
      <c r="S30" s="462">
        <f>Tabla__10.1.1.223_SQLEXPRESS_sigob_utp_Proyectos_indicadores[[#This Row],[fecha_modificacion]]</f>
        <v>42394.751217280093</v>
      </c>
    </row>
    <row r="31" spans="1:19" x14ac:dyDescent="0.25">
      <c r="A31">
        <v>4</v>
      </c>
      <c r="B31" t="s">
        <v>37</v>
      </c>
      <c r="C31" t="s">
        <v>194</v>
      </c>
      <c r="D31" t="s">
        <v>829</v>
      </c>
      <c r="E31" t="s">
        <v>16</v>
      </c>
      <c r="F31" t="s">
        <v>18</v>
      </c>
      <c r="G31" s="1">
        <v>42352.908739895836</v>
      </c>
      <c r="H31" t="s">
        <v>304</v>
      </c>
      <c r="I31" t="s">
        <v>808</v>
      </c>
      <c r="J31">
        <v>100</v>
      </c>
      <c r="K31">
        <v>91.5</v>
      </c>
      <c r="L31">
        <v>91.5</v>
      </c>
      <c r="M31">
        <v>35</v>
      </c>
      <c r="N31">
        <v>35</v>
      </c>
      <c r="O31" s="1">
        <v>42394.458578784725</v>
      </c>
      <c r="P31" t="s">
        <v>1250</v>
      </c>
      <c r="Q31" s="1">
        <v>42369</v>
      </c>
      <c r="R31" s="460" t="str">
        <f>Tabla__10.1.1.223_SQLEXPRESS_sigob_utp_Proyectos_indicadores[[#This Row],[desc_indicador]]</f>
        <v>Articulación de la Educación Superior con la Educación Media</v>
      </c>
      <c r="S31" s="462">
        <f>Tabla__10.1.1.223_SQLEXPRESS_sigob_utp_Proyectos_indicadores[[#This Row],[fecha_modificacion]]</f>
        <v>42394.458578784725</v>
      </c>
    </row>
    <row r="32" spans="1:19" x14ac:dyDescent="0.25">
      <c r="A32">
        <v>4</v>
      </c>
      <c r="B32" t="s">
        <v>37</v>
      </c>
      <c r="C32" t="s">
        <v>194</v>
      </c>
      <c r="D32" t="s">
        <v>830</v>
      </c>
      <c r="E32" t="s">
        <v>16</v>
      </c>
      <c r="F32" t="s">
        <v>18</v>
      </c>
      <c r="G32" s="1">
        <v>42395.490911493056</v>
      </c>
      <c r="H32" t="s">
        <v>305</v>
      </c>
      <c r="I32" t="s">
        <v>808</v>
      </c>
      <c r="J32">
        <v>100</v>
      </c>
      <c r="K32">
        <v>98.11</v>
      </c>
      <c r="L32">
        <v>98.11</v>
      </c>
      <c r="M32">
        <v>35</v>
      </c>
      <c r="N32">
        <v>35</v>
      </c>
      <c r="O32" s="1">
        <v>42394.458578784725</v>
      </c>
      <c r="P32" t="s">
        <v>1250</v>
      </c>
      <c r="Q32" s="1">
        <v>42369</v>
      </c>
      <c r="R32" s="460" t="str">
        <f>Tabla__10.1.1.223_SQLEXPRESS_sigob_utp_Proyectos_indicadores[[#This Row],[desc_indicador]]</f>
        <v>Investigación para identificar los límites institucionales de cobertura con calidad</v>
      </c>
      <c r="S32" s="462">
        <f>Tabla__10.1.1.223_SQLEXPRESS_sigob_utp_Proyectos_indicadores[[#This Row],[fecha_modificacion]]</f>
        <v>42394.458578784725</v>
      </c>
    </row>
    <row r="33" spans="1:19" x14ac:dyDescent="0.25">
      <c r="A33">
        <v>6</v>
      </c>
      <c r="B33" t="s">
        <v>266</v>
      </c>
      <c r="C33" t="s">
        <v>195</v>
      </c>
      <c r="D33" t="s">
        <v>307</v>
      </c>
      <c r="E33" t="s">
        <v>16</v>
      </c>
      <c r="F33" t="s">
        <v>18</v>
      </c>
      <c r="G33" s="1">
        <v>42394.424030706017</v>
      </c>
      <c r="H33" t="s">
        <v>196</v>
      </c>
      <c r="I33" t="s">
        <v>808</v>
      </c>
      <c r="J33">
        <v>45000</v>
      </c>
      <c r="K33">
        <v>99.568888888888893</v>
      </c>
      <c r="L33">
        <v>44806</v>
      </c>
      <c r="M33">
        <v>35</v>
      </c>
      <c r="N33">
        <v>35</v>
      </c>
      <c r="O33" s="1">
        <v>42396.425963043985</v>
      </c>
      <c r="P33" t="s">
        <v>634</v>
      </c>
      <c r="Q33" s="1">
        <v>42369</v>
      </c>
      <c r="R33" s="460" t="str">
        <f>Tabla__10.1.1.223_SQLEXPRESS_sigob_utp_Proyectos_indicadores[[#This Row],[desc_indicador]]</f>
        <v>Participaciones en acciones de Formación deportiva y uso del tiempo libre</v>
      </c>
      <c r="S33" s="462">
        <f>Tabla__10.1.1.223_SQLEXPRESS_sigob_utp_Proyectos_indicadores[[#This Row],[fecha_modificacion]]</f>
        <v>42396.425963043985</v>
      </c>
    </row>
    <row r="34" spans="1:19" x14ac:dyDescent="0.25">
      <c r="A34">
        <v>6</v>
      </c>
      <c r="B34" t="s">
        <v>266</v>
      </c>
      <c r="C34" t="s">
        <v>195</v>
      </c>
      <c r="D34" t="s">
        <v>308</v>
      </c>
      <c r="E34" t="s">
        <v>16</v>
      </c>
      <c r="F34" t="s">
        <v>18</v>
      </c>
      <c r="G34" s="1">
        <v>42353.641451122683</v>
      </c>
      <c r="H34" t="s">
        <v>197</v>
      </c>
      <c r="I34" t="s">
        <v>808</v>
      </c>
      <c r="J34">
        <v>3500</v>
      </c>
      <c r="K34">
        <v>125.28571428571429</v>
      </c>
      <c r="L34">
        <v>4385</v>
      </c>
      <c r="M34">
        <v>35</v>
      </c>
      <c r="N34">
        <v>35</v>
      </c>
      <c r="O34" s="1">
        <v>42396.425963043985</v>
      </c>
      <c r="P34" t="s">
        <v>634</v>
      </c>
      <c r="Q34" s="1">
        <v>42369</v>
      </c>
      <c r="R34" s="460" t="str">
        <f>Tabla__10.1.1.223_SQLEXPRESS_sigob_utp_Proyectos_indicadores[[#This Row],[desc_indicador]]</f>
        <v>Participaciones en acciones de Formación en expresión artística y cultural</v>
      </c>
      <c r="S34" s="462">
        <f>Tabla__10.1.1.223_SQLEXPRESS_sigob_utp_Proyectos_indicadores[[#This Row],[fecha_modificacion]]</f>
        <v>42396.425963043985</v>
      </c>
    </row>
    <row r="35" spans="1:19" x14ac:dyDescent="0.25">
      <c r="A35">
        <v>6</v>
      </c>
      <c r="B35" t="s">
        <v>266</v>
      </c>
      <c r="C35" t="s">
        <v>195</v>
      </c>
      <c r="D35" t="s">
        <v>309</v>
      </c>
      <c r="E35" t="s">
        <v>16</v>
      </c>
      <c r="F35" t="s">
        <v>18</v>
      </c>
      <c r="G35" s="1">
        <v>42355.739323495371</v>
      </c>
      <c r="H35" t="s">
        <v>310</v>
      </c>
      <c r="I35" t="s">
        <v>808</v>
      </c>
      <c r="J35">
        <v>10000</v>
      </c>
      <c r="K35">
        <v>95.94</v>
      </c>
      <c r="L35">
        <v>9594</v>
      </c>
      <c r="M35">
        <v>35</v>
      </c>
      <c r="N35">
        <v>35</v>
      </c>
      <c r="O35" s="1">
        <v>42396.425963043985</v>
      </c>
      <c r="P35" t="s">
        <v>634</v>
      </c>
      <c r="Q35" s="1">
        <v>42369</v>
      </c>
      <c r="R35" s="460" t="str">
        <f>Tabla__10.1.1.223_SQLEXPRESS_sigob_utp_Proyectos_indicadores[[#This Row],[desc_indicador]]</f>
        <v>Participaciones en acciones de formación en responsabilidad social, ética, estética y política</v>
      </c>
      <c r="S35" s="462">
        <f>Tabla__10.1.1.223_SQLEXPRESS_sigob_utp_Proyectos_indicadores[[#This Row],[fecha_modificacion]]</f>
        <v>42396.425963043985</v>
      </c>
    </row>
    <row r="36" spans="1:19" x14ac:dyDescent="0.25">
      <c r="A36">
        <v>6</v>
      </c>
      <c r="B36" t="s">
        <v>266</v>
      </c>
      <c r="C36" t="s">
        <v>195</v>
      </c>
      <c r="D36" t="s">
        <v>311</v>
      </c>
      <c r="E36" t="s">
        <v>16</v>
      </c>
      <c r="F36" t="s">
        <v>18</v>
      </c>
      <c r="G36" s="1">
        <v>42396.629447187501</v>
      </c>
      <c r="H36" t="s">
        <v>312</v>
      </c>
      <c r="I36" t="s">
        <v>808</v>
      </c>
      <c r="J36">
        <v>15000</v>
      </c>
      <c r="K36">
        <v>124.24666666666667</v>
      </c>
      <c r="L36">
        <v>18637</v>
      </c>
      <c r="M36">
        <v>35</v>
      </c>
      <c r="N36">
        <v>35</v>
      </c>
      <c r="O36" s="1">
        <v>42396.425963043985</v>
      </c>
      <c r="P36" t="s">
        <v>634</v>
      </c>
      <c r="Q36" s="1">
        <v>42369</v>
      </c>
      <c r="R36" s="460" t="str">
        <f>Tabla__10.1.1.223_SQLEXPRESS_sigob_utp_Proyectos_indicadores[[#This Row],[desc_indicador]]</f>
        <v>Participaciones en acciones de Formación integral para el Desarrollo Humano</v>
      </c>
      <c r="S36" s="462">
        <f>Tabla__10.1.1.223_SQLEXPRESS_sigob_utp_Proyectos_indicadores[[#This Row],[fecha_modificacion]]</f>
        <v>42396.425963043985</v>
      </c>
    </row>
    <row r="37" spans="1:19" x14ac:dyDescent="0.25">
      <c r="A37">
        <v>6</v>
      </c>
      <c r="B37" t="s">
        <v>266</v>
      </c>
      <c r="C37" t="s">
        <v>313</v>
      </c>
      <c r="D37" t="s">
        <v>314</v>
      </c>
      <c r="E37" t="s">
        <v>16</v>
      </c>
      <c r="F37" t="s">
        <v>18</v>
      </c>
      <c r="G37" s="1">
        <v>42348.605646377313</v>
      </c>
      <c r="H37" t="s">
        <v>315</v>
      </c>
      <c r="I37" t="s">
        <v>808</v>
      </c>
      <c r="J37">
        <v>4000</v>
      </c>
      <c r="K37">
        <v>132.22499999999999</v>
      </c>
      <c r="L37">
        <v>5289</v>
      </c>
      <c r="M37">
        <v>35</v>
      </c>
      <c r="N37">
        <v>35</v>
      </c>
      <c r="O37" s="1">
        <v>42394.855231516201</v>
      </c>
      <c r="P37" t="s">
        <v>107</v>
      </c>
      <c r="Q37" s="1">
        <v>42369</v>
      </c>
      <c r="R37" s="460" t="str">
        <f>Tabla__10.1.1.223_SQLEXPRESS_sigob_utp_Proyectos_indicadores[[#This Row],[desc_indicador]]</f>
        <v>Participaciones en atención en salud y urgencias</v>
      </c>
      <c r="S37" s="462">
        <f>Tabla__10.1.1.223_SQLEXPRESS_sigob_utp_Proyectos_indicadores[[#This Row],[fecha_modificacion]]</f>
        <v>42394.855231516201</v>
      </c>
    </row>
    <row r="38" spans="1:19" x14ac:dyDescent="0.25">
      <c r="A38">
        <v>6</v>
      </c>
      <c r="B38" t="s">
        <v>266</v>
      </c>
      <c r="C38" t="s">
        <v>313</v>
      </c>
      <c r="D38" t="s">
        <v>314</v>
      </c>
      <c r="E38" t="s">
        <v>16</v>
      </c>
      <c r="F38" t="s">
        <v>18</v>
      </c>
      <c r="G38" s="1">
        <v>42348.608084872685</v>
      </c>
      <c r="H38" t="s">
        <v>316</v>
      </c>
      <c r="I38" t="s">
        <v>808</v>
      </c>
      <c r="J38">
        <v>10000</v>
      </c>
      <c r="K38">
        <v>85.52</v>
      </c>
      <c r="L38">
        <v>8552</v>
      </c>
      <c r="M38">
        <v>35</v>
      </c>
      <c r="N38">
        <v>35</v>
      </c>
      <c r="O38" s="1">
        <v>42394.855231516201</v>
      </c>
      <c r="P38" t="s">
        <v>107</v>
      </c>
      <c r="Q38" s="1">
        <v>42369</v>
      </c>
      <c r="R38" s="460" t="str">
        <f>Tabla__10.1.1.223_SQLEXPRESS_sigob_utp_Proyectos_indicadores[[#This Row],[desc_indicador]]</f>
        <v>Participaciones para la promoción de la salud</v>
      </c>
      <c r="S38" s="462">
        <f>Tabla__10.1.1.223_SQLEXPRESS_sigob_utp_Proyectos_indicadores[[#This Row],[fecha_modificacion]]</f>
        <v>42394.855231516201</v>
      </c>
    </row>
    <row r="39" spans="1:19" x14ac:dyDescent="0.25">
      <c r="A39">
        <v>6</v>
      </c>
      <c r="B39" t="s">
        <v>266</v>
      </c>
      <c r="C39" t="s">
        <v>317</v>
      </c>
      <c r="D39" t="s">
        <v>318</v>
      </c>
      <c r="E39" t="s">
        <v>16</v>
      </c>
      <c r="F39" t="s">
        <v>18</v>
      </c>
      <c r="G39" s="1">
        <v>42353.82328290509</v>
      </c>
      <c r="H39" t="s">
        <v>320</v>
      </c>
      <c r="I39" t="s">
        <v>808</v>
      </c>
      <c r="J39">
        <v>85</v>
      </c>
      <c r="K39">
        <v>85.764705882352956</v>
      </c>
      <c r="L39">
        <v>72.900000000000006</v>
      </c>
      <c r="M39">
        <v>35</v>
      </c>
      <c r="N39">
        <v>35</v>
      </c>
      <c r="O39" s="1">
        <v>42354.491211342596</v>
      </c>
      <c r="P39" t="s">
        <v>919</v>
      </c>
      <c r="Q39" s="1">
        <v>42369</v>
      </c>
      <c r="R39" s="460" t="str">
        <f>Tabla__10.1.1.223_SQLEXPRESS_sigob_utp_Proyectos_indicadores[[#This Row],[desc_indicador]]</f>
        <v>Percepción del usuario de la atención recibida</v>
      </c>
      <c r="S39" s="462">
        <f>Tabla__10.1.1.223_SQLEXPRESS_sigob_utp_Proyectos_indicadores[[#This Row],[fecha_modificacion]]</f>
        <v>42354.491211342596</v>
      </c>
    </row>
    <row r="40" spans="1:19" x14ac:dyDescent="0.25">
      <c r="A40">
        <v>6</v>
      </c>
      <c r="B40" t="s">
        <v>266</v>
      </c>
      <c r="C40" t="s">
        <v>317</v>
      </c>
      <c r="D40" t="s">
        <v>318</v>
      </c>
      <c r="E40" t="s">
        <v>16</v>
      </c>
      <c r="F40" t="s">
        <v>18</v>
      </c>
      <c r="G40" s="1">
        <v>42354.455982372689</v>
      </c>
      <c r="H40" t="s">
        <v>319</v>
      </c>
      <c r="I40" t="s">
        <v>808</v>
      </c>
      <c r="J40">
        <v>90</v>
      </c>
      <c r="K40">
        <v>99.999999999999986</v>
      </c>
      <c r="L40">
        <v>89.999999999999986</v>
      </c>
      <c r="M40">
        <v>35</v>
      </c>
      <c r="N40">
        <v>35</v>
      </c>
      <c r="O40" s="1">
        <v>42354.491211342596</v>
      </c>
      <c r="P40" t="s">
        <v>919</v>
      </c>
      <c r="Q40" s="1">
        <v>42369</v>
      </c>
      <c r="R40" s="460" t="str">
        <f>Tabla__10.1.1.223_SQLEXPRESS_sigob_utp_Proyectos_indicadores[[#This Row],[desc_indicador]]</f>
        <v>Población estudiantil en situación de vulnerabilidad</v>
      </c>
      <c r="S40" s="462">
        <f>Tabla__10.1.1.223_SQLEXPRESS_sigob_utp_Proyectos_indicadores[[#This Row],[fecha_modificacion]]</f>
        <v>42354.491211342596</v>
      </c>
    </row>
    <row r="41" spans="1:19" x14ac:dyDescent="0.25">
      <c r="A41">
        <v>6</v>
      </c>
      <c r="B41" t="s">
        <v>266</v>
      </c>
      <c r="C41" t="s">
        <v>317</v>
      </c>
      <c r="D41" t="s">
        <v>198</v>
      </c>
      <c r="E41" t="s">
        <v>16</v>
      </c>
      <c r="F41" t="s">
        <v>18</v>
      </c>
      <c r="G41" s="1">
        <v>42314.760957407409</v>
      </c>
      <c r="H41" t="s">
        <v>268</v>
      </c>
      <c r="I41" t="s">
        <v>808</v>
      </c>
      <c r="J41">
        <v>100</v>
      </c>
      <c r="K41">
        <v>103</v>
      </c>
      <c r="L41">
        <v>103</v>
      </c>
      <c r="M41">
        <v>35</v>
      </c>
      <c r="N41">
        <v>35</v>
      </c>
      <c r="O41" s="1">
        <v>42354.491211342596</v>
      </c>
      <c r="P41" t="s">
        <v>919</v>
      </c>
      <c r="Q41" s="1">
        <v>42369</v>
      </c>
      <c r="R41" s="460" t="str">
        <f>Tabla__10.1.1.223_SQLEXPRESS_sigob_utp_Proyectos_indicadores[[#This Row],[desc_indicador]]</f>
        <v>Comunidad Universitaria involucrada en programa de voluntariado</v>
      </c>
      <c r="S41" s="462">
        <f>Tabla__10.1.1.223_SQLEXPRESS_sigob_utp_Proyectos_indicadores[[#This Row],[fecha_modificacion]]</f>
        <v>42354.491211342596</v>
      </c>
    </row>
    <row r="42" spans="1:19" x14ac:dyDescent="0.25">
      <c r="A42">
        <v>6</v>
      </c>
      <c r="B42" t="s">
        <v>266</v>
      </c>
      <c r="C42" t="s">
        <v>317</v>
      </c>
      <c r="D42" t="s">
        <v>198</v>
      </c>
      <c r="E42" t="s">
        <v>16</v>
      </c>
      <c r="F42" t="s">
        <v>18</v>
      </c>
      <c r="G42" s="1">
        <v>42352.389255127317</v>
      </c>
      <c r="H42" t="s">
        <v>199</v>
      </c>
      <c r="I42" t="s">
        <v>808</v>
      </c>
      <c r="J42">
        <v>2000</v>
      </c>
      <c r="K42">
        <v>97.6</v>
      </c>
      <c r="L42">
        <v>1952</v>
      </c>
      <c r="M42">
        <v>35</v>
      </c>
      <c r="N42">
        <v>35</v>
      </c>
      <c r="O42" s="1">
        <v>42354.491211342596</v>
      </c>
      <c r="P42" t="s">
        <v>919</v>
      </c>
      <c r="Q42" s="1">
        <v>42369</v>
      </c>
      <c r="R42" s="460" t="str">
        <f>Tabla__10.1.1.223_SQLEXPRESS_sigob_utp_Proyectos_indicadores[[#This Row],[desc_indicador]]</f>
        <v>Comunidad Universitaria involucrada en proyectos de servicio social</v>
      </c>
      <c r="S42" s="462">
        <f>Tabla__10.1.1.223_SQLEXPRESS_sigob_utp_Proyectos_indicadores[[#This Row],[fecha_modificacion]]</f>
        <v>42354.491211342596</v>
      </c>
    </row>
    <row r="43" spans="1:19" x14ac:dyDescent="0.25">
      <c r="A43">
        <v>6</v>
      </c>
      <c r="B43" t="s">
        <v>266</v>
      </c>
      <c r="C43" t="s">
        <v>317</v>
      </c>
      <c r="D43" t="s">
        <v>200</v>
      </c>
      <c r="E43" t="s">
        <v>16</v>
      </c>
      <c r="F43" t="s">
        <v>18</v>
      </c>
      <c r="G43" s="1">
        <v>42137.75499927083</v>
      </c>
      <c r="H43" t="s">
        <v>321</v>
      </c>
      <c r="I43" t="s">
        <v>808</v>
      </c>
      <c r="J43">
        <v>700</v>
      </c>
      <c r="K43">
        <v>81.428571428571431</v>
      </c>
      <c r="L43">
        <v>570</v>
      </c>
      <c r="M43">
        <v>35</v>
      </c>
      <c r="N43">
        <v>35</v>
      </c>
      <c r="O43" s="1">
        <v>42354.491211342596</v>
      </c>
      <c r="P43" t="s">
        <v>919</v>
      </c>
      <c r="Q43" s="1">
        <v>42369</v>
      </c>
      <c r="R43" s="460" t="str">
        <f>Tabla__10.1.1.223_SQLEXPRESS_sigob_utp_Proyectos_indicadores[[#This Row],[desc_indicador]]</f>
        <v>Vinculación familiar para la retención de estudiantes en situación de vulnerabilidad</v>
      </c>
      <c r="S43" s="462">
        <f>Tabla__10.1.1.223_SQLEXPRESS_sigob_utp_Proyectos_indicadores[[#This Row],[fecha_modificacion]]</f>
        <v>42354.491211342596</v>
      </c>
    </row>
    <row r="44" spans="1:19" x14ac:dyDescent="0.25">
      <c r="A44">
        <v>6</v>
      </c>
      <c r="B44" t="s">
        <v>266</v>
      </c>
      <c r="C44" t="s">
        <v>201</v>
      </c>
      <c r="D44" t="s">
        <v>202</v>
      </c>
      <c r="E44" t="s">
        <v>16</v>
      </c>
      <c r="F44" t="s">
        <v>18</v>
      </c>
      <c r="G44" s="1">
        <v>42292.684367442132</v>
      </c>
      <c r="H44" t="s">
        <v>202</v>
      </c>
      <c r="I44" t="s">
        <v>808</v>
      </c>
      <c r="J44">
        <v>100</v>
      </c>
      <c r="K44">
        <v>100</v>
      </c>
      <c r="L44">
        <v>100</v>
      </c>
      <c r="M44">
        <v>35</v>
      </c>
      <c r="N44">
        <v>35</v>
      </c>
      <c r="O44" s="1">
        <v>42303.783652395832</v>
      </c>
      <c r="P44" t="s">
        <v>688</v>
      </c>
      <c r="Q44" s="1">
        <v>42369</v>
      </c>
      <c r="R44" s="460" t="str">
        <f>Tabla__10.1.1.223_SQLEXPRESS_sigob_utp_Proyectos_indicadores[[#This Row],[desc_indicador]]</f>
        <v>Investigación social</v>
      </c>
      <c r="S44" s="462">
        <f>Tabla__10.1.1.223_SQLEXPRESS_sigob_utp_Proyectos_indicadores[[#This Row],[fecha_modificacion]]</f>
        <v>42303.783652395832</v>
      </c>
    </row>
    <row r="45" spans="1:19" x14ac:dyDescent="0.25">
      <c r="A45">
        <v>6</v>
      </c>
      <c r="B45" t="s">
        <v>266</v>
      </c>
      <c r="C45" t="s">
        <v>201</v>
      </c>
      <c r="D45" t="s">
        <v>322</v>
      </c>
      <c r="E45" t="s">
        <v>16</v>
      </c>
      <c r="F45" t="s">
        <v>18</v>
      </c>
      <c r="G45" s="1">
        <v>42303.758674999997</v>
      </c>
      <c r="H45" t="s">
        <v>203</v>
      </c>
      <c r="I45" t="s">
        <v>808</v>
      </c>
      <c r="J45">
        <v>100</v>
      </c>
      <c r="K45">
        <v>100</v>
      </c>
      <c r="L45">
        <v>100</v>
      </c>
      <c r="M45">
        <v>35</v>
      </c>
      <c r="N45">
        <v>35</v>
      </c>
      <c r="O45" s="1">
        <v>42303.783652395832</v>
      </c>
      <c r="P45" t="s">
        <v>688</v>
      </c>
      <c r="Q45" s="1">
        <v>42369</v>
      </c>
      <c r="R45" s="460" t="str">
        <f>Tabla__10.1.1.223_SQLEXPRESS_sigob_utp_Proyectos_indicadores[[#This Row],[desc_indicador]]</f>
        <v>Monitoreo social</v>
      </c>
      <c r="S45" s="462">
        <f>Tabla__10.1.1.223_SQLEXPRESS_sigob_utp_Proyectos_indicadores[[#This Row],[fecha_modificacion]]</f>
        <v>42303.783652395832</v>
      </c>
    </row>
    <row r="46" spans="1:19" x14ac:dyDescent="0.25">
      <c r="A46">
        <v>6</v>
      </c>
      <c r="B46" t="s">
        <v>266</v>
      </c>
      <c r="C46" t="s">
        <v>204</v>
      </c>
      <c r="D46" t="s">
        <v>323</v>
      </c>
      <c r="E46" t="s">
        <v>16</v>
      </c>
      <c r="F46" t="s">
        <v>18</v>
      </c>
      <c r="G46" s="1">
        <v>42352.372666782408</v>
      </c>
      <c r="H46" t="s">
        <v>748</v>
      </c>
      <c r="I46" t="s">
        <v>808</v>
      </c>
      <c r="J46">
        <v>60</v>
      </c>
      <c r="K46">
        <v>93.333333333333329</v>
      </c>
      <c r="L46">
        <v>56</v>
      </c>
      <c r="M46">
        <v>34</v>
      </c>
      <c r="N46">
        <v>35</v>
      </c>
      <c r="O46" s="1">
        <v>42354.664116585649</v>
      </c>
      <c r="P46" t="s">
        <v>110</v>
      </c>
      <c r="Q46" s="1">
        <v>42369</v>
      </c>
      <c r="R46" s="460" t="str">
        <f>Tabla__10.1.1.223_SQLEXPRESS_sigob_utp_Proyectos_indicadores[[#This Row],[desc_indicador]]</f>
        <v>Número de actividades para el fortalecimiento de la responsabilidad social</v>
      </c>
      <c r="S46" s="462">
        <f>Tabla__10.1.1.223_SQLEXPRESS_sigob_utp_Proyectos_indicadores[[#This Row],[fecha_modificacion]]</f>
        <v>42354.664116585649</v>
      </c>
    </row>
    <row r="47" spans="1:19" x14ac:dyDescent="0.25">
      <c r="A47">
        <v>6</v>
      </c>
      <c r="B47" t="s">
        <v>266</v>
      </c>
      <c r="C47" t="s">
        <v>204</v>
      </c>
      <c r="D47" t="s">
        <v>323</v>
      </c>
      <c r="E47" t="s">
        <v>16</v>
      </c>
      <c r="F47" t="s">
        <v>18</v>
      </c>
      <c r="G47" s="1">
        <v>42395.790856134263</v>
      </c>
      <c r="H47" t="s">
        <v>324</v>
      </c>
      <c r="I47" t="s">
        <v>808</v>
      </c>
      <c r="J47">
        <v>26</v>
      </c>
      <c r="K47">
        <v>92.307692307692307</v>
      </c>
      <c r="L47">
        <v>24</v>
      </c>
      <c r="M47">
        <v>34</v>
      </c>
      <c r="N47">
        <v>35</v>
      </c>
      <c r="O47" s="1">
        <v>42354.664116585649</v>
      </c>
      <c r="P47" t="s">
        <v>110</v>
      </c>
      <c r="Q47" s="1">
        <v>42369</v>
      </c>
      <c r="R47" s="460" t="str">
        <f>Tabla__10.1.1.223_SQLEXPRESS_sigob_utp_Proyectos_indicadores[[#This Row],[desc_indicador]]</f>
        <v>Número de Alianzas y/o Convenios firmados</v>
      </c>
      <c r="S47" s="462">
        <f>Tabla__10.1.1.223_SQLEXPRESS_sigob_utp_Proyectos_indicadores[[#This Row],[fecha_modificacion]]</f>
        <v>42354.664116585649</v>
      </c>
    </row>
    <row r="48" spans="1:19" x14ac:dyDescent="0.25">
      <c r="A48">
        <v>6</v>
      </c>
      <c r="B48" t="s">
        <v>266</v>
      </c>
      <c r="C48" t="s">
        <v>204</v>
      </c>
      <c r="D48" t="s">
        <v>325</v>
      </c>
      <c r="E48" t="s">
        <v>16</v>
      </c>
      <c r="F48" t="s">
        <v>18</v>
      </c>
      <c r="G48" s="1">
        <v>42353.497724803237</v>
      </c>
      <c r="H48" t="s">
        <v>749</v>
      </c>
      <c r="I48" t="s">
        <v>808</v>
      </c>
      <c r="J48">
        <v>350</v>
      </c>
      <c r="K48">
        <v>90.571428571428569</v>
      </c>
      <c r="L48">
        <v>317</v>
      </c>
      <c r="M48">
        <v>34</v>
      </c>
      <c r="N48">
        <v>35</v>
      </c>
      <c r="O48" s="1">
        <v>42354.664116585649</v>
      </c>
      <c r="P48" t="s">
        <v>110</v>
      </c>
      <c r="Q48" s="1">
        <v>42369</v>
      </c>
      <c r="R48" s="460" t="str">
        <f>Tabla__10.1.1.223_SQLEXPRESS_sigob_utp_Proyectos_indicadores[[#This Row],[desc_indicador]]</f>
        <v>Número de actividades desarrolladas para el fortalecimiento institucional</v>
      </c>
      <c r="S48" s="462">
        <f>Tabla__10.1.1.223_SQLEXPRESS_sigob_utp_Proyectos_indicadores[[#This Row],[fecha_modificacion]]</f>
        <v>42354.664116585649</v>
      </c>
    </row>
    <row r="49" spans="1:19" x14ac:dyDescent="0.25">
      <c r="A49">
        <v>6</v>
      </c>
      <c r="B49" t="s">
        <v>266</v>
      </c>
      <c r="C49" t="s">
        <v>204</v>
      </c>
      <c r="D49" t="s">
        <v>325</v>
      </c>
      <c r="E49" t="s">
        <v>16</v>
      </c>
      <c r="F49" t="s">
        <v>18</v>
      </c>
      <c r="G49" s="1">
        <v>42394.903655821756</v>
      </c>
      <c r="H49" t="s">
        <v>326</v>
      </c>
      <c r="I49" t="s">
        <v>808</v>
      </c>
      <c r="J49">
        <v>2200</v>
      </c>
      <c r="K49">
        <v>81.818181818181813</v>
      </c>
      <c r="L49">
        <v>1800</v>
      </c>
      <c r="M49">
        <v>34</v>
      </c>
      <c r="N49">
        <v>35</v>
      </c>
      <c r="O49" s="1">
        <v>42354.664116585649</v>
      </c>
      <c r="P49" t="s">
        <v>110</v>
      </c>
      <c r="Q49" s="1">
        <v>42369</v>
      </c>
      <c r="R49" s="460" t="str">
        <f>Tabla__10.1.1.223_SQLEXPRESS_sigob_utp_Proyectos_indicadores[[#This Row],[desc_indicador]]</f>
        <v>Número de publicaciones en medios digitales, escritos, de televisión y programas de contenido institucional en la emisora y otros medios</v>
      </c>
      <c r="S49" s="462">
        <f>Tabla__10.1.1.223_SQLEXPRESS_sigob_utp_Proyectos_indicadores[[#This Row],[fecha_modificacion]]</f>
        <v>42354.664116585649</v>
      </c>
    </row>
    <row r="50" spans="1:19" x14ac:dyDescent="0.25">
      <c r="A50">
        <v>7</v>
      </c>
      <c r="B50" t="s">
        <v>15</v>
      </c>
      <c r="C50" t="s">
        <v>205</v>
      </c>
      <c r="D50" t="s">
        <v>831</v>
      </c>
      <c r="E50" t="s">
        <v>16</v>
      </c>
      <c r="F50" t="s">
        <v>18</v>
      </c>
      <c r="G50" s="1">
        <v>42347.46607534722</v>
      </c>
      <c r="H50" t="s">
        <v>832</v>
      </c>
      <c r="I50" t="s">
        <v>808</v>
      </c>
      <c r="J50">
        <v>100</v>
      </c>
      <c r="K50">
        <v>89.64</v>
      </c>
      <c r="L50">
        <v>89.64</v>
      </c>
      <c r="M50">
        <v>35</v>
      </c>
      <c r="N50">
        <v>35</v>
      </c>
      <c r="O50" s="1">
        <v>42395.386278969905</v>
      </c>
      <c r="P50" t="s">
        <v>113</v>
      </c>
      <c r="Q50" s="1">
        <v>42369</v>
      </c>
      <c r="R50" s="460" t="str">
        <f>Tabla__10.1.1.223_SQLEXPRESS_sigob_utp_Proyectos_indicadores[[#This Row],[desc_indicador]]</f>
        <v>Cumplimiento del Plan de Acción de Convoctorias internas y externas para financiación de proyectos</v>
      </c>
      <c r="S50" s="462">
        <f>Tabla__10.1.1.223_SQLEXPRESS_sigob_utp_Proyectos_indicadores[[#This Row],[fecha_modificacion]]</f>
        <v>42395.386278969905</v>
      </c>
    </row>
    <row r="51" spans="1:19" x14ac:dyDescent="0.25">
      <c r="A51">
        <v>7</v>
      </c>
      <c r="B51" t="s">
        <v>15</v>
      </c>
      <c r="C51" t="s">
        <v>205</v>
      </c>
      <c r="D51" t="s">
        <v>833</v>
      </c>
      <c r="E51" t="s">
        <v>16</v>
      </c>
      <c r="F51" t="s">
        <v>18</v>
      </c>
      <c r="G51" s="1">
        <v>42347.453221261574</v>
      </c>
      <c r="H51" t="s">
        <v>834</v>
      </c>
      <c r="I51" t="s">
        <v>808</v>
      </c>
      <c r="J51">
        <v>100</v>
      </c>
      <c r="K51">
        <v>97</v>
      </c>
      <c r="L51">
        <v>97</v>
      </c>
      <c r="M51">
        <v>35</v>
      </c>
      <c r="N51">
        <v>35</v>
      </c>
      <c r="O51" s="1">
        <v>42395.386278969905</v>
      </c>
      <c r="P51" t="s">
        <v>113</v>
      </c>
      <c r="Q51" s="1">
        <v>42369</v>
      </c>
      <c r="R51" s="460" t="str">
        <f>Tabla__10.1.1.223_SQLEXPRESS_sigob_utp_Proyectos_indicadores[[#This Row],[desc_indicador]]</f>
        <v>Cumplimiento del Plan de Acción "Fomentar la actividad investigativa en estudiantes de pregrado"</v>
      </c>
      <c r="S51" s="462">
        <f>Tabla__10.1.1.223_SQLEXPRESS_sigob_utp_Proyectos_indicadores[[#This Row],[fecha_modificacion]]</f>
        <v>42395.386278969905</v>
      </c>
    </row>
    <row r="52" spans="1:19" x14ac:dyDescent="0.25">
      <c r="A52">
        <v>7</v>
      </c>
      <c r="B52" t="s">
        <v>15</v>
      </c>
      <c r="C52" t="s">
        <v>205</v>
      </c>
      <c r="D52" t="s">
        <v>927</v>
      </c>
      <c r="E52" t="s">
        <v>16</v>
      </c>
      <c r="F52" t="s">
        <v>18</v>
      </c>
      <c r="G52" s="1">
        <v>42347.447759374998</v>
      </c>
      <c r="H52" t="s">
        <v>928</v>
      </c>
      <c r="I52" t="s">
        <v>808</v>
      </c>
      <c r="J52">
        <v>100</v>
      </c>
      <c r="K52">
        <v>100</v>
      </c>
      <c r="L52">
        <v>100</v>
      </c>
      <c r="M52">
        <v>35</v>
      </c>
      <c r="N52">
        <v>35</v>
      </c>
      <c r="O52" s="1">
        <v>42395.386278969905</v>
      </c>
      <c r="P52" t="s">
        <v>113</v>
      </c>
      <c r="Q52" s="1">
        <v>42369</v>
      </c>
      <c r="R52" s="460" t="str">
        <f>Tabla__10.1.1.223_SQLEXPRESS_sigob_utp_Proyectos_indicadores[[#This Row],[desc_indicador]]</f>
        <v>Plan de acción que permita implementar estrategias para mejorar el reconocimiento de grupos de investigación e investigadores</v>
      </c>
      <c r="S52" s="462">
        <f>Tabla__10.1.1.223_SQLEXPRESS_sigob_utp_Proyectos_indicadores[[#This Row],[fecha_modificacion]]</f>
        <v>42395.386278969905</v>
      </c>
    </row>
    <row r="53" spans="1:19" x14ac:dyDescent="0.25">
      <c r="A53">
        <v>7</v>
      </c>
      <c r="B53" t="s">
        <v>15</v>
      </c>
      <c r="C53" t="s">
        <v>327</v>
      </c>
      <c r="D53" t="s">
        <v>835</v>
      </c>
      <c r="E53" t="s">
        <v>16</v>
      </c>
      <c r="F53" t="s">
        <v>18</v>
      </c>
      <c r="G53" s="1">
        <v>42347.847192592591</v>
      </c>
      <c r="H53" t="s">
        <v>836</v>
      </c>
      <c r="I53" t="s">
        <v>808</v>
      </c>
      <c r="J53">
        <v>100</v>
      </c>
      <c r="K53">
        <v>80</v>
      </c>
      <c r="L53">
        <v>80</v>
      </c>
      <c r="M53">
        <v>35</v>
      </c>
      <c r="N53">
        <v>35</v>
      </c>
      <c r="O53" s="1">
        <v>42395.397498229169</v>
      </c>
      <c r="P53" t="s">
        <v>113</v>
      </c>
      <c r="Q53" s="1">
        <v>42369</v>
      </c>
      <c r="R53" s="460" t="str">
        <f>Tabla__10.1.1.223_SQLEXPRESS_sigob_utp_Proyectos_indicadores[[#This Row],[desc_indicador]]</f>
        <v>Nivel de cumplimiento del plan de acción para la política de innovación</v>
      </c>
      <c r="S53" s="462">
        <f>Tabla__10.1.1.223_SQLEXPRESS_sigob_utp_Proyectos_indicadores[[#This Row],[fecha_modificacion]]</f>
        <v>42395.397498229169</v>
      </c>
    </row>
    <row r="54" spans="1:19" x14ac:dyDescent="0.25">
      <c r="A54">
        <v>7</v>
      </c>
      <c r="B54" t="s">
        <v>15</v>
      </c>
      <c r="C54" t="s">
        <v>327</v>
      </c>
      <c r="D54" t="s">
        <v>837</v>
      </c>
      <c r="E54" t="s">
        <v>16</v>
      </c>
      <c r="F54" t="s">
        <v>18</v>
      </c>
      <c r="G54" s="1">
        <v>42347.439786805553</v>
      </c>
      <c r="H54" t="s">
        <v>838</v>
      </c>
      <c r="I54" t="s">
        <v>808</v>
      </c>
      <c r="J54">
        <v>100</v>
      </c>
      <c r="K54">
        <v>100</v>
      </c>
      <c r="L54">
        <v>100</v>
      </c>
      <c r="M54">
        <v>35</v>
      </c>
      <c r="N54">
        <v>35</v>
      </c>
      <c r="O54" s="1">
        <v>42395.397498229169</v>
      </c>
      <c r="P54" t="s">
        <v>113</v>
      </c>
      <c r="Q54" s="1">
        <v>42369</v>
      </c>
      <c r="R54" s="460" t="str">
        <f>Tabla__10.1.1.223_SQLEXPRESS_sigob_utp_Proyectos_indicadores[[#This Row],[desc_indicador]]</f>
        <v>Nivel de cumplimiento del plan de acción para la política de investigaciones</v>
      </c>
      <c r="S54" s="462">
        <f>Tabla__10.1.1.223_SQLEXPRESS_sigob_utp_Proyectos_indicadores[[#This Row],[fecha_modificacion]]</f>
        <v>42395.397498229169</v>
      </c>
    </row>
    <row r="55" spans="1:19" x14ac:dyDescent="0.25">
      <c r="A55">
        <v>7</v>
      </c>
      <c r="B55" t="s">
        <v>15</v>
      </c>
      <c r="C55" t="s">
        <v>327</v>
      </c>
      <c r="D55" t="s">
        <v>929</v>
      </c>
      <c r="E55" t="s">
        <v>16</v>
      </c>
      <c r="F55" t="s">
        <v>18</v>
      </c>
      <c r="G55" s="1">
        <v>42347.599014236112</v>
      </c>
      <c r="H55" t="s">
        <v>930</v>
      </c>
      <c r="I55" t="s">
        <v>808</v>
      </c>
      <c r="J55">
        <v>100</v>
      </c>
      <c r="K55">
        <v>82</v>
      </c>
      <c r="L55">
        <v>82</v>
      </c>
      <c r="M55">
        <v>35</v>
      </c>
      <c r="N55">
        <v>35</v>
      </c>
      <c r="O55" s="1">
        <v>42395.397498229169</v>
      </c>
      <c r="P55" t="s">
        <v>113</v>
      </c>
      <c r="Q55" s="1">
        <v>42369</v>
      </c>
      <c r="R55" s="460" t="str">
        <f>Tabla__10.1.1.223_SQLEXPRESS_sigob_utp_Proyectos_indicadores[[#This Row],[desc_indicador]]</f>
        <v>Nivel de cumplimiento del Plan de Acción para la Política de Prácticas Empresariales</v>
      </c>
      <c r="S55" s="462">
        <f>Tabla__10.1.1.223_SQLEXPRESS_sigob_utp_Proyectos_indicadores[[#This Row],[fecha_modificacion]]</f>
        <v>42395.397498229169</v>
      </c>
    </row>
    <row r="56" spans="1:19" x14ac:dyDescent="0.25">
      <c r="A56">
        <v>7</v>
      </c>
      <c r="B56" t="s">
        <v>15</v>
      </c>
      <c r="C56" t="s">
        <v>327</v>
      </c>
      <c r="D56" t="s">
        <v>839</v>
      </c>
      <c r="E56" t="s">
        <v>16</v>
      </c>
      <c r="F56" t="s">
        <v>18</v>
      </c>
      <c r="G56" s="1">
        <v>42347.594088043981</v>
      </c>
      <c r="H56" t="s">
        <v>750</v>
      </c>
      <c r="I56" t="s">
        <v>808</v>
      </c>
      <c r="J56">
        <v>100</v>
      </c>
      <c r="K56">
        <v>97.1</v>
      </c>
      <c r="L56">
        <v>97.1</v>
      </c>
      <c r="M56">
        <v>35</v>
      </c>
      <c r="N56">
        <v>35</v>
      </c>
      <c r="O56" s="1">
        <v>42395.397498229169</v>
      </c>
      <c r="P56" t="s">
        <v>113</v>
      </c>
      <c r="Q56" s="1">
        <v>42369</v>
      </c>
      <c r="R56" s="460" t="str">
        <f>Tabla__10.1.1.223_SQLEXPRESS_sigob_utp_Proyectos_indicadores[[#This Row],[desc_indicador]]</f>
        <v>Nivel de cumplimiento del plan de acción para la política de Propiedad Intelectual</v>
      </c>
      <c r="S56" s="462">
        <f>Tabla__10.1.1.223_SQLEXPRESS_sigob_utp_Proyectos_indicadores[[#This Row],[fecha_modificacion]]</f>
        <v>42395.397498229169</v>
      </c>
    </row>
    <row r="57" spans="1:19" x14ac:dyDescent="0.25">
      <c r="A57">
        <v>7</v>
      </c>
      <c r="B57" t="s">
        <v>15</v>
      </c>
      <c r="C57" t="s">
        <v>327</v>
      </c>
      <c r="D57" t="s">
        <v>329</v>
      </c>
      <c r="E57" t="s">
        <v>16</v>
      </c>
      <c r="F57" t="s">
        <v>18</v>
      </c>
      <c r="G57" s="1">
        <v>42347.426894363423</v>
      </c>
      <c r="H57" t="s">
        <v>751</v>
      </c>
      <c r="I57" t="s">
        <v>808</v>
      </c>
      <c r="J57">
        <v>100</v>
      </c>
      <c r="K57">
        <v>90</v>
      </c>
      <c r="L57">
        <v>90</v>
      </c>
      <c r="M57">
        <v>35</v>
      </c>
      <c r="N57">
        <v>35</v>
      </c>
      <c r="O57" s="1">
        <v>42395.397498229169</v>
      </c>
      <c r="P57" t="s">
        <v>113</v>
      </c>
      <c r="Q57" s="1">
        <v>42369</v>
      </c>
      <c r="R57" s="460" t="str">
        <f>Tabla__10.1.1.223_SQLEXPRESS_sigob_utp_Proyectos_indicadores[[#This Row],[desc_indicador]]</f>
        <v>Porcentaje de cumplimiento del plan de acción de Política Editorial</v>
      </c>
      <c r="S57" s="462">
        <f>Tabla__10.1.1.223_SQLEXPRESS_sigob_utp_Proyectos_indicadores[[#This Row],[fecha_modificacion]]</f>
        <v>42395.397498229169</v>
      </c>
    </row>
    <row r="58" spans="1:19" x14ac:dyDescent="0.25">
      <c r="A58">
        <v>7</v>
      </c>
      <c r="B58" t="s">
        <v>15</v>
      </c>
      <c r="C58" t="s">
        <v>327</v>
      </c>
      <c r="D58" t="s">
        <v>840</v>
      </c>
      <c r="E58" t="s">
        <v>16</v>
      </c>
      <c r="F58" t="s">
        <v>18</v>
      </c>
      <c r="G58" s="1">
        <v>42347.436394328703</v>
      </c>
      <c r="H58" t="s">
        <v>841</v>
      </c>
      <c r="I58" t="s">
        <v>808</v>
      </c>
      <c r="J58">
        <v>100</v>
      </c>
      <c r="K58">
        <v>100</v>
      </c>
      <c r="L58">
        <v>100</v>
      </c>
      <c r="M58">
        <v>35</v>
      </c>
      <c r="N58">
        <v>35</v>
      </c>
      <c r="O58" s="1">
        <v>42395.397498229169</v>
      </c>
      <c r="P58" t="s">
        <v>113</v>
      </c>
      <c r="Q58" s="1">
        <v>42369</v>
      </c>
      <c r="R58" s="460" t="str">
        <f>Tabla__10.1.1.223_SQLEXPRESS_sigob_utp_Proyectos_indicadores[[#This Row],[desc_indicador]]</f>
        <v>Nivel de cumplimiento del plan de acción para la política de extensión</v>
      </c>
      <c r="S58" s="462">
        <f>Tabla__10.1.1.223_SQLEXPRESS_sigob_utp_Proyectos_indicadores[[#This Row],[fecha_modificacion]]</f>
        <v>42395.397498229169</v>
      </c>
    </row>
    <row r="59" spans="1:19" x14ac:dyDescent="0.25">
      <c r="A59">
        <v>7</v>
      </c>
      <c r="B59" t="s">
        <v>15</v>
      </c>
      <c r="C59" t="s">
        <v>327</v>
      </c>
      <c r="D59" t="s">
        <v>842</v>
      </c>
      <c r="E59" t="s">
        <v>16</v>
      </c>
      <c r="F59" t="s">
        <v>18</v>
      </c>
      <c r="G59" s="1">
        <v>42347.568398460651</v>
      </c>
      <c r="H59" t="s">
        <v>843</v>
      </c>
      <c r="I59" t="s">
        <v>808</v>
      </c>
      <c r="J59">
        <v>3600</v>
      </c>
      <c r="K59">
        <v>109.63888888888889</v>
      </c>
      <c r="L59">
        <v>3947</v>
      </c>
      <c r="M59">
        <v>35</v>
      </c>
      <c r="N59">
        <v>35</v>
      </c>
      <c r="O59" s="1">
        <v>42395.397498229169</v>
      </c>
      <c r="P59" t="s">
        <v>113</v>
      </c>
      <c r="Q59" s="1">
        <v>42369</v>
      </c>
      <c r="R59" s="460" t="str">
        <f>Tabla__10.1.1.223_SQLEXPRESS_sigob_utp_Proyectos_indicadores[[#This Row],[desc_indicador]]</f>
        <v>Participantes en los programas de formación</v>
      </c>
      <c r="S59" s="462">
        <f>Tabla__10.1.1.223_SQLEXPRESS_sigob_utp_Proyectos_indicadores[[#This Row],[fecha_modificacion]]</f>
        <v>42395.397498229169</v>
      </c>
    </row>
    <row r="60" spans="1:19" x14ac:dyDescent="0.25">
      <c r="A60">
        <v>7</v>
      </c>
      <c r="B60" t="s">
        <v>15</v>
      </c>
      <c r="C60" t="s">
        <v>327</v>
      </c>
      <c r="D60" t="s">
        <v>844</v>
      </c>
      <c r="E60" t="s">
        <v>16</v>
      </c>
      <c r="F60" t="s">
        <v>18</v>
      </c>
      <c r="G60" s="1">
        <v>42347.438995601849</v>
      </c>
      <c r="H60" t="s">
        <v>845</v>
      </c>
      <c r="I60" t="s">
        <v>808</v>
      </c>
      <c r="J60">
        <v>18</v>
      </c>
      <c r="K60">
        <v>183.33333333333334</v>
      </c>
      <c r="L60">
        <v>33</v>
      </c>
      <c r="M60">
        <v>35</v>
      </c>
      <c r="N60">
        <v>35</v>
      </c>
      <c r="O60" s="1">
        <v>42395.397498229169</v>
      </c>
      <c r="P60" t="s">
        <v>113</v>
      </c>
      <c r="Q60" s="1">
        <v>42369</v>
      </c>
      <c r="R60" s="460" t="str">
        <f>Tabla__10.1.1.223_SQLEXPRESS_sigob_utp_Proyectos_indicadores[[#This Row],[desc_indicador]]</f>
        <v>Propuestas presentadas por grupos de investigación en red a convocatorias externas (instituciones, universidades, empresas)</v>
      </c>
      <c r="S60" s="462">
        <f>Tabla__10.1.1.223_SQLEXPRESS_sigob_utp_Proyectos_indicadores[[#This Row],[fecha_modificacion]]</f>
        <v>42395.397498229169</v>
      </c>
    </row>
    <row r="61" spans="1:19" x14ac:dyDescent="0.25">
      <c r="A61">
        <v>7</v>
      </c>
      <c r="B61" t="s">
        <v>15</v>
      </c>
      <c r="C61" t="s">
        <v>334</v>
      </c>
      <c r="D61" t="s">
        <v>335</v>
      </c>
      <c r="E61" t="s">
        <v>16</v>
      </c>
      <c r="F61" t="s">
        <v>18</v>
      </c>
      <c r="G61" s="1">
        <v>42347.862939120372</v>
      </c>
      <c r="H61" t="s">
        <v>336</v>
      </c>
      <c r="I61" t="s">
        <v>808</v>
      </c>
      <c r="J61">
        <v>100</v>
      </c>
      <c r="K61">
        <v>93</v>
      </c>
      <c r="L61">
        <v>93</v>
      </c>
      <c r="M61">
        <v>35</v>
      </c>
      <c r="N61">
        <v>35</v>
      </c>
      <c r="O61" s="1">
        <v>42395.390163159725</v>
      </c>
      <c r="P61" t="s">
        <v>117</v>
      </c>
      <c r="Q61" s="1">
        <v>42369</v>
      </c>
      <c r="R61" s="460" t="str">
        <f>Tabla__10.1.1.223_SQLEXPRESS_sigob_utp_Proyectos_indicadores[[#This Row],[desc_indicador]]</f>
        <v>Fases de articulación con diferentes actores internos y externos</v>
      </c>
      <c r="S61" s="462">
        <f>Tabla__10.1.1.223_SQLEXPRESS_sigob_utp_Proyectos_indicadores[[#This Row],[fecha_modificacion]]</f>
        <v>42395.390163159725</v>
      </c>
    </row>
    <row r="62" spans="1:19" x14ac:dyDescent="0.25">
      <c r="A62">
        <v>7</v>
      </c>
      <c r="B62" t="s">
        <v>15</v>
      </c>
      <c r="C62" t="s">
        <v>334</v>
      </c>
      <c r="D62" t="s">
        <v>931</v>
      </c>
      <c r="E62" t="s">
        <v>16</v>
      </c>
      <c r="F62" t="s">
        <v>18</v>
      </c>
      <c r="G62" s="1">
        <v>42347.870907141201</v>
      </c>
      <c r="H62" t="s">
        <v>932</v>
      </c>
      <c r="I62" t="s">
        <v>808</v>
      </c>
      <c r="J62">
        <v>150</v>
      </c>
      <c r="K62">
        <v>213.33333333333334</v>
      </c>
      <c r="L62">
        <v>320</v>
      </c>
      <c r="M62">
        <v>35</v>
      </c>
      <c r="N62">
        <v>35</v>
      </c>
      <c r="O62" s="1">
        <v>42395.390163159725</v>
      </c>
      <c r="P62" t="s">
        <v>117</v>
      </c>
      <c r="Q62" s="1">
        <v>42369</v>
      </c>
      <c r="R62" s="460" t="str">
        <f>Tabla__10.1.1.223_SQLEXPRESS_sigob_utp_Proyectos_indicadores[[#This Row],[desc_indicador]]</f>
        <v>Entidades vinculadas a prácticas, asesorías y consultorías y servicios de laboratorio</v>
      </c>
      <c r="S62" s="462">
        <f>Tabla__10.1.1.223_SQLEXPRESS_sigob_utp_Proyectos_indicadores[[#This Row],[fecha_modificacion]]</f>
        <v>42395.390163159725</v>
      </c>
    </row>
    <row r="63" spans="1:19" x14ac:dyDescent="0.25">
      <c r="A63">
        <v>7</v>
      </c>
      <c r="B63" t="s">
        <v>15</v>
      </c>
      <c r="C63" t="s">
        <v>334</v>
      </c>
      <c r="D63" t="s">
        <v>337</v>
      </c>
      <c r="E63" t="s">
        <v>16</v>
      </c>
      <c r="F63" t="s">
        <v>18</v>
      </c>
      <c r="G63" s="1">
        <v>42347.364766550927</v>
      </c>
      <c r="H63" t="s">
        <v>933</v>
      </c>
      <c r="I63" t="s">
        <v>808</v>
      </c>
      <c r="J63">
        <v>40</v>
      </c>
      <c r="K63">
        <v>135</v>
      </c>
      <c r="L63">
        <v>54</v>
      </c>
      <c r="M63">
        <v>35</v>
      </c>
      <c r="N63">
        <v>35</v>
      </c>
      <c r="O63" s="1">
        <v>42395.390163159725</v>
      </c>
      <c r="P63" t="s">
        <v>117</v>
      </c>
      <c r="Q63" s="1">
        <v>42369</v>
      </c>
      <c r="R63" s="460" t="str">
        <f>Tabla__10.1.1.223_SQLEXPRESS_sigob_utp_Proyectos_indicadores[[#This Row],[desc_indicador]]</f>
        <v>Servicios de asesoría y consultoría</v>
      </c>
      <c r="S63" s="462">
        <f>Tabla__10.1.1.223_SQLEXPRESS_sigob_utp_Proyectos_indicadores[[#This Row],[fecha_modificacion]]</f>
        <v>42395.390163159725</v>
      </c>
    </row>
    <row r="64" spans="1:19" x14ac:dyDescent="0.25">
      <c r="A64">
        <v>7</v>
      </c>
      <c r="B64" t="s">
        <v>15</v>
      </c>
      <c r="C64" t="s">
        <v>334</v>
      </c>
      <c r="D64" t="s">
        <v>337</v>
      </c>
      <c r="E64" t="s">
        <v>16</v>
      </c>
      <c r="F64" t="s">
        <v>18</v>
      </c>
      <c r="G64" s="1">
        <v>42347.365447256947</v>
      </c>
      <c r="H64" t="s">
        <v>934</v>
      </c>
      <c r="I64" t="s">
        <v>808</v>
      </c>
      <c r="J64">
        <v>93</v>
      </c>
      <c r="K64">
        <v>247.31182795698925</v>
      </c>
      <c r="L64">
        <v>230</v>
      </c>
      <c r="M64">
        <v>35</v>
      </c>
      <c r="N64">
        <v>35</v>
      </c>
      <c r="O64" s="1">
        <v>42395.390163159725</v>
      </c>
      <c r="P64" t="s">
        <v>117</v>
      </c>
      <c r="Q64" s="1">
        <v>42369</v>
      </c>
      <c r="R64" s="460" t="str">
        <f>Tabla__10.1.1.223_SQLEXPRESS_sigob_utp_Proyectos_indicadores[[#This Row],[desc_indicador]]</f>
        <v>Servicios de capacitación</v>
      </c>
      <c r="S64" s="462">
        <f>Tabla__10.1.1.223_SQLEXPRESS_sigob_utp_Proyectos_indicadores[[#This Row],[fecha_modificacion]]</f>
        <v>42395.390163159725</v>
      </c>
    </row>
    <row r="65" spans="1:19" x14ac:dyDescent="0.25">
      <c r="A65">
        <v>7</v>
      </c>
      <c r="B65" t="s">
        <v>15</v>
      </c>
      <c r="C65" t="s">
        <v>334</v>
      </c>
      <c r="D65" t="s">
        <v>337</v>
      </c>
      <c r="E65" t="s">
        <v>16</v>
      </c>
      <c r="F65" t="s">
        <v>18</v>
      </c>
      <c r="G65" s="1">
        <v>42347.366027048614</v>
      </c>
      <c r="H65" t="s">
        <v>935</v>
      </c>
      <c r="I65" t="s">
        <v>808</v>
      </c>
      <c r="J65">
        <v>215</v>
      </c>
      <c r="K65">
        <v>126.97674418604652</v>
      </c>
      <c r="L65">
        <v>273</v>
      </c>
      <c r="M65">
        <v>35</v>
      </c>
      <c r="N65">
        <v>35</v>
      </c>
      <c r="O65" s="1">
        <v>42395.390163159725</v>
      </c>
      <c r="P65" t="s">
        <v>117</v>
      </c>
      <c r="Q65" s="1">
        <v>42369</v>
      </c>
      <c r="R65" s="460" t="str">
        <f>Tabla__10.1.1.223_SQLEXPRESS_sigob_utp_Proyectos_indicadores[[#This Row],[desc_indicador]]</f>
        <v>Servicios de laboratorios</v>
      </c>
      <c r="S65" s="462">
        <f>Tabla__10.1.1.223_SQLEXPRESS_sigob_utp_Proyectos_indicadores[[#This Row],[fecha_modificacion]]</f>
        <v>42395.390163159725</v>
      </c>
    </row>
    <row r="66" spans="1:19" x14ac:dyDescent="0.25">
      <c r="A66">
        <v>7</v>
      </c>
      <c r="B66" t="s">
        <v>15</v>
      </c>
      <c r="C66" t="s">
        <v>334</v>
      </c>
      <c r="D66" t="s">
        <v>339</v>
      </c>
      <c r="E66" t="s">
        <v>16</v>
      </c>
      <c r="F66" t="s">
        <v>18</v>
      </c>
      <c r="G66" s="1">
        <v>42352.669048958334</v>
      </c>
      <c r="H66" t="s">
        <v>211</v>
      </c>
      <c r="I66" t="s">
        <v>808</v>
      </c>
      <c r="J66">
        <v>1300</v>
      </c>
      <c r="K66">
        <v>145.07692307692307</v>
      </c>
      <c r="L66">
        <v>1886</v>
      </c>
      <c r="M66">
        <v>35</v>
      </c>
      <c r="N66">
        <v>35</v>
      </c>
      <c r="O66" s="1">
        <v>42395.390163159725</v>
      </c>
      <c r="P66" t="s">
        <v>117</v>
      </c>
      <c r="Q66" s="1">
        <v>42369</v>
      </c>
      <c r="R66" s="460" t="str">
        <f>Tabla__10.1.1.223_SQLEXPRESS_sigob_utp_Proyectos_indicadores[[#This Row],[desc_indicador]]</f>
        <v>Número de estudiantes vinculados con empresas</v>
      </c>
      <c r="S66" s="462">
        <f>Tabla__10.1.1.223_SQLEXPRESS_sigob_utp_Proyectos_indicadores[[#This Row],[fecha_modificacion]]</f>
        <v>42395.390163159725</v>
      </c>
    </row>
    <row r="67" spans="1:19" x14ac:dyDescent="0.25">
      <c r="A67">
        <v>7</v>
      </c>
      <c r="B67" t="s">
        <v>15</v>
      </c>
      <c r="C67" t="s">
        <v>334</v>
      </c>
      <c r="D67" t="s">
        <v>212</v>
      </c>
      <c r="E67" t="s">
        <v>16</v>
      </c>
      <c r="F67" t="s">
        <v>18</v>
      </c>
      <c r="G67" s="1">
        <v>42347.859967280092</v>
      </c>
      <c r="H67" t="s">
        <v>936</v>
      </c>
      <c r="I67" t="s">
        <v>808</v>
      </c>
      <c r="J67">
        <v>100</v>
      </c>
      <c r="K67">
        <v>93</v>
      </c>
      <c r="L67">
        <v>93</v>
      </c>
      <c r="M67">
        <v>35</v>
      </c>
      <c r="N67">
        <v>35</v>
      </c>
      <c r="O67" s="1">
        <v>42395.390163159725</v>
      </c>
      <c r="P67" t="s">
        <v>117</v>
      </c>
      <c r="Q67" s="1">
        <v>42369</v>
      </c>
      <c r="R67" s="460" t="str">
        <f>Tabla__10.1.1.223_SQLEXPRESS_sigob_utp_Proyectos_indicadores[[#This Row],[desc_indicador]]</f>
        <v>Nivel de cumplimiento del plan de acción diseñado para el programa de emprendedores y empresas de base tecnológica</v>
      </c>
      <c r="S67" s="462">
        <f>Tabla__10.1.1.223_SQLEXPRESS_sigob_utp_Proyectos_indicadores[[#This Row],[fecha_modificacion]]</f>
        <v>42395.390163159725</v>
      </c>
    </row>
    <row r="68" spans="1:19" x14ac:dyDescent="0.25">
      <c r="A68">
        <v>8</v>
      </c>
      <c r="B68" t="s">
        <v>21</v>
      </c>
      <c r="C68" t="s">
        <v>846</v>
      </c>
      <c r="D68" t="s">
        <v>847</v>
      </c>
      <c r="E68" t="s">
        <v>16</v>
      </c>
      <c r="F68" t="s">
        <v>18</v>
      </c>
      <c r="G68" s="1">
        <v>42234.649115162036</v>
      </c>
      <c r="H68" t="s">
        <v>848</v>
      </c>
      <c r="I68" t="s">
        <v>808</v>
      </c>
      <c r="J68">
        <v>100</v>
      </c>
      <c r="K68">
        <v>100</v>
      </c>
      <c r="L68">
        <v>100</v>
      </c>
      <c r="M68">
        <v>35</v>
      </c>
      <c r="N68">
        <v>35</v>
      </c>
      <c r="O68" s="1">
        <v>42383.673139699073</v>
      </c>
      <c r="P68" t="s">
        <v>24</v>
      </c>
      <c r="Q68" s="1">
        <v>42369</v>
      </c>
      <c r="R68" s="460" t="str">
        <f>Tabla__10.1.1.223_SQLEXPRESS_sigob_utp_Proyectos_indicadores[[#This Row],[desc_indicador]]</f>
        <v>Desarrollo de la estrategia de blending-learning</v>
      </c>
      <c r="S68" s="462">
        <f>Tabla__10.1.1.223_SQLEXPRESS_sigob_utp_Proyectos_indicadores[[#This Row],[fecha_modificacion]]</f>
        <v>42383.673139699073</v>
      </c>
    </row>
    <row r="69" spans="1:19" x14ac:dyDescent="0.25">
      <c r="A69">
        <v>8</v>
      </c>
      <c r="B69" t="s">
        <v>21</v>
      </c>
      <c r="C69" t="s">
        <v>846</v>
      </c>
      <c r="D69" t="s">
        <v>849</v>
      </c>
      <c r="E69" t="s">
        <v>16</v>
      </c>
      <c r="F69" t="s">
        <v>18</v>
      </c>
      <c r="G69" s="1">
        <v>42186.593836655091</v>
      </c>
      <c r="H69" t="s">
        <v>850</v>
      </c>
      <c r="I69" t="s">
        <v>808</v>
      </c>
      <c r="J69">
        <v>9</v>
      </c>
      <c r="K69">
        <v>100</v>
      </c>
      <c r="L69">
        <v>9</v>
      </c>
      <c r="M69">
        <v>35</v>
      </c>
      <c r="N69">
        <v>35</v>
      </c>
      <c r="O69" s="1">
        <v>42383.673139699073</v>
      </c>
      <c r="P69" t="s">
        <v>24</v>
      </c>
      <c r="Q69" s="1">
        <v>42369</v>
      </c>
      <c r="R69" s="460" t="str">
        <f>Tabla__10.1.1.223_SQLEXPRESS_sigob_utp_Proyectos_indicadores[[#This Row],[desc_indicador]]</f>
        <v>Número de programas académicos sensibilizados</v>
      </c>
      <c r="S69" s="462">
        <f>Tabla__10.1.1.223_SQLEXPRESS_sigob_utp_Proyectos_indicadores[[#This Row],[fecha_modificacion]]</f>
        <v>42383.673139699073</v>
      </c>
    </row>
    <row r="70" spans="1:19" x14ac:dyDescent="0.25">
      <c r="A70">
        <v>8</v>
      </c>
      <c r="B70" t="s">
        <v>21</v>
      </c>
      <c r="C70" t="s">
        <v>846</v>
      </c>
      <c r="D70" t="s">
        <v>851</v>
      </c>
      <c r="E70" t="s">
        <v>16</v>
      </c>
      <c r="F70" t="s">
        <v>18</v>
      </c>
      <c r="G70" s="1">
        <v>42107.387686076392</v>
      </c>
      <c r="H70" t="s">
        <v>129</v>
      </c>
      <c r="I70" t="s">
        <v>808</v>
      </c>
      <c r="J70">
        <v>120</v>
      </c>
      <c r="K70">
        <v>91.666666666666671</v>
      </c>
      <c r="L70">
        <v>110</v>
      </c>
      <c r="M70">
        <v>35</v>
      </c>
      <c r="N70">
        <v>35</v>
      </c>
      <c r="O70" s="1">
        <v>42383.673139699073</v>
      </c>
      <c r="P70" t="s">
        <v>24</v>
      </c>
      <c r="Q70" s="1">
        <v>42369</v>
      </c>
      <c r="R70" s="460" t="str">
        <f>Tabla__10.1.1.223_SQLEXPRESS_sigob_utp_Proyectos_indicadores[[#This Row],[desc_indicador]]</f>
        <v>Desarrollo y promoción del bilingüismo (Administrativos)</v>
      </c>
      <c r="S70" s="462">
        <f>Tabla__10.1.1.223_SQLEXPRESS_sigob_utp_Proyectos_indicadores[[#This Row],[fecha_modificacion]]</f>
        <v>42383.673139699073</v>
      </c>
    </row>
    <row r="71" spans="1:19" x14ac:dyDescent="0.25">
      <c r="A71">
        <v>8</v>
      </c>
      <c r="B71" t="s">
        <v>21</v>
      </c>
      <c r="C71" t="s">
        <v>846</v>
      </c>
      <c r="D71" t="s">
        <v>852</v>
      </c>
      <c r="E71" t="s">
        <v>16</v>
      </c>
      <c r="F71" t="s">
        <v>18</v>
      </c>
      <c r="G71" s="1">
        <v>42395.445498807872</v>
      </c>
      <c r="H71" t="s">
        <v>136</v>
      </c>
      <c r="I71" t="s">
        <v>808</v>
      </c>
      <c r="J71">
        <v>105</v>
      </c>
      <c r="K71">
        <v>117.14285714285714</v>
      </c>
      <c r="L71">
        <v>123</v>
      </c>
      <c r="M71">
        <v>35</v>
      </c>
      <c r="N71">
        <v>35</v>
      </c>
      <c r="O71" s="1">
        <v>42383.673139699073</v>
      </c>
      <c r="P71" t="s">
        <v>24</v>
      </c>
      <c r="Q71" s="1">
        <v>42369</v>
      </c>
      <c r="R71" s="460" t="str">
        <f>Tabla__10.1.1.223_SQLEXPRESS_sigob_utp_Proyectos_indicadores[[#This Row],[desc_indicador]]</f>
        <v>Desarrollo y promoción del bilingüismo (Docentes)</v>
      </c>
      <c r="S71" s="462">
        <f>Tabla__10.1.1.223_SQLEXPRESS_sigob_utp_Proyectos_indicadores[[#This Row],[fecha_modificacion]]</f>
        <v>42383.673139699073</v>
      </c>
    </row>
    <row r="72" spans="1:19" x14ac:dyDescent="0.25">
      <c r="A72">
        <v>8</v>
      </c>
      <c r="B72" t="s">
        <v>21</v>
      </c>
      <c r="C72" t="s">
        <v>846</v>
      </c>
      <c r="D72" t="s">
        <v>853</v>
      </c>
      <c r="E72" t="s">
        <v>16</v>
      </c>
      <c r="F72" t="s">
        <v>18</v>
      </c>
      <c r="G72" s="1">
        <v>42306.727208680553</v>
      </c>
      <c r="H72" t="s">
        <v>855</v>
      </c>
      <c r="I72" t="s">
        <v>808</v>
      </c>
      <c r="J72">
        <v>2</v>
      </c>
      <c r="K72">
        <v>100</v>
      </c>
      <c r="L72">
        <v>2</v>
      </c>
      <c r="M72">
        <v>35</v>
      </c>
      <c r="N72">
        <v>35</v>
      </c>
      <c r="O72" s="1">
        <v>42383.673139699073</v>
      </c>
      <c r="P72" t="s">
        <v>24</v>
      </c>
      <c r="Q72" s="1">
        <v>42369</v>
      </c>
      <c r="R72" s="460" t="str">
        <f>Tabla__10.1.1.223_SQLEXPRESS_sigob_utp_Proyectos_indicadores[[#This Row],[desc_indicador]]</f>
        <v>Reportes generados de "Estudiantes por curso (número del curso ILEX - 1 al 16) por programa por facultad"</v>
      </c>
      <c r="S72" s="462">
        <f>Tabla__10.1.1.223_SQLEXPRESS_sigob_utp_Proyectos_indicadores[[#This Row],[fecha_modificacion]]</f>
        <v>42383.673139699073</v>
      </c>
    </row>
    <row r="73" spans="1:19" x14ac:dyDescent="0.25">
      <c r="A73">
        <v>8</v>
      </c>
      <c r="B73" t="s">
        <v>21</v>
      </c>
      <c r="C73" t="s">
        <v>846</v>
      </c>
      <c r="D73" t="s">
        <v>853</v>
      </c>
      <c r="E73" t="s">
        <v>16</v>
      </c>
      <c r="F73" t="s">
        <v>18</v>
      </c>
      <c r="G73" s="1">
        <v>42306.727733877313</v>
      </c>
      <c r="H73" t="s">
        <v>854</v>
      </c>
      <c r="I73" t="s">
        <v>808</v>
      </c>
      <c r="J73">
        <v>2</v>
      </c>
      <c r="K73">
        <v>100</v>
      </c>
      <c r="L73">
        <v>2</v>
      </c>
      <c r="M73">
        <v>35</v>
      </c>
      <c r="N73">
        <v>35</v>
      </c>
      <c r="O73" s="1">
        <v>42383.673139699073</v>
      </c>
      <c r="P73" t="s">
        <v>24</v>
      </c>
      <c r="Q73" s="1">
        <v>42369</v>
      </c>
      <c r="R73" s="460" t="str">
        <f>Tabla__10.1.1.223_SQLEXPRESS_sigob_utp_Proyectos_indicadores[[#This Row],[desc_indicador]]</f>
        <v>Reportes generados y entregados a los programas por facultad</v>
      </c>
      <c r="S73" s="462">
        <f>Tabla__10.1.1.223_SQLEXPRESS_sigob_utp_Proyectos_indicadores[[#This Row],[fecha_modificacion]]</f>
        <v>42383.673139699073</v>
      </c>
    </row>
    <row r="74" spans="1:19" x14ac:dyDescent="0.25">
      <c r="A74">
        <v>8</v>
      </c>
      <c r="B74" t="s">
        <v>21</v>
      </c>
      <c r="C74" t="s">
        <v>594</v>
      </c>
      <c r="D74" t="s">
        <v>851</v>
      </c>
      <c r="E74" t="s">
        <v>16</v>
      </c>
      <c r="F74" t="s">
        <v>18</v>
      </c>
      <c r="G74" s="1">
        <v>42107.387686076392</v>
      </c>
      <c r="H74" t="s">
        <v>129</v>
      </c>
      <c r="I74" t="s">
        <v>808</v>
      </c>
      <c r="J74">
        <v>120</v>
      </c>
      <c r="K74">
        <v>91.666666666666671</v>
      </c>
      <c r="L74">
        <v>110</v>
      </c>
      <c r="M74">
        <v>35</v>
      </c>
      <c r="N74">
        <v>35</v>
      </c>
      <c r="O74" s="1">
        <v>42390.421889849538</v>
      </c>
      <c r="P74" t="s">
        <v>66</v>
      </c>
      <c r="Q74" s="1">
        <v>42369</v>
      </c>
      <c r="R74" s="460" t="str">
        <f>Tabla__10.1.1.223_SQLEXPRESS_sigob_utp_Proyectos_indicadores[[#This Row],[desc_indicador]]</f>
        <v>Desarrollo y promoción del bilingüismo (Administrativos)</v>
      </c>
      <c r="S74" s="462">
        <f>Tabla__10.1.1.223_SQLEXPRESS_sigob_utp_Proyectos_indicadores[[#This Row],[fecha_modificacion]]</f>
        <v>42390.421889849538</v>
      </c>
    </row>
    <row r="75" spans="1:19" x14ac:dyDescent="0.25">
      <c r="A75">
        <v>8</v>
      </c>
      <c r="B75" t="s">
        <v>21</v>
      </c>
      <c r="C75" t="s">
        <v>719</v>
      </c>
      <c r="D75" t="s">
        <v>852</v>
      </c>
      <c r="E75" t="s">
        <v>16</v>
      </c>
      <c r="F75" t="s">
        <v>18</v>
      </c>
      <c r="G75" s="1">
        <v>42395.445498807872</v>
      </c>
      <c r="H75" t="s">
        <v>136</v>
      </c>
      <c r="I75" t="s">
        <v>808</v>
      </c>
      <c r="J75">
        <v>105</v>
      </c>
      <c r="K75">
        <v>117.14285714285714</v>
      </c>
      <c r="L75">
        <v>123</v>
      </c>
      <c r="M75">
        <v>35</v>
      </c>
      <c r="N75">
        <v>35</v>
      </c>
      <c r="O75" s="1">
        <v>42395.447448842591</v>
      </c>
      <c r="P75" t="s">
        <v>717</v>
      </c>
      <c r="Q75" s="1">
        <v>42369</v>
      </c>
      <c r="R75" s="460" t="str">
        <f>Tabla__10.1.1.223_SQLEXPRESS_sigob_utp_Proyectos_indicadores[[#This Row],[desc_indicador]]</f>
        <v>Desarrollo y promoción del bilingüismo (Docentes)</v>
      </c>
      <c r="S75" s="462">
        <f>Tabla__10.1.1.223_SQLEXPRESS_sigob_utp_Proyectos_indicadores[[#This Row],[fecha_modificacion]]</f>
        <v>42395.447448842591</v>
      </c>
    </row>
    <row r="76" spans="1:19" x14ac:dyDescent="0.25">
      <c r="A76">
        <v>8</v>
      </c>
      <c r="B76" t="s">
        <v>21</v>
      </c>
      <c r="C76" t="s">
        <v>856</v>
      </c>
      <c r="D76" t="s">
        <v>853</v>
      </c>
      <c r="E76" t="s">
        <v>16</v>
      </c>
      <c r="F76" t="s">
        <v>18</v>
      </c>
      <c r="G76" s="1">
        <v>42306.727208680553</v>
      </c>
      <c r="H76" t="s">
        <v>855</v>
      </c>
      <c r="I76" t="s">
        <v>808</v>
      </c>
      <c r="J76">
        <v>2</v>
      </c>
      <c r="K76">
        <v>100</v>
      </c>
      <c r="L76">
        <v>2</v>
      </c>
      <c r="M76">
        <v>34</v>
      </c>
      <c r="N76">
        <v>35</v>
      </c>
      <c r="O76" s="1">
        <v>42318.711471562499</v>
      </c>
      <c r="P76" t="s">
        <v>1224</v>
      </c>
      <c r="Q76" s="1">
        <v>42369</v>
      </c>
      <c r="R76" s="460" t="str">
        <f>Tabla__10.1.1.223_SQLEXPRESS_sigob_utp_Proyectos_indicadores[[#This Row],[desc_indicador]]</f>
        <v>Reportes generados de "Estudiantes por curso (número del curso ILEX - 1 al 16) por programa por facultad"</v>
      </c>
      <c r="S76" s="462">
        <f>Tabla__10.1.1.223_SQLEXPRESS_sigob_utp_Proyectos_indicadores[[#This Row],[fecha_modificacion]]</f>
        <v>42318.711471562499</v>
      </c>
    </row>
    <row r="77" spans="1:19" x14ac:dyDescent="0.25">
      <c r="A77">
        <v>8</v>
      </c>
      <c r="B77" t="s">
        <v>21</v>
      </c>
      <c r="C77" t="s">
        <v>856</v>
      </c>
      <c r="D77" t="s">
        <v>853</v>
      </c>
      <c r="E77" t="s">
        <v>16</v>
      </c>
      <c r="F77" t="s">
        <v>18</v>
      </c>
      <c r="G77" s="1">
        <v>42306.727733877313</v>
      </c>
      <c r="H77" t="s">
        <v>854</v>
      </c>
      <c r="I77" t="s">
        <v>808</v>
      </c>
      <c r="J77">
        <v>2</v>
      </c>
      <c r="K77">
        <v>100</v>
      </c>
      <c r="L77">
        <v>2</v>
      </c>
      <c r="M77">
        <v>34</v>
      </c>
      <c r="N77">
        <v>35</v>
      </c>
      <c r="O77" s="1">
        <v>42318.711471562499</v>
      </c>
      <c r="P77" t="s">
        <v>1224</v>
      </c>
      <c r="Q77" s="1">
        <v>42369</v>
      </c>
      <c r="R77" s="460" t="str">
        <f>Tabla__10.1.1.223_SQLEXPRESS_sigob_utp_Proyectos_indicadores[[#This Row],[desc_indicador]]</f>
        <v>Reportes generados y entregados a los programas por facultad</v>
      </c>
      <c r="S77" s="462">
        <f>Tabla__10.1.1.223_SQLEXPRESS_sigob_utp_Proyectos_indicadores[[#This Row],[fecha_modificacion]]</f>
        <v>42318.711471562499</v>
      </c>
    </row>
    <row r="78" spans="1:19" x14ac:dyDescent="0.25">
      <c r="A78">
        <v>8</v>
      </c>
      <c r="B78" t="s">
        <v>21</v>
      </c>
      <c r="C78" t="s">
        <v>857</v>
      </c>
      <c r="D78" t="s">
        <v>847</v>
      </c>
      <c r="E78" t="s">
        <v>16</v>
      </c>
      <c r="F78" t="s">
        <v>18</v>
      </c>
      <c r="G78" s="1">
        <v>42234.649115162036</v>
      </c>
      <c r="H78" t="s">
        <v>848</v>
      </c>
      <c r="I78" t="s">
        <v>808</v>
      </c>
      <c r="J78">
        <v>100</v>
      </c>
      <c r="K78">
        <v>100</v>
      </c>
      <c r="L78">
        <v>100</v>
      </c>
      <c r="M78">
        <v>34</v>
      </c>
      <c r="N78">
        <v>35</v>
      </c>
      <c r="O78" s="1">
        <v>42340.673904664349</v>
      </c>
      <c r="P78" t="s">
        <v>1224</v>
      </c>
      <c r="Q78" s="1">
        <v>42369</v>
      </c>
      <c r="R78" s="460" t="str">
        <f>Tabla__10.1.1.223_SQLEXPRESS_sigob_utp_Proyectos_indicadores[[#This Row],[desc_indicador]]</f>
        <v>Desarrollo de la estrategia de blending-learning</v>
      </c>
      <c r="S78" s="462">
        <f>Tabla__10.1.1.223_SQLEXPRESS_sigob_utp_Proyectos_indicadores[[#This Row],[fecha_modificacion]]</f>
        <v>42340.673904664349</v>
      </c>
    </row>
    <row r="79" spans="1:19" x14ac:dyDescent="0.25">
      <c r="A79">
        <v>8</v>
      </c>
      <c r="B79" t="s">
        <v>21</v>
      </c>
      <c r="C79" t="s">
        <v>858</v>
      </c>
      <c r="D79" t="s">
        <v>859</v>
      </c>
      <c r="E79" t="s">
        <v>16</v>
      </c>
      <c r="F79" t="s">
        <v>18</v>
      </c>
      <c r="G79" s="1">
        <v>42262.4000787037</v>
      </c>
      <c r="H79" t="s">
        <v>861</v>
      </c>
      <c r="I79" t="s">
        <v>808</v>
      </c>
      <c r="J79">
        <v>2</v>
      </c>
      <c r="K79">
        <v>100</v>
      </c>
      <c r="L79">
        <v>2</v>
      </c>
      <c r="M79">
        <v>35</v>
      </c>
      <c r="N79">
        <v>35</v>
      </c>
      <c r="O79" s="1">
        <v>42383.708769363424</v>
      </c>
      <c r="P79" t="s">
        <v>24</v>
      </c>
      <c r="Q79" s="1">
        <v>42369</v>
      </c>
      <c r="R79" s="460" t="str">
        <f>Tabla__10.1.1.223_SQLEXPRESS_sigob_utp_Proyectos_indicadores[[#This Row],[desc_indicador]]</f>
        <v>Lanzamiento presencial de las convocatorias internacionales internas</v>
      </c>
      <c r="S79" s="462">
        <f>Tabla__10.1.1.223_SQLEXPRESS_sigob_utp_Proyectos_indicadores[[#This Row],[fecha_modificacion]]</f>
        <v>42383.708769363424</v>
      </c>
    </row>
    <row r="80" spans="1:19" x14ac:dyDescent="0.25">
      <c r="A80">
        <v>8</v>
      </c>
      <c r="B80" t="s">
        <v>21</v>
      </c>
      <c r="C80" t="s">
        <v>858</v>
      </c>
      <c r="D80" t="s">
        <v>859</v>
      </c>
      <c r="E80" t="s">
        <v>16</v>
      </c>
      <c r="F80" t="s">
        <v>18</v>
      </c>
      <c r="G80" s="1">
        <v>42384.418964502314</v>
      </c>
      <c r="H80" t="s">
        <v>860</v>
      </c>
      <c r="I80" t="s">
        <v>808</v>
      </c>
      <c r="J80">
        <v>4</v>
      </c>
      <c r="K80">
        <v>100</v>
      </c>
      <c r="L80">
        <v>4</v>
      </c>
      <c r="M80">
        <v>35</v>
      </c>
      <c r="N80">
        <v>35</v>
      </c>
      <c r="O80" s="1">
        <v>42383.708769363424</v>
      </c>
      <c r="P80" t="s">
        <v>24</v>
      </c>
      <c r="Q80" s="1">
        <v>42369</v>
      </c>
      <c r="R80" s="460" t="str">
        <f>Tabla__10.1.1.223_SQLEXPRESS_sigob_utp_Proyectos_indicadores[[#This Row],[desc_indicador]]</f>
        <v>Número de tips generados en torno a la promoción de la internacionalización</v>
      </c>
      <c r="S80" s="462">
        <f>Tabla__10.1.1.223_SQLEXPRESS_sigob_utp_Proyectos_indicadores[[#This Row],[fecha_modificacion]]</f>
        <v>42383.708769363424</v>
      </c>
    </row>
    <row r="81" spans="1:19" x14ac:dyDescent="0.25">
      <c r="A81">
        <v>8</v>
      </c>
      <c r="B81" t="s">
        <v>21</v>
      </c>
      <c r="C81" t="s">
        <v>858</v>
      </c>
      <c r="D81" t="s">
        <v>862</v>
      </c>
      <c r="E81" t="s">
        <v>16</v>
      </c>
      <c r="F81" t="s">
        <v>18</v>
      </c>
      <c r="G81" s="1">
        <v>42262.402916319443</v>
      </c>
      <c r="H81" t="s">
        <v>458</v>
      </c>
      <c r="I81" t="s">
        <v>808</v>
      </c>
      <c r="J81">
        <v>12</v>
      </c>
      <c r="K81">
        <v>100</v>
      </c>
      <c r="L81">
        <v>12</v>
      </c>
      <c r="M81">
        <v>35</v>
      </c>
      <c r="N81">
        <v>35</v>
      </c>
      <c r="O81" s="1">
        <v>42383.708769363424</v>
      </c>
      <c r="P81" t="s">
        <v>24</v>
      </c>
      <c r="Q81" s="1">
        <v>42369</v>
      </c>
      <c r="R81" s="460" t="str">
        <f>Tabla__10.1.1.223_SQLEXPRESS_sigob_utp_Proyectos_indicadores[[#This Row],[desc_indicador]]</f>
        <v>Número de convocatorias internacionales para estudiantes UTP</v>
      </c>
      <c r="S81" s="462">
        <f>Tabla__10.1.1.223_SQLEXPRESS_sigob_utp_Proyectos_indicadores[[#This Row],[fecha_modificacion]]</f>
        <v>42383.708769363424</v>
      </c>
    </row>
    <row r="82" spans="1:19" x14ac:dyDescent="0.25">
      <c r="A82">
        <v>8</v>
      </c>
      <c r="B82" t="s">
        <v>21</v>
      </c>
      <c r="C82" t="s">
        <v>858</v>
      </c>
      <c r="D82" t="s">
        <v>862</v>
      </c>
      <c r="E82" t="s">
        <v>16</v>
      </c>
      <c r="F82" t="s">
        <v>18</v>
      </c>
      <c r="G82" s="1">
        <v>42291.391237002317</v>
      </c>
      <c r="H82" t="s">
        <v>457</v>
      </c>
      <c r="I82" t="s">
        <v>808</v>
      </c>
      <c r="J82">
        <v>4</v>
      </c>
      <c r="K82">
        <v>100</v>
      </c>
      <c r="L82">
        <v>4</v>
      </c>
      <c r="M82">
        <v>35</v>
      </c>
      <c r="N82">
        <v>35</v>
      </c>
      <c r="O82" s="1">
        <v>42383.708769363424</v>
      </c>
      <c r="P82" t="s">
        <v>24</v>
      </c>
      <c r="Q82" s="1">
        <v>42369</v>
      </c>
      <c r="R82" s="460" t="str">
        <f>Tabla__10.1.1.223_SQLEXPRESS_sigob_utp_Proyectos_indicadores[[#This Row],[desc_indicador]]</f>
        <v>Número de convocatorias para estudiantes internacionales</v>
      </c>
      <c r="S82" s="462">
        <f>Tabla__10.1.1.223_SQLEXPRESS_sigob_utp_Proyectos_indicadores[[#This Row],[fecha_modificacion]]</f>
        <v>42383.708769363424</v>
      </c>
    </row>
    <row r="83" spans="1:19" x14ac:dyDescent="0.25">
      <c r="A83">
        <v>8</v>
      </c>
      <c r="B83" t="s">
        <v>21</v>
      </c>
      <c r="C83" t="s">
        <v>863</v>
      </c>
      <c r="D83" t="s">
        <v>909</v>
      </c>
      <c r="E83" t="s">
        <v>16</v>
      </c>
      <c r="F83" t="s">
        <v>18</v>
      </c>
      <c r="G83" s="1">
        <v>42314.453980439815</v>
      </c>
      <c r="H83" t="s">
        <v>864</v>
      </c>
      <c r="I83" t="s">
        <v>808</v>
      </c>
      <c r="J83">
        <v>4</v>
      </c>
      <c r="K83">
        <v>125</v>
      </c>
      <c r="L83">
        <v>5</v>
      </c>
      <c r="M83">
        <v>35</v>
      </c>
      <c r="N83">
        <v>35</v>
      </c>
      <c r="O83" s="1">
        <v>42383.683174039354</v>
      </c>
      <c r="P83" t="s">
        <v>24</v>
      </c>
      <c r="Q83" s="1">
        <v>42369</v>
      </c>
      <c r="R83" s="460" t="str">
        <f>Tabla__10.1.1.223_SQLEXPRESS_sigob_utp_Proyectos_indicadores[[#This Row],[desc_indicador]]</f>
        <v>Número de reuniones con socios internacionales con participación de RRII</v>
      </c>
      <c r="S83" s="462">
        <f>Tabla__10.1.1.223_SQLEXPRESS_sigob_utp_Proyectos_indicadores[[#This Row],[fecha_modificacion]]</f>
        <v>42383.683174039354</v>
      </c>
    </row>
    <row r="84" spans="1:19" x14ac:dyDescent="0.25">
      <c r="A84">
        <v>8</v>
      </c>
      <c r="B84" t="s">
        <v>21</v>
      </c>
      <c r="C84" t="s">
        <v>863</v>
      </c>
      <c r="D84" t="s">
        <v>348</v>
      </c>
      <c r="E84" t="s">
        <v>16</v>
      </c>
      <c r="F84" t="s">
        <v>18</v>
      </c>
      <c r="G84" s="1">
        <v>42157.648630636577</v>
      </c>
      <c r="H84" t="s">
        <v>865</v>
      </c>
      <c r="I84" t="s">
        <v>808</v>
      </c>
      <c r="J84">
        <v>4</v>
      </c>
      <c r="K84">
        <v>125</v>
      </c>
      <c r="L84">
        <v>5</v>
      </c>
      <c r="M84">
        <v>35</v>
      </c>
      <c r="N84">
        <v>35</v>
      </c>
      <c r="O84" s="1">
        <v>42383.683174039354</v>
      </c>
      <c r="P84" t="s">
        <v>24</v>
      </c>
      <c r="Q84" s="1">
        <v>42369</v>
      </c>
      <c r="R84" s="460" t="str">
        <f>Tabla__10.1.1.223_SQLEXPRESS_sigob_utp_Proyectos_indicadores[[#This Row],[desc_indicador]]</f>
        <v>Número de reuniones con entidades externas</v>
      </c>
      <c r="S84" s="462">
        <f>Tabla__10.1.1.223_SQLEXPRESS_sigob_utp_Proyectos_indicadores[[#This Row],[fecha_modificacion]]</f>
        <v>42383.683174039354</v>
      </c>
    </row>
    <row r="85" spans="1:19" x14ac:dyDescent="0.25">
      <c r="A85">
        <v>8</v>
      </c>
      <c r="B85" t="s">
        <v>21</v>
      </c>
      <c r="C85" t="s">
        <v>863</v>
      </c>
      <c r="D85" t="s">
        <v>349</v>
      </c>
      <c r="E85" t="s">
        <v>16</v>
      </c>
      <c r="F85" t="s">
        <v>18</v>
      </c>
      <c r="G85" s="1">
        <v>42314.449221145835</v>
      </c>
      <c r="H85" t="s">
        <v>866</v>
      </c>
      <c r="I85" t="s">
        <v>808</v>
      </c>
      <c r="J85">
        <v>9</v>
      </c>
      <c r="K85">
        <v>100</v>
      </c>
      <c r="L85">
        <v>9</v>
      </c>
      <c r="M85">
        <v>35</v>
      </c>
      <c r="N85">
        <v>35</v>
      </c>
      <c r="O85" s="1">
        <v>42383.683174039354</v>
      </c>
      <c r="P85" t="s">
        <v>24</v>
      </c>
      <c r="Q85" s="1">
        <v>42369</v>
      </c>
      <c r="R85" s="460" t="str">
        <f>Tabla__10.1.1.223_SQLEXPRESS_sigob_utp_Proyectos_indicadores[[#This Row],[desc_indicador]]</f>
        <v>Número de reuniones realizadas con los enlaces para la internacionalización y/o decanos de las facultades</v>
      </c>
      <c r="S85" s="462">
        <f>Tabla__10.1.1.223_SQLEXPRESS_sigob_utp_Proyectos_indicadores[[#This Row],[fecha_modificacion]]</f>
        <v>42383.683174039354</v>
      </c>
    </row>
    <row r="86" spans="1:19" x14ac:dyDescent="0.25">
      <c r="A86">
        <v>9</v>
      </c>
      <c r="B86" t="s">
        <v>42</v>
      </c>
      <c r="C86" t="s">
        <v>217</v>
      </c>
      <c r="D86" t="s">
        <v>353</v>
      </c>
      <c r="E86" t="s">
        <v>16</v>
      </c>
      <c r="F86" t="s">
        <v>18</v>
      </c>
      <c r="G86" s="1">
        <v>42388.369042280094</v>
      </c>
      <c r="H86" t="s">
        <v>354</v>
      </c>
      <c r="I86" t="s">
        <v>808</v>
      </c>
      <c r="J86">
        <v>20</v>
      </c>
      <c r="K86">
        <v>100</v>
      </c>
      <c r="L86">
        <v>20</v>
      </c>
      <c r="M86">
        <v>35</v>
      </c>
      <c r="N86">
        <v>35</v>
      </c>
      <c r="O86" s="1">
        <v>42390.366477002317</v>
      </c>
      <c r="P86" t="s">
        <v>218</v>
      </c>
      <c r="Q86" s="1">
        <v>42369</v>
      </c>
      <c r="R86" s="460" t="str">
        <f>Tabla__10.1.1.223_SQLEXPRESS_sigob_utp_Proyectos_indicadores[[#This Row],[desc_indicador]]</f>
        <v>Acciones que contribuyan a la transferencia de conocimiento en alianza Universidad - Empresa - Estado</v>
      </c>
      <c r="S86" s="462">
        <f>Tabla__10.1.1.223_SQLEXPRESS_sigob_utp_Proyectos_indicadores[[#This Row],[fecha_modificacion]]</f>
        <v>42390.366477002317</v>
      </c>
    </row>
    <row r="87" spans="1:19" x14ac:dyDescent="0.25">
      <c r="A87">
        <v>9</v>
      </c>
      <c r="B87" t="s">
        <v>42</v>
      </c>
      <c r="C87" t="s">
        <v>219</v>
      </c>
      <c r="D87" t="s">
        <v>220</v>
      </c>
      <c r="E87" t="s">
        <v>16</v>
      </c>
      <c r="F87" t="s">
        <v>18</v>
      </c>
      <c r="G87" s="1">
        <v>42324.653158680558</v>
      </c>
      <c r="H87" t="s">
        <v>221</v>
      </c>
      <c r="I87" t="s">
        <v>808</v>
      </c>
      <c r="J87">
        <v>10</v>
      </c>
      <c r="K87">
        <v>90</v>
      </c>
      <c r="L87">
        <v>9</v>
      </c>
      <c r="M87">
        <v>35</v>
      </c>
      <c r="N87">
        <v>35</v>
      </c>
      <c r="O87" s="1">
        <v>42390.463679513887</v>
      </c>
      <c r="P87" t="s">
        <v>45</v>
      </c>
      <c r="Q87" s="1">
        <v>42369</v>
      </c>
      <c r="R87" s="460" t="str">
        <f>Tabla__10.1.1.223_SQLEXPRESS_sigob_utp_Proyectos_indicadores[[#This Row],[desc_indicador]]</f>
        <v>Observatorios regionales en los cuales participa la UTP</v>
      </c>
      <c r="S87" s="462">
        <f>Tabla__10.1.1.223_SQLEXPRESS_sigob_utp_Proyectos_indicadores[[#This Row],[fecha_modificacion]]</f>
        <v>42390.463679513887</v>
      </c>
    </row>
    <row r="88" spans="1:19" x14ac:dyDescent="0.25">
      <c r="A88">
        <v>9</v>
      </c>
      <c r="B88" t="s">
        <v>42</v>
      </c>
      <c r="C88" t="s">
        <v>219</v>
      </c>
      <c r="D88" t="s">
        <v>220</v>
      </c>
      <c r="E88" t="s">
        <v>16</v>
      </c>
      <c r="F88" t="s">
        <v>18</v>
      </c>
      <c r="G88" s="1">
        <v>42324.658451817129</v>
      </c>
      <c r="H88" t="s">
        <v>355</v>
      </c>
      <c r="I88" t="s">
        <v>808</v>
      </c>
      <c r="J88">
        <v>6</v>
      </c>
      <c r="K88">
        <v>83.333333333333329</v>
      </c>
      <c r="L88">
        <v>5</v>
      </c>
      <c r="M88">
        <v>35</v>
      </c>
      <c r="N88">
        <v>35</v>
      </c>
      <c r="O88" s="1">
        <v>42390.463679513887</v>
      </c>
      <c r="P88" t="s">
        <v>45</v>
      </c>
      <c r="Q88" s="1">
        <v>42369</v>
      </c>
      <c r="R88" s="460" t="str">
        <f>Tabla__10.1.1.223_SQLEXPRESS_sigob_utp_Proyectos_indicadores[[#This Row],[desc_indicador]]</f>
        <v>Observatorios articulados al SIR</v>
      </c>
      <c r="S88" s="462">
        <f>Tabla__10.1.1.223_SQLEXPRESS_sigob_utp_Proyectos_indicadores[[#This Row],[fecha_modificacion]]</f>
        <v>42390.463679513887</v>
      </c>
    </row>
    <row r="89" spans="1:19" x14ac:dyDescent="0.25">
      <c r="A89">
        <v>9</v>
      </c>
      <c r="B89" t="s">
        <v>42</v>
      </c>
      <c r="C89" t="s">
        <v>222</v>
      </c>
      <c r="D89" t="s">
        <v>356</v>
      </c>
      <c r="E89" t="s">
        <v>16</v>
      </c>
      <c r="F89" t="s">
        <v>18</v>
      </c>
      <c r="G89" s="1">
        <v>42387.69792283565</v>
      </c>
      <c r="H89" t="s">
        <v>357</v>
      </c>
      <c r="I89" t="s">
        <v>808</v>
      </c>
      <c r="J89">
        <v>6</v>
      </c>
      <c r="K89">
        <v>100</v>
      </c>
      <c r="L89">
        <v>6</v>
      </c>
      <c r="M89">
        <v>35</v>
      </c>
      <c r="N89">
        <v>35</v>
      </c>
      <c r="O89" s="1">
        <v>42395.451643020831</v>
      </c>
      <c r="P89" t="s">
        <v>45</v>
      </c>
      <c r="Q89" s="1">
        <v>42369</v>
      </c>
      <c r="R89" s="460" t="str">
        <f>Tabla__10.1.1.223_SQLEXPRESS_sigob_utp_Proyectos_indicadores[[#This Row],[desc_indicador]]</f>
        <v>Facultades y/o dependencias de la UTP que participan en procesos de construcción y/o actualización de políticas públicas regionales</v>
      </c>
      <c r="S89" s="462">
        <f>Tabla__10.1.1.223_SQLEXPRESS_sigob_utp_Proyectos_indicadores[[#This Row],[fecha_modificacion]]</f>
        <v>42395.451643020831</v>
      </c>
    </row>
    <row r="90" spans="1:19" x14ac:dyDescent="0.25">
      <c r="A90">
        <v>9</v>
      </c>
      <c r="B90" t="s">
        <v>42</v>
      </c>
      <c r="C90" t="s">
        <v>223</v>
      </c>
      <c r="D90" t="s">
        <v>867</v>
      </c>
      <c r="E90" t="s">
        <v>16</v>
      </c>
      <c r="F90" t="s">
        <v>18</v>
      </c>
      <c r="G90" s="1">
        <v>42340.629112997682</v>
      </c>
      <c r="H90" t="s">
        <v>868</v>
      </c>
      <c r="I90" t="s">
        <v>808</v>
      </c>
      <c r="J90">
        <v>4</v>
      </c>
      <c r="K90">
        <v>100</v>
      </c>
      <c r="L90">
        <v>4</v>
      </c>
      <c r="M90">
        <v>35</v>
      </c>
      <c r="N90">
        <v>35</v>
      </c>
      <c r="O90" s="1">
        <v>42390.465883645833</v>
      </c>
      <c r="P90" t="s">
        <v>45</v>
      </c>
      <c r="Q90" s="1">
        <v>42369</v>
      </c>
      <c r="R90" s="460" t="str">
        <f>Tabla__10.1.1.223_SQLEXPRESS_sigob_utp_Proyectos_indicadores[[#This Row],[desc_indicador]]</f>
        <v>Número de postgrados en red en marcha y nuevos gestionados</v>
      </c>
      <c r="S90" s="462">
        <f>Tabla__10.1.1.223_SQLEXPRESS_sigob_utp_Proyectos_indicadores[[#This Row],[fecha_modificacion]]</f>
        <v>42390.465883645833</v>
      </c>
    </row>
    <row r="91" spans="1:19" x14ac:dyDescent="0.25">
      <c r="A91">
        <v>9</v>
      </c>
      <c r="B91" t="s">
        <v>42</v>
      </c>
      <c r="C91" t="s">
        <v>223</v>
      </c>
      <c r="D91" t="s">
        <v>358</v>
      </c>
      <c r="E91" t="s">
        <v>16</v>
      </c>
      <c r="F91" t="s">
        <v>18</v>
      </c>
      <c r="G91" s="1">
        <v>42324.671048032411</v>
      </c>
      <c r="H91" t="s">
        <v>359</v>
      </c>
      <c r="I91" t="s">
        <v>808</v>
      </c>
      <c r="J91">
        <v>3</v>
      </c>
      <c r="K91">
        <v>100</v>
      </c>
      <c r="L91">
        <v>3</v>
      </c>
      <c r="M91">
        <v>35</v>
      </c>
      <c r="N91">
        <v>35</v>
      </c>
      <c r="O91" s="1">
        <v>42390.465883645833</v>
      </c>
      <c r="P91" t="s">
        <v>45</v>
      </c>
      <c r="Q91" s="1">
        <v>42369</v>
      </c>
      <c r="R91" s="460" t="str">
        <f>Tabla__10.1.1.223_SQLEXPRESS_sigob_utp_Proyectos_indicadores[[#This Row],[desc_indicador]]</f>
        <v>Proyectos de investigación gestionados por medio de redes académicas regionales</v>
      </c>
      <c r="S91" s="462">
        <f>Tabla__10.1.1.223_SQLEXPRESS_sigob_utp_Proyectos_indicadores[[#This Row],[fecha_modificacion]]</f>
        <v>42390.465883645833</v>
      </c>
    </row>
    <row r="92" spans="1:19" x14ac:dyDescent="0.25">
      <c r="A92">
        <v>9</v>
      </c>
      <c r="B92" t="s">
        <v>42</v>
      </c>
      <c r="C92" t="s">
        <v>225</v>
      </c>
      <c r="D92" t="s">
        <v>926</v>
      </c>
      <c r="E92" t="s">
        <v>16</v>
      </c>
      <c r="F92" t="s">
        <v>18</v>
      </c>
      <c r="G92" s="1">
        <v>42340.630287766202</v>
      </c>
      <c r="H92" t="s">
        <v>361</v>
      </c>
      <c r="I92" t="s">
        <v>808</v>
      </c>
      <c r="J92">
        <v>3</v>
      </c>
      <c r="K92">
        <v>100</v>
      </c>
      <c r="L92">
        <v>3</v>
      </c>
      <c r="M92">
        <v>35</v>
      </c>
      <c r="N92">
        <v>35</v>
      </c>
      <c r="O92" s="1">
        <v>42390.470841319446</v>
      </c>
      <c r="P92" t="s">
        <v>45</v>
      </c>
      <c r="Q92" s="1">
        <v>42369</v>
      </c>
      <c r="R92" s="460" t="str">
        <f>Tabla__10.1.1.223_SQLEXPRESS_sigob_utp_Proyectos_indicadores[[#This Row],[desc_indicador]]</f>
        <v>Proyectos de investigación en temas relacionados con el Paisaje Cultural Cafetero</v>
      </c>
      <c r="S92" s="462">
        <f>Tabla__10.1.1.223_SQLEXPRESS_sigob_utp_Proyectos_indicadores[[#This Row],[fecha_modificacion]]</f>
        <v>42390.470841319446</v>
      </c>
    </row>
    <row r="93" spans="1:19" x14ac:dyDescent="0.25">
      <c r="A93">
        <v>9</v>
      </c>
      <c r="B93" t="s">
        <v>42</v>
      </c>
      <c r="C93" t="s">
        <v>225</v>
      </c>
      <c r="D93" t="s">
        <v>926</v>
      </c>
      <c r="E93" t="s">
        <v>16</v>
      </c>
      <c r="F93" t="s">
        <v>18</v>
      </c>
      <c r="G93" s="1">
        <v>42390.469317708332</v>
      </c>
      <c r="H93" t="s">
        <v>362</v>
      </c>
      <c r="I93" t="s">
        <v>808</v>
      </c>
      <c r="J93">
        <v>15</v>
      </c>
      <c r="K93">
        <v>100</v>
      </c>
      <c r="L93">
        <v>15</v>
      </c>
      <c r="M93">
        <v>35</v>
      </c>
      <c r="N93">
        <v>35</v>
      </c>
      <c r="O93" s="1">
        <v>42390.470841319446</v>
      </c>
      <c r="P93" t="s">
        <v>45</v>
      </c>
      <c r="Q93" s="1">
        <v>42369</v>
      </c>
      <c r="R93" s="460" t="str">
        <f>Tabla__10.1.1.223_SQLEXPRESS_sigob_utp_Proyectos_indicadores[[#This Row],[desc_indicador]]</f>
        <v>Promoción para la participación de la comunidad en la conservación del PCC</v>
      </c>
      <c r="S93" s="462">
        <f>Tabla__10.1.1.223_SQLEXPRESS_sigob_utp_Proyectos_indicadores[[#This Row],[fecha_modificacion]]</f>
        <v>42390.470841319446</v>
      </c>
    </row>
    <row r="94" spans="1:19" x14ac:dyDescent="0.25">
      <c r="A94">
        <v>9</v>
      </c>
      <c r="B94" t="s">
        <v>42</v>
      </c>
      <c r="C94" t="s">
        <v>226</v>
      </c>
      <c r="D94" t="s">
        <v>365</v>
      </c>
      <c r="E94" t="s">
        <v>16</v>
      </c>
      <c r="F94" t="s">
        <v>18</v>
      </c>
      <c r="G94" s="1">
        <v>42340.629146793981</v>
      </c>
      <c r="H94" t="s">
        <v>366</v>
      </c>
      <c r="I94" t="s">
        <v>808</v>
      </c>
      <c r="J94">
        <v>100</v>
      </c>
      <c r="K94">
        <v>100</v>
      </c>
      <c r="L94">
        <v>100</v>
      </c>
      <c r="M94">
        <v>35</v>
      </c>
      <c r="N94">
        <v>35</v>
      </c>
      <c r="O94" s="1">
        <v>42395.48690304398</v>
      </c>
      <c r="P94" t="s">
        <v>45</v>
      </c>
      <c r="Q94" s="1">
        <v>42369</v>
      </c>
      <c r="R94" s="460" t="str">
        <f>Tabla__10.1.1.223_SQLEXPRESS_sigob_utp_Proyectos_indicadores[[#This Row],[desc_indicador]]</f>
        <v>Porcentaje de ejecución de las actividades del Plan Operativo (Comunidades)</v>
      </c>
      <c r="S94" s="462">
        <f>Tabla__10.1.1.223_SQLEXPRESS_sigob_utp_Proyectos_indicadores[[#This Row],[fecha_modificacion]]</f>
        <v>42395.48690304398</v>
      </c>
    </row>
    <row r="95" spans="1:19" x14ac:dyDescent="0.25">
      <c r="A95">
        <v>9</v>
      </c>
      <c r="B95" t="s">
        <v>42</v>
      </c>
      <c r="C95" t="s">
        <v>226</v>
      </c>
      <c r="D95" t="s">
        <v>228</v>
      </c>
      <c r="E95" t="s">
        <v>16</v>
      </c>
      <c r="F95" t="s">
        <v>18</v>
      </c>
      <c r="G95" s="1">
        <v>42390.475557754631</v>
      </c>
      <c r="H95" t="s">
        <v>869</v>
      </c>
      <c r="I95" t="s">
        <v>808</v>
      </c>
      <c r="J95">
        <v>16</v>
      </c>
      <c r="K95">
        <v>100</v>
      </c>
      <c r="L95">
        <v>16</v>
      </c>
      <c r="M95">
        <v>35</v>
      </c>
      <c r="N95">
        <v>35</v>
      </c>
      <c r="O95" s="1">
        <v>42395.48690304398</v>
      </c>
      <c r="P95" t="s">
        <v>45</v>
      </c>
      <c r="Q95" s="1">
        <v>42369</v>
      </c>
      <c r="R95" s="460" t="str">
        <f>Tabla__10.1.1.223_SQLEXPRESS_sigob_utp_Proyectos_indicadores[[#This Row],[desc_indicador]]</f>
        <v>Proyectos y/o actividades a nivel regional con la participaciòn de la UTP en temas ambientales y sociales</v>
      </c>
      <c r="S95" s="462">
        <f>Tabla__10.1.1.223_SQLEXPRESS_sigob_utp_Proyectos_indicadores[[#This Row],[fecha_modificacion]]</f>
        <v>42395.48690304398</v>
      </c>
    </row>
    <row r="96" spans="1:19" x14ac:dyDescent="0.25">
      <c r="A96">
        <v>9</v>
      </c>
      <c r="B96" t="s">
        <v>42</v>
      </c>
      <c r="C96" t="s">
        <v>226</v>
      </c>
      <c r="D96" t="s">
        <v>870</v>
      </c>
      <c r="E96" t="s">
        <v>16</v>
      </c>
      <c r="F96" t="s">
        <v>18</v>
      </c>
      <c r="G96" s="1">
        <v>42340.624126388888</v>
      </c>
      <c r="H96" t="s">
        <v>364</v>
      </c>
      <c r="I96" t="s">
        <v>808</v>
      </c>
      <c r="J96">
        <v>100</v>
      </c>
      <c r="K96">
        <v>100</v>
      </c>
      <c r="L96">
        <v>100</v>
      </c>
      <c r="M96">
        <v>35</v>
      </c>
      <c r="N96">
        <v>35</v>
      </c>
      <c r="O96" s="1">
        <v>42395.48690304398</v>
      </c>
      <c r="P96" t="s">
        <v>45</v>
      </c>
      <c r="Q96" s="1">
        <v>42369</v>
      </c>
      <c r="R96" s="460" t="str">
        <f>Tabla__10.1.1.223_SQLEXPRESS_sigob_utp_Proyectos_indicadores[[#This Row],[desc_indicador]]</f>
        <v>Porcentaje de ejecución de las actividades del Plan Operativo (Agroecología)</v>
      </c>
      <c r="S96" s="462">
        <f>Tabla__10.1.1.223_SQLEXPRESS_sigob_utp_Proyectos_indicadores[[#This Row],[fecha_modificacion]]</f>
        <v>42395.48690304398</v>
      </c>
    </row>
    <row r="97" spans="1:19" x14ac:dyDescent="0.25">
      <c r="A97">
        <v>10</v>
      </c>
      <c r="B97" t="s">
        <v>33</v>
      </c>
      <c r="C97" t="s">
        <v>367</v>
      </c>
      <c r="D97" t="s">
        <v>236</v>
      </c>
      <c r="E97" t="s">
        <v>16</v>
      </c>
      <c r="F97" t="s">
        <v>18</v>
      </c>
      <c r="G97" s="1">
        <v>42348.406651851852</v>
      </c>
      <c r="H97" t="s">
        <v>368</v>
      </c>
      <c r="I97" t="s">
        <v>808</v>
      </c>
      <c r="J97">
        <v>50</v>
      </c>
      <c r="K97">
        <v>115.5</v>
      </c>
      <c r="L97">
        <v>57.75</v>
      </c>
      <c r="M97">
        <v>35</v>
      </c>
      <c r="N97">
        <v>35</v>
      </c>
      <c r="O97" s="1">
        <v>42391.41650486111</v>
      </c>
      <c r="P97" t="s">
        <v>52</v>
      </c>
      <c r="Q97" s="1">
        <v>42369</v>
      </c>
      <c r="R97" s="460" t="str">
        <f>Tabla__10.1.1.223_SQLEXPRESS_sigob_utp_Proyectos_indicadores[[#This Row],[desc_indicador]]</f>
        <v>Potencialización de la Participación de la UTP en espacios de deliberación pública</v>
      </c>
      <c r="S97" s="462">
        <f>Tabla__10.1.1.223_SQLEXPRESS_sigob_utp_Proyectos_indicadores[[#This Row],[fecha_modificacion]]</f>
        <v>42391.41650486111</v>
      </c>
    </row>
    <row r="98" spans="1:19" x14ac:dyDescent="0.25">
      <c r="A98">
        <v>10</v>
      </c>
      <c r="B98" t="s">
        <v>33</v>
      </c>
      <c r="C98" t="s">
        <v>367</v>
      </c>
      <c r="D98" t="s">
        <v>236</v>
      </c>
      <c r="E98" t="s">
        <v>16</v>
      </c>
      <c r="F98" t="s">
        <v>18</v>
      </c>
      <c r="G98" s="1">
        <v>42348.407046099535</v>
      </c>
      <c r="H98" t="s">
        <v>369</v>
      </c>
      <c r="I98" t="s">
        <v>808</v>
      </c>
      <c r="J98">
        <v>7</v>
      </c>
      <c r="K98">
        <v>128.57142857142858</v>
      </c>
      <c r="L98">
        <v>9</v>
      </c>
      <c r="M98">
        <v>35</v>
      </c>
      <c r="N98">
        <v>35</v>
      </c>
      <c r="O98" s="1">
        <v>42391.41650486111</v>
      </c>
      <c r="P98" t="s">
        <v>52</v>
      </c>
      <c r="Q98" s="1">
        <v>42369</v>
      </c>
      <c r="R98" s="460" t="str">
        <f>Tabla__10.1.1.223_SQLEXPRESS_sigob_utp_Proyectos_indicadores[[#This Row],[desc_indicador]]</f>
        <v>Generación de capacidades para la construcción de alianzas</v>
      </c>
      <c r="S98" s="462">
        <f>Tabla__10.1.1.223_SQLEXPRESS_sigob_utp_Proyectos_indicadores[[#This Row],[fecha_modificacion]]</f>
        <v>42391.41650486111</v>
      </c>
    </row>
    <row r="99" spans="1:19" x14ac:dyDescent="0.25">
      <c r="A99">
        <v>10</v>
      </c>
      <c r="B99" t="s">
        <v>33</v>
      </c>
      <c r="C99" t="s">
        <v>367</v>
      </c>
      <c r="D99" t="s">
        <v>370</v>
      </c>
      <c r="E99" t="s">
        <v>16</v>
      </c>
      <c r="F99" t="s">
        <v>18</v>
      </c>
      <c r="G99" s="1">
        <v>42259.82655150463</v>
      </c>
      <c r="H99" t="s">
        <v>371</v>
      </c>
      <c r="I99" t="s">
        <v>808</v>
      </c>
      <c r="J99">
        <v>6</v>
      </c>
      <c r="K99">
        <v>100</v>
      </c>
      <c r="L99">
        <v>6</v>
      </c>
      <c r="M99">
        <v>35</v>
      </c>
      <c r="N99">
        <v>35</v>
      </c>
      <c r="O99" s="1">
        <v>42391.41650486111</v>
      </c>
      <c r="P99" t="s">
        <v>52</v>
      </c>
      <c r="Q99" s="1">
        <v>42369</v>
      </c>
      <c r="R99" s="460" t="str">
        <f>Tabla__10.1.1.223_SQLEXPRESS_sigob_utp_Proyectos_indicadores[[#This Row],[desc_indicador]]</f>
        <v>Vinculación de las facultades  de la Universidad en el proyecto Red de Nodos Innovación, Ciencia y Tecnología</v>
      </c>
      <c r="S99" s="462">
        <f>Tabla__10.1.1.223_SQLEXPRESS_sigob_utp_Proyectos_indicadores[[#This Row],[fecha_modificacion]]</f>
        <v>42391.41650486111</v>
      </c>
    </row>
    <row r="100" spans="1:19" x14ac:dyDescent="0.25">
      <c r="A100">
        <v>10</v>
      </c>
      <c r="B100" t="s">
        <v>33</v>
      </c>
      <c r="C100" t="s">
        <v>367</v>
      </c>
      <c r="D100" t="s">
        <v>370</v>
      </c>
      <c r="E100" t="s">
        <v>16</v>
      </c>
      <c r="F100" t="s">
        <v>18</v>
      </c>
      <c r="G100" s="1">
        <v>42387.501307175924</v>
      </c>
      <c r="H100" t="s">
        <v>370</v>
      </c>
      <c r="I100" t="s">
        <v>808</v>
      </c>
      <c r="J100">
        <v>50</v>
      </c>
      <c r="K100">
        <v>134</v>
      </c>
      <c r="L100">
        <v>67</v>
      </c>
      <c r="M100">
        <v>35</v>
      </c>
      <c r="N100">
        <v>35</v>
      </c>
      <c r="O100" s="1">
        <v>42391.41650486111</v>
      </c>
      <c r="P100" t="s">
        <v>52</v>
      </c>
      <c r="Q100" s="1">
        <v>42369</v>
      </c>
      <c r="R100" s="460" t="str">
        <f>Tabla__10.1.1.223_SQLEXPRESS_sigob_utp_Proyectos_indicadores[[#This Row],[desc_indicador]]</f>
        <v>Implementación del CI&amp;DT -Nodo Central</v>
      </c>
      <c r="S100" s="462">
        <f>Tabla__10.1.1.223_SQLEXPRESS_sigob_utp_Proyectos_indicadores[[#This Row],[fecha_modificacion]]</f>
        <v>42391.41650486111</v>
      </c>
    </row>
    <row r="101" spans="1:19" x14ac:dyDescent="0.25">
      <c r="A101">
        <v>10</v>
      </c>
      <c r="B101" t="s">
        <v>33</v>
      </c>
      <c r="C101" t="s">
        <v>367</v>
      </c>
      <c r="D101" t="s">
        <v>372</v>
      </c>
      <c r="E101" t="s">
        <v>16</v>
      </c>
      <c r="F101" t="s">
        <v>18</v>
      </c>
      <c r="G101" s="1">
        <v>42167.361080405091</v>
      </c>
      <c r="H101" t="s">
        <v>374</v>
      </c>
      <c r="I101" t="s">
        <v>808</v>
      </c>
      <c r="J101">
        <v>220</v>
      </c>
      <c r="K101">
        <v>106.81818181818181</v>
      </c>
      <c r="L101">
        <v>235</v>
      </c>
      <c r="M101">
        <v>35</v>
      </c>
      <c r="N101">
        <v>35</v>
      </c>
      <c r="O101" s="1">
        <v>42391.41650486111</v>
      </c>
      <c r="P101" t="s">
        <v>52</v>
      </c>
      <c r="Q101" s="1">
        <v>42369</v>
      </c>
      <c r="R101" s="460" t="str">
        <f>Tabla__10.1.1.223_SQLEXPRESS_sigob_utp_Proyectos_indicadores[[#This Row],[desc_indicador]]</f>
        <v>Participantes en el proceso de audiencia pública de rendición de cuentas a la ciudadanía</v>
      </c>
      <c r="S101" s="462">
        <f>Tabla__10.1.1.223_SQLEXPRESS_sigob_utp_Proyectos_indicadores[[#This Row],[fecha_modificacion]]</f>
        <v>42391.41650486111</v>
      </c>
    </row>
    <row r="102" spans="1:19" x14ac:dyDescent="0.25">
      <c r="A102">
        <v>10</v>
      </c>
      <c r="B102" t="s">
        <v>33</v>
      </c>
      <c r="C102" t="s">
        <v>367</v>
      </c>
      <c r="D102" t="s">
        <v>372</v>
      </c>
      <c r="E102" t="s">
        <v>16</v>
      </c>
      <c r="F102" t="s">
        <v>18</v>
      </c>
      <c r="G102" s="1">
        <v>42391.391253125003</v>
      </c>
      <c r="H102" t="s">
        <v>373</v>
      </c>
      <c r="I102" t="s">
        <v>808</v>
      </c>
      <c r="J102">
        <v>100</v>
      </c>
      <c r="K102">
        <v>100</v>
      </c>
      <c r="L102">
        <v>100</v>
      </c>
      <c r="M102">
        <v>35</v>
      </c>
      <c r="N102">
        <v>35</v>
      </c>
      <c r="O102" s="1">
        <v>42391.41650486111</v>
      </c>
      <c r="P102" t="s">
        <v>52</v>
      </c>
      <c r="Q102" s="1">
        <v>42369</v>
      </c>
      <c r="R102" s="460" t="str">
        <f>Tabla__10.1.1.223_SQLEXPRESS_sigob_utp_Proyectos_indicadores[[#This Row],[desc_indicador]]</f>
        <v>Participantes activos en el sistema de control social</v>
      </c>
      <c r="S102" s="462">
        <f>Tabla__10.1.1.223_SQLEXPRESS_sigob_utp_Proyectos_indicadores[[#This Row],[fecha_modificacion]]</f>
        <v>42391.41650486111</v>
      </c>
    </row>
    <row r="103" spans="1:19" x14ac:dyDescent="0.25">
      <c r="A103">
        <v>10</v>
      </c>
      <c r="B103" t="s">
        <v>33</v>
      </c>
      <c r="C103" t="s">
        <v>367</v>
      </c>
      <c r="D103" t="s">
        <v>375</v>
      </c>
      <c r="E103" t="s">
        <v>16</v>
      </c>
      <c r="F103" t="s">
        <v>18</v>
      </c>
      <c r="G103" s="1">
        <v>42285.793106400466</v>
      </c>
      <c r="H103" t="s">
        <v>376</v>
      </c>
      <c r="I103" t="s">
        <v>808</v>
      </c>
      <c r="J103">
        <v>40</v>
      </c>
      <c r="K103">
        <v>91.25</v>
      </c>
      <c r="L103">
        <v>36.5</v>
      </c>
      <c r="M103">
        <v>35</v>
      </c>
      <c r="N103">
        <v>35</v>
      </c>
      <c r="O103" s="1">
        <v>42391.41650486111</v>
      </c>
      <c r="P103" t="s">
        <v>52</v>
      </c>
      <c r="Q103" s="1">
        <v>42369</v>
      </c>
      <c r="R103" s="460" t="str">
        <f>Tabla__10.1.1.223_SQLEXPRESS_sigob_utp_Proyectos_indicadores[[#This Row],[desc_indicador]]</f>
        <v>Alianzas estratégicas con acompañamiento activo</v>
      </c>
      <c r="S103" s="462">
        <f>Tabla__10.1.1.223_SQLEXPRESS_sigob_utp_Proyectos_indicadores[[#This Row],[fecha_modificacion]]</f>
        <v>42391.41650486111</v>
      </c>
    </row>
    <row r="104" spans="1:19" x14ac:dyDescent="0.25">
      <c r="A104">
        <v>10</v>
      </c>
      <c r="B104" t="s">
        <v>33</v>
      </c>
      <c r="C104" t="s">
        <v>377</v>
      </c>
      <c r="D104" t="s">
        <v>378</v>
      </c>
      <c r="E104" t="s">
        <v>16</v>
      </c>
      <c r="F104" t="s">
        <v>18</v>
      </c>
      <c r="G104" s="1">
        <v>42321.408189236114</v>
      </c>
      <c r="H104" t="s">
        <v>379</v>
      </c>
      <c r="I104" t="s">
        <v>808</v>
      </c>
      <c r="J104">
        <v>6</v>
      </c>
      <c r="K104">
        <v>83.333333333333329</v>
      </c>
      <c r="L104">
        <v>5</v>
      </c>
      <c r="M104">
        <v>35</v>
      </c>
      <c r="N104">
        <v>35</v>
      </c>
      <c r="O104" s="1">
        <v>42391.407188969904</v>
      </c>
      <c r="P104" t="s">
        <v>151</v>
      </c>
      <c r="Q104" s="1">
        <v>42369</v>
      </c>
      <c r="R104" s="460" t="str">
        <f>Tabla__10.1.1.223_SQLEXPRESS_sigob_utp_Proyectos_indicadores[[#This Row],[desc_indicador]]</f>
        <v>Participantes de la red de trabajo del sistema de vigilancia</v>
      </c>
      <c r="S104" s="462">
        <f>Tabla__10.1.1.223_SQLEXPRESS_sigob_utp_Proyectos_indicadores[[#This Row],[fecha_modificacion]]</f>
        <v>42391.407188969904</v>
      </c>
    </row>
    <row r="105" spans="1:19" x14ac:dyDescent="0.25">
      <c r="A105">
        <v>10</v>
      </c>
      <c r="B105" t="s">
        <v>33</v>
      </c>
      <c r="C105" t="s">
        <v>377</v>
      </c>
      <c r="D105" t="s">
        <v>378</v>
      </c>
      <c r="E105" t="s">
        <v>16</v>
      </c>
      <c r="F105" t="s">
        <v>18</v>
      </c>
      <c r="G105" s="1">
        <v>42391.400777465278</v>
      </c>
      <c r="H105" t="s">
        <v>380</v>
      </c>
      <c r="I105" t="s">
        <v>808</v>
      </c>
      <c r="J105">
        <v>5</v>
      </c>
      <c r="K105">
        <v>120</v>
      </c>
      <c r="L105">
        <v>6</v>
      </c>
      <c r="M105">
        <v>35</v>
      </c>
      <c r="N105">
        <v>35</v>
      </c>
      <c r="O105" s="1">
        <v>42391.407188969904</v>
      </c>
      <c r="P105" t="s">
        <v>151</v>
      </c>
      <c r="Q105" s="1">
        <v>42369</v>
      </c>
      <c r="R105" s="460" t="str">
        <f>Tabla__10.1.1.223_SQLEXPRESS_sigob_utp_Proyectos_indicadores[[#This Row],[desc_indicador]]</f>
        <v>Implementación del sistema de vigilancia</v>
      </c>
      <c r="S105" s="462">
        <f>Tabla__10.1.1.223_SQLEXPRESS_sigob_utp_Proyectos_indicadores[[#This Row],[fecha_modificacion]]</f>
        <v>42391.407188969904</v>
      </c>
    </row>
    <row r="106" spans="1:19" x14ac:dyDescent="0.25">
      <c r="A106">
        <v>10</v>
      </c>
      <c r="B106" t="s">
        <v>33</v>
      </c>
      <c r="C106" t="s">
        <v>377</v>
      </c>
      <c r="D106" t="s">
        <v>378</v>
      </c>
      <c r="E106" t="s">
        <v>16</v>
      </c>
      <c r="F106" t="s">
        <v>18</v>
      </c>
      <c r="G106" s="1">
        <v>42391.401276620367</v>
      </c>
      <c r="H106" t="s">
        <v>146</v>
      </c>
      <c r="I106" t="s">
        <v>808</v>
      </c>
      <c r="J106">
        <v>60</v>
      </c>
      <c r="K106">
        <v>114.66666666666667</v>
      </c>
      <c r="L106">
        <v>68.8</v>
      </c>
      <c r="M106">
        <v>35</v>
      </c>
      <c r="N106">
        <v>35</v>
      </c>
      <c r="O106" s="1">
        <v>42391.407188969904</v>
      </c>
      <c r="P106" t="s">
        <v>151</v>
      </c>
      <c r="Q106" s="1">
        <v>42369</v>
      </c>
      <c r="R106" s="460" t="str">
        <f>Tabla__10.1.1.223_SQLEXPRESS_sigob_utp_Proyectos_indicadores[[#This Row],[desc_indicador]]</f>
        <v>Vigilancia e inteligencia competitiva (Identificación de información) (Días)</v>
      </c>
      <c r="S106" s="462">
        <f>Tabla__10.1.1.223_SQLEXPRESS_sigob_utp_Proyectos_indicadores[[#This Row],[fecha_modificacion]]</f>
        <v>42391.407188969904</v>
      </c>
    </row>
    <row r="107" spans="1:19" x14ac:dyDescent="0.25">
      <c r="A107">
        <v>10</v>
      </c>
      <c r="B107" t="s">
        <v>33</v>
      </c>
      <c r="C107" t="s">
        <v>381</v>
      </c>
      <c r="D107" t="s">
        <v>229</v>
      </c>
      <c r="E107" t="s">
        <v>16</v>
      </c>
      <c r="F107" t="s">
        <v>18</v>
      </c>
      <c r="G107" s="1">
        <v>42394.398558530091</v>
      </c>
      <c r="H107" t="s">
        <v>230</v>
      </c>
      <c r="I107" t="s">
        <v>808</v>
      </c>
      <c r="J107">
        <v>45000</v>
      </c>
      <c r="K107">
        <v>94.288888888888891</v>
      </c>
      <c r="L107">
        <v>42430</v>
      </c>
      <c r="M107">
        <v>35</v>
      </c>
      <c r="N107">
        <v>35</v>
      </c>
      <c r="O107" s="1">
        <v>42394.400695370372</v>
      </c>
      <c r="P107" t="s">
        <v>815</v>
      </c>
      <c r="Q107" s="1">
        <v>42369</v>
      </c>
      <c r="R107" s="460" t="str">
        <f>Tabla__10.1.1.223_SQLEXPRESS_sigob_utp_Proyectos_indicadores[[#This Row],[desc_indicador]]</f>
        <v>Número total de personas difundidas por los reeditores</v>
      </c>
      <c r="S107" s="462">
        <f>Tabla__10.1.1.223_SQLEXPRESS_sigob_utp_Proyectos_indicadores[[#This Row],[fecha_modificacion]]</f>
        <v>42394.400695370372</v>
      </c>
    </row>
    <row r="108" spans="1:19" x14ac:dyDescent="0.25">
      <c r="A108">
        <v>10</v>
      </c>
      <c r="B108" t="s">
        <v>33</v>
      </c>
      <c r="C108" t="s">
        <v>381</v>
      </c>
      <c r="D108" t="s">
        <v>231</v>
      </c>
      <c r="E108" t="s">
        <v>16</v>
      </c>
      <c r="F108" t="s">
        <v>18</v>
      </c>
      <c r="G108" s="1">
        <v>42250.485393750001</v>
      </c>
      <c r="H108" t="s">
        <v>385</v>
      </c>
      <c r="I108" t="s">
        <v>808</v>
      </c>
      <c r="J108">
        <v>6</v>
      </c>
      <c r="K108">
        <v>100</v>
      </c>
      <c r="L108">
        <v>6</v>
      </c>
      <c r="M108">
        <v>35</v>
      </c>
      <c r="N108">
        <v>35</v>
      </c>
      <c r="O108" s="1">
        <v>42394.400695370372</v>
      </c>
      <c r="P108" t="s">
        <v>815</v>
      </c>
      <c r="Q108" s="1">
        <v>42369</v>
      </c>
      <c r="R108" s="460" t="str">
        <f>Tabla__10.1.1.223_SQLEXPRESS_sigob_utp_Proyectos_indicadores[[#This Row],[desc_indicador]]</f>
        <v>Propuestas de la movilización social aprobadas por las instancias pertinentes (local y departamental)</v>
      </c>
      <c r="S108" s="462">
        <f>Tabla__10.1.1.223_SQLEXPRESS_sigob_utp_Proyectos_indicadores[[#This Row],[fecha_modificacion]]</f>
        <v>42394.400695370372</v>
      </c>
    </row>
    <row r="109" spans="1:19" x14ac:dyDescent="0.25">
      <c r="A109">
        <v>10</v>
      </c>
      <c r="B109" t="s">
        <v>33</v>
      </c>
      <c r="C109" t="s">
        <v>381</v>
      </c>
      <c r="D109" t="s">
        <v>231</v>
      </c>
      <c r="E109" t="s">
        <v>16</v>
      </c>
      <c r="F109" t="s">
        <v>18</v>
      </c>
      <c r="G109" s="1">
        <v>42341.639501076388</v>
      </c>
      <c r="H109" t="s">
        <v>232</v>
      </c>
      <c r="I109" t="s">
        <v>808</v>
      </c>
      <c r="J109">
        <v>6</v>
      </c>
      <c r="K109">
        <v>100</v>
      </c>
      <c r="L109">
        <v>6</v>
      </c>
      <c r="M109">
        <v>35</v>
      </c>
      <c r="N109">
        <v>35</v>
      </c>
      <c r="O109" s="1">
        <v>42394.400695370372</v>
      </c>
      <c r="P109" t="s">
        <v>815</v>
      </c>
      <c r="Q109" s="1">
        <v>42369</v>
      </c>
      <c r="R109" s="460" t="str">
        <f>Tabla__10.1.1.223_SQLEXPRESS_sigob_utp_Proyectos_indicadores[[#This Row],[desc_indicador]]</f>
        <v>Número de Proyectos construidos conjuntamente con actores de la Movilización Social</v>
      </c>
      <c r="S109" s="462">
        <f>Tabla__10.1.1.223_SQLEXPRESS_sigob_utp_Proyectos_indicadores[[#This Row],[fecha_modificacion]]</f>
        <v>42394.400695370372</v>
      </c>
    </row>
    <row r="110" spans="1:19" x14ac:dyDescent="0.25">
      <c r="A110">
        <v>10</v>
      </c>
      <c r="B110" t="s">
        <v>33</v>
      </c>
      <c r="C110" t="s">
        <v>381</v>
      </c>
      <c r="D110" t="s">
        <v>386</v>
      </c>
      <c r="E110" t="s">
        <v>16</v>
      </c>
      <c r="F110" t="s">
        <v>18</v>
      </c>
      <c r="G110" s="1">
        <v>42394.391290358799</v>
      </c>
      <c r="H110" t="s">
        <v>233</v>
      </c>
      <c r="I110" t="s">
        <v>808</v>
      </c>
      <c r="J110">
        <v>270</v>
      </c>
      <c r="K110">
        <v>98.888888888888886</v>
      </c>
      <c r="L110">
        <v>267</v>
      </c>
      <c r="M110">
        <v>35</v>
      </c>
      <c r="N110">
        <v>35</v>
      </c>
      <c r="O110" s="1">
        <v>42394.400695370372</v>
      </c>
      <c r="P110" t="s">
        <v>815</v>
      </c>
      <c r="Q110" s="1">
        <v>42369</v>
      </c>
      <c r="R110" s="460" t="str">
        <f>Tabla__10.1.1.223_SQLEXPRESS_sigob_utp_Proyectos_indicadores[[#This Row],[desc_indicador]]</f>
        <v>Número de personas que se vinculan formalmente a la Movilización Social</v>
      </c>
      <c r="S110" s="462">
        <f>Tabla__10.1.1.223_SQLEXPRESS_sigob_utp_Proyectos_indicadores[[#This Row],[fecha_modificacion]]</f>
        <v>42394.400695370372</v>
      </c>
    </row>
    <row r="111" spans="1:19" x14ac:dyDescent="0.25">
      <c r="A111">
        <v>10</v>
      </c>
      <c r="B111" t="s">
        <v>33</v>
      </c>
      <c r="C111" t="s">
        <v>381</v>
      </c>
      <c r="D111" t="s">
        <v>386</v>
      </c>
      <c r="E111" t="s">
        <v>16</v>
      </c>
      <c r="F111" t="s">
        <v>18</v>
      </c>
      <c r="G111" s="1">
        <v>42394.393656168984</v>
      </c>
      <c r="H111" t="s">
        <v>387</v>
      </c>
      <c r="I111" t="s">
        <v>808</v>
      </c>
      <c r="J111">
        <v>80</v>
      </c>
      <c r="K111">
        <v>88.75</v>
      </c>
      <c r="L111">
        <v>71</v>
      </c>
      <c r="M111">
        <v>35</v>
      </c>
      <c r="N111">
        <v>35</v>
      </c>
      <c r="O111" s="1">
        <v>42394.400695370372</v>
      </c>
      <c r="P111" t="s">
        <v>815</v>
      </c>
      <c r="Q111" s="1">
        <v>42369</v>
      </c>
      <c r="R111" s="460" t="str">
        <f>Tabla__10.1.1.223_SQLEXPRESS_sigob_utp_Proyectos_indicadores[[#This Row],[desc_indicador]]</f>
        <v>Cumplimiento del plan de acción anual con seguimiento en los Comités Directivos</v>
      </c>
      <c r="S111" s="462">
        <f>Tabla__10.1.1.223_SQLEXPRESS_sigob_utp_Proyectos_indicadores[[#This Row],[fecha_modificacion]]</f>
        <v>42394.400695370372</v>
      </c>
    </row>
    <row r="112" spans="1:19" x14ac:dyDescent="0.25">
      <c r="A112">
        <v>10</v>
      </c>
      <c r="B112" t="s">
        <v>33</v>
      </c>
      <c r="C112" t="s">
        <v>381</v>
      </c>
      <c r="D112" t="s">
        <v>912</v>
      </c>
      <c r="E112" t="s">
        <v>16</v>
      </c>
      <c r="F112" t="s">
        <v>18</v>
      </c>
      <c r="G112" s="1">
        <v>42160.720323576388</v>
      </c>
      <c r="H112" t="s">
        <v>383</v>
      </c>
      <c r="I112" t="s">
        <v>808</v>
      </c>
      <c r="J112">
        <v>4</v>
      </c>
      <c r="K112">
        <v>100</v>
      </c>
      <c r="L112">
        <v>4</v>
      </c>
      <c r="M112">
        <v>35</v>
      </c>
      <c r="N112">
        <v>35</v>
      </c>
      <c r="O112" s="1">
        <v>42394.400695370372</v>
      </c>
      <c r="P112" t="s">
        <v>815</v>
      </c>
      <c r="Q112" s="1">
        <v>42369</v>
      </c>
      <c r="R112" s="460" t="str">
        <f>Tabla__10.1.1.223_SQLEXPRESS_sigob_utp_Proyectos_indicadores[[#This Row],[desc_indicador]]</f>
        <v>Participación de las facultades e instancias de la Universidad en los propósitos de la Movilización Social</v>
      </c>
      <c r="S112" s="462">
        <f>Tabla__10.1.1.223_SQLEXPRESS_sigob_utp_Proyectos_indicadores[[#This Row],[fecha_modificacion]]</f>
        <v>42394.400695370372</v>
      </c>
    </row>
    <row r="113" spans="1:19" x14ac:dyDescent="0.25">
      <c r="A113">
        <v>10</v>
      </c>
      <c r="B113" t="s">
        <v>33</v>
      </c>
      <c r="C113" t="s">
        <v>381</v>
      </c>
      <c r="D113" t="s">
        <v>912</v>
      </c>
      <c r="E113" t="s">
        <v>16</v>
      </c>
      <c r="F113" t="s">
        <v>18</v>
      </c>
      <c r="G113" s="1">
        <v>42394.3992119213</v>
      </c>
      <c r="H113" t="s">
        <v>602</v>
      </c>
      <c r="I113" t="s">
        <v>808</v>
      </c>
      <c r="J113">
        <v>3000</v>
      </c>
      <c r="K113">
        <v>93.733333333333334</v>
      </c>
      <c r="L113">
        <v>2812</v>
      </c>
      <c r="M113">
        <v>35</v>
      </c>
      <c r="N113">
        <v>35</v>
      </c>
      <c r="O113" s="1">
        <v>42394.400695370372</v>
      </c>
      <c r="P113" t="s">
        <v>815</v>
      </c>
      <c r="Q113" s="1">
        <v>42369</v>
      </c>
      <c r="R113" s="460" t="str">
        <f>Tabla__10.1.1.223_SQLEXPRESS_sigob_utp_Proyectos_indicadores[[#This Row],[desc_indicador]]</f>
        <v>Número total de personas difundidas por los reeditores en la UTP</v>
      </c>
      <c r="S113" s="462">
        <f>Tabla__10.1.1.223_SQLEXPRESS_sigob_utp_Proyectos_indicadores[[#This Row],[fecha_modificacion]]</f>
        <v>42394.400695370372</v>
      </c>
    </row>
    <row r="114" spans="1:19" x14ac:dyDescent="0.25">
      <c r="A114">
        <v>10</v>
      </c>
      <c r="B114" t="s">
        <v>33</v>
      </c>
      <c r="C114" t="s">
        <v>381</v>
      </c>
      <c r="D114" t="s">
        <v>912</v>
      </c>
      <c r="E114" t="s">
        <v>16</v>
      </c>
      <c r="F114" t="s">
        <v>18</v>
      </c>
      <c r="G114" s="1">
        <v>42394.399951932872</v>
      </c>
      <c r="H114" t="s">
        <v>384</v>
      </c>
      <c r="I114" t="s">
        <v>808</v>
      </c>
      <c r="J114">
        <v>24</v>
      </c>
      <c r="K114">
        <v>108.33333333333333</v>
      </c>
      <c r="L114">
        <v>26</v>
      </c>
      <c r="M114">
        <v>35</v>
      </c>
      <c r="N114">
        <v>35</v>
      </c>
      <c r="O114" s="1">
        <v>42394.400695370372</v>
      </c>
      <c r="P114" t="s">
        <v>815</v>
      </c>
      <c r="Q114" s="1">
        <v>42369</v>
      </c>
      <c r="R114" s="460" t="str">
        <f>Tabla__10.1.1.223_SQLEXPRESS_sigob_utp_Proyectos_indicadores[[#This Row],[desc_indicador]]</f>
        <v>Reeditores formados desde la UTP</v>
      </c>
      <c r="S114" s="462">
        <f>Tabla__10.1.1.223_SQLEXPRESS_sigob_utp_Proyectos_indicadores[[#This Row],[fecha_modificacion]]</f>
        <v>42394.400695370372</v>
      </c>
    </row>
    <row r="115" spans="1:19" x14ac:dyDescent="0.25">
      <c r="A115">
        <v>10</v>
      </c>
      <c r="B115" t="s">
        <v>33</v>
      </c>
      <c r="C115" t="s">
        <v>381</v>
      </c>
      <c r="D115" t="s">
        <v>234</v>
      </c>
      <c r="E115" t="s">
        <v>16</v>
      </c>
      <c r="F115" t="s">
        <v>18</v>
      </c>
      <c r="G115" s="1">
        <v>42271.680856712963</v>
      </c>
      <c r="H115" t="s">
        <v>235</v>
      </c>
      <c r="I115" t="s">
        <v>808</v>
      </c>
      <c r="J115">
        <v>6</v>
      </c>
      <c r="K115">
        <v>100</v>
      </c>
      <c r="L115">
        <v>6</v>
      </c>
      <c r="M115">
        <v>35</v>
      </c>
      <c r="N115">
        <v>35</v>
      </c>
      <c r="O115" s="1">
        <v>42394.400695370372</v>
      </c>
      <c r="P115" t="s">
        <v>815</v>
      </c>
      <c r="Q115" s="1">
        <v>42369</v>
      </c>
      <c r="R115" s="460" t="str">
        <f>Tabla__10.1.1.223_SQLEXPRESS_sigob_utp_Proyectos_indicadores[[#This Row],[desc_indicador]]</f>
        <v>Número de departamentos que conocen el modelo</v>
      </c>
      <c r="S115" s="462">
        <f>Tabla__10.1.1.223_SQLEXPRESS_sigob_utp_Proyectos_indicadores[[#This Row],[fecha_modificacion]]</f>
        <v>42394.400695370372</v>
      </c>
    </row>
    <row r="116" spans="1:19" x14ac:dyDescent="0.25">
      <c r="A116">
        <v>169</v>
      </c>
      <c r="B116" t="s">
        <v>50</v>
      </c>
      <c r="C116" t="s">
        <v>871</v>
      </c>
      <c r="D116" t="s">
        <v>619</v>
      </c>
      <c r="E116" t="s">
        <v>16</v>
      </c>
      <c r="F116" t="s">
        <v>18</v>
      </c>
      <c r="G116" s="1">
        <v>42395.492052083333</v>
      </c>
      <c r="H116" t="s">
        <v>607</v>
      </c>
      <c r="I116" t="s">
        <v>808</v>
      </c>
      <c r="J116">
        <v>100</v>
      </c>
      <c r="K116">
        <v>88.799999999999983</v>
      </c>
      <c r="L116">
        <v>88.799999999999983</v>
      </c>
      <c r="M116">
        <v>35</v>
      </c>
      <c r="N116">
        <v>35</v>
      </c>
      <c r="O116" s="1">
        <v>42395.493082175926</v>
      </c>
      <c r="P116" t="s">
        <v>151</v>
      </c>
      <c r="Q116" s="1">
        <v>42369</v>
      </c>
      <c r="R116" s="460" t="str">
        <f>Tabla__10.1.1.223_SQLEXPRESS_sigob_utp_Proyectos_indicadores[[#This Row],[desc_indicador]]</f>
        <v>Tiempos de respuesta a los requerimientos de información estratégica</v>
      </c>
      <c r="S116" s="462">
        <f>Tabla__10.1.1.223_SQLEXPRESS_sigob_utp_Proyectos_indicadores[[#This Row],[fecha_modificacion]]</f>
        <v>42395.493082175926</v>
      </c>
    </row>
    <row r="117" spans="1:19" x14ac:dyDescent="0.25">
      <c r="A117">
        <v>169</v>
      </c>
      <c r="B117" t="s">
        <v>50</v>
      </c>
      <c r="C117" t="s">
        <v>871</v>
      </c>
      <c r="D117" t="s">
        <v>620</v>
      </c>
      <c r="E117" t="s">
        <v>16</v>
      </c>
      <c r="F117" t="s">
        <v>18</v>
      </c>
      <c r="G117" s="1">
        <v>42347.698209490743</v>
      </c>
      <c r="H117" t="s">
        <v>608</v>
      </c>
      <c r="I117" t="s">
        <v>808</v>
      </c>
      <c r="J117">
        <v>7</v>
      </c>
      <c r="K117">
        <v>85.714285714285708</v>
      </c>
      <c r="L117">
        <v>6</v>
      </c>
      <c r="M117">
        <v>35</v>
      </c>
      <c r="N117">
        <v>35</v>
      </c>
      <c r="O117" s="1">
        <v>42395.493082175926</v>
      </c>
      <c r="P117" t="s">
        <v>151</v>
      </c>
      <c r="Q117" s="1">
        <v>42369</v>
      </c>
      <c r="R117" s="460" t="str">
        <f>Tabla__10.1.1.223_SQLEXPRESS_sigob_utp_Proyectos_indicadores[[#This Row],[desc_indicador]]</f>
        <v>Difusión de información por medio del sistema de Control Social</v>
      </c>
      <c r="S117" s="462">
        <f>Tabla__10.1.1.223_SQLEXPRESS_sigob_utp_Proyectos_indicadores[[#This Row],[fecha_modificacion]]</f>
        <v>42395.493082175926</v>
      </c>
    </row>
    <row r="118" spans="1:19" x14ac:dyDescent="0.25">
      <c r="A118">
        <v>169</v>
      </c>
      <c r="B118" t="s">
        <v>50</v>
      </c>
      <c r="C118" t="s">
        <v>871</v>
      </c>
      <c r="D118" t="s">
        <v>620</v>
      </c>
      <c r="E118" t="s">
        <v>16</v>
      </c>
      <c r="F118" t="s">
        <v>18</v>
      </c>
      <c r="G118" s="1">
        <v>42347.698685995369</v>
      </c>
      <c r="H118" t="s">
        <v>872</v>
      </c>
      <c r="I118" t="s">
        <v>808</v>
      </c>
      <c r="J118">
        <v>1500</v>
      </c>
      <c r="K118">
        <v>519.73333333333335</v>
      </c>
      <c r="L118">
        <v>7796</v>
      </c>
      <c r="M118">
        <v>35</v>
      </c>
      <c r="N118">
        <v>35</v>
      </c>
      <c r="O118" s="1">
        <v>42395.493082175926</v>
      </c>
      <c r="P118" t="s">
        <v>151</v>
      </c>
      <c r="Q118" s="1">
        <v>42369</v>
      </c>
      <c r="R118" s="460" t="str">
        <f>Tabla__10.1.1.223_SQLEXPRESS_sigob_utp_Proyectos_indicadores[[#This Row],[desc_indicador]]</f>
        <v>Número de descargas de los boletines estadísticos - Acceso a las herramientas de Inteligencia Institucional</v>
      </c>
      <c r="S118" s="462">
        <f>Tabla__10.1.1.223_SQLEXPRESS_sigob_utp_Proyectos_indicadores[[#This Row],[fecha_modificacion]]</f>
        <v>42395.493082175926</v>
      </c>
    </row>
    <row r="119" spans="1:19" x14ac:dyDescent="0.25">
      <c r="A119">
        <v>169</v>
      </c>
      <c r="B119" t="s">
        <v>50</v>
      </c>
      <c r="C119" t="s">
        <v>871</v>
      </c>
      <c r="D119" t="s">
        <v>620</v>
      </c>
      <c r="E119" t="s">
        <v>16</v>
      </c>
      <c r="F119" t="s">
        <v>18</v>
      </c>
      <c r="G119" s="1">
        <v>42395.491581516202</v>
      </c>
      <c r="H119" t="s">
        <v>609</v>
      </c>
      <c r="I119" t="s">
        <v>808</v>
      </c>
      <c r="J119">
        <v>3000</v>
      </c>
      <c r="K119">
        <v>140.13333333333333</v>
      </c>
      <c r="L119">
        <v>4204</v>
      </c>
      <c r="M119">
        <v>35</v>
      </c>
      <c r="N119">
        <v>35</v>
      </c>
      <c r="O119" s="1">
        <v>42395.493082175926</v>
      </c>
      <c r="P119" t="s">
        <v>151</v>
      </c>
      <c r="Q119" s="1">
        <v>42369</v>
      </c>
      <c r="R119" s="460" t="str">
        <f>Tabla__10.1.1.223_SQLEXPRESS_sigob_utp_Proyectos_indicadores[[#This Row],[desc_indicador]]</f>
        <v>Número de visitas a sitios web de la oficina de planeación</v>
      </c>
      <c r="S119" s="462">
        <f>Tabla__10.1.1.223_SQLEXPRESS_sigob_utp_Proyectos_indicadores[[#This Row],[fecha_modificacion]]</f>
        <v>42395.493082175926</v>
      </c>
    </row>
    <row r="120" spans="1:19" x14ac:dyDescent="0.25">
      <c r="A120">
        <v>169</v>
      </c>
      <c r="B120" t="s">
        <v>50</v>
      </c>
      <c r="C120" t="s">
        <v>871</v>
      </c>
      <c r="D120" t="s">
        <v>621</v>
      </c>
      <c r="E120" t="s">
        <v>16</v>
      </c>
      <c r="F120" t="s">
        <v>18</v>
      </c>
      <c r="G120" s="1">
        <v>42222.70970107639</v>
      </c>
      <c r="H120" t="s">
        <v>698</v>
      </c>
      <c r="I120" t="s">
        <v>808</v>
      </c>
      <c r="J120">
        <v>30</v>
      </c>
      <c r="K120">
        <v>136.66666666666666</v>
      </c>
      <c r="L120">
        <v>41</v>
      </c>
      <c r="M120">
        <v>35</v>
      </c>
      <c r="N120">
        <v>35</v>
      </c>
      <c r="O120" s="1">
        <v>42395.493082175926</v>
      </c>
      <c r="P120" t="s">
        <v>151</v>
      </c>
      <c r="Q120" s="1">
        <v>42369</v>
      </c>
      <c r="R120" s="460" t="str">
        <f>Tabla__10.1.1.223_SQLEXPRESS_sigob_utp_Proyectos_indicadores[[#This Row],[desc_indicador]]</f>
        <v>Porcentaje de graduados con información actualizada, acorde con las variables de interés institucional</v>
      </c>
      <c r="S120" s="462">
        <f>Tabla__10.1.1.223_SQLEXPRESS_sigob_utp_Proyectos_indicadores[[#This Row],[fecha_modificacion]]</f>
        <v>42395.493082175926</v>
      </c>
    </row>
    <row r="121" spans="1:19" x14ac:dyDescent="0.25">
      <c r="A121">
        <v>169</v>
      </c>
      <c r="B121" t="s">
        <v>50</v>
      </c>
      <c r="C121" t="s">
        <v>871</v>
      </c>
      <c r="D121" t="s">
        <v>621</v>
      </c>
      <c r="E121" t="s">
        <v>16</v>
      </c>
      <c r="F121" t="s">
        <v>18</v>
      </c>
      <c r="G121" s="1">
        <v>42321.400460300923</v>
      </c>
      <c r="H121" t="s">
        <v>635</v>
      </c>
      <c r="I121" t="s">
        <v>808</v>
      </c>
      <c r="J121">
        <v>100</v>
      </c>
      <c r="K121">
        <v>76.12</v>
      </c>
      <c r="L121">
        <v>76.12</v>
      </c>
      <c r="M121">
        <v>35</v>
      </c>
      <c r="N121">
        <v>35</v>
      </c>
      <c r="O121" s="1">
        <v>42395.493082175926</v>
      </c>
      <c r="P121" t="s">
        <v>151</v>
      </c>
      <c r="Q121" s="1">
        <v>42369</v>
      </c>
      <c r="R121" s="460" t="str">
        <f>Tabla__10.1.1.223_SQLEXPRESS_sigob_utp_Proyectos_indicadores[[#This Row],[desc_indicador]]</f>
        <v>Cumplimiento de las Actividades impulsadas desde el Plan Operativo</v>
      </c>
      <c r="S121" s="462">
        <f>Tabla__10.1.1.223_SQLEXPRESS_sigob_utp_Proyectos_indicadores[[#This Row],[fecha_modificacion]]</f>
        <v>42395.493082175926</v>
      </c>
    </row>
    <row r="122" spans="1:19" x14ac:dyDescent="0.25">
      <c r="A122">
        <v>169</v>
      </c>
      <c r="B122" t="s">
        <v>50</v>
      </c>
      <c r="C122" t="s">
        <v>871</v>
      </c>
      <c r="D122" t="s">
        <v>621</v>
      </c>
      <c r="E122" t="s">
        <v>16</v>
      </c>
      <c r="F122" t="s">
        <v>18</v>
      </c>
      <c r="G122" s="1">
        <v>42347.70117172454</v>
      </c>
      <c r="H122" t="s">
        <v>699</v>
      </c>
      <c r="I122" t="s">
        <v>808</v>
      </c>
      <c r="J122">
        <v>1500</v>
      </c>
      <c r="K122">
        <v>109.33333333333333</v>
      </c>
      <c r="L122">
        <v>1640</v>
      </c>
      <c r="M122">
        <v>35</v>
      </c>
      <c r="N122">
        <v>35</v>
      </c>
      <c r="O122" s="1">
        <v>42395.493082175926</v>
      </c>
      <c r="P122" t="s">
        <v>151</v>
      </c>
      <c r="Q122" s="1">
        <v>42369</v>
      </c>
      <c r="R122" s="460" t="str">
        <f>Tabla__10.1.1.223_SQLEXPRESS_sigob_utp_Proyectos_indicadores[[#This Row],[desc_indicador]]</f>
        <v>Impacto de la estrategia de gestión del conocimiento</v>
      </c>
      <c r="S122" s="462">
        <f>Tabla__10.1.1.223_SQLEXPRESS_sigob_utp_Proyectos_indicadores[[#This Row],[fecha_modificacion]]</f>
        <v>42395.493082175926</v>
      </c>
    </row>
    <row r="123" spans="1:19" x14ac:dyDescent="0.25">
      <c r="A123">
        <v>169</v>
      </c>
      <c r="B123" t="s">
        <v>50</v>
      </c>
      <c r="C123" t="s">
        <v>871</v>
      </c>
      <c r="D123" t="s">
        <v>622</v>
      </c>
      <c r="E123" t="s">
        <v>16</v>
      </c>
      <c r="F123" t="s">
        <v>18</v>
      </c>
      <c r="G123" s="1">
        <v>42228.628117789354</v>
      </c>
      <c r="H123" t="s">
        <v>610</v>
      </c>
      <c r="I123" t="s">
        <v>808</v>
      </c>
      <c r="J123">
        <v>100</v>
      </c>
      <c r="K123">
        <v>97.99</v>
      </c>
      <c r="L123">
        <v>97.99</v>
      </c>
      <c r="M123">
        <v>35</v>
      </c>
      <c r="N123">
        <v>35</v>
      </c>
      <c r="O123" s="1">
        <v>42395.493082175926</v>
      </c>
      <c r="P123" t="s">
        <v>151</v>
      </c>
      <c r="Q123" s="1">
        <v>42369</v>
      </c>
      <c r="R123" s="460" t="str">
        <f>Tabla__10.1.1.223_SQLEXPRESS_sigob_utp_Proyectos_indicadores[[#This Row],[desc_indicador]]</f>
        <v>Nivel de parametrización del sistema de información estratégico</v>
      </c>
      <c r="S123" s="462">
        <f>Tabla__10.1.1.223_SQLEXPRESS_sigob_utp_Proyectos_indicadores[[#This Row],[fecha_modificacion]]</f>
        <v>42395.493082175926</v>
      </c>
    </row>
    <row r="124" spans="1:19" x14ac:dyDescent="0.25">
      <c r="A124">
        <v>169</v>
      </c>
      <c r="B124" t="s">
        <v>50</v>
      </c>
      <c r="C124" t="s">
        <v>871</v>
      </c>
      <c r="D124" t="s">
        <v>622</v>
      </c>
      <c r="E124" t="s">
        <v>16</v>
      </c>
      <c r="F124" t="s">
        <v>18</v>
      </c>
      <c r="G124" s="1">
        <v>42321.399601076388</v>
      </c>
      <c r="H124" t="s">
        <v>700</v>
      </c>
      <c r="I124" t="s">
        <v>808</v>
      </c>
      <c r="J124">
        <v>90</v>
      </c>
      <c r="K124">
        <v>111.11111111111111</v>
      </c>
      <c r="L124">
        <v>100</v>
      </c>
      <c r="M124">
        <v>35</v>
      </c>
      <c r="N124">
        <v>35</v>
      </c>
      <c r="O124" s="1">
        <v>42395.493082175926</v>
      </c>
      <c r="P124" t="s">
        <v>151</v>
      </c>
      <c r="Q124" s="1">
        <v>42369</v>
      </c>
      <c r="R124" s="460" t="str">
        <f>Tabla__10.1.1.223_SQLEXPRESS_sigob_utp_Proyectos_indicadores[[#This Row],[desc_indicador]]</f>
        <v xml:space="preserve">Nivel de Satisfacción del usuario de los tres niveles de gestión de la institución con el sistema de información </v>
      </c>
      <c r="S124" s="462">
        <f>Tabla__10.1.1.223_SQLEXPRESS_sigob_utp_Proyectos_indicadores[[#This Row],[fecha_modificacion]]</f>
        <v>42395.493082175926</v>
      </c>
    </row>
    <row r="125" spans="1:19" x14ac:dyDescent="0.25">
      <c r="A125">
        <v>169</v>
      </c>
      <c r="B125" t="s">
        <v>50</v>
      </c>
      <c r="C125" t="s">
        <v>871</v>
      </c>
      <c r="D125" t="s">
        <v>622</v>
      </c>
      <c r="E125" t="s">
        <v>16</v>
      </c>
      <c r="F125" t="s">
        <v>18</v>
      </c>
      <c r="G125" s="1">
        <v>42349.39381134259</v>
      </c>
      <c r="H125" t="s">
        <v>701</v>
      </c>
      <c r="I125" t="s">
        <v>808</v>
      </c>
      <c r="J125">
        <v>90</v>
      </c>
      <c r="K125">
        <v>76.36666666666666</v>
      </c>
      <c r="L125">
        <v>68.72999999999999</v>
      </c>
      <c r="M125">
        <v>35</v>
      </c>
      <c r="N125">
        <v>35</v>
      </c>
      <c r="O125" s="1">
        <v>42395.493082175926</v>
      </c>
      <c r="P125" t="s">
        <v>151</v>
      </c>
      <c r="Q125" s="1">
        <v>42369</v>
      </c>
      <c r="R125" s="460" t="str">
        <f>Tabla__10.1.1.223_SQLEXPRESS_sigob_utp_Proyectos_indicadores[[#This Row],[desc_indicador]]</f>
        <v>Nivel de apropiación de los parámetros del sistema de información estratégico</v>
      </c>
      <c r="S125" s="462">
        <f>Tabla__10.1.1.223_SQLEXPRESS_sigob_utp_Proyectos_indicadores[[#This Row],[fecha_modificacion]]</f>
        <v>42395.493082175926</v>
      </c>
    </row>
    <row r="126" spans="1:19" x14ac:dyDescent="0.25">
      <c r="A126">
        <v>169</v>
      </c>
      <c r="B126" t="s">
        <v>50</v>
      </c>
      <c r="C126" t="s">
        <v>873</v>
      </c>
      <c r="D126" t="s">
        <v>709</v>
      </c>
      <c r="E126" t="s">
        <v>16</v>
      </c>
      <c r="F126" t="s">
        <v>18</v>
      </c>
      <c r="G126" s="1">
        <v>42347.699082256942</v>
      </c>
      <c r="H126" t="s">
        <v>710</v>
      </c>
      <c r="I126" t="s">
        <v>808</v>
      </c>
      <c r="J126">
        <v>100</v>
      </c>
      <c r="K126">
        <v>98</v>
      </c>
      <c r="L126">
        <v>98</v>
      </c>
      <c r="M126">
        <v>35</v>
      </c>
      <c r="N126">
        <v>35</v>
      </c>
      <c r="O126" s="1">
        <v>42417.622250659719</v>
      </c>
      <c r="P126" t="s">
        <v>660</v>
      </c>
      <c r="Q126" s="1">
        <v>42369</v>
      </c>
      <c r="R126" s="460" t="str">
        <f>Tabla__10.1.1.223_SQLEXPRESS_sigob_utp_Proyectos_indicadores[[#This Row],[desc_indicador]]</f>
        <v>Porcentaje de avance en las actividades de la ajuste al modelo de la acreditación de programas</v>
      </c>
      <c r="S126" s="462">
        <f>Tabla__10.1.1.223_SQLEXPRESS_sigob_utp_Proyectos_indicadores[[#This Row],[fecha_modificacion]]</f>
        <v>42417.622250659719</v>
      </c>
    </row>
    <row r="127" spans="1:19" x14ac:dyDescent="0.25">
      <c r="A127">
        <v>169</v>
      </c>
      <c r="B127" t="s">
        <v>50</v>
      </c>
      <c r="C127" t="s">
        <v>873</v>
      </c>
      <c r="D127" t="s">
        <v>874</v>
      </c>
      <c r="E127" t="s">
        <v>16</v>
      </c>
      <c r="F127" t="s">
        <v>18</v>
      </c>
      <c r="G127" s="1">
        <v>42347.699686608794</v>
      </c>
      <c r="H127" t="s">
        <v>875</v>
      </c>
      <c r="I127" t="s">
        <v>808</v>
      </c>
      <c r="J127">
        <v>100</v>
      </c>
      <c r="K127">
        <v>82</v>
      </c>
      <c r="L127">
        <v>82</v>
      </c>
      <c r="M127">
        <v>35</v>
      </c>
      <c r="N127">
        <v>35</v>
      </c>
      <c r="O127" s="1">
        <v>42417.622250659719</v>
      </c>
      <c r="P127" t="s">
        <v>660</v>
      </c>
      <c r="Q127" s="1">
        <v>42369</v>
      </c>
      <c r="R127" s="460" t="str">
        <f>Tabla__10.1.1.223_SQLEXPRESS_sigob_utp_Proyectos_indicadores[[#This Row],[desc_indicador]]</f>
        <v>Porcentaje de avance del proceso de ajuste a la metodología de autoevaluación con fines de acreditación</v>
      </c>
      <c r="S127" s="462">
        <f>Tabla__10.1.1.223_SQLEXPRESS_sigob_utp_Proyectos_indicadores[[#This Row],[fecha_modificacion]]</f>
        <v>42417.622250659719</v>
      </c>
    </row>
    <row r="128" spans="1:19" x14ac:dyDescent="0.25">
      <c r="A128">
        <v>169</v>
      </c>
      <c r="B128" t="s">
        <v>50</v>
      </c>
      <c r="C128" t="s">
        <v>873</v>
      </c>
      <c r="D128" t="s">
        <v>876</v>
      </c>
      <c r="E128" t="s">
        <v>16</v>
      </c>
      <c r="F128" t="s">
        <v>18</v>
      </c>
      <c r="G128" s="1">
        <v>42347.700911307867</v>
      </c>
      <c r="H128" t="s">
        <v>877</v>
      </c>
      <c r="I128" t="s">
        <v>808</v>
      </c>
      <c r="J128">
        <v>100</v>
      </c>
      <c r="K128">
        <v>98</v>
      </c>
      <c r="L128">
        <v>98</v>
      </c>
      <c r="M128">
        <v>35</v>
      </c>
      <c r="N128">
        <v>35</v>
      </c>
      <c r="O128" s="1">
        <v>42417.622250659719</v>
      </c>
      <c r="P128" t="s">
        <v>660</v>
      </c>
      <c r="Q128" s="1">
        <v>42369</v>
      </c>
      <c r="R128" s="460" t="str">
        <f>Tabla__10.1.1.223_SQLEXPRESS_sigob_utp_Proyectos_indicadores[[#This Row],[desc_indicador]]</f>
        <v>Porcentaje de avance en las actividades Coordinación técnica al proceso de Autoevaluación institucional con fines de acreditación</v>
      </c>
      <c r="S128" s="462">
        <f>Tabla__10.1.1.223_SQLEXPRESS_sigob_utp_Proyectos_indicadores[[#This Row],[fecha_modificacion]]</f>
        <v>42417.622250659719</v>
      </c>
    </row>
    <row r="129" spans="1:19" x14ac:dyDescent="0.25">
      <c r="A129">
        <v>169</v>
      </c>
      <c r="B129" t="s">
        <v>50</v>
      </c>
      <c r="C129" t="s">
        <v>873</v>
      </c>
      <c r="D129" t="s">
        <v>878</v>
      </c>
      <c r="E129" t="s">
        <v>16</v>
      </c>
      <c r="F129" t="s">
        <v>18</v>
      </c>
      <c r="G129" s="1">
        <v>42347.697387534725</v>
      </c>
      <c r="H129" t="s">
        <v>711</v>
      </c>
      <c r="I129" t="s">
        <v>808</v>
      </c>
      <c r="J129">
        <v>100</v>
      </c>
      <c r="K129">
        <v>94</v>
      </c>
      <c r="L129">
        <v>94</v>
      </c>
      <c r="M129">
        <v>35</v>
      </c>
      <c r="N129">
        <v>35</v>
      </c>
      <c r="O129" s="1">
        <v>42417.622250659719</v>
      </c>
      <c r="P129" t="s">
        <v>660</v>
      </c>
      <c r="Q129" s="1">
        <v>42369</v>
      </c>
      <c r="R129" s="460" t="str">
        <f>Tabla__10.1.1.223_SQLEXPRESS_sigob_utp_Proyectos_indicadores[[#This Row],[desc_indicador]]</f>
        <v xml:space="preserve">Porcentaje de avance en las actividades de la difusión de resultados de la acreditación institucional </v>
      </c>
      <c r="S129" s="462">
        <f>Tabla__10.1.1.223_SQLEXPRESS_sigob_utp_Proyectos_indicadores[[#This Row],[fecha_modificacion]]</f>
        <v>42417.622250659719</v>
      </c>
    </row>
    <row r="130" spans="1:19" x14ac:dyDescent="0.25">
      <c r="A130">
        <v>169</v>
      </c>
      <c r="B130" t="s">
        <v>50</v>
      </c>
      <c r="C130" t="s">
        <v>873</v>
      </c>
      <c r="D130" t="s">
        <v>712</v>
      </c>
      <c r="E130" t="s">
        <v>16</v>
      </c>
      <c r="F130" t="s">
        <v>18</v>
      </c>
      <c r="G130" s="1">
        <v>42347.700129513891</v>
      </c>
      <c r="H130" t="s">
        <v>611</v>
      </c>
      <c r="I130" t="s">
        <v>808</v>
      </c>
      <c r="J130">
        <v>100</v>
      </c>
      <c r="K130">
        <v>93</v>
      </c>
      <c r="L130">
        <v>93</v>
      </c>
      <c r="M130">
        <v>35</v>
      </c>
      <c r="N130">
        <v>35</v>
      </c>
      <c r="O130" s="1">
        <v>42417.622250659719</v>
      </c>
      <c r="P130" t="s">
        <v>660</v>
      </c>
      <c r="Q130" s="1">
        <v>42369</v>
      </c>
      <c r="R130" s="460" t="str">
        <f>Tabla__10.1.1.223_SQLEXPRESS_sigob_utp_Proyectos_indicadores[[#This Row],[desc_indicador]]</f>
        <v>Porcentaje de avance en las actividades del monitoreo de los aspectos institucionales y contexto educativo</v>
      </c>
      <c r="S130" s="462">
        <f>Tabla__10.1.1.223_SQLEXPRESS_sigob_utp_Proyectos_indicadores[[#This Row],[fecha_modificacion]]</f>
        <v>42417.622250659719</v>
      </c>
    </row>
    <row r="131" spans="1:19" x14ac:dyDescent="0.25">
      <c r="A131">
        <v>169</v>
      </c>
      <c r="B131" t="s">
        <v>50</v>
      </c>
      <c r="C131" t="s">
        <v>873</v>
      </c>
      <c r="D131" t="s">
        <v>879</v>
      </c>
      <c r="E131" t="s">
        <v>16</v>
      </c>
      <c r="F131" t="s">
        <v>18</v>
      </c>
      <c r="G131" s="1">
        <v>42347.696637233799</v>
      </c>
      <c r="H131" t="s">
        <v>880</v>
      </c>
      <c r="I131" t="s">
        <v>808</v>
      </c>
      <c r="J131">
        <v>100</v>
      </c>
      <c r="K131">
        <v>97</v>
      </c>
      <c r="L131">
        <v>97</v>
      </c>
      <c r="M131">
        <v>35</v>
      </c>
      <c r="N131">
        <v>35</v>
      </c>
      <c r="O131" s="1">
        <v>42417.622250659719</v>
      </c>
      <c r="P131" t="s">
        <v>660</v>
      </c>
      <c r="Q131" s="1">
        <v>42369</v>
      </c>
      <c r="R131" s="460" t="str">
        <f>Tabla__10.1.1.223_SQLEXPRESS_sigob_utp_Proyectos_indicadores[[#This Row],[desc_indicador]]</f>
        <v xml:space="preserve">Implementación de un sistema de seguimiento al plan de mejoramiento del proceso de renovación de la acreditación institucional </v>
      </c>
      <c r="S131" s="462">
        <f>Tabla__10.1.1.223_SQLEXPRESS_sigob_utp_Proyectos_indicadores[[#This Row],[fecha_modificacion]]</f>
        <v>42417.622250659719</v>
      </c>
    </row>
    <row r="132" spans="1:19" x14ac:dyDescent="0.25">
      <c r="A132">
        <v>169</v>
      </c>
      <c r="B132" t="s">
        <v>50</v>
      </c>
      <c r="C132" t="s">
        <v>873</v>
      </c>
      <c r="D132" t="s">
        <v>881</v>
      </c>
      <c r="E132" t="s">
        <v>16</v>
      </c>
      <c r="F132" t="s">
        <v>18</v>
      </c>
      <c r="G132" s="1">
        <v>42347.697047569447</v>
      </c>
      <c r="H132" t="s">
        <v>882</v>
      </c>
      <c r="I132" t="s">
        <v>808</v>
      </c>
      <c r="J132">
        <v>100</v>
      </c>
      <c r="K132">
        <v>93</v>
      </c>
      <c r="L132">
        <v>93</v>
      </c>
      <c r="M132">
        <v>35</v>
      </c>
      <c r="N132">
        <v>35</v>
      </c>
      <c r="O132" s="1">
        <v>42417.622250659719</v>
      </c>
      <c r="P132" t="s">
        <v>660</v>
      </c>
      <c r="Q132" s="1">
        <v>42369</v>
      </c>
      <c r="R132" s="460" t="str">
        <f>Tabla__10.1.1.223_SQLEXPRESS_sigob_utp_Proyectos_indicadores[[#This Row],[desc_indicador]]</f>
        <v xml:space="preserve">Porcentaje de avance en las actividades del sistema de seguimiento al  Plan de mejoramiento por programas </v>
      </c>
      <c r="S132" s="462">
        <f>Tabla__10.1.1.223_SQLEXPRESS_sigob_utp_Proyectos_indicadores[[#This Row],[fecha_modificacion]]</f>
        <v>42417.622250659719</v>
      </c>
    </row>
    <row r="133" spans="1:19" x14ac:dyDescent="0.25">
      <c r="A133">
        <v>169</v>
      </c>
      <c r="B133" t="s">
        <v>50</v>
      </c>
      <c r="C133" t="s">
        <v>883</v>
      </c>
      <c r="D133" t="s">
        <v>921</v>
      </c>
      <c r="E133" t="s">
        <v>16</v>
      </c>
      <c r="F133" t="s">
        <v>18</v>
      </c>
      <c r="G133" s="1">
        <v>42392.456008946756</v>
      </c>
      <c r="H133" t="s">
        <v>922</v>
      </c>
      <c r="I133" t="s">
        <v>808</v>
      </c>
      <c r="J133">
        <v>3</v>
      </c>
      <c r="K133">
        <v>100</v>
      </c>
      <c r="L133">
        <v>3</v>
      </c>
      <c r="M133">
        <v>35</v>
      </c>
      <c r="N133">
        <v>35</v>
      </c>
      <c r="O133" s="1">
        <v>42392.453074571757</v>
      </c>
      <c r="P133" t="s">
        <v>52</v>
      </c>
      <c r="Q133" s="1">
        <v>42369</v>
      </c>
      <c r="R133" s="460" t="str">
        <f>Tabla__10.1.1.223_SQLEXPRESS_sigob_utp_Proyectos_indicadores[[#This Row],[desc_indicador]]</f>
        <v>Número de seguimientos al PACTO</v>
      </c>
      <c r="S133" s="462">
        <f>Tabla__10.1.1.223_SQLEXPRESS_sigob_utp_Proyectos_indicadores[[#This Row],[fecha_modificacion]]</f>
        <v>42392.453074571757</v>
      </c>
    </row>
    <row r="134" spans="1:19" x14ac:dyDescent="0.25">
      <c r="A134">
        <v>169</v>
      </c>
      <c r="B134" t="s">
        <v>50</v>
      </c>
      <c r="C134" t="s">
        <v>883</v>
      </c>
      <c r="D134" t="s">
        <v>910</v>
      </c>
      <c r="E134" t="s">
        <v>16</v>
      </c>
      <c r="F134" t="s">
        <v>18</v>
      </c>
      <c r="G134" s="1">
        <v>42348.838236805554</v>
      </c>
      <c r="H134" t="s">
        <v>612</v>
      </c>
      <c r="I134" t="s">
        <v>808</v>
      </c>
      <c r="J134">
        <v>80</v>
      </c>
      <c r="K134">
        <v>113.25</v>
      </c>
      <c r="L134">
        <v>90.600000000000009</v>
      </c>
      <c r="M134">
        <v>35</v>
      </c>
      <c r="N134">
        <v>35</v>
      </c>
      <c r="O134" s="1">
        <v>42392.453074571757</v>
      </c>
      <c r="P134" t="s">
        <v>52</v>
      </c>
      <c r="Q134" s="1">
        <v>42369</v>
      </c>
      <c r="R134" s="460" t="str">
        <f>Tabla__10.1.1.223_SQLEXPRESS_sigob_utp_Proyectos_indicadores[[#This Row],[desc_indicador]]</f>
        <v>Porcentaje de cumplimiento de las metas propuestas para los proyectos del Objetivo de Alianzas Estratégicas</v>
      </c>
      <c r="S134" s="462">
        <f>Tabla__10.1.1.223_SQLEXPRESS_sigob_utp_Proyectos_indicadores[[#This Row],[fecha_modificacion]]</f>
        <v>42392.453074571757</v>
      </c>
    </row>
    <row r="135" spans="1:19" x14ac:dyDescent="0.25">
      <c r="A135">
        <v>169</v>
      </c>
      <c r="B135" t="s">
        <v>50</v>
      </c>
      <c r="C135" t="s">
        <v>883</v>
      </c>
      <c r="D135" t="s">
        <v>884</v>
      </c>
      <c r="E135" t="s">
        <v>16</v>
      </c>
      <c r="F135" t="s">
        <v>18</v>
      </c>
      <c r="G135" s="1">
        <v>42348.837310497685</v>
      </c>
      <c r="H135" t="s">
        <v>885</v>
      </c>
      <c r="I135" t="s">
        <v>808</v>
      </c>
      <c r="J135">
        <v>100</v>
      </c>
      <c r="K135">
        <v>100</v>
      </c>
      <c r="L135">
        <v>100</v>
      </c>
      <c r="M135">
        <v>35</v>
      </c>
      <c r="N135">
        <v>35</v>
      </c>
      <c r="O135" s="1">
        <v>42392.453074571757</v>
      </c>
      <c r="P135" t="s">
        <v>52</v>
      </c>
      <c r="Q135" s="1">
        <v>42369</v>
      </c>
      <c r="R135" s="460" t="str">
        <f>Tabla__10.1.1.223_SQLEXPRESS_sigob_utp_Proyectos_indicadores[[#This Row],[desc_indicador]]</f>
        <v>Porcentaje de avance de la Alineación del PDI con los retos estratégicos de la nueva administración</v>
      </c>
      <c r="S135" s="462">
        <f>Tabla__10.1.1.223_SQLEXPRESS_sigob_utp_Proyectos_indicadores[[#This Row],[fecha_modificacion]]</f>
        <v>42392.453074571757</v>
      </c>
    </row>
    <row r="136" spans="1:19" x14ac:dyDescent="0.25">
      <c r="A136">
        <v>169</v>
      </c>
      <c r="B136" t="s">
        <v>50</v>
      </c>
      <c r="C136" t="s">
        <v>883</v>
      </c>
      <c r="D136" t="s">
        <v>886</v>
      </c>
      <c r="E136" t="s">
        <v>16</v>
      </c>
      <c r="F136" t="s">
        <v>18</v>
      </c>
      <c r="G136" s="1">
        <v>42167.361080405091</v>
      </c>
      <c r="H136" t="s">
        <v>374</v>
      </c>
      <c r="I136" t="s">
        <v>808</v>
      </c>
      <c r="J136">
        <v>220</v>
      </c>
      <c r="K136">
        <v>106.81818181818181</v>
      </c>
      <c r="L136">
        <v>235</v>
      </c>
      <c r="M136">
        <v>35</v>
      </c>
      <c r="N136">
        <v>35</v>
      </c>
      <c r="O136" s="1">
        <v>42392.453074571757</v>
      </c>
      <c r="P136" t="s">
        <v>52</v>
      </c>
      <c r="Q136" s="1">
        <v>42369</v>
      </c>
      <c r="R136" s="460" t="str">
        <f>Tabla__10.1.1.223_SQLEXPRESS_sigob_utp_Proyectos_indicadores[[#This Row],[desc_indicador]]</f>
        <v>Participantes en el proceso de audiencia pública de rendición de cuentas a la ciudadanía</v>
      </c>
      <c r="S136" s="462">
        <f>Tabla__10.1.1.223_SQLEXPRESS_sigob_utp_Proyectos_indicadores[[#This Row],[fecha_modificacion]]</f>
        <v>42392.453074571757</v>
      </c>
    </row>
    <row r="137" spans="1:19" x14ac:dyDescent="0.25">
      <c r="A137">
        <v>169</v>
      </c>
      <c r="B137" t="s">
        <v>50</v>
      </c>
      <c r="C137" t="s">
        <v>883</v>
      </c>
      <c r="D137" t="s">
        <v>720</v>
      </c>
      <c r="E137" t="s">
        <v>16</v>
      </c>
      <c r="F137" t="s">
        <v>18</v>
      </c>
      <c r="G137" s="1">
        <v>42348.842688657409</v>
      </c>
      <c r="H137" t="s">
        <v>887</v>
      </c>
      <c r="I137" t="s">
        <v>808</v>
      </c>
      <c r="J137">
        <v>80</v>
      </c>
      <c r="K137">
        <v>100</v>
      </c>
      <c r="L137">
        <v>80</v>
      </c>
      <c r="M137">
        <v>35</v>
      </c>
      <c r="N137">
        <v>35</v>
      </c>
      <c r="O137" s="1">
        <v>42392.453074571757</v>
      </c>
      <c r="P137" t="s">
        <v>52</v>
      </c>
      <c r="Q137" s="1">
        <v>42369</v>
      </c>
      <c r="R137" s="460" t="str">
        <f>Tabla__10.1.1.223_SQLEXPRESS_sigob_utp_Proyectos_indicadores[[#This Row],[desc_indicador]]</f>
        <v>Toma de decisiones estratégicas focalizadas en el plan de desarrollo institucional</v>
      </c>
      <c r="S137" s="462">
        <f>Tabla__10.1.1.223_SQLEXPRESS_sigob_utp_Proyectos_indicadores[[#This Row],[fecha_modificacion]]</f>
        <v>42392.453074571757</v>
      </c>
    </row>
    <row r="138" spans="1:19" x14ac:dyDescent="0.25">
      <c r="A138">
        <v>169</v>
      </c>
      <c r="B138" t="s">
        <v>50</v>
      </c>
      <c r="C138" t="s">
        <v>883</v>
      </c>
      <c r="D138" t="s">
        <v>613</v>
      </c>
      <c r="E138" t="s">
        <v>16</v>
      </c>
      <c r="F138" t="s">
        <v>18</v>
      </c>
      <c r="G138" s="1">
        <v>42348.839832025464</v>
      </c>
      <c r="H138" t="s">
        <v>702</v>
      </c>
      <c r="I138" t="s">
        <v>808</v>
      </c>
      <c r="J138">
        <v>2</v>
      </c>
      <c r="K138">
        <v>100</v>
      </c>
      <c r="L138">
        <v>2</v>
      </c>
      <c r="M138">
        <v>35</v>
      </c>
      <c r="N138">
        <v>35</v>
      </c>
      <c r="O138" s="1">
        <v>42392.453074571757</v>
      </c>
      <c r="P138" t="s">
        <v>52</v>
      </c>
      <c r="Q138" s="1">
        <v>42369</v>
      </c>
      <c r="R138" s="460" t="str">
        <f>Tabla__10.1.1.223_SQLEXPRESS_sigob_utp_Proyectos_indicadores[[#This Row],[desc_indicador]]</f>
        <v>Número de seguimientos al mapa de riesgos</v>
      </c>
      <c r="S138" s="462">
        <f>Tabla__10.1.1.223_SQLEXPRESS_sigob_utp_Proyectos_indicadores[[#This Row],[fecha_modificacion]]</f>
        <v>42392.453074571757</v>
      </c>
    </row>
    <row r="139" spans="1:19" x14ac:dyDescent="0.25">
      <c r="A139">
        <v>169</v>
      </c>
      <c r="B139" t="s">
        <v>50</v>
      </c>
      <c r="C139" t="s">
        <v>883</v>
      </c>
      <c r="D139" t="s">
        <v>888</v>
      </c>
      <c r="E139" t="s">
        <v>16</v>
      </c>
      <c r="F139" t="s">
        <v>18</v>
      </c>
      <c r="G139" s="1">
        <v>42392.457585567128</v>
      </c>
      <c r="H139" t="s">
        <v>889</v>
      </c>
      <c r="I139" t="s">
        <v>808</v>
      </c>
      <c r="J139">
        <v>100</v>
      </c>
      <c r="K139">
        <v>90</v>
      </c>
      <c r="L139">
        <v>90</v>
      </c>
      <c r="M139">
        <v>35</v>
      </c>
      <c r="N139">
        <v>35</v>
      </c>
      <c r="O139" s="1">
        <v>42392.453074571757</v>
      </c>
      <c r="P139" t="s">
        <v>52</v>
      </c>
      <c r="Q139" s="1">
        <v>42369</v>
      </c>
      <c r="R139" s="460" t="str">
        <f>Tabla__10.1.1.223_SQLEXPRESS_sigob_utp_Proyectos_indicadores[[#This Row],[desc_indicador]]</f>
        <v>Porcentaje de avance de la Secretaria Técnica Comité de Estrategias</v>
      </c>
      <c r="S139" s="462">
        <f>Tabla__10.1.1.223_SQLEXPRESS_sigob_utp_Proyectos_indicadores[[#This Row],[fecha_modificacion]]</f>
        <v>42392.453074571757</v>
      </c>
    </row>
    <row r="140" spans="1:19" x14ac:dyDescent="0.25">
      <c r="A140">
        <v>169</v>
      </c>
      <c r="B140" t="s">
        <v>50</v>
      </c>
      <c r="C140" t="s">
        <v>890</v>
      </c>
      <c r="D140" t="s">
        <v>703</v>
      </c>
      <c r="E140" t="s">
        <v>16</v>
      </c>
      <c r="F140" t="s">
        <v>18</v>
      </c>
      <c r="G140" s="1">
        <v>42394.465021180557</v>
      </c>
      <c r="H140" t="s">
        <v>704</v>
      </c>
      <c r="I140" t="s">
        <v>808</v>
      </c>
      <c r="J140">
        <v>100</v>
      </c>
      <c r="K140">
        <v>100</v>
      </c>
      <c r="L140">
        <v>100</v>
      </c>
      <c r="M140">
        <v>34</v>
      </c>
      <c r="N140">
        <v>35</v>
      </c>
      <c r="O140" s="1">
        <v>42416.349746990738</v>
      </c>
      <c r="P140" t="s">
        <v>152</v>
      </c>
      <c r="Q140" s="1">
        <v>42369</v>
      </c>
      <c r="R140" s="460" t="str">
        <f>Tabla__10.1.1.223_SQLEXPRESS_sigob_utp_Proyectos_indicadores[[#This Row],[desc_indicador]]</f>
        <v>Cumplimiento de los requerimientos financieros y ejecutados acordes con las metas planteadas</v>
      </c>
      <c r="S140" s="462">
        <f>Tabla__10.1.1.223_SQLEXPRESS_sigob_utp_Proyectos_indicadores[[#This Row],[fecha_modificacion]]</f>
        <v>42416.349746990738</v>
      </c>
    </row>
    <row r="141" spans="1:19" x14ac:dyDescent="0.25">
      <c r="A141">
        <v>169</v>
      </c>
      <c r="B141" t="s">
        <v>50</v>
      </c>
      <c r="C141" t="s">
        <v>890</v>
      </c>
      <c r="D141" t="s">
        <v>891</v>
      </c>
      <c r="E141" t="s">
        <v>16</v>
      </c>
      <c r="F141" t="s">
        <v>18</v>
      </c>
      <c r="G141" s="1">
        <v>42394.471410266204</v>
      </c>
      <c r="H141" t="s">
        <v>892</v>
      </c>
      <c r="I141" t="s">
        <v>808</v>
      </c>
      <c r="J141">
        <v>100</v>
      </c>
      <c r="K141">
        <v>100</v>
      </c>
      <c r="L141">
        <v>100</v>
      </c>
      <c r="M141">
        <v>34</v>
      </c>
      <c r="N141">
        <v>35</v>
      </c>
      <c r="O141" s="1">
        <v>42416.349746990738</v>
      </c>
      <c r="P141" t="s">
        <v>152</v>
      </c>
      <c r="Q141" s="1">
        <v>42369</v>
      </c>
      <c r="R141" s="460" t="str">
        <f>Tabla__10.1.1.223_SQLEXPRESS_sigob_utp_Proyectos_indicadores[[#This Row],[desc_indicador]]</f>
        <v>Acompañar metodologicamente en la formulación de proyectos que sean de interés institucional solicitados por la unviersidad</v>
      </c>
      <c r="S141" s="462">
        <f>Tabla__10.1.1.223_SQLEXPRESS_sigob_utp_Proyectos_indicadores[[#This Row],[fecha_modificacion]]</f>
        <v>42416.349746990738</v>
      </c>
    </row>
    <row r="142" spans="1:19" x14ac:dyDescent="0.25">
      <c r="A142">
        <v>169</v>
      </c>
      <c r="B142" t="s">
        <v>50</v>
      </c>
      <c r="C142" t="s">
        <v>890</v>
      </c>
      <c r="D142" t="s">
        <v>705</v>
      </c>
      <c r="E142" t="s">
        <v>16</v>
      </c>
      <c r="F142" t="s">
        <v>18</v>
      </c>
      <c r="G142" s="1">
        <v>42394.466574999999</v>
      </c>
      <c r="H142" t="s">
        <v>706</v>
      </c>
      <c r="I142" t="s">
        <v>808</v>
      </c>
      <c r="J142">
        <v>100</v>
      </c>
      <c r="K142">
        <v>88</v>
      </c>
      <c r="L142">
        <v>88</v>
      </c>
      <c r="M142">
        <v>34</v>
      </c>
      <c r="N142">
        <v>35</v>
      </c>
      <c r="O142" s="1">
        <v>42416.349746990738</v>
      </c>
      <c r="P142" t="s">
        <v>152</v>
      </c>
      <c r="Q142" s="1">
        <v>42369</v>
      </c>
      <c r="R142" s="460" t="str">
        <f>Tabla__10.1.1.223_SQLEXPRESS_sigob_utp_Proyectos_indicadores[[#This Row],[desc_indicador]]</f>
        <v>Acompañar técnica y metodologicamente el proceso de articulación de los planes de gestión de las facultades al PDI</v>
      </c>
      <c r="S142" s="462">
        <f>Tabla__10.1.1.223_SQLEXPRESS_sigob_utp_Proyectos_indicadores[[#This Row],[fecha_modificacion]]</f>
        <v>42416.349746990738</v>
      </c>
    </row>
    <row r="143" spans="1:19" x14ac:dyDescent="0.25">
      <c r="A143">
        <v>169</v>
      </c>
      <c r="B143" t="s">
        <v>50</v>
      </c>
      <c r="C143" t="s">
        <v>890</v>
      </c>
      <c r="D143" t="s">
        <v>893</v>
      </c>
      <c r="E143" t="s">
        <v>16</v>
      </c>
      <c r="F143" t="s">
        <v>18</v>
      </c>
      <c r="G143" s="1">
        <v>42394.473958368057</v>
      </c>
      <c r="H143" t="s">
        <v>894</v>
      </c>
      <c r="I143" t="s">
        <v>808</v>
      </c>
      <c r="J143">
        <v>100</v>
      </c>
      <c r="K143">
        <v>100</v>
      </c>
      <c r="L143">
        <v>100</v>
      </c>
      <c r="M143">
        <v>34</v>
      </c>
      <c r="N143">
        <v>35</v>
      </c>
      <c r="O143" s="1">
        <v>42416.349746990738</v>
      </c>
      <c r="P143" t="s">
        <v>152</v>
      </c>
      <c r="Q143" s="1">
        <v>42369</v>
      </c>
      <c r="R143" s="460" t="str">
        <f>Tabla__10.1.1.223_SQLEXPRESS_sigob_utp_Proyectos_indicadores[[#This Row],[desc_indicador]]</f>
        <v>Porcentaje de avance al plan operativo de monitoreo fuentes de financiación</v>
      </c>
      <c r="S143" s="462">
        <f>Tabla__10.1.1.223_SQLEXPRESS_sigob_utp_Proyectos_indicadores[[#This Row],[fecha_modificacion]]</f>
        <v>42416.349746990738</v>
      </c>
    </row>
    <row r="144" spans="1:19" x14ac:dyDescent="0.25">
      <c r="A144">
        <v>169</v>
      </c>
      <c r="B144" t="s">
        <v>50</v>
      </c>
      <c r="C144" t="s">
        <v>890</v>
      </c>
      <c r="D144" t="s">
        <v>707</v>
      </c>
      <c r="E144" t="s">
        <v>16</v>
      </c>
      <c r="F144" t="s">
        <v>18</v>
      </c>
      <c r="G144" s="1">
        <v>42416.342773229168</v>
      </c>
      <c r="H144" t="s">
        <v>708</v>
      </c>
      <c r="I144" t="s">
        <v>808</v>
      </c>
      <c r="J144">
        <v>100</v>
      </c>
      <c r="K144">
        <v>100</v>
      </c>
      <c r="L144">
        <v>100</v>
      </c>
      <c r="M144">
        <v>34</v>
      </c>
      <c r="N144">
        <v>35</v>
      </c>
      <c r="O144" s="1">
        <v>42416.349746990738</v>
      </c>
      <c r="P144" t="s">
        <v>152</v>
      </c>
      <c r="Q144" s="1">
        <v>42369</v>
      </c>
      <c r="R144" s="460" t="str">
        <f>Tabla__10.1.1.223_SQLEXPRESS_sigob_utp_Proyectos_indicadores[[#This Row],[desc_indicador]]</f>
        <v>Cumplimiento de los requerimientos de gestión para el alineamiento y funcionamiento de los Proyectos Institucionales</v>
      </c>
      <c r="S144" s="462">
        <f>Tabla__10.1.1.223_SQLEXPRESS_sigob_utp_Proyectos_indicadores[[#This Row],[fecha_modificacion]]</f>
        <v>42416.349746990738</v>
      </c>
    </row>
    <row r="145" spans="1:19" x14ac:dyDescent="0.25">
      <c r="A145">
        <v>169</v>
      </c>
      <c r="B145" t="s">
        <v>50</v>
      </c>
      <c r="C145" t="s">
        <v>895</v>
      </c>
      <c r="D145" t="s">
        <v>896</v>
      </c>
      <c r="E145" t="s">
        <v>16</v>
      </c>
      <c r="F145" t="s">
        <v>18</v>
      </c>
      <c r="G145" s="1">
        <v>42417.73522519676</v>
      </c>
      <c r="H145" t="s">
        <v>897</v>
      </c>
      <c r="I145" t="s">
        <v>808</v>
      </c>
      <c r="J145">
        <v>100</v>
      </c>
      <c r="K145">
        <v>98</v>
      </c>
      <c r="L145">
        <v>98</v>
      </c>
      <c r="M145">
        <v>35</v>
      </c>
      <c r="N145">
        <v>35</v>
      </c>
      <c r="O145" s="1">
        <v>42417.658166979163</v>
      </c>
      <c r="P145" t="s">
        <v>59</v>
      </c>
      <c r="Q145" s="1">
        <v>42369</v>
      </c>
      <c r="R145" s="460" t="str">
        <f>Tabla__10.1.1.223_SQLEXPRESS_sigob_utp_Proyectos_indicadores[[#This Row],[desc_indicador]]</f>
        <v>Nivel de ejecución del Plan de Ordenamiento</v>
      </c>
      <c r="S145" s="462">
        <f>Tabla__10.1.1.223_SQLEXPRESS_sigob_utp_Proyectos_indicadores[[#This Row],[fecha_modificacion]]</f>
        <v>42417.658166979163</v>
      </c>
    </row>
    <row r="146" spans="1:19" x14ac:dyDescent="0.25">
      <c r="A146" s="566">
        <v>169</v>
      </c>
      <c r="B146" s="566" t="s">
        <v>50</v>
      </c>
      <c r="C146" s="566" t="s">
        <v>895</v>
      </c>
      <c r="D146" s="566" t="s">
        <v>898</v>
      </c>
      <c r="E146" s="566" t="s">
        <v>16</v>
      </c>
      <c r="F146" s="566" t="s">
        <v>18</v>
      </c>
      <c r="G146" s="567">
        <v>42417.735528275465</v>
      </c>
      <c r="H146" s="566" t="s">
        <v>899</v>
      </c>
      <c r="I146" s="566" t="s">
        <v>808</v>
      </c>
      <c r="J146" s="566">
        <v>100</v>
      </c>
      <c r="K146" s="566">
        <v>100</v>
      </c>
      <c r="L146" s="566">
        <v>100</v>
      </c>
      <c r="M146" s="566">
        <v>35</v>
      </c>
      <c r="N146" s="566">
        <v>35</v>
      </c>
      <c r="O146" s="567">
        <v>42417.658166979163</v>
      </c>
      <c r="P146" s="566" t="s">
        <v>59</v>
      </c>
      <c r="Q146" s="567">
        <v>42369</v>
      </c>
      <c r="R146" s="460" t="str">
        <f>Tabla__10.1.1.223_SQLEXPRESS_sigob_utp_Proyectos_indicadores[[#This Row],[desc_indicador]]</f>
        <v>Nivel de ejecución del Plan de Ordenamiento (Vigencias Anteriores)</v>
      </c>
      <c r="S146" s="462">
        <f>Tabla__10.1.1.223_SQLEXPRESS_sigob_utp_Proyectos_indicadores[[#This Row],[fecha_modificacion]]</f>
        <v>42417.658166979163</v>
      </c>
    </row>
    <row r="147" spans="1:19" x14ac:dyDescent="0.25">
      <c r="A147" s="566">
        <v>297</v>
      </c>
      <c r="B147" s="566" t="s">
        <v>727</v>
      </c>
      <c r="C147" s="566" t="s">
        <v>1000</v>
      </c>
      <c r="D147" s="566" t="s">
        <v>728</v>
      </c>
      <c r="E147" s="566" t="s">
        <v>16</v>
      </c>
      <c r="F147" s="566" t="s">
        <v>18</v>
      </c>
      <c r="G147" s="567">
        <v>41800.47874864583</v>
      </c>
      <c r="H147" s="566" t="s">
        <v>1276</v>
      </c>
      <c r="I147" s="566" t="s">
        <v>808</v>
      </c>
      <c r="J147" s="566">
        <v>0</v>
      </c>
      <c r="K147" s="566">
        <v>0</v>
      </c>
      <c r="L147" s="566">
        <v>0</v>
      </c>
      <c r="M147" s="566">
        <v>6</v>
      </c>
      <c r="N147" s="566">
        <v>35</v>
      </c>
      <c r="O147" s="567"/>
      <c r="P147" s="566" t="s">
        <v>923</v>
      </c>
      <c r="Q147" s="567">
        <v>42369</v>
      </c>
      <c r="R147" s="460" t="str">
        <f>Tabla__10.1.1.223_SQLEXPRESS_sigob_utp_Proyectos_indicadores[[#This Row],[desc_indicador]]</f>
        <v>Virtualización Data Center</v>
      </c>
      <c r="S147" s="462">
        <f>Tabla__10.1.1.223_SQLEXPRESS_sigob_utp_Proyectos_indicadores[[#This Row],[fecha_modificacion]]</f>
        <v>0</v>
      </c>
    </row>
    <row r="148" spans="1:19" x14ac:dyDescent="0.25">
      <c r="A148" s="566">
        <v>297</v>
      </c>
      <c r="B148" s="566" t="s">
        <v>727</v>
      </c>
      <c r="C148" s="566" t="s">
        <v>1000</v>
      </c>
      <c r="D148" s="566" t="s">
        <v>728</v>
      </c>
      <c r="E148" s="566" t="s">
        <v>16</v>
      </c>
      <c r="F148" s="566" t="s">
        <v>18</v>
      </c>
      <c r="G148" s="567">
        <v>41800.480350925929</v>
      </c>
      <c r="H148" s="566" t="s">
        <v>1277</v>
      </c>
      <c r="I148" s="566" t="s">
        <v>808</v>
      </c>
      <c r="J148" s="566">
        <v>0</v>
      </c>
      <c r="K148" s="566">
        <v>0</v>
      </c>
      <c r="L148" s="566">
        <v>0</v>
      </c>
      <c r="M148" s="566">
        <v>6</v>
      </c>
      <c r="N148" s="566">
        <v>35</v>
      </c>
      <c r="O148" s="567"/>
      <c r="P148" s="566" t="s">
        <v>923</v>
      </c>
      <c r="Q148" s="567">
        <v>42369</v>
      </c>
      <c r="R148" s="460" t="str">
        <f>Tabla__10.1.1.223_SQLEXPRESS_sigob_utp_Proyectos_indicadores[[#This Row],[desc_indicador]]</f>
        <v>Conectividad</v>
      </c>
      <c r="S148" s="462">
        <f>Tabla__10.1.1.223_SQLEXPRESS_sigob_utp_Proyectos_indicadores[[#This Row],[fecha_modificacion]]</f>
        <v>0</v>
      </c>
    </row>
    <row r="149" spans="1:19" x14ac:dyDescent="0.25">
      <c r="A149" s="566">
        <v>297</v>
      </c>
      <c r="B149" s="566" t="s">
        <v>727</v>
      </c>
      <c r="C149" s="566" t="s">
        <v>1000</v>
      </c>
      <c r="D149" s="566" t="s">
        <v>728</v>
      </c>
      <c r="E149" s="566" t="s">
        <v>16</v>
      </c>
      <c r="F149" s="566" t="s">
        <v>18</v>
      </c>
      <c r="G149" s="567">
        <v>41800.481987500003</v>
      </c>
      <c r="H149" s="566" t="s">
        <v>1278</v>
      </c>
      <c r="I149" s="566" t="s">
        <v>808</v>
      </c>
      <c r="J149" s="566">
        <v>0</v>
      </c>
      <c r="K149" s="566">
        <v>0</v>
      </c>
      <c r="L149" s="566">
        <v>0</v>
      </c>
      <c r="M149" s="566">
        <v>6</v>
      </c>
      <c r="N149" s="566">
        <v>35</v>
      </c>
      <c r="O149" s="567"/>
      <c r="P149" s="566" t="s">
        <v>923</v>
      </c>
      <c r="Q149" s="567">
        <v>42369</v>
      </c>
      <c r="R149" s="460" t="str">
        <f>Tabla__10.1.1.223_SQLEXPRESS_sigob_utp_Proyectos_indicadores[[#This Row],[desc_indicador]]</f>
        <v>Gastos Generales de Funcionamiento y Operación</v>
      </c>
      <c r="S149" s="462">
        <f>Tabla__10.1.1.223_SQLEXPRESS_sigob_utp_Proyectos_indicadores[[#This Row],[fecha_modificacion]]</f>
        <v>0</v>
      </c>
    </row>
    <row r="150" spans="1:19" x14ac:dyDescent="0.25">
      <c r="A150" s="566">
        <v>297</v>
      </c>
      <c r="B150" s="566" t="s">
        <v>727</v>
      </c>
      <c r="C150" s="566" t="s">
        <v>1000</v>
      </c>
      <c r="D150" s="566" t="s">
        <v>728</v>
      </c>
      <c r="E150" s="566" t="s">
        <v>16</v>
      </c>
      <c r="F150" s="566" t="s">
        <v>18</v>
      </c>
      <c r="G150" s="567">
        <v>41954.674393981484</v>
      </c>
      <c r="H150" s="566" t="s">
        <v>1279</v>
      </c>
      <c r="I150" s="566" t="s">
        <v>808</v>
      </c>
      <c r="J150" s="566">
        <v>0</v>
      </c>
      <c r="K150" s="566">
        <v>0</v>
      </c>
      <c r="L150" s="566">
        <v>0</v>
      </c>
      <c r="M150" s="566">
        <v>6</v>
      </c>
      <c r="N150" s="566">
        <v>35</v>
      </c>
      <c r="O150" s="567"/>
      <c r="P150" s="566" t="s">
        <v>923</v>
      </c>
      <c r="Q150" s="567">
        <v>42369</v>
      </c>
      <c r="R150" s="460" t="str">
        <f>Tabla__10.1.1.223_SQLEXPRESS_sigob_utp_Proyectos_indicadores[[#This Row],[desc_indicador]]</f>
        <v>Acceso a Bases de Datos y Publicaciones Especializadas</v>
      </c>
      <c r="S150" s="462">
        <f>Tabla__10.1.1.223_SQLEXPRESS_sigob_utp_Proyectos_indicadores[[#This Row],[fecha_modificacion]]</f>
        <v>0</v>
      </c>
    </row>
    <row r="151" spans="1:19" x14ac:dyDescent="0.25">
      <c r="A151" s="566">
        <v>297</v>
      </c>
      <c r="B151" s="566" t="s">
        <v>727</v>
      </c>
      <c r="C151" s="566" t="s">
        <v>1000</v>
      </c>
      <c r="D151" s="566" t="s">
        <v>728</v>
      </c>
      <c r="E151" s="566" t="s">
        <v>16</v>
      </c>
      <c r="F151" s="566" t="s">
        <v>18</v>
      </c>
      <c r="G151" s="567">
        <v>41954.674998344904</v>
      </c>
      <c r="H151" s="566" t="s">
        <v>1280</v>
      </c>
      <c r="I151" s="566" t="s">
        <v>808</v>
      </c>
      <c r="J151" s="566">
        <v>0</v>
      </c>
      <c r="K151" s="566">
        <v>0</v>
      </c>
      <c r="L151" s="566">
        <v>0</v>
      </c>
      <c r="M151" s="566">
        <v>6</v>
      </c>
      <c r="N151" s="566">
        <v>35</v>
      </c>
      <c r="O151" s="567"/>
      <c r="P151" s="566" t="s">
        <v>923</v>
      </c>
      <c r="Q151" s="567">
        <v>42369</v>
      </c>
      <c r="R151" s="460" t="str">
        <f>Tabla__10.1.1.223_SQLEXPRESS_sigob_utp_Proyectos_indicadores[[#This Row],[desc_indicador]]</f>
        <v>Coordinación II+D</v>
      </c>
      <c r="S151" s="462">
        <f>Tabla__10.1.1.223_SQLEXPRESS_sigob_utp_Proyectos_indicadores[[#This Row],[fecha_modificacion]]</f>
        <v>0</v>
      </c>
    </row>
    <row r="152" spans="1:19" x14ac:dyDescent="0.25">
      <c r="A152" s="566">
        <v>297</v>
      </c>
      <c r="B152" s="566" t="s">
        <v>727</v>
      </c>
      <c r="C152" s="566" t="s">
        <v>1001</v>
      </c>
      <c r="D152" s="566" t="s">
        <v>729</v>
      </c>
      <c r="E152" s="566" t="s">
        <v>16</v>
      </c>
      <c r="F152" s="566" t="s">
        <v>18</v>
      </c>
      <c r="G152" s="567">
        <v>41954.682829826386</v>
      </c>
      <c r="H152" s="566" t="s">
        <v>1281</v>
      </c>
      <c r="I152" s="566" t="s">
        <v>808</v>
      </c>
      <c r="J152" s="566">
        <v>2</v>
      </c>
      <c r="K152" s="566">
        <v>0</v>
      </c>
      <c r="L152" s="566">
        <v>0</v>
      </c>
      <c r="M152" s="566">
        <v>6</v>
      </c>
      <c r="N152" s="566">
        <v>35</v>
      </c>
      <c r="O152" s="567"/>
      <c r="P152" s="566" t="s">
        <v>953</v>
      </c>
      <c r="Q152" s="567">
        <v>42369</v>
      </c>
      <c r="R152" s="460" t="str">
        <f>Tabla__10.1.1.223_SQLEXPRESS_sigob_utp_Proyectos_indicadores[[#This Row],[desc_indicador]]</f>
        <v>Proyectos de Innovación</v>
      </c>
      <c r="S152" s="462">
        <f>Tabla__10.1.1.223_SQLEXPRESS_sigob_utp_Proyectos_indicadores[[#This Row],[fecha_modificacion]]</f>
        <v>0</v>
      </c>
    </row>
    <row r="153" spans="1:19" x14ac:dyDescent="0.25">
      <c r="A153" s="566">
        <v>297</v>
      </c>
      <c r="B153" s="566" t="s">
        <v>727</v>
      </c>
      <c r="C153" s="566" t="s">
        <v>1001</v>
      </c>
      <c r="D153" s="566" t="s">
        <v>730</v>
      </c>
      <c r="E153" s="566" t="s">
        <v>16</v>
      </c>
      <c r="F153" s="566" t="s">
        <v>18</v>
      </c>
      <c r="G153" s="567">
        <v>41954.683090625003</v>
      </c>
      <c r="H153" s="566" t="s">
        <v>1281</v>
      </c>
      <c r="I153" s="566" t="s">
        <v>808</v>
      </c>
      <c r="J153" s="566">
        <v>2</v>
      </c>
      <c r="K153" s="566">
        <v>0</v>
      </c>
      <c r="L153" s="566">
        <v>0</v>
      </c>
      <c r="M153" s="566">
        <v>6</v>
      </c>
      <c r="N153" s="566">
        <v>35</v>
      </c>
      <c r="O153" s="567"/>
      <c r="P153" s="566" t="s">
        <v>953</v>
      </c>
      <c r="Q153" s="567">
        <v>42369</v>
      </c>
      <c r="R153" s="460" t="str">
        <f>Tabla__10.1.1.223_SQLEXPRESS_sigob_utp_Proyectos_indicadores[[#This Row],[desc_indicador]]</f>
        <v>Proyectos de Innovación</v>
      </c>
      <c r="S153" s="462">
        <f>Tabla__10.1.1.223_SQLEXPRESS_sigob_utp_Proyectos_indicadores[[#This Row],[fecha_modificacion]]</f>
        <v>0</v>
      </c>
    </row>
    <row r="154" spans="1:19" x14ac:dyDescent="0.25">
      <c r="A154" s="566">
        <v>297</v>
      </c>
      <c r="B154" s="566" t="s">
        <v>727</v>
      </c>
      <c r="C154" s="566" t="s">
        <v>1001</v>
      </c>
      <c r="D154" s="566" t="s">
        <v>731</v>
      </c>
      <c r="E154" s="566" t="s">
        <v>16</v>
      </c>
      <c r="F154" s="566" t="s">
        <v>18</v>
      </c>
      <c r="G154" s="567">
        <v>41800.488794907411</v>
      </c>
      <c r="H154" s="566" t="s">
        <v>1281</v>
      </c>
      <c r="I154" s="566" t="s">
        <v>808</v>
      </c>
      <c r="J154" s="566">
        <v>3</v>
      </c>
      <c r="K154" s="566">
        <v>0</v>
      </c>
      <c r="L154" s="566">
        <v>0</v>
      </c>
      <c r="M154" s="566">
        <v>6</v>
      </c>
      <c r="N154" s="566">
        <v>35</v>
      </c>
      <c r="O154" s="567"/>
      <c r="P154" s="566" t="s">
        <v>953</v>
      </c>
      <c r="Q154" s="567">
        <v>42369</v>
      </c>
      <c r="R154" s="460" t="str">
        <f>Tabla__10.1.1.223_SQLEXPRESS_sigob_utp_Proyectos_indicadores[[#This Row],[desc_indicador]]</f>
        <v>Proyectos de Innovación</v>
      </c>
      <c r="S154" s="462">
        <f>Tabla__10.1.1.223_SQLEXPRESS_sigob_utp_Proyectos_indicadores[[#This Row],[fecha_modificacion]]</f>
        <v>0</v>
      </c>
    </row>
    <row r="155" spans="1:19" x14ac:dyDescent="0.25">
      <c r="A155" s="566">
        <v>297</v>
      </c>
      <c r="B155" s="566" t="s">
        <v>727</v>
      </c>
      <c r="C155" s="566" t="s">
        <v>1002</v>
      </c>
      <c r="D155" s="566" t="s">
        <v>732</v>
      </c>
      <c r="E155" s="566" t="s">
        <v>16</v>
      </c>
      <c r="F155" s="566" t="s">
        <v>18</v>
      </c>
      <c r="G155" s="567">
        <v>41800.621673113426</v>
      </c>
      <c r="H155" s="566" t="s">
        <v>1282</v>
      </c>
      <c r="I155" s="566" t="s">
        <v>808</v>
      </c>
      <c r="J155" s="566">
        <v>0</v>
      </c>
      <c r="K155" s="566">
        <v>0</v>
      </c>
      <c r="L155" s="566">
        <v>0</v>
      </c>
      <c r="M155" s="566">
        <v>6</v>
      </c>
      <c r="N155" s="566">
        <v>35</v>
      </c>
      <c r="O155" s="567"/>
      <c r="P155" s="566" t="s">
        <v>1003</v>
      </c>
      <c r="Q155" s="567">
        <v>42369</v>
      </c>
      <c r="R155" s="460" t="str">
        <f>Tabla__10.1.1.223_SQLEXPRESS_sigob_utp_Proyectos_indicadores[[#This Row],[desc_indicador]]</f>
        <v>Poner en funcionamiento el aula</v>
      </c>
      <c r="S155" s="462">
        <f>Tabla__10.1.1.223_SQLEXPRESS_sigob_utp_Proyectos_indicadores[[#This Row],[fecha_modificacion]]</f>
        <v>0</v>
      </c>
    </row>
    <row r="156" spans="1:19" x14ac:dyDescent="0.25">
      <c r="A156" s="566">
        <v>297</v>
      </c>
      <c r="B156" s="566" t="s">
        <v>727</v>
      </c>
      <c r="C156" s="566" t="s">
        <v>1002</v>
      </c>
      <c r="D156" s="566" t="s">
        <v>733</v>
      </c>
      <c r="E156" s="566" t="s">
        <v>16</v>
      </c>
      <c r="F156" s="566" t="s">
        <v>18</v>
      </c>
      <c r="G156" s="567">
        <v>41954.685281909726</v>
      </c>
      <c r="H156" s="566" t="s">
        <v>1283</v>
      </c>
      <c r="I156" s="566" t="s">
        <v>808</v>
      </c>
      <c r="J156" s="566">
        <v>5000</v>
      </c>
      <c r="K156" s="566">
        <v>0</v>
      </c>
      <c r="L156" s="566">
        <v>0</v>
      </c>
      <c r="M156" s="566">
        <v>6</v>
      </c>
      <c r="N156" s="566">
        <v>35</v>
      </c>
      <c r="O156" s="567"/>
      <c r="P156" s="566" t="s">
        <v>1003</v>
      </c>
      <c r="Q156" s="567">
        <v>42369</v>
      </c>
      <c r="R156" s="460" t="str">
        <f>Tabla__10.1.1.223_SQLEXPRESS_sigob_utp_Proyectos_indicadores[[#This Row],[desc_indicador]]</f>
        <v>Personas capacitadas en el Laboratorio de Innovación</v>
      </c>
      <c r="S156" s="462">
        <f>Tabla__10.1.1.223_SQLEXPRESS_sigob_utp_Proyectos_indicadores[[#This Row],[fecha_modificacion]]</f>
        <v>0</v>
      </c>
    </row>
    <row r="157" spans="1:19" x14ac:dyDescent="0.25">
      <c r="A157" s="566">
        <v>297</v>
      </c>
      <c r="B157" s="566" t="s">
        <v>727</v>
      </c>
      <c r="C157" s="566" t="s">
        <v>1002</v>
      </c>
      <c r="D157" s="566" t="s">
        <v>734</v>
      </c>
      <c r="E157" s="566" t="s">
        <v>16</v>
      </c>
      <c r="F157" s="566" t="s">
        <v>18</v>
      </c>
      <c r="G157" s="567">
        <v>41954.68457662037</v>
      </c>
      <c r="H157" s="566" t="s">
        <v>1284</v>
      </c>
      <c r="I157" s="566" t="s">
        <v>808</v>
      </c>
      <c r="J157" s="566">
        <v>5000</v>
      </c>
      <c r="K157" s="566">
        <v>0</v>
      </c>
      <c r="L157" s="566">
        <v>0</v>
      </c>
      <c r="M157" s="566">
        <v>6</v>
      </c>
      <c r="N157" s="566">
        <v>35</v>
      </c>
      <c r="O157" s="567"/>
      <c r="P157" s="566" t="s">
        <v>1003</v>
      </c>
      <c r="Q157" s="567">
        <v>42369</v>
      </c>
      <c r="R157" s="460" t="str">
        <f>Tabla__10.1.1.223_SQLEXPRESS_sigob_utp_Proyectos_indicadores[[#This Row],[desc_indicador]]</f>
        <v>Personas capacitadas en el proyecto ParqueSapienx</v>
      </c>
      <c r="S157" s="462">
        <f>Tabla__10.1.1.223_SQLEXPRESS_sigob_utp_Proyectos_indicadores[[#This Row],[fecha_modificacion]]</f>
        <v>0</v>
      </c>
    </row>
    <row r="158" spans="1:19" x14ac:dyDescent="0.25">
      <c r="A158" s="566">
        <v>297</v>
      </c>
      <c r="B158" s="566" t="s">
        <v>727</v>
      </c>
      <c r="C158" s="566" t="s">
        <v>1004</v>
      </c>
      <c r="D158" s="566" t="s">
        <v>735</v>
      </c>
      <c r="E158" s="566" t="s">
        <v>16</v>
      </c>
      <c r="F158" s="566" t="s">
        <v>18</v>
      </c>
      <c r="G158" s="567">
        <v>41954.703528275466</v>
      </c>
      <c r="H158" s="566" t="s">
        <v>1285</v>
      </c>
      <c r="I158" s="566" t="s">
        <v>808</v>
      </c>
      <c r="J158" s="566">
        <v>0</v>
      </c>
      <c r="K158" s="566">
        <v>0</v>
      </c>
      <c r="L158" s="566">
        <v>0</v>
      </c>
      <c r="M158" s="566">
        <v>6</v>
      </c>
      <c r="N158" s="566">
        <v>35</v>
      </c>
      <c r="O158" s="567"/>
      <c r="P158" s="566" t="s">
        <v>1005</v>
      </c>
      <c r="Q158" s="567">
        <v>42369</v>
      </c>
      <c r="R158" s="460" t="str">
        <f>Tabla__10.1.1.223_SQLEXPRESS_sigob_utp_Proyectos_indicadores[[#This Row],[desc_indicador]]</f>
        <v>Metros cuadrados de Infraestructura física construida dedicados a la Innovación con enfoque KPO</v>
      </c>
      <c r="S158" s="462">
        <f>Tabla__10.1.1.223_SQLEXPRESS_sigob_utp_Proyectos_indicadores[[#This Row],[fecha_modificacion]]</f>
        <v>0</v>
      </c>
    </row>
    <row r="159" spans="1:19" x14ac:dyDescent="0.25">
      <c r="A159" s="566">
        <v>297</v>
      </c>
      <c r="B159" s="566" t="s">
        <v>727</v>
      </c>
      <c r="C159" s="566" t="s">
        <v>1004</v>
      </c>
      <c r="D159" s="566" t="s">
        <v>747</v>
      </c>
      <c r="E159" s="566" t="s">
        <v>16</v>
      </c>
      <c r="F159" s="566" t="s">
        <v>18</v>
      </c>
      <c r="G159" s="567">
        <v>41954.701852546299</v>
      </c>
      <c r="H159" s="566" t="s">
        <v>1286</v>
      </c>
      <c r="I159" s="566" t="s">
        <v>808</v>
      </c>
      <c r="J159" s="566">
        <v>0</v>
      </c>
      <c r="K159" s="566">
        <v>0</v>
      </c>
      <c r="L159" s="566">
        <v>0</v>
      </c>
      <c r="M159" s="566">
        <v>6</v>
      </c>
      <c r="N159" s="566">
        <v>35</v>
      </c>
      <c r="O159" s="567"/>
      <c r="P159" s="566" t="s">
        <v>1005</v>
      </c>
      <c r="Q159" s="567">
        <v>42369</v>
      </c>
      <c r="R159" s="460" t="str">
        <f>Tabla__10.1.1.223_SQLEXPRESS_sigob_utp_Proyectos_indicadores[[#This Row],[desc_indicador]]</f>
        <v>Proceso de definición del lote para el proyecto</v>
      </c>
      <c r="S159" s="462">
        <f>Tabla__10.1.1.223_SQLEXPRESS_sigob_utp_Proyectos_indicadores[[#This Row],[fecha_modificacion]]</f>
        <v>0</v>
      </c>
    </row>
    <row r="160" spans="1:19" x14ac:dyDescent="0.25">
      <c r="A160" s="566">
        <v>297</v>
      </c>
      <c r="B160" s="566" t="s">
        <v>727</v>
      </c>
      <c r="C160" s="566" t="s">
        <v>1006</v>
      </c>
      <c r="D160" s="566" t="s">
        <v>736</v>
      </c>
      <c r="E160" s="566" t="s">
        <v>16</v>
      </c>
      <c r="F160" s="566" t="s">
        <v>18</v>
      </c>
      <c r="G160" s="567">
        <v>41954.704343518519</v>
      </c>
      <c r="H160" s="566" t="s">
        <v>1287</v>
      </c>
      <c r="I160" s="566" t="s">
        <v>808</v>
      </c>
      <c r="J160" s="566">
        <v>0</v>
      </c>
      <c r="K160" s="566">
        <v>0</v>
      </c>
      <c r="L160" s="566">
        <v>0</v>
      </c>
      <c r="M160" s="566">
        <v>6</v>
      </c>
      <c r="N160" s="566">
        <v>35</v>
      </c>
      <c r="O160" s="567"/>
      <c r="P160" s="566" t="s">
        <v>958</v>
      </c>
      <c r="Q160" s="567">
        <v>42369</v>
      </c>
      <c r="R160" s="460" t="str">
        <f>Tabla__10.1.1.223_SQLEXPRESS_sigob_utp_Proyectos_indicadores[[#This Row],[desc_indicador]]</f>
        <v>Número de laboratorios dotados tecnológicamente</v>
      </c>
      <c r="S160" s="462">
        <f>Tabla__10.1.1.223_SQLEXPRESS_sigob_utp_Proyectos_indicadores[[#This Row],[fecha_modificacion]]</f>
        <v>0</v>
      </c>
    </row>
    <row r="161" spans="1:19" x14ac:dyDescent="0.25">
      <c r="A161" s="566">
        <v>297</v>
      </c>
      <c r="B161" s="566" t="s">
        <v>727</v>
      </c>
      <c r="C161" s="566" t="s">
        <v>1007</v>
      </c>
      <c r="D161" s="566" t="s">
        <v>1008</v>
      </c>
      <c r="E161" s="566" t="s">
        <v>16</v>
      </c>
      <c r="F161" s="566" t="s">
        <v>18</v>
      </c>
      <c r="G161" s="567">
        <v>41954.705001770832</v>
      </c>
      <c r="H161" s="566" t="s">
        <v>1288</v>
      </c>
      <c r="I161" s="566" t="s">
        <v>808</v>
      </c>
      <c r="J161" s="566">
        <v>0</v>
      </c>
      <c r="K161" s="566">
        <v>0</v>
      </c>
      <c r="L161" s="566">
        <v>0</v>
      </c>
      <c r="M161" s="566">
        <v>6</v>
      </c>
      <c r="N161" s="566">
        <v>35</v>
      </c>
      <c r="O161" s="567"/>
      <c r="P161" s="566" t="s">
        <v>1009</v>
      </c>
      <c r="Q161" s="567">
        <v>42369</v>
      </c>
      <c r="R161" s="460" t="str">
        <f>Tabla__10.1.1.223_SQLEXPRESS_sigob_utp_Proyectos_indicadores[[#This Row],[desc_indicador]]</f>
        <v xml:space="preserve">No. de sedes dotadas con bienes muebles </v>
      </c>
      <c r="S161" s="462">
        <f>Tabla__10.1.1.223_SQLEXPRESS_sigob_utp_Proyectos_indicadores[[#This Row],[fecha_modificacion]]</f>
        <v>0</v>
      </c>
    </row>
    <row r="162" spans="1:19" x14ac:dyDescent="0.25">
      <c r="A162" s="566">
        <v>297</v>
      </c>
      <c r="B162" s="566" t="s">
        <v>727</v>
      </c>
      <c r="C162" s="566" t="s">
        <v>1010</v>
      </c>
      <c r="D162" s="566" t="s">
        <v>737</v>
      </c>
      <c r="E162" s="566" t="s">
        <v>16</v>
      </c>
      <c r="F162" s="566" t="s">
        <v>18</v>
      </c>
      <c r="G162" s="567">
        <v>41800.647933414351</v>
      </c>
      <c r="H162" s="566" t="s">
        <v>1289</v>
      </c>
      <c r="I162" s="566" t="s">
        <v>808</v>
      </c>
      <c r="J162" s="566">
        <v>0</v>
      </c>
      <c r="K162" s="566">
        <v>0</v>
      </c>
      <c r="L162" s="566">
        <v>0</v>
      </c>
      <c r="M162" s="566">
        <v>6</v>
      </c>
      <c r="N162" s="566">
        <v>35</v>
      </c>
      <c r="O162" s="567"/>
      <c r="P162" s="566" t="s">
        <v>1003</v>
      </c>
      <c r="Q162" s="567">
        <v>42369</v>
      </c>
      <c r="R162" s="460" t="str">
        <f>Tabla__10.1.1.223_SQLEXPRESS_sigob_utp_Proyectos_indicadores[[#This Row],[desc_indicador]]</f>
        <v>Misiones</v>
      </c>
      <c r="S162" s="462">
        <f>Tabla__10.1.1.223_SQLEXPRESS_sigob_utp_Proyectos_indicadores[[#This Row],[fecha_modificacion]]</f>
        <v>0</v>
      </c>
    </row>
    <row r="163" spans="1:19" x14ac:dyDescent="0.25">
      <c r="A163" s="566">
        <v>297</v>
      </c>
      <c r="B163" s="566" t="s">
        <v>727</v>
      </c>
      <c r="C163" s="566" t="s">
        <v>1010</v>
      </c>
      <c r="D163" s="566" t="s">
        <v>737</v>
      </c>
      <c r="E163" s="566" t="s">
        <v>16</v>
      </c>
      <c r="F163" s="566" t="s">
        <v>18</v>
      </c>
      <c r="G163" s="567">
        <v>41954.689266469904</v>
      </c>
      <c r="H163" s="566" t="s">
        <v>1290</v>
      </c>
      <c r="I163" s="566" t="s">
        <v>808</v>
      </c>
      <c r="J163" s="566">
        <v>0</v>
      </c>
      <c r="K163" s="566">
        <v>0</v>
      </c>
      <c r="L163" s="566">
        <v>0</v>
      </c>
      <c r="M163" s="566">
        <v>6</v>
      </c>
      <c r="N163" s="566">
        <v>35</v>
      </c>
      <c r="O163" s="567"/>
      <c r="P163" s="566" t="s">
        <v>1003</v>
      </c>
      <c r="Q163" s="567">
        <v>42369</v>
      </c>
      <c r="R163" s="460" t="str">
        <f>Tabla__10.1.1.223_SQLEXPRESS_sigob_utp_Proyectos_indicadores[[#This Row],[desc_indicador]]</f>
        <v>Número de grupos de investigación alineados</v>
      </c>
      <c r="S163" s="462">
        <f>Tabla__10.1.1.223_SQLEXPRESS_sigob_utp_Proyectos_indicadores[[#This Row],[fecha_modificacion]]</f>
        <v>0</v>
      </c>
    </row>
    <row r="164" spans="1:19" x14ac:dyDescent="0.25">
      <c r="A164" s="566">
        <v>297</v>
      </c>
      <c r="B164" s="566" t="s">
        <v>727</v>
      </c>
      <c r="C164" s="566" t="s">
        <v>1010</v>
      </c>
      <c r="D164" s="566" t="s">
        <v>738</v>
      </c>
      <c r="E164" s="566" t="s">
        <v>16</v>
      </c>
      <c r="F164" s="566" t="s">
        <v>18</v>
      </c>
      <c r="G164" s="567">
        <v>41800.637883449075</v>
      </c>
      <c r="H164" s="566" t="s">
        <v>1291</v>
      </c>
      <c r="I164" s="566" t="s">
        <v>808</v>
      </c>
      <c r="J164" s="566">
        <v>0</v>
      </c>
      <c r="K164" s="566">
        <v>0</v>
      </c>
      <c r="L164" s="566">
        <v>0</v>
      </c>
      <c r="M164" s="566">
        <v>6</v>
      </c>
      <c r="N164" s="566">
        <v>35</v>
      </c>
      <c r="O164" s="567"/>
      <c r="P164" s="566" t="s">
        <v>1003</v>
      </c>
      <c r="Q164" s="567">
        <v>42369</v>
      </c>
      <c r="R164" s="460" t="str">
        <f>Tabla__10.1.1.223_SQLEXPRESS_sigob_utp_Proyectos_indicadores[[#This Row],[desc_indicador]]</f>
        <v>Número de proyectos asesorados</v>
      </c>
      <c r="S164" s="462">
        <f>Tabla__10.1.1.223_SQLEXPRESS_sigob_utp_Proyectos_indicadores[[#This Row],[fecha_modificacion]]</f>
        <v>0</v>
      </c>
    </row>
    <row r="165" spans="1:19" x14ac:dyDescent="0.25">
      <c r="A165" s="566">
        <v>297</v>
      </c>
      <c r="B165" s="566" t="s">
        <v>727</v>
      </c>
      <c r="C165" s="566" t="s">
        <v>1010</v>
      </c>
      <c r="D165" s="566" t="s">
        <v>739</v>
      </c>
      <c r="E165" s="566" t="s">
        <v>16</v>
      </c>
      <c r="F165" s="566" t="s">
        <v>18</v>
      </c>
      <c r="G165" s="567">
        <v>41800.647274305556</v>
      </c>
      <c r="H165" s="566" t="s">
        <v>1292</v>
      </c>
      <c r="I165" s="566" t="s">
        <v>808</v>
      </c>
      <c r="J165" s="566">
        <v>0</v>
      </c>
      <c r="K165" s="566">
        <v>0</v>
      </c>
      <c r="L165" s="566">
        <v>0</v>
      </c>
      <c r="M165" s="566">
        <v>6</v>
      </c>
      <c r="N165" s="566">
        <v>35</v>
      </c>
      <c r="O165" s="567"/>
      <c r="P165" s="566" t="s">
        <v>1003</v>
      </c>
      <c r="Q165" s="567">
        <v>42369</v>
      </c>
      <c r="R165" s="460" t="str">
        <f>Tabla__10.1.1.223_SQLEXPRESS_sigob_utp_Proyectos_indicadores[[#This Row],[desc_indicador]]</f>
        <v>Interventoría</v>
      </c>
      <c r="S165" s="462">
        <f>Tabla__10.1.1.223_SQLEXPRESS_sigob_utp_Proyectos_indicadores[[#This Row],[fecha_modificacion]]</f>
        <v>0</v>
      </c>
    </row>
    <row r="166" spans="1:19" x14ac:dyDescent="0.25">
      <c r="A166" s="566">
        <v>297</v>
      </c>
      <c r="B166" s="566" t="s">
        <v>727</v>
      </c>
      <c r="C166" s="566" t="s">
        <v>1011</v>
      </c>
      <c r="D166" s="566" t="s">
        <v>740</v>
      </c>
      <c r="E166" s="566" t="s">
        <v>16</v>
      </c>
      <c r="F166" s="566" t="s">
        <v>18</v>
      </c>
      <c r="G166" s="567">
        <v>41800.643821793979</v>
      </c>
      <c r="H166" s="566" t="s">
        <v>1293</v>
      </c>
      <c r="I166" s="566" t="s">
        <v>808</v>
      </c>
      <c r="J166" s="566">
        <v>0</v>
      </c>
      <c r="K166" s="566">
        <v>0</v>
      </c>
      <c r="L166" s="566">
        <v>0</v>
      </c>
      <c r="M166" s="566">
        <v>6</v>
      </c>
      <c r="N166" s="566">
        <v>35</v>
      </c>
      <c r="O166" s="567"/>
      <c r="P166" s="566" t="s">
        <v>1003</v>
      </c>
      <c r="Q166" s="567">
        <v>42369</v>
      </c>
      <c r="R166" s="460" t="str">
        <f>Tabla__10.1.1.223_SQLEXPRESS_sigob_utp_Proyectos_indicadores[[#This Row],[desc_indicador]]</f>
        <v>Sistemas de información implementados</v>
      </c>
      <c r="S166" s="462">
        <f>Tabla__10.1.1.223_SQLEXPRESS_sigob_utp_Proyectos_indicadores[[#This Row],[fecha_modificacion]]</f>
        <v>0</v>
      </c>
    </row>
    <row r="167" spans="1:19" x14ac:dyDescent="0.25">
      <c r="A167" s="566">
        <v>297</v>
      </c>
      <c r="B167" s="566" t="s">
        <v>727</v>
      </c>
      <c r="C167" s="566" t="s">
        <v>1012</v>
      </c>
      <c r="D167" s="566" t="s">
        <v>741</v>
      </c>
      <c r="E167" s="566" t="s">
        <v>16</v>
      </c>
      <c r="F167" s="566" t="s">
        <v>18</v>
      </c>
      <c r="G167" s="567">
        <v>41800.648946643516</v>
      </c>
      <c r="H167" s="566" t="s">
        <v>1293</v>
      </c>
      <c r="I167" s="566" t="s">
        <v>808</v>
      </c>
      <c r="J167" s="566">
        <v>0</v>
      </c>
      <c r="K167" s="566">
        <v>0</v>
      </c>
      <c r="L167" s="566">
        <v>0</v>
      </c>
      <c r="M167" s="566">
        <v>6</v>
      </c>
      <c r="N167" s="566">
        <v>35</v>
      </c>
      <c r="O167" s="567"/>
      <c r="P167" s="566" t="s">
        <v>1013</v>
      </c>
      <c r="Q167" s="567">
        <v>42369</v>
      </c>
      <c r="R167" s="460" t="str">
        <f>Tabla__10.1.1.223_SQLEXPRESS_sigob_utp_Proyectos_indicadores[[#This Row],[desc_indicador]]</f>
        <v>Sistemas de información implementados</v>
      </c>
      <c r="S167" s="462">
        <f>Tabla__10.1.1.223_SQLEXPRESS_sigob_utp_Proyectos_indicadores[[#This Row],[fecha_modificacion]]</f>
        <v>0</v>
      </c>
    </row>
    <row r="168" spans="1:19" x14ac:dyDescent="0.25">
      <c r="A168" s="566">
        <v>297</v>
      </c>
      <c r="B168" s="566" t="s">
        <v>727</v>
      </c>
      <c r="C168" s="566" t="s">
        <v>1014</v>
      </c>
      <c r="D168" s="566" t="s">
        <v>742</v>
      </c>
      <c r="E168" s="566" t="s">
        <v>16</v>
      </c>
      <c r="F168" s="566" t="s">
        <v>18</v>
      </c>
      <c r="G168" s="567">
        <v>41800.650463310187</v>
      </c>
      <c r="H168" s="566" t="s">
        <v>1294</v>
      </c>
      <c r="I168" s="566" t="s">
        <v>808</v>
      </c>
      <c r="J168" s="566">
        <v>0</v>
      </c>
      <c r="K168" s="566">
        <v>0</v>
      </c>
      <c r="L168" s="566">
        <v>0</v>
      </c>
      <c r="M168" s="566">
        <v>6</v>
      </c>
      <c r="N168" s="566">
        <v>35</v>
      </c>
      <c r="O168" s="567"/>
      <c r="P168" s="566" t="s">
        <v>923</v>
      </c>
      <c r="Q168" s="567">
        <v>42369</v>
      </c>
      <c r="R168" s="460" t="str">
        <f>Tabla__10.1.1.223_SQLEXPRESS_sigob_utp_Proyectos_indicadores[[#This Row],[desc_indicador]]</f>
        <v>Número de instituciones articuladas en su  PEI en emprendimiento y TICs</v>
      </c>
      <c r="S168" s="462">
        <f>Tabla__10.1.1.223_SQLEXPRESS_sigob_utp_Proyectos_indicadores[[#This Row],[fecha_modificacion]]</f>
        <v>0</v>
      </c>
    </row>
    <row r="169" spans="1:19" x14ac:dyDescent="0.25">
      <c r="A169" s="566">
        <v>297</v>
      </c>
      <c r="B169" s="566" t="s">
        <v>727</v>
      </c>
      <c r="C169" s="566" t="s">
        <v>1015</v>
      </c>
      <c r="D169" s="566" t="s">
        <v>743</v>
      </c>
      <c r="E169" s="566" t="s">
        <v>16</v>
      </c>
      <c r="F169" s="566" t="s">
        <v>18</v>
      </c>
      <c r="G169" s="567">
        <v>41800.652189814813</v>
      </c>
      <c r="H169" s="566" t="s">
        <v>1295</v>
      </c>
      <c r="I169" s="566" t="s">
        <v>808</v>
      </c>
      <c r="J169" s="566">
        <v>0</v>
      </c>
      <c r="K169" s="566">
        <v>0</v>
      </c>
      <c r="L169" s="566">
        <v>0</v>
      </c>
      <c r="M169" s="566">
        <v>6</v>
      </c>
      <c r="N169" s="566">
        <v>35</v>
      </c>
      <c r="O169" s="567"/>
      <c r="P169" s="566" t="s">
        <v>953</v>
      </c>
      <c r="Q169" s="567">
        <v>42369</v>
      </c>
      <c r="R169" s="460" t="str">
        <f>Tabla__10.1.1.223_SQLEXPRESS_sigob_utp_Proyectos_indicadores[[#This Row],[desc_indicador]]</f>
        <v>No. de personas vinculadas a la formación en las Universidades</v>
      </c>
      <c r="S169" s="462">
        <f>Tabla__10.1.1.223_SQLEXPRESS_sigob_utp_Proyectos_indicadores[[#This Row],[fecha_modificacion]]</f>
        <v>0</v>
      </c>
    </row>
    <row r="170" spans="1:19" x14ac:dyDescent="0.25">
      <c r="A170" s="566">
        <v>297</v>
      </c>
      <c r="B170" s="566" t="s">
        <v>727</v>
      </c>
      <c r="C170" s="566" t="s">
        <v>1016</v>
      </c>
      <c r="D170" s="566" t="s">
        <v>1263</v>
      </c>
      <c r="E170" s="566" t="s">
        <v>16</v>
      </c>
      <c r="F170" s="566" t="s">
        <v>18</v>
      </c>
      <c r="G170" s="567">
        <v>41954.699767939812</v>
      </c>
      <c r="H170" s="566" t="s">
        <v>1296</v>
      </c>
      <c r="I170" s="566" t="s">
        <v>808</v>
      </c>
      <c r="J170" s="566">
        <v>0</v>
      </c>
      <c r="K170" s="566">
        <v>0</v>
      </c>
      <c r="L170" s="566">
        <v>0</v>
      </c>
      <c r="M170" s="566">
        <v>6</v>
      </c>
      <c r="N170" s="566">
        <v>35</v>
      </c>
      <c r="O170" s="567"/>
      <c r="P170" s="566" t="s">
        <v>923</v>
      </c>
      <c r="Q170" s="567">
        <v>42369</v>
      </c>
      <c r="R170" s="460" t="str">
        <f>Tabla__10.1.1.223_SQLEXPRESS_sigob_utp_Proyectos_indicadores[[#This Row],[desc_indicador]]</f>
        <v>Número de facultades alineadas en sus funciones misionales con la estrategia del CI&amp;DT  para el desarrollo del sector KPO</v>
      </c>
      <c r="S170" s="462">
        <f>Tabla__10.1.1.223_SQLEXPRESS_sigob_utp_Proyectos_indicadores[[#This Row],[fecha_modificacion]]</f>
        <v>0</v>
      </c>
    </row>
    <row r="171" spans="1:19" x14ac:dyDescent="0.25">
      <c r="A171" s="566">
        <v>297</v>
      </c>
      <c r="B171" s="566" t="s">
        <v>727</v>
      </c>
      <c r="C171" s="566" t="s">
        <v>1016</v>
      </c>
      <c r="D171" s="566" t="s">
        <v>744</v>
      </c>
      <c r="E171" s="566" t="s">
        <v>16</v>
      </c>
      <c r="F171" s="566" t="s">
        <v>18</v>
      </c>
      <c r="G171" s="567">
        <v>41800.655257604165</v>
      </c>
      <c r="H171" s="566" t="s">
        <v>1297</v>
      </c>
      <c r="I171" s="566" t="s">
        <v>808</v>
      </c>
      <c r="J171" s="566">
        <v>0</v>
      </c>
      <c r="K171" s="566">
        <v>0</v>
      </c>
      <c r="L171" s="566">
        <v>0</v>
      </c>
      <c r="M171" s="566">
        <v>6</v>
      </c>
      <c r="N171" s="566">
        <v>35</v>
      </c>
      <c r="O171" s="567"/>
      <c r="P171" s="566" t="s">
        <v>923</v>
      </c>
      <c r="Q171" s="567">
        <v>42369</v>
      </c>
      <c r="R171" s="460" t="str">
        <f>Tabla__10.1.1.223_SQLEXPRESS_sigob_utp_Proyectos_indicadores[[#This Row],[desc_indicador]]</f>
        <v>Número de  personas caracterizadas en el sistema</v>
      </c>
      <c r="S171" s="462">
        <f>Tabla__10.1.1.223_SQLEXPRESS_sigob_utp_Proyectos_indicadores[[#This Row],[fecha_modificacion]]</f>
        <v>0</v>
      </c>
    </row>
    <row r="172" spans="1:19" x14ac:dyDescent="0.25">
      <c r="R172" s="460" t="e">
        <f>Tabla__10.1.1.223_SQLEXPRESS_sigob_utp_Proyectos_indicadores[[#This Row],[desc_indicador]]</f>
        <v>#VALUE!</v>
      </c>
      <c r="S172" s="462" t="e">
        <f>Tabla__10.1.1.223_SQLEXPRESS_sigob_utp_Proyectos_indicadores[[#This Row],[fecha_modificacion]]</f>
        <v>#VALUE!</v>
      </c>
    </row>
    <row r="173" spans="1:19" x14ac:dyDescent="0.25">
      <c r="R173" s="460" t="e">
        <f>Tabla__10.1.1.223_SQLEXPRESS_sigob_utp_Proyectos_indicadores[[#This Row],[desc_indicador]]</f>
        <v>#VALUE!</v>
      </c>
      <c r="S173" s="462" t="e">
        <f>Tabla__10.1.1.223_SQLEXPRESS_sigob_utp_Proyectos_indicadores[[#This Row],[fecha_modificacion]]</f>
        <v>#VALUE!</v>
      </c>
    </row>
    <row r="174" spans="1:19" x14ac:dyDescent="0.25">
      <c r="R174" s="460" t="e">
        <f>Tabla__10.1.1.223_SQLEXPRESS_sigob_utp_Proyectos_indicadores[[#This Row],[desc_indicador]]</f>
        <v>#VALUE!</v>
      </c>
      <c r="S174" s="462" t="e">
        <f>Tabla__10.1.1.223_SQLEXPRESS_sigob_utp_Proyectos_indicadores[[#This Row],[fecha_modificacion]]</f>
        <v>#VALUE!</v>
      </c>
    </row>
    <row r="175" spans="1:19" x14ac:dyDescent="0.25">
      <c r="R175" s="460" t="e">
        <f>Tabla__10.1.1.223_SQLEXPRESS_sigob_utp_Proyectos_indicadores[[#This Row],[desc_indicador]]</f>
        <v>#VALUE!</v>
      </c>
      <c r="S175" s="462" t="e">
        <f>Tabla__10.1.1.223_SQLEXPRESS_sigob_utp_Proyectos_indicadores[[#This Row],[fecha_modificacion]]</f>
        <v>#VALUE!</v>
      </c>
    </row>
    <row r="176" spans="1:19" x14ac:dyDescent="0.25">
      <c r="R176" s="566"/>
      <c r="S176" s="566"/>
    </row>
    <row r="177" spans="18:19" x14ac:dyDescent="0.25">
      <c r="R177" s="566"/>
      <c r="S177" s="566"/>
    </row>
    <row r="178" spans="18:19" x14ac:dyDescent="0.25">
      <c r="R178" s="566"/>
      <c r="S178" s="566"/>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M82"/>
  <sheetViews>
    <sheetView topLeftCell="G52" zoomScaleNormal="100" workbookViewId="0">
      <selection activeCell="B4" sqref="B4:E4"/>
    </sheetView>
  </sheetViews>
  <sheetFormatPr baseColWidth="10" defaultRowHeight="15" x14ac:dyDescent="0.25"/>
  <cols>
    <col min="1" max="1" width="49.7109375" bestFit="1" customWidth="1"/>
    <col min="2" max="2" width="26.85546875" bestFit="1" customWidth="1"/>
    <col min="3" max="3" width="76.140625" customWidth="1"/>
    <col min="4" max="5" width="12.85546875" bestFit="1" customWidth="1"/>
    <col min="6" max="6" width="40.5703125" bestFit="1" customWidth="1"/>
    <col min="7" max="7" width="15.42578125" bestFit="1" customWidth="1"/>
    <col min="8" max="8" width="22.7109375" bestFit="1" customWidth="1"/>
    <col min="9" max="9" width="81.140625" bestFit="1" customWidth="1"/>
    <col min="10" max="10" width="20.7109375" bestFit="1" customWidth="1"/>
    <col min="11" max="11" width="34.7109375" customWidth="1"/>
    <col min="12" max="12" width="11.42578125" style="465"/>
    <col min="13" max="13" width="23.85546875" bestFit="1" customWidth="1"/>
  </cols>
  <sheetData>
    <row r="1" spans="1:13" x14ac:dyDescent="0.25">
      <c r="A1" t="s">
        <v>1</v>
      </c>
      <c r="B1" t="s">
        <v>11</v>
      </c>
      <c r="C1" t="s">
        <v>160</v>
      </c>
      <c r="D1" t="s">
        <v>0</v>
      </c>
      <c r="E1" t="s">
        <v>2</v>
      </c>
      <c r="F1" t="s">
        <v>3</v>
      </c>
      <c r="G1" t="s">
        <v>4</v>
      </c>
      <c r="H1" t="s">
        <v>54</v>
      </c>
      <c r="I1" t="s">
        <v>55</v>
      </c>
      <c r="J1" t="s">
        <v>12</v>
      </c>
      <c r="K1" t="s">
        <v>13</v>
      </c>
      <c r="L1" s="463" t="s">
        <v>255</v>
      </c>
      <c r="M1" s="461" t="s">
        <v>760</v>
      </c>
    </row>
    <row r="2" spans="1:13" x14ac:dyDescent="0.25">
      <c r="A2" t="s">
        <v>253</v>
      </c>
      <c r="B2">
        <v>23</v>
      </c>
      <c r="C2" t="s">
        <v>277</v>
      </c>
      <c r="D2">
        <v>179</v>
      </c>
      <c r="E2" t="s">
        <v>16</v>
      </c>
      <c r="G2" t="s">
        <v>18</v>
      </c>
      <c r="H2">
        <v>35</v>
      </c>
      <c r="I2" t="s">
        <v>1017</v>
      </c>
      <c r="J2" s="1">
        <v>42389.416827465277</v>
      </c>
      <c r="K2" t="s">
        <v>59</v>
      </c>
      <c r="L2" s="464" t="str">
        <f>Tabla__10.1.1.223_SQLEXPRESS_sigob_utp_Proyectos_avance[[#This Row],[titulo_proyecto]]</f>
        <v>1.P1. Desarrollo Físico y sostenibilidad ambiental</v>
      </c>
      <c r="M2" s="462">
        <f>Tabla__10.1.1.223_SQLEXPRESS_sigob_utp_Proyectos_avance[[#This Row],[fecha_modificacion]]</f>
        <v>42389.416827465277</v>
      </c>
    </row>
    <row r="3" spans="1:13" x14ac:dyDescent="0.25">
      <c r="A3" t="s">
        <v>253</v>
      </c>
      <c r="B3">
        <v>23</v>
      </c>
      <c r="C3" t="s">
        <v>280</v>
      </c>
      <c r="D3">
        <v>180</v>
      </c>
      <c r="E3" t="s">
        <v>16</v>
      </c>
      <c r="G3" t="s">
        <v>18</v>
      </c>
      <c r="H3">
        <v>34</v>
      </c>
      <c r="I3" t="s">
        <v>1018</v>
      </c>
      <c r="J3" s="1">
        <v>42368.486371377316</v>
      </c>
      <c r="K3" t="s">
        <v>63</v>
      </c>
      <c r="L3" s="464" t="str">
        <f>Tabla__10.1.1.223_SQLEXPRESS_sigob_utp_Proyectos_avance[[#This Row],[titulo_proyecto]]</f>
        <v>1.P2. Desarrollo tecnológico</v>
      </c>
      <c r="M3" s="462">
        <f>Tabla__10.1.1.223_SQLEXPRESS_sigob_utp_Proyectos_avance[[#This Row],[fecha_modificacion]]</f>
        <v>42368.486371377316</v>
      </c>
    </row>
    <row r="4" spans="1:13" x14ac:dyDescent="0.25">
      <c r="A4" t="s">
        <v>253</v>
      </c>
      <c r="B4">
        <v>23</v>
      </c>
      <c r="C4" t="s">
        <v>287</v>
      </c>
      <c r="D4">
        <v>181</v>
      </c>
      <c r="E4" t="s">
        <v>16</v>
      </c>
      <c r="G4" t="s">
        <v>18</v>
      </c>
      <c r="H4">
        <v>34</v>
      </c>
      <c r="I4" t="s">
        <v>1019</v>
      </c>
      <c r="J4" s="1">
        <v>42389.407504201386</v>
      </c>
      <c r="K4" t="s">
        <v>64</v>
      </c>
      <c r="L4" s="464" t="str">
        <f>Tabla__10.1.1.223_SQLEXPRESS_sigob_utp_Proyectos_avance[[#This Row],[titulo_proyecto]]</f>
        <v>1.P3. Gestión organizacional</v>
      </c>
      <c r="M4" s="462">
        <f>Tabla__10.1.1.223_SQLEXPRESS_sigob_utp_Proyectos_avance[[#This Row],[fecha_modificacion]]</f>
        <v>42389.407504201386</v>
      </c>
    </row>
    <row r="5" spans="1:13" x14ac:dyDescent="0.25">
      <c r="A5" t="s">
        <v>253</v>
      </c>
      <c r="B5">
        <v>23</v>
      </c>
      <c r="C5" t="s">
        <v>290</v>
      </c>
      <c r="D5">
        <v>182</v>
      </c>
      <c r="E5" t="s">
        <v>16</v>
      </c>
      <c r="G5" t="s">
        <v>18</v>
      </c>
      <c r="H5">
        <v>36</v>
      </c>
      <c r="I5" t="s">
        <v>1114</v>
      </c>
      <c r="J5" s="1">
        <v>42396.640589930554</v>
      </c>
      <c r="K5" t="s">
        <v>66</v>
      </c>
      <c r="L5" s="464" t="str">
        <f>Tabla__10.1.1.223_SQLEXPRESS_sigob_utp_Proyectos_avance[[#This Row],[titulo_proyecto]]</f>
        <v>1.P4. Gestión financiera</v>
      </c>
      <c r="M5" s="462">
        <f>Tabla__10.1.1.223_SQLEXPRESS_sigob_utp_Proyectos_avance[[#This Row],[fecha_modificacion]]</f>
        <v>42396.640589930554</v>
      </c>
    </row>
    <row r="6" spans="1:13" x14ac:dyDescent="0.25">
      <c r="A6" t="s">
        <v>253</v>
      </c>
      <c r="B6">
        <v>23</v>
      </c>
      <c r="C6" t="s">
        <v>1245</v>
      </c>
      <c r="D6">
        <v>184</v>
      </c>
      <c r="E6" t="s">
        <v>16</v>
      </c>
      <c r="G6" t="s">
        <v>18</v>
      </c>
      <c r="H6">
        <v>35</v>
      </c>
      <c r="I6" t="s">
        <v>1020</v>
      </c>
      <c r="J6" s="1">
        <v>42389.483518368055</v>
      </c>
      <c r="K6" t="s">
        <v>453</v>
      </c>
      <c r="L6" s="464" t="str">
        <f>Tabla__10.1.1.223_SQLEXPRESS_sigob_utp_Proyectos_avance[[#This Row],[titulo_proyecto]]</f>
        <v>1.P1.1. Gestión de Sostenibilidad Ambiental</v>
      </c>
      <c r="M6" s="462">
        <f>Tabla__10.1.1.223_SQLEXPRESS_sigob_utp_Proyectos_avance[[#This Row],[fecha_modificacion]]</f>
        <v>42389.483518368055</v>
      </c>
    </row>
    <row r="7" spans="1:13" x14ac:dyDescent="0.25">
      <c r="A7" t="s">
        <v>253</v>
      </c>
      <c r="B7">
        <v>23</v>
      </c>
      <c r="C7" t="s">
        <v>685</v>
      </c>
      <c r="D7">
        <v>186</v>
      </c>
      <c r="E7" t="s">
        <v>16</v>
      </c>
      <c r="G7" t="s">
        <v>18</v>
      </c>
      <c r="H7">
        <v>35</v>
      </c>
      <c r="I7" t="s">
        <v>1021</v>
      </c>
      <c r="J7" s="1">
        <v>42388.411693634262</v>
      </c>
      <c r="K7" t="s">
        <v>1249</v>
      </c>
      <c r="L7" s="464" t="str">
        <f>Tabla__10.1.1.223_SQLEXPRESS_sigob_utp_Proyectos_avance[[#This Row],[titulo_proyecto]]</f>
        <v>1.P3.2. Gestión de Procesos</v>
      </c>
      <c r="M7" s="462">
        <f>Tabla__10.1.1.223_SQLEXPRESS_sigob_utp_Proyectos_avance[[#This Row],[fecha_modificacion]]</f>
        <v>42388.411693634262</v>
      </c>
    </row>
    <row r="8" spans="1:13" x14ac:dyDescent="0.25">
      <c r="A8" t="s">
        <v>253</v>
      </c>
      <c r="B8">
        <v>23</v>
      </c>
      <c r="C8" t="s">
        <v>672</v>
      </c>
      <c r="D8">
        <v>217</v>
      </c>
      <c r="E8" t="s">
        <v>16</v>
      </c>
      <c r="G8" t="s">
        <v>18</v>
      </c>
      <c r="H8">
        <v>35</v>
      </c>
      <c r="I8" t="s">
        <v>1233</v>
      </c>
      <c r="J8" s="1">
        <v>42368.633020868052</v>
      </c>
      <c r="K8" t="s">
        <v>1192</v>
      </c>
      <c r="L8" s="464" t="str">
        <f>Tabla__10.1.1.223_SQLEXPRESS_sigob_utp_Proyectos_avance[[#This Row],[titulo_proyecto]]</f>
        <v>1.3.1. Intervención de la Estructura Organizacional (EO)</v>
      </c>
      <c r="M8" s="462">
        <f>Tabla__10.1.1.223_SQLEXPRESS_sigob_utp_Proyectos_avance[[#This Row],[fecha_modificacion]]</f>
        <v>42368.633020868052</v>
      </c>
    </row>
    <row r="9" spans="1:13" x14ac:dyDescent="0.25">
      <c r="A9" t="s">
        <v>253</v>
      </c>
      <c r="B9">
        <v>23</v>
      </c>
      <c r="C9" t="s">
        <v>617</v>
      </c>
      <c r="D9">
        <v>220</v>
      </c>
      <c r="E9" t="s">
        <v>16</v>
      </c>
      <c r="G9" t="s">
        <v>18</v>
      </c>
      <c r="H9">
        <v>35</v>
      </c>
      <c r="I9" t="s">
        <v>1022</v>
      </c>
      <c r="J9" s="1">
        <v>42368.638655092589</v>
      </c>
      <c r="K9" t="s">
        <v>1192</v>
      </c>
      <c r="L9" s="464" t="str">
        <f>Tabla__10.1.1.223_SQLEXPRESS_sigob_utp_Proyectos_avance[[#This Row],[titulo_proyecto]]</f>
        <v>1.P3.1. Estructura organizacional</v>
      </c>
      <c r="M9" s="462">
        <f>Tabla__10.1.1.223_SQLEXPRESS_sigob_utp_Proyectos_avance[[#This Row],[fecha_modificacion]]</f>
        <v>42368.638655092589</v>
      </c>
    </row>
    <row r="10" spans="1:13" x14ac:dyDescent="0.25">
      <c r="A10" t="s">
        <v>253</v>
      </c>
      <c r="B10">
        <v>23</v>
      </c>
      <c r="C10" t="s">
        <v>667</v>
      </c>
      <c r="D10">
        <v>221</v>
      </c>
      <c r="E10" t="s">
        <v>16</v>
      </c>
      <c r="G10" t="s">
        <v>18</v>
      </c>
      <c r="H10">
        <v>35</v>
      </c>
      <c r="I10" t="s">
        <v>1234</v>
      </c>
      <c r="J10" s="1">
        <v>42390.435531516203</v>
      </c>
      <c r="K10" t="s">
        <v>453</v>
      </c>
      <c r="L10" s="464" t="str">
        <f>Tabla__10.1.1.223_SQLEXPRESS_sigob_utp_Proyectos_avance[[#This Row],[titulo_proyecto]]</f>
        <v>1.1.1. Gestión Ambiental Universitaria</v>
      </c>
      <c r="M10" s="462">
        <f>Tabla__10.1.1.223_SQLEXPRESS_sigob_utp_Proyectos_avance[[#This Row],[fecha_modificacion]]</f>
        <v>42390.435531516203</v>
      </c>
    </row>
    <row r="11" spans="1:13" x14ac:dyDescent="0.25">
      <c r="A11" t="s">
        <v>253</v>
      </c>
      <c r="B11">
        <v>23</v>
      </c>
      <c r="C11" t="s">
        <v>673</v>
      </c>
      <c r="D11">
        <v>235</v>
      </c>
      <c r="E11" t="s">
        <v>16</v>
      </c>
      <c r="G11" t="s">
        <v>18</v>
      </c>
      <c r="H11">
        <v>35</v>
      </c>
      <c r="I11" t="s">
        <v>1235</v>
      </c>
      <c r="J11" s="1">
        <v>42395.390161342591</v>
      </c>
      <c r="K11" t="s">
        <v>1193</v>
      </c>
      <c r="L11" s="464" t="str">
        <f>Tabla__10.1.1.223_SQLEXPRESS_sigob_utp_Proyectos_avance[[#This Row],[titulo_proyecto]]</f>
        <v>1.3.2. Nivel de Satisfacción de usuarios a nivel institucional (GP)</v>
      </c>
      <c r="M11" s="462">
        <f>Tabla__10.1.1.223_SQLEXPRESS_sigob_utp_Proyectos_avance[[#This Row],[fecha_modificacion]]</f>
        <v>42395.390161342591</v>
      </c>
    </row>
    <row r="12" spans="1:13" x14ac:dyDescent="0.25">
      <c r="A12" t="s">
        <v>37</v>
      </c>
      <c r="B12">
        <v>35</v>
      </c>
      <c r="C12" t="s">
        <v>186</v>
      </c>
      <c r="D12">
        <v>64</v>
      </c>
      <c r="E12" t="s">
        <v>16</v>
      </c>
      <c r="F12" t="s">
        <v>154</v>
      </c>
      <c r="G12" t="s">
        <v>18</v>
      </c>
      <c r="H12">
        <v>35</v>
      </c>
      <c r="I12" t="s">
        <v>1115</v>
      </c>
      <c r="J12" s="1">
        <v>42394.334837997689</v>
      </c>
      <c r="K12" t="s">
        <v>151</v>
      </c>
      <c r="L12" s="464" t="str">
        <f>Tabla__10.1.1.223_SQLEXPRESS_sigob_utp_Proyectos_avance[[#This Row],[titulo_proyecto]]</f>
        <v>2.P1. Educabilidad</v>
      </c>
      <c r="M12" s="462">
        <f>Tabla__10.1.1.223_SQLEXPRESS_sigob_utp_Proyectos_avance[[#This Row],[fecha_modificacion]]</f>
        <v>42394.334837997689</v>
      </c>
    </row>
    <row r="13" spans="1:13" x14ac:dyDescent="0.25">
      <c r="A13" t="s">
        <v>37</v>
      </c>
      <c r="B13">
        <v>35</v>
      </c>
      <c r="C13" t="s">
        <v>188</v>
      </c>
      <c r="D13">
        <v>65</v>
      </c>
      <c r="E13" t="s">
        <v>16</v>
      </c>
      <c r="F13" t="s">
        <v>154</v>
      </c>
      <c r="G13" t="s">
        <v>18</v>
      </c>
      <c r="H13">
        <v>35</v>
      </c>
      <c r="I13" t="s">
        <v>1163</v>
      </c>
      <c r="J13" s="1">
        <v>42395.493512037036</v>
      </c>
      <c r="K13" t="s">
        <v>717</v>
      </c>
      <c r="L13" s="464" t="str">
        <f>Tabla__10.1.1.223_SQLEXPRESS_sigob_utp_Proyectos_avance[[#This Row],[titulo_proyecto]]</f>
        <v>2.P2. Aprendibilidad</v>
      </c>
      <c r="M13" s="462">
        <f>Tabla__10.1.1.223_SQLEXPRESS_sigob_utp_Proyectos_avance[[#This Row],[fecha_modificacion]]</f>
        <v>42395.493512037036</v>
      </c>
    </row>
    <row r="14" spans="1:13" x14ac:dyDescent="0.25">
      <c r="A14" t="s">
        <v>37</v>
      </c>
      <c r="B14">
        <v>35</v>
      </c>
      <c r="C14" t="s">
        <v>192</v>
      </c>
      <c r="D14">
        <v>66</v>
      </c>
      <c r="E14" t="s">
        <v>16</v>
      </c>
      <c r="F14" t="s">
        <v>154</v>
      </c>
      <c r="G14" t="s">
        <v>18</v>
      </c>
      <c r="H14">
        <v>35</v>
      </c>
      <c r="I14" t="s">
        <v>1023</v>
      </c>
      <c r="J14" s="1">
        <v>42387.391886956022</v>
      </c>
      <c r="K14" t="s">
        <v>717</v>
      </c>
      <c r="L14" s="464" t="str">
        <f>Tabla__10.1.1.223_SQLEXPRESS_sigob_utp_Proyectos_avance[[#This Row],[titulo_proyecto]]</f>
        <v>2.P3. Educatividad</v>
      </c>
      <c r="M14" s="462">
        <f>Tabla__10.1.1.223_SQLEXPRESS_sigob_utp_Proyectos_avance[[#This Row],[fecha_modificacion]]</f>
        <v>42387.391886956022</v>
      </c>
    </row>
    <row r="15" spans="1:13" x14ac:dyDescent="0.25">
      <c r="A15" t="s">
        <v>37</v>
      </c>
      <c r="B15">
        <v>35</v>
      </c>
      <c r="C15" t="s">
        <v>193</v>
      </c>
      <c r="D15">
        <v>67</v>
      </c>
      <c r="E15" t="s">
        <v>16</v>
      </c>
      <c r="F15" t="s">
        <v>154</v>
      </c>
      <c r="G15" t="s">
        <v>18</v>
      </c>
      <c r="H15">
        <v>35</v>
      </c>
      <c r="I15" t="s">
        <v>1116</v>
      </c>
      <c r="J15" s="1">
        <v>42394.751217280093</v>
      </c>
      <c r="K15" t="s">
        <v>807</v>
      </c>
      <c r="L15" s="464" t="str">
        <f>Tabla__10.1.1.223_SQLEXPRESS_sigob_utp_Proyectos_avance[[#This Row],[titulo_proyecto]]</f>
        <v>2.P4. Enseñabilidad</v>
      </c>
      <c r="M15" s="462">
        <f>Tabla__10.1.1.223_SQLEXPRESS_sigob_utp_Proyectos_avance[[#This Row],[fecha_modificacion]]</f>
        <v>42394.751217280093</v>
      </c>
    </row>
    <row r="16" spans="1:13" x14ac:dyDescent="0.25">
      <c r="A16" t="s">
        <v>37</v>
      </c>
      <c r="B16">
        <v>35</v>
      </c>
      <c r="C16" t="s">
        <v>194</v>
      </c>
      <c r="D16">
        <v>68</v>
      </c>
      <c r="E16" t="s">
        <v>16</v>
      </c>
      <c r="F16" t="s">
        <v>154</v>
      </c>
      <c r="G16" t="s">
        <v>18</v>
      </c>
      <c r="H16">
        <v>35</v>
      </c>
      <c r="I16" t="s">
        <v>1117</v>
      </c>
      <c r="J16" s="1">
        <v>42394.458578784725</v>
      </c>
      <c r="K16" t="s">
        <v>1250</v>
      </c>
      <c r="L16" s="464" t="str">
        <f>Tabla__10.1.1.223_SQLEXPRESS_sigob_utp_Proyectos_avance[[#This Row],[titulo_proyecto]]</f>
        <v>2.P5. Cobertura</v>
      </c>
      <c r="M16" s="462">
        <f>Tabla__10.1.1.223_SQLEXPRESS_sigob_utp_Proyectos_avance[[#This Row],[fecha_modificacion]]</f>
        <v>42394.458578784725</v>
      </c>
    </row>
    <row r="17" spans="1:13" x14ac:dyDescent="0.25">
      <c r="A17" t="s">
        <v>266</v>
      </c>
      <c r="B17">
        <v>35</v>
      </c>
      <c r="C17" t="s">
        <v>195</v>
      </c>
      <c r="D17">
        <v>157</v>
      </c>
      <c r="E17" t="s">
        <v>16</v>
      </c>
      <c r="F17" t="s">
        <v>154</v>
      </c>
      <c r="G17" t="s">
        <v>18</v>
      </c>
      <c r="H17">
        <v>35</v>
      </c>
      <c r="I17" t="s">
        <v>1180</v>
      </c>
      <c r="J17" s="1">
        <v>42396.425963043985</v>
      </c>
      <c r="K17" t="s">
        <v>634</v>
      </c>
      <c r="L17" s="464" t="str">
        <f>Tabla__10.1.1.223_SQLEXPRESS_sigob_utp_Proyectos_avance[[#This Row],[titulo_proyecto]]</f>
        <v>3.P1. Formación integral</v>
      </c>
      <c r="M17" s="462">
        <f>Tabla__10.1.1.223_SQLEXPRESS_sigob_utp_Proyectos_avance[[#This Row],[fecha_modificacion]]</f>
        <v>42396.425963043985</v>
      </c>
    </row>
    <row r="18" spans="1:13" x14ac:dyDescent="0.25">
      <c r="A18" t="s">
        <v>266</v>
      </c>
      <c r="B18">
        <v>35</v>
      </c>
      <c r="C18" t="s">
        <v>313</v>
      </c>
      <c r="D18">
        <v>158</v>
      </c>
      <c r="E18" t="s">
        <v>16</v>
      </c>
      <c r="F18" t="s">
        <v>154</v>
      </c>
      <c r="G18" t="s">
        <v>18</v>
      </c>
      <c r="H18">
        <v>35</v>
      </c>
      <c r="I18" t="s">
        <v>1118</v>
      </c>
      <c r="J18" s="1">
        <v>42394.855231516201</v>
      </c>
      <c r="K18" t="s">
        <v>107</v>
      </c>
      <c r="L18" s="464" t="str">
        <f>Tabla__10.1.1.223_SQLEXPRESS_sigob_utp_Proyectos_avance[[#This Row],[titulo_proyecto]]</f>
        <v>3.P2. Universidad que promueve la salud</v>
      </c>
      <c r="M18" s="462">
        <f>Tabla__10.1.1.223_SQLEXPRESS_sigob_utp_Proyectos_avance[[#This Row],[fecha_modificacion]]</f>
        <v>42394.855231516201</v>
      </c>
    </row>
    <row r="19" spans="1:13" x14ac:dyDescent="0.25">
      <c r="A19" t="s">
        <v>266</v>
      </c>
      <c r="B19">
        <v>35</v>
      </c>
      <c r="C19" t="s">
        <v>317</v>
      </c>
      <c r="D19">
        <v>159</v>
      </c>
      <c r="E19" t="s">
        <v>16</v>
      </c>
      <c r="F19" t="s">
        <v>154</v>
      </c>
      <c r="G19" t="s">
        <v>18</v>
      </c>
      <c r="H19">
        <v>35</v>
      </c>
      <c r="I19" t="s">
        <v>1024</v>
      </c>
      <c r="J19" s="1">
        <v>42354.491211342596</v>
      </c>
      <c r="K19" t="s">
        <v>919</v>
      </c>
      <c r="L19" s="464" t="str">
        <f>Tabla__10.1.1.223_SQLEXPRESS_sigob_utp_Proyectos_avance[[#This Row],[titulo_proyecto]]</f>
        <v>3.P3. Atención integral y servicio social</v>
      </c>
      <c r="M19" s="462">
        <f>Tabla__10.1.1.223_SQLEXPRESS_sigob_utp_Proyectos_avance[[#This Row],[fecha_modificacion]]</f>
        <v>42354.491211342596</v>
      </c>
    </row>
    <row r="20" spans="1:13" x14ac:dyDescent="0.25">
      <c r="A20" t="s">
        <v>266</v>
      </c>
      <c r="B20">
        <v>35</v>
      </c>
      <c r="C20" t="s">
        <v>204</v>
      </c>
      <c r="D20">
        <v>161</v>
      </c>
      <c r="E20" t="s">
        <v>16</v>
      </c>
      <c r="F20" t="s">
        <v>154</v>
      </c>
      <c r="G20" t="s">
        <v>18</v>
      </c>
      <c r="H20">
        <v>34</v>
      </c>
      <c r="I20" t="s">
        <v>1025</v>
      </c>
      <c r="J20" s="1">
        <v>42354.664116585649</v>
      </c>
      <c r="K20" t="s">
        <v>110</v>
      </c>
      <c r="L20" s="464" t="str">
        <f>Tabla__10.1.1.223_SQLEXPRESS_sigob_utp_Proyectos_avance[[#This Row],[titulo_proyecto]]</f>
        <v>3.P5. Gestión estratégica</v>
      </c>
      <c r="M20" s="462">
        <f>Tabla__10.1.1.223_SQLEXPRESS_sigob_utp_Proyectos_avance[[#This Row],[fecha_modificacion]]</f>
        <v>42354.664116585649</v>
      </c>
    </row>
    <row r="21" spans="1:13" x14ac:dyDescent="0.25">
      <c r="A21" t="s">
        <v>266</v>
      </c>
      <c r="B21">
        <v>35</v>
      </c>
      <c r="C21" t="s">
        <v>201</v>
      </c>
      <c r="D21">
        <v>162</v>
      </c>
      <c r="E21" t="s">
        <v>16</v>
      </c>
      <c r="F21" t="s">
        <v>154</v>
      </c>
      <c r="G21" t="s">
        <v>18</v>
      </c>
      <c r="H21">
        <v>35</v>
      </c>
      <c r="I21" t="s">
        <v>967</v>
      </c>
      <c r="J21" s="1">
        <v>42303.783652395832</v>
      </c>
      <c r="K21" t="s">
        <v>688</v>
      </c>
      <c r="L21" s="464" t="str">
        <f>Tabla__10.1.1.223_SQLEXPRESS_sigob_utp_Proyectos_avance[[#This Row],[titulo_proyecto]]</f>
        <v>3.P4. Observatorio social</v>
      </c>
      <c r="M21" s="462">
        <f>Tabla__10.1.1.223_SQLEXPRESS_sigob_utp_Proyectos_avance[[#This Row],[fecha_modificacion]]</f>
        <v>42303.783652395832</v>
      </c>
    </row>
    <row r="22" spans="1:13" x14ac:dyDescent="0.25">
      <c r="A22" t="s">
        <v>15</v>
      </c>
      <c r="B22">
        <v>35</v>
      </c>
      <c r="C22" t="s">
        <v>205</v>
      </c>
      <c r="D22">
        <v>72</v>
      </c>
      <c r="E22" t="s">
        <v>16</v>
      </c>
      <c r="G22" t="s">
        <v>18</v>
      </c>
      <c r="H22">
        <v>35</v>
      </c>
      <c r="I22" t="s">
        <v>1119</v>
      </c>
      <c r="J22" s="1">
        <v>42395.386278969905</v>
      </c>
      <c r="K22" t="s">
        <v>113</v>
      </c>
      <c r="L22" s="464" t="str">
        <f>Tabla__10.1.1.223_SQLEXPRESS_sigob_utp_Proyectos_avance[[#This Row],[titulo_proyecto]]</f>
        <v>4.P1. Convocatorias internas y externas para financiación de proyectos</v>
      </c>
      <c r="M22" s="462">
        <f>Tabla__10.1.1.223_SQLEXPRESS_sigob_utp_Proyectos_avance[[#This Row],[fecha_modificacion]]</f>
        <v>42395.386278969905</v>
      </c>
    </row>
    <row r="23" spans="1:13" x14ac:dyDescent="0.25">
      <c r="A23" t="s">
        <v>15</v>
      </c>
      <c r="B23">
        <v>35</v>
      </c>
      <c r="C23" t="s">
        <v>334</v>
      </c>
      <c r="D23">
        <v>73</v>
      </c>
      <c r="E23" t="s">
        <v>16</v>
      </c>
      <c r="G23" t="s">
        <v>18</v>
      </c>
      <c r="H23">
        <v>35</v>
      </c>
      <c r="I23" t="s">
        <v>1120</v>
      </c>
      <c r="J23" s="1">
        <v>42395.390163159725</v>
      </c>
      <c r="K23" t="s">
        <v>117</v>
      </c>
      <c r="L23" s="464" t="str">
        <f>Tabla__10.1.1.223_SQLEXPRESS_sigob_utp_Proyectos_avance[[#This Row],[titulo_proyecto]]</f>
        <v>4.P3. Relación Universidad - Empresa - Estado y Sociedad Civil</v>
      </c>
      <c r="M23" s="462">
        <f>Tabla__10.1.1.223_SQLEXPRESS_sigob_utp_Proyectos_avance[[#This Row],[fecha_modificacion]]</f>
        <v>42395.390163159725</v>
      </c>
    </row>
    <row r="24" spans="1:13" x14ac:dyDescent="0.25">
      <c r="A24" t="s">
        <v>15</v>
      </c>
      <c r="B24">
        <v>35</v>
      </c>
      <c r="C24" t="s">
        <v>327</v>
      </c>
      <c r="D24">
        <v>74</v>
      </c>
      <c r="E24" t="s">
        <v>16</v>
      </c>
      <c r="G24" t="s">
        <v>18</v>
      </c>
      <c r="H24">
        <v>35</v>
      </c>
      <c r="I24" t="s">
        <v>1121</v>
      </c>
      <c r="J24" s="1">
        <v>42395.397498229169</v>
      </c>
      <c r="K24" t="s">
        <v>113</v>
      </c>
      <c r="L24" s="464" t="str">
        <f>Tabla__10.1.1.223_SQLEXPRESS_sigob_utp_Proyectos_avance[[#This Row],[titulo_proyecto]]</f>
        <v>4.P2. Políticas de fomento de investigación, innovación y extensión</v>
      </c>
      <c r="M24" s="462">
        <f>Tabla__10.1.1.223_SQLEXPRESS_sigob_utp_Proyectos_avance[[#This Row],[fecha_modificacion]]</f>
        <v>42395.397498229169</v>
      </c>
    </row>
    <row r="25" spans="1:13" x14ac:dyDescent="0.25">
      <c r="A25" t="s">
        <v>21</v>
      </c>
      <c r="B25">
        <v>35</v>
      </c>
      <c r="C25" t="s">
        <v>846</v>
      </c>
      <c r="D25">
        <v>75</v>
      </c>
      <c r="E25" t="s">
        <v>16</v>
      </c>
      <c r="F25" t="s">
        <v>238</v>
      </c>
      <c r="G25" t="s">
        <v>18</v>
      </c>
      <c r="H25">
        <v>35</v>
      </c>
      <c r="I25" t="s">
        <v>1026</v>
      </c>
      <c r="J25" s="1">
        <v>42383.673139699073</v>
      </c>
      <c r="K25" t="s">
        <v>24</v>
      </c>
      <c r="L25" s="464" t="str">
        <f>Tabla__10.1.1.223_SQLEXPRESS_sigob_utp_Proyectos_avance[[#This Row],[titulo_proyecto]]</f>
        <v>5.P1. Internacionalización en Casa</v>
      </c>
      <c r="M25" s="462">
        <f>Tabla__10.1.1.223_SQLEXPRESS_sigob_utp_Proyectos_avance[[#This Row],[fecha_modificacion]]</f>
        <v>42383.673139699073</v>
      </c>
    </row>
    <row r="26" spans="1:13" x14ac:dyDescent="0.25">
      <c r="A26" t="s">
        <v>21</v>
      </c>
      <c r="B26">
        <v>35</v>
      </c>
      <c r="C26" t="s">
        <v>858</v>
      </c>
      <c r="D26">
        <v>76</v>
      </c>
      <c r="E26" t="s">
        <v>16</v>
      </c>
      <c r="F26" t="s">
        <v>154</v>
      </c>
      <c r="G26" t="s">
        <v>18</v>
      </c>
      <c r="H26">
        <v>35</v>
      </c>
      <c r="I26" t="s">
        <v>1027</v>
      </c>
      <c r="J26" s="1">
        <v>42383.708769363424</v>
      </c>
      <c r="K26" t="s">
        <v>24</v>
      </c>
      <c r="L26" s="464" t="str">
        <f>Tabla__10.1.1.223_SQLEXPRESS_sigob_utp_Proyectos_avance[[#This Row],[titulo_proyecto]]</f>
        <v>5.P2. Movilidad Internacional Estudiantil</v>
      </c>
      <c r="M26" s="462">
        <f>Tabla__10.1.1.223_SQLEXPRESS_sigob_utp_Proyectos_avance[[#This Row],[fecha_modificacion]]</f>
        <v>42383.708769363424</v>
      </c>
    </row>
    <row r="27" spans="1:13" x14ac:dyDescent="0.25">
      <c r="A27" t="s">
        <v>21</v>
      </c>
      <c r="B27">
        <v>35</v>
      </c>
      <c r="C27" t="s">
        <v>863</v>
      </c>
      <c r="D27">
        <v>77</v>
      </c>
      <c r="E27" t="s">
        <v>16</v>
      </c>
      <c r="F27" t="s">
        <v>239</v>
      </c>
      <c r="G27" t="s">
        <v>18</v>
      </c>
      <c r="H27">
        <v>35</v>
      </c>
      <c r="I27" t="s">
        <v>1028</v>
      </c>
      <c r="J27" s="1">
        <v>42383.683174039354</v>
      </c>
      <c r="K27" t="s">
        <v>24</v>
      </c>
      <c r="L27" s="464" t="str">
        <f>Tabla__10.1.1.223_SQLEXPRESS_sigob_utp_Proyectos_avance[[#This Row],[titulo_proyecto]]</f>
        <v>5.P3. Socios Académicos Internacionales</v>
      </c>
      <c r="M27" s="462">
        <f>Tabla__10.1.1.223_SQLEXPRESS_sigob_utp_Proyectos_avance[[#This Row],[fecha_modificacion]]</f>
        <v>42383.683174039354</v>
      </c>
    </row>
    <row r="28" spans="1:13" x14ac:dyDescent="0.25">
      <c r="A28" t="s">
        <v>21</v>
      </c>
      <c r="B28">
        <v>35</v>
      </c>
      <c r="C28" t="s">
        <v>594</v>
      </c>
      <c r="D28">
        <v>216</v>
      </c>
      <c r="E28" t="s">
        <v>16</v>
      </c>
      <c r="G28" t="s">
        <v>18</v>
      </c>
      <c r="H28">
        <v>35</v>
      </c>
      <c r="I28" t="s">
        <v>1029</v>
      </c>
      <c r="J28" s="1">
        <v>42390.421889849538</v>
      </c>
      <c r="K28" t="s">
        <v>66</v>
      </c>
      <c r="L28" s="464" t="str">
        <f>Tabla__10.1.1.223_SQLEXPRESS_sigob_utp_Proyectos_avance[[#This Row],[titulo_proyecto]]</f>
        <v>5.P1.1. Aplicación de estrategias de bilingüismo para funcionarios administrativos</v>
      </c>
      <c r="M28" s="462">
        <f>Tabla__10.1.1.223_SQLEXPRESS_sigob_utp_Proyectos_avance[[#This Row],[fecha_modificacion]]</f>
        <v>42390.421889849538</v>
      </c>
    </row>
    <row r="29" spans="1:13" x14ac:dyDescent="0.25">
      <c r="A29" t="s">
        <v>21</v>
      </c>
      <c r="B29">
        <v>35</v>
      </c>
      <c r="C29" t="s">
        <v>856</v>
      </c>
      <c r="D29">
        <v>241</v>
      </c>
      <c r="E29" t="s">
        <v>16</v>
      </c>
      <c r="G29" t="s">
        <v>18</v>
      </c>
      <c r="H29">
        <v>34</v>
      </c>
      <c r="I29" t="s">
        <v>1251</v>
      </c>
      <c r="J29" s="1">
        <v>42318.711471562499</v>
      </c>
      <c r="K29" t="s">
        <v>1224</v>
      </c>
      <c r="L29" s="464" t="str">
        <f>Tabla__10.1.1.223_SQLEXPRESS_sigob_utp_Proyectos_avance[[#This Row],[titulo_proyecto]]</f>
        <v>5.P1.3. Seguimiento adquisición competencia en lengua extranjera - Estudiantes</v>
      </c>
      <c r="M29" s="462">
        <f>Tabla__10.1.1.223_SQLEXPRESS_sigob_utp_Proyectos_avance[[#This Row],[fecha_modificacion]]</f>
        <v>42318.711471562499</v>
      </c>
    </row>
    <row r="30" spans="1:13" x14ac:dyDescent="0.25">
      <c r="A30" t="s">
        <v>21</v>
      </c>
      <c r="B30">
        <v>35</v>
      </c>
      <c r="C30" t="s">
        <v>857</v>
      </c>
      <c r="D30">
        <v>244</v>
      </c>
      <c r="E30" t="s">
        <v>16</v>
      </c>
      <c r="G30" t="s">
        <v>18</v>
      </c>
      <c r="H30">
        <v>34</v>
      </c>
      <c r="I30" t="s">
        <v>1252</v>
      </c>
      <c r="J30" s="1">
        <v>42340.673904664349</v>
      </c>
      <c r="K30" t="s">
        <v>1224</v>
      </c>
      <c r="L30" s="464" t="str">
        <f>Tabla__10.1.1.223_SQLEXPRESS_sigob_utp_Proyectos_avance[[#This Row],[titulo_proyecto]]</f>
        <v>5.P1.4. Capacidades Físicas y Tecnológicas</v>
      </c>
      <c r="M30" s="462">
        <f>Tabla__10.1.1.223_SQLEXPRESS_sigob_utp_Proyectos_avance[[#This Row],[fecha_modificacion]]</f>
        <v>42340.673904664349</v>
      </c>
    </row>
    <row r="31" spans="1:13" x14ac:dyDescent="0.25">
      <c r="A31" t="s">
        <v>21</v>
      </c>
      <c r="B31">
        <v>35</v>
      </c>
      <c r="C31" t="s">
        <v>719</v>
      </c>
      <c r="D31">
        <v>292</v>
      </c>
      <c r="E31" t="s">
        <v>16</v>
      </c>
      <c r="G31" t="s">
        <v>18</v>
      </c>
      <c r="H31">
        <v>35</v>
      </c>
      <c r="I31" t="s">
        <v>1122</v>
      </c>
      <c r="J31" s="1">
        <v>42395.447448842591</v>
      </c>
      <c r="K31" t="s">
        <v>717</v>
      </c>
      <c r="L31" s="464" t="str">
        <f>Tabla__10.1.1.223_SQLEXPRESS_sigob_utp_Proyectos_avance[[#This Row],[titulo_proyecto]]</f>
        <v>5.P1.2. Aplicación de estrategias de bilingüismo para docentes</v>
      </c>
      <c r="M31" s="462">
        <f>Tabla__10.1.1.223_SQLEXPRESS_sigob_utp_Proyectos_avance[[#This Row],[fecha_modificacion]]</f>
        <v>42395.447448842591</v>
      </c>
    </row>
    <row r="32" spans="1:13" x14ac:dyDescent="0.25">
      <c r="A32" t="s">
        <v>42</v>
      </c>
      <c r="B32">
        <v>35</v>
      </c>
      <c r="C32" t="s">
        <v>222</v>
      </c>
      <c r="D32">
        <v>78</v>
      </c>
      <c r="E32" t="s">
        <v>16</v>
      </c>
      <c r="F32" t="s">
        <v>43</v>
      </c>
      <c r="G32" t="s">
        <v>18</v>
      </c>
      <c r="H32">
        <v>35</v>
      </c>
      <c r="I32" t="s">
        <v>1030</v>
      </c>
      <c r="J32" s="1">
        <v>42395.451643020831</v>
      </c>
      <c r="K32" t="s">
        <v>45</v>
      </c>
      <c r="L32" s="464" t="str">
        <f>Tabla__10.1.1.223_SQLEXPRESS_sigob_utp_Proyectos_avance[[#This Row],[titulo_proyecto]]</f>
        <v>6.P3.Sistema universitario para la formulación y gestión de políticas públicas</v>
      </c>
      <c r="M32" s="462">
        <f>Tabla__10.1.1.223_SQLEXPRESS_sigob_utp_Proyectos_avance[[#This Row],[fecha_modificacion]]</f>
        <v>42395.451643020831</v>
      </c>
    </row>
    <row r="33" spans="1:13" x14ac:dyDescent="0.25">
      <c r="A33" t="s">
        <v>42</v>
      </c>
      <c r="B33">
        <v>35</v>
      </c>
      <c r="C33" t="s">
        <v>217</v>
      </c>
      <c r="D33">
        <v>79</v>
      </c>
      <c r="E33" t="s">
        <v>16</v>
      </c>
      <c r="F33" t="s">
        <v>43</v>
      </c>
      <c r="G33" t="s">
        <v>18</v>
      </c>
      <c r="H33">
        <v>35</v>
      </c>
      <c r="I33" t="s">
        <v>1031</v>
      </c>
      <c r="J33" s="1">
        <v>42390.366477002317</v>
      </c>
      <c r="K33" t="s">
        <v>218</v>
      </c>
      <c r="L33" s="464" t="str">
        <f>Tabla__10.1.1.223_SQLEXPRESS_sigob_utp_Proyectos_avance[[#This Row],[titulo_proyecto]]</f>
        <v>6.P1. Alianza Universidad - Empresa - Estado para la transferencia de conocimiento</v>
      </c>
      <c r="M33" s="462">
        <f>Tabla__10.1.1.223_SQLEXPRESS_sigob_utp_Proyectos_avance[[#This Row],[fecha_modificacion]]</f>
        <v>42390.366477002317</v>
      </c>
    </row>
    <row r="34" spans="1:13" x14ac:dyDescent="0.25">
      <c r="A34" t="s">
        <v>42</v>
      </c>
      <c r="B34">
        <v>35</v>
      </c>
      <c r="C34" t="s">
        <v>225</v>
      </c>
      <c r="D34">
        <v>80</v>
      </c>
      <c r="E34" t="s">
        <v>16</v>
      </c>
      <c r="F34" t="s">
        <v>43</v>
      </c>
      <c r="G34" t="s">
        <v>18</v>
      </c>
      <c r="H34">
        <v>35</v>
      </c>
      <c r="I34" t="s">
        <v>1032</v>
      </c>
      <c r="J34" s="1">
        <v>42390.470841319446</v>
      </c>
      <c r="K34" t="s">
        <v>45</v>
      </c>
      <c r="L34" s="464" t="str">
        <f>Tabla__10.1.1.223_SQLEXPRESS_sigob_utp_Proyectos_avance[[#This Row],[titulo_proyecto]]</f>
        <v>6.P5. Aporte de la UTP al proyecto de Paisaje Cultural Cafetero</v>
      </c>
      <c r="M34" s="462">
        <f>Tabla__10.1.1.223_SQLEXPRESS_sigob_utp_Proyectos_avance[[#This Row],[fecha_modificacion]]</f>
        <v>42390.470841319446</v>
      </c>
    </row>
    <row r="35" spans="1:13" x14ac:dyDescent="0.25">
      <c r="A35" t="s">
        <v>42</v>
      </c>
      <c r="B35">
        <v>35</v>
      </c>
      <c r="C35" t="s">
        <v>219</v>
      </c>
      <c r="D35">
        <v>81</v>
      </c>
      <c r="E35" t="s">
        <v>16</v>
      </c>
      <c r="F35" t="s">
        <v>43</v>
      </c>
      <c r="G35" t="s">
        <v>18</v>
      </c>
      <c r="H35">
        <v>35</v>
      </c>
      <c r="I35" t="s">
        <v>1033</v>
      </c>
      <c r="J35" s="1">
        <v>42390.463679513887</v>
      </c>
      <c r="K35" t="s">
        <v>45</v>
      </c>
      <c r="L35" s="464" t="str">
        <f>Tabla__10.1.1.223_SQLEXPRESS_sigob_utp_Proyectos_avance[[#This Row],[titulo_proyecto]]</f>
        <v>6.P2. Contribución a la consolidación de una red de observatorios para la Ecorregión</v>
      </c>
      <c r="M35" s="462">
        <f>Tabla__10.1.1.223_SQLEXPRESS_sigob_utp_Proyectos_avance[[#This Row],[fecha_modificacion]]</f>
        <v>42390.463679513887</v>
      </c>
    </row>
    <row r="36" spans="1:13" x14ac:dyDescent="0.25">
      <c r="A36" t="s">
        <v>42</v>
      </c>
      <c r="B36">
        <v>35</v>
      </c>
      <c r="C36" t="s">
        <v>223</v>
      </c>
      <c r="D36">
        <v>123</v>
      </c>
      <c r="E36" t="s">
        <v>16</v>
      </c>
      <c r="F36" t="s">
        <v>43</v>
      </c>
      <c r="G36" t="s">
        <v>18</v>
      </c>
      <c r="H36">
        <v>35</v>
      </c>
      <c r="I36" t="s">
        <v>1034</v>
      </c>
      <c r="J36" s="1">
        <v>42390.465883645833</v>
      </c>
      <c r="K36" t="s">
        <v>45</v>
      </c>
      <c r="L36" s="464" t="str">
        <f>Tabla__10.1.1.223_SQLEXPRESS_sigob_utp_Proyectos_avance[[#This Row],[titulo_proyecto]]</f>
        <v>6.P4. Integración académica</v>
      </c>
      <c r="M36" s="462">
        <f>Tabla__10.1.1.223_SQLEXPRESS_sigob_utp_Proyectos_avance[[#This Row],[fecha_modificacion]]</f>
        <v>42390.465883645833</v>
      </c>
    </row>
    <row r="37" spans="1:13" x14ac:dyDescent="0.25">
      <c r="A37" t="s">
        <v>42</v>
      </c>
      <c r="B37">
        <v>35</v>
      </c>
      <c r="C37" t="s">
        <v>226</v>
      </c>
      <c r="D37">
        <v>124</v>
      </c>
      <c r="E37" t="s">
        <v>16</v>
      </c>
      <c r="F37" t="s">
        <v>43</v>
      </c>
      <c r="G37" t="s">
        <v>18</v>
      </c>
      <c r="H37">
        <v>35</v>
      </c>
      <c r="I37" t="s">
        <v>1035</v>
      </c>
      <c r="J37" s="1">
        <v>42395.48690304398</v>
      </c>
      <c r="K37" t="s">
        <v>45</v>
      </c>
      <c r="L37" s="464" t="str">
        <f>Tabla__10.1.1.223_SQLEXPRESS_sigob_utp_Proyectos_avance[[#This Row],[titulo_proyecto]]</f>
        <v>6.P6. Plataforma natural del territorio como base para el desarrollo sostenible</v>
      </c>
      <c r="M37" s="462">
        <f>Tabla__10.1.1.223_SQLEXPRESS_sigob_utp_Proyectos_avance[[#This Row],[fecha_modificacion]]</f>
        <v>42395.48690304398</v>
      </c>
    </row>
    <row r="38" spans="1:13" x14ac:dyDescent="0.25">
      <c r="A38" t="s">
        <v>33</v>
      </c>
      <c r="B38">
        <v>35</v>
      </c>
      <c r="C38" t="s">
        <v>377</v>
      </c>
      <c r="D38">
        <v>82</v>
      </c>
      <c r="E38" t="s">
        <v>16</v>
      </c>
      <c r="F38" t="s">
        <v>157</v>
      </c>
      <c r="G38" t="s">
        <v>18</v>
      </c>
      <c r="H38">
        <v>35</v>
      </c>
      <c r="I38" t="s">
        <v>1036</v>
      </c>
      <c r="J38" s="1">
        <v>42391.407188969904</v>
      </c>
      <c r="K38" t="s">
        <v>151</v>
      </c>
      <c r="L38" s="464" t="str">
        <f>Tabla__10.1.1.223_SQLEXPRESS_sigob_utp_Proyectos_avance[[#This Row],[titulo_proyecto]]</f>
        <v>7.P2. Vigilancia e inteligencia competitiva</v>
      </c>
      <c r="M38" s="462">
        <f>Tabla__10.1.1.223_SQLEXPRESS_sigob_utp_Proyectos_avance[[#This Row],[fecha_modificacion]]</f>
        <v>42391.407188969904</v>
      </c>
    </row>
    <row r="39" spans="1:13" x14ac:dyDescent="0.25">
      <c r="A39" t="s">
        <v>33</v>
      </c>
      <c r="B39">
        <v>35</v>
      </c>
      <c r="C39" t="s">
        <v>381</v>
      </c>
      <c r="D39">
        <v>83</v>
      </c>
      <c r="E39" t="s">
        <v>16</v>
      </c>
      <c r="F39" t="s">
        <v>240</v>
      </c>
      <c r="G39" t="s">
        <v>18</v>
      </c>
      <c r="H39">
        <v>35</v>
      </c>
      <c r="I39" t="s">
        <v>1123</v>
      </c>
      <c r="J39" s="1">
        <v>42394.400695370372</v>
      </c>
      <c r="K39" t="s">
        <v>815</v>
      </c>
      <c r="L39" s="464" t="str">
        <f>Tabla__10.1.1.223_SQLEXPRESS_sigob_utp_Proyectos_avance[[#This Row],[titulo_proyecto]]</f>
        <v>7.P3. Movilización social o Sociedad en Movimiento</v>
      </c>
      <c r="M39" s="462">
        <f>Tabla__10.1.1.223_SQLEXPRESS_sigob_utp_Proyectos_avance[[#This Row],[fecha_modificacion]]</f>
        <v>42394.400695370372</v>
      </c>
    </row>
    <row r="40" spans="1:13" x14ac:dyDescent="0.25">
      <c r="A40" t="s">
        <v>33</v>
      </c>
      <c r="B40">
        <v>35</v>
      </c>
      <c r="C40" t="s">
        <v>367</v>
      </c>
      <c r="D40">
        <v>84</v>
      </c>
      <c r="E40" t="s">
        <v>16</v>
      </c>
      <c r="F40" t="s">
        <v>238</v>
      </c>
      <c r="G40" t="s">
        <v>18</v>
      </c>
      <c r="H40">
        <v>35</v>
      </c>
      <c r="I40" t="s">
        <v>1037</v>
      </c>
      <c r="J40" s="1">
        <v>42391.41650486111</v>
      </c>
      <c r="K40" t="s">
        <v>52</v>
      </c>
      <c r="L40" s="464" t="str">
        <f>Tabla__10.1.1.223_SQLEXPRESS_sigob_utp_Proyectos_avance[[#This Row],[titulo_proyecto]]</f>
        <v>7.P1. Aprestamiento institucional</v>
      </c>
      <c r="M40" s="462">
        <f>Tabla__10.1.1.223_SQLEXPRESS_sigob_utp_Proyectos_avance[[#This Row],[fecha_modificacion]]</f>
        <v>42391.41650486111</v>
      </c>
    </row>
    <row r="41" spans="1:13" x14ac:dyDescent="0.25">
      <c r="A41" t="s">
        <v>727</v>
      </c>
      <c r="B41">
        <v>35</v>
      </c>
      <c r="C41" t="s">
        <v>1038</v>
      </c>
      <c r="D41">
        <v>252</v>
      </c>
      <c r="E41" t="s">
        <v>16</v>
      </c>
      <c r="G41" t="s">
        <v>18</v>
      </c>
      <c r="H41">
        <v>6</v>
      </c>
      <c r="J41" s="1"/>
      <c r="K41" t="s">
        <v>1003</v>
      </c>
      <c r="L41" s="464" t="str">
        <f>Tabla__10.1.1.223_SQLEXPRESS_sigob_utp_Proyectos_avance[[#This Row],[titulo_proyecto]]</f>
        <v>RDN: 1.3.4. Sistema de emprendimiento enfocado en KPO</v>
      </c>
      <c r="M41" s="462">
        <f>Tabla__10.1.1.223_SQLEXPRESS_sigob_utp_Proyectos_avance[[#This Row],[fecha_modificacion]]</f>
        <v>0</v>
      </c>
    </row>
    <row r="42" spans="1:13" x14ac:dyDescent="0.25">
      <c r="A42" t="s">
        <v>727</v>
      </c>
      <c r="B42">
        <v>35</v>
      </c>
      <c r="C42" t="s">
        <v>1000</v>
      </c>
      <c r="D42">
        <v>302</v>
      </c>
      <c r="E42" t="s">
        <v>16</v>
      </c>
      <c r="G42" t="s">
        <v>18</v>
      </c>
      <c r="H42">
        <v>6</v>
      </c>
      <c r="J42" s="1"/>
      <c r="K42" t="s">
        <v>923</v>
      </c>
      <c r="L42" s="464" t="str">
        <f>Tabla__10.1.1.223_SQLEXPRESS_sigob_utp_Proyectos_avance[[#This Row],[titulo_proyecto]]</f>
        <v>RDN: 1.1.1. Centros de innovación y desarrollo tecnológico apoyados</v>
      </c>
      <c r="M42" s="462">
        <f>Tabla__10.1.1.223_SQLEXPRESS_sigob_utp_Proyectos_avance[[#This Row],[fecha_modificacion]]</f>
        <v>0</v>
      </c>
    </row>
    <row r="43" spans="1:13" x14ac:dyDescent="0.25">
      <c r="A43" t="s">
        <v>727</v>
      </c>
      <c r="B43">
        <v>35</v>
      </c>
      <c r="C43" t="s">
        <v>1001</v>
      </c>
      <c r="D43">
        <v>303</v>
      </c>
      <c r="E43" t="s">
        <v>16</v>
      </c>
      <c r="G43" t="s">
        <v>18</v>
      </c>
      <c r="H43">
        <v>6</v>
      </c>
      <c r="J43" s="1"/>
      <c r="K43" t="s">
        <v>953</v>
      </c>
      <c r="L43" s="464" t="str">
        <f>Tabla__10.1.1.223_SQLEXPRESS_sigob_utp_Proyectos_avance[[#This Row],[titulo_proyecto]]</f>
        <v>RDN: 1.1.2. Proyectos de innovación susceptibles de spin-off</v>
      </c>
      <c r="M43" s="462">
        <f>Tabla__10.1.1.223_SQLEXPRESS_sigob_utp_Proyectos_avance[[#This Row],[fecha_modificacion]]</f>
        <v>0</v>
      </c>
    </row>
    <row r="44" spans="1:13" x14ac:dyDescent="0.25">
      <c r="A44" t="s">
        <v>727</v>
      </c>
      <c r="B44">
        <v>35</v>
      </c>
      <c r="C44" t="s">
        <v>1002</v>
      </c>
      <c r="D44">
        <v>304</v>
      </c>
      <c r="E44" t="s">
        <v>16</v>
      </c>
      <c r="G44" t="s">
        <v>18</v>
      </c>
      <c r="H44">
        <v>6</v>
      </c>
      <c r="J44" s="1"/>
      <c r="K44" t="s">
        <v>1003</v>
      </c>
      <c r="L44" s="464" t="str">
        <f>Tabla__10.1.1.223_SQLEXPRESS_sigob_utp_Proyectos_avance[[#This Row],[titulo_proyecto]]</f>
        <v>RDN: 1.1.3. Comunidades en edad escolar en procesos de apropiación social</v>
      </c>
      <c r="M44" s="462">
        <f>Tabla__10.1.1.223_SQLEXPRESS_sigob_utp_Proyectos_avance[[#This Row],[fecha_modificacion]]</f>
        <v>0</v>
      </c>
    </row>
    <row r="45" spans="1:13" x14ac:dyDescent="0.25">
      <c r="A45" t="s">
        <v>727</v>
      </c>
      <c r="B45">
        <v>35</v>
      </c>
      <c r="C45" t="s">
        <v>1004</v>
      </c>
      <c r="D45">
        <v>305</v>
      </c>
      <c r="E45" t="s">
        <v>16</v>
      </c>
      <c r="G45" t="s">
        <v>18</v>
      </c>
      <c r="H45">
        <v>6</v>
      </c>
      <c r="J45" s="1"/>
      <c r="K45" t="s">
        <v>1005</v>
      </c>
      <c r="L45" s="464" t="str">
        <f>Tabla__10.1.1.223_SQLEXPRESS_sigob_utp_Proyectos_avance[[#This Row],[titulo_proyecto]]</f>
        <v>RDN: 1.2.1. Gerencia estratégica</v>
      </c>
      <c r="M45" s="462">
        <f>Tabla__10.1.1.223_SQLEXPRESS_sigob_utp_Proyectos_avance[[#This Row],[fecha_modificacion]]</f>
        <v>0</v>
      </c>
    </row>
    <row r="46" spans="1:13" x14ac:dyDescent="0.25">
      <c r="A46" t="s">
        <v>727</v>
      </c>
      <c r="B46">
        <v>35</v>
      </c>
      <c r="C46" t="s">
        <v>1006</v>
      </c>
      <c r="D46">
        <v>306</v>
      </c>
      <c r="E46" t="s">
        <v>16</v>
      </c>
      <c r="G46" t="s">
        <v>18</v>
      </c>
      <c r="H46">
        <v>6</v>
      </c>
      <c r="J46" s="1"/>
      <c r="K46" t="s">
        <v>958</v>
      </c>
      <c r="L46" s="464" t="str">
        <f>Tabla__10.1.1.223_SQLEXPRESS_sigob_utp_Proyectos_avance[[#This Row],[titulo_proyecto]]</f>
        <v>RDN: 1.2.2. Grupos de investigación alineados</v>
      </c>
      <c r="M46" s="462">
        <f>Tabla__10.1.1.223_SQLEXPRESS_sigob_utp_Proyectos_avance[[#This Row],[fecha_modificacion]]</f>
        <v>0</v>
      </c>
    </row>
    <row r="47" spans="1:13" x14ac:dyDescent="0.25">
      <c r="A47" t="s">
        <v>727</v>
      </c>
      <c r="B47">
        <v>35</v>
      </c>
      <c r="C47" t="s">
        <v>1007</v>
      </c>
      <c r="D47">
        <v>308</v>
      </c>
      <c r="E47" t="s">
        <v>16</v>
      </c>
      <c r="G47" t="s">
        <v>18</v>
      </c>
      <c r="H47">
        <v>6</v>
      </c>
      <c r="J47" s="1"/>
      <c r="K47" t="s">
        <v>1009</v>
      </c>
      <c r="L47" s="464" t="str">
        <f>Tabla__10.1.1.223_SQLEXPRESS_sigob_utp_Proyectos_avance[[#This Row],[titulo_proyecto]]</f>
        <v>RDN: 1.2.3. Sistemas de información</v>
      </c>
      <c r="M47" s="462">
        <f>Tabla__10.1.1.223_SQLEXPRESS_sigob_utp_Proyectos_avance[[#This Row],[fecha_modificacion]]</f>
        <v>0</v>
      </c>
    </row>
    <row r="48" spans="1:13" x14ac:dyDescent="0.25">
      <c r="A48" t="s">
        <v>727</v>
      </c>
      <c r="B48">
        <v>35</v>
      </c>
      <c r="C48" t="s">
        <v>1010</v>
      </c>
      <c r="D48">
        <v>309</v>
      </c>
      <c r="E48" t="s">
        <v>16</v>
      </c>
      <c r="G48" t="s">
        <v>18</v>
      </c>
      <c r="H48">
        <v>6</v>
      </c>
      <c r="J48" s="1"/>
      <c r="K48" t="s">
        <v>1003</v>
      </c>
      <c r="L48" s="464" t="str">
        <f>Tabla__10.1.1.223_SQLEXPRESS_sigob_utp_Proyectos_avance[[#This Row],[titulo_proyecto]]</f>
        <v>RDN: 1.3.1. Instituciones educativas articuladas</v>
      </c>
      <c r="M48" s="462">
        <f>Tabla__10.1.1.223_SQLEXPRESS_sigob_utp_Proyectos_avance[[#This Row],[fecha_modificacion]]</f>
        <v>0</v>
      </c>
    </row>
    <row r="49" spans="1:13" x14ac:dyDescent="0.25">
      <c r="A49" t="s">
        <v>727</v>
      </c>
      <c r="B49">
        <v>35</v>
      </c>
      <c r="C49" t="s">
        <v>1011</v>
      </c>
      <c r="D49">
        <v>310</v>
      </c>
      <c r="E49" t="s">
        <v>16</v>
      </c>
      <c r="G49" t="s">
        <v>18</v>
      </c>
      <c r="H49">
        <v>6</v>
      </c>
      <c r="J49" s="1"/>
      <c r="K49" t="s">
        <v>1003</v>
      </c>
      <c r="L49" s="464" t="str">
        <f>Tabla__10.1.1.223_SQLEXPRESS_sigob_utp_Proyectos_avance[[#This Row],[titulo_proyecto]]</f>
        <v>RDN: 1.3.2. Formación de alto nivel</v>
      </c>
      <c r="M49" s="462">
        <f>Tabla__10.1.1.223_SQLEXPRESS_sigob_utp_Proyectos_avance[[#This Row],[fecha_modificacion]]</f>
        <v>0</v>
      </c>
    </row>
    <row r="50" spans="1:13" x14ac:dyDescent="0.25">
      <c r="A50" t="s">
        <v>727</v>
      </c>
      <c r="B50">
        <v>35</v>
      </c>
      <c r="C50" t="s">
        <v>1012</v>
      </c>
      <c r="D50">
        <v>311</v>
      </c>
      <c r="E50" t="s">
        <v>16</v>
      </c>
      <c r="G50" t="s">
        <v>18</v>
      </c>
      <c r="H50">
        <v>6</v>
      </c>
      <c r="J50" s="1"/>
      <c r="K50" t="s">
        <v>1013</v>
      </c>
      <c r="L50" s="464" t="str">
        <f>Tabla__10.1.1.223_SQLEXPRESS_sigob_utp_Proyectos_avance[[#This Row],[titulo_proyecto]]</f>
        <v>RDN: 1.3.3. Articulación con la educación superior</v>
      </c>
      <c r="M50" s="462">
        <f>Tabla__10.1.1.223_SQLEXPRESS_sigob_utp_Proyectos_avance[[#This Row],[fecha_modificacion]]</f>
        <v>0</v>
      </c>
    </row>
    <row r="51" spans="1:13" x14ac:dyDescent="0.25">
      <c r="A51" t="s">
        <v>727</v>
      </c>
      <c r="B51">
        <v>35</v>
      </c>
      <c r="C51" t="s">
        <v>1014</v>
      </c>
      <c r="D51">
        <v>312</v>
      </c>
      <c r="E51" t="s">
        <v>16</v>
      </c>
      <c r="G51" t="s">
        <v>18</v>
      </c>
      <c r="H51">
        <v>6</v>
      </c>
      <c r="J51" s="1"/>
      <c r="K51" t="s">
        <v>923</v>
      </c>
      <c r="L51" s="464" t="str">
        <f>Tabla__10.1.1.223_SQLEXPRESS_sigob_utp_Proyectos_avance[[#This Row],[titulo_proyecto]]</f>
        <v>RDN: 1.4.1. Infraestructura física</v>
      </c>
      <c r="M51" s="462">
        <f>Tabla__10.1.1.223_SQLEXPRESS_sigob_utp_Proyectos_avance[[#This Row],[fecha_modificacion]]</f>
        <v>0</v>
      </c>
    </row>
    <row r="52" spans="1:13" x14ac:dyDescent="0.25">
      <c r="A52" t="s">
        <v>727</v>
      </c>
      <c r="B52">
        <v>35</v>
      </c>
      <c r="C52" t="s">
        <v>1015</v>
      </c>
      <c r="D52">
        <v>313</v>
      </c>
      <c r="E52" t="s">
        <v>16</v>
      </c>
      <c r="G52" t="s">
        <v>18</v>
      </c>
      <c r="H52">
        <v>6</v>
      </c>
      <c r="J52" s="1"/>
      <c r="K52" t="s">
        <v>953</v>
      </c>
      <c r="L52" s="464" t="str">
        <f>Tabla__10.1.1.223_SQLEXPRESS_sigob_utp_Proyectos_avance[[#This Row],[titulo_proyecto]]</f>
        <v>RDN: 1.4.2. Laboratorios dotados</v>
      </c>
      <c r="M52" s="462">
        <f>Tabla__10.1.1.223_SQLEXPRESS_sigob_utp_Proyectos_avance[[#This Row],[fecha_modificacion]]</f>
        <v>0</v>
      </c>
    </row>
    <row r="53" spans="1:13" x14ac:dyDescent="0.25">
      <c r="A53" t="s">
        <v>727</v>
      </c>
      <c r="B53">
        <v>35</v>
      </c>
      <c r="C53" t="s">
        <v>1016</v>
      </c>
      <c r="D53">
        <v>315</v>
      </c>
      <c r="E53" t="s">
        <v>16</v>
      </c>
      <c r="G53" t="s">
        <v>18</v>
      </c>
      <c r="H53">
        <v>6</v>
      </c>
      <c r="J53" s="1"/>
      <c r="K53" t="s">
        <v>923</v>
      </c>
      <c r="L53" s="464" t="str">
        <f>Tabla__10.1.1.223_SQLEXPRESS_sigob_utp_Proyectos_avance[[#This Row],[titulo_proyecto]]</f>
        <v>RDN: 1.4.3. Sedes dotadas con bienes muebles</v>
      </c>
      <c r="M53" s="462">
        <f>Tabla__10.1.1.223_SQLEXPRESS_sigob_utp_Proyectos_avance[[#This Row],[fecha_modificacion]]</f>
        <v>0</v>
      </c>
    </row>
    <row r="54" spans="1:13" x14ac:dyDescent="0.25">
      <c r="A54" t="s">
        <v>50</v>
      </c>
      <c r="B54">
        <v>35</v>
      </c>
      <c r="C54" t="s">
        <v>883</v>
      </c>
      <c r="D54">
        <v>172</v>
      </c>
      <c r="E54" t="s">
        <v>16</v>
      </c>
      <c r="G54" t="s">
        <v>18</v>
      </c>
      <c r="H54">
        <v>35</v>
      </c>
      <c r="I54" t="s">
        <v>1086</v>
      </c>
      <c r="J54" s="1">
        <v>42392.453074571757</v>
      </c>
      <c r="K54" t="s">
        <v>52</v>
      </c>
      <c r="L54" s="464" t="str">
        <f>Tabla__10.1.1.223_SQLEXPRESS_sigob_utp_Proyectos_avance[[#This Row],[titulo_proyecto]]</f>
        <v>Planes Operativos: Gerencia PDI</v>
      </c>
      <c r="M54" s="462">
        <f>Tabla__10.1.1.223_SQLEXPRESS_sigob_utp_Proyectos_avance[[#This Row],[fecha_modificacion]]</f>
        <v>42392.453074571757</v>
      </c>
    </row>
    <row r="55" spans="1:13" x14ac:dyDescent="0.25">
      <c r="A55" s="566" t="s">
        <v>50</v>
      </c>
      <c r="B55" s="566">
        <v>35</v>
      </c>
      <c r="C55" s="566" t="s">
        <v>895</v>
      </c>
      <c r="D55" s="566">
        <v>173</v>
      </c>
      <c r="E55" s="566" t="s">
        <v>16</v>
      </c>
      <c r="F55" s="566"/>
      <c r="G55" s="566" t="s">
        <v>18</v>
      </c>
      <c r="H55" s="566">
        <v>35</v>
      </c>
      <c r="I55" s="566" t="s">
        <v>1253</v>
      </c>
      <c r="J55" s="567">
        <v>42417.658166979163</v>
      </c>
      <c r="K55" s="566" t="s">
        <v>59</v>
      </c>
      <c r="L55" s="464" t="str">
        <f>Tabla__10.1.1.223_SQLEXPRESS_sigob_utp_Proyectos_avance[[#This Row],[titulo_proyecto]]</f>
        <v>Planes Operativos: Gestión Estratégica del Campus</v>
      </c>
      <c r="M55" s="462">
        <f>Tabla__10.1.1.223_SQLEXPRESS_sigob_utp_Proyectos_avance[[#This Row],[fecha_modificacion]]</f>
        <v>42417.658166979163</v>
      </c>
    </row>
    <row r="56" spans="1:13" x14ac:dyDescent="0.25">
      <c r="A56" s="566" t="s">
        <v>50</v>
      </c>
      <c r="B56" s="566">
        <v>35</v>
      </c>
      <c r="C56" s="566" t="s">
        <v>871</v>
      </c>
      <c r="D56" s="566">
        <v>226</v>
      </c>
      <c r="E56" s="566" t="s">
        <v>16</v>
      </c>
      <c r="F56" s="566" t="s">
        <v>154</v>
      </c>
      <c r="G56" s="566" t="s">
        <v>18</v>
      </c>
      <c r="H56" s="566">
        <v>35</v>
      </c>
      <c r="I56" s="566" t="s">
        <v>1164</v>
      </c>
      <c r="J56" s="567">
        <v>42395.493082175926</v>
      </c>
      <c r="K56" s="566" t="s">
        <v>151</v>
      </c>
      <c r="L56" s="464" t="str">
        <f>Tabla__10.1.1.223_SQLEXPRESS_sigob_utp_Proyectos_avance[[#This Row],[titulo_proyecto]]</f>
        <v>Planes Operativos: AIE</v>
      </c>
      <c r="M56" s="462">
        <f>Tabla__10.1.1.223_SQLEXPRESS_sigob_utp_Proyectos_avance[[#This Row],[fecha_modificacion]]</f>
        <v>42395.493082175926</v>
      </c>
    </row>
    <row r="57" spans="1:13" x14ac:dyDescent="0.25">
      <c r="A57" s="566" t="s">
        <v>50</v>
      </c>
      <c r="B57" s="566">
        <v>35</v>
      </c>
      <c r="C57" s="566" t="s">
        <v>873</v>
      </c>
      <c r="D57" s="566">
        <v>289</v>
      </c>
      <c r="E57" s="566" t="s">
        <v>16</v>
      </c>
      <c r="F57" s="566"/>
      <c r="G57" s="566" t="s">
        <v>18</v>
      </c>
      <c r="H57" s="566">
        <v>35</v>
      </c>
      <c r="I57" s="566" t="s">
        <v>1254</v>
      </c>
      <c r="J57" s="567">
        <v>42417.622250659719</v>
      </c>
      <c r="K57" s="566" t="s">
        <v>660</v>
      </c>
      <c r="L57" s="464" t="str">
        <f>Tabla__10.1.1.223_SQLEXPRESS_sigob_utp_Proyectos_avance[[#This Row],[titulo_proyecto]]</f>
        <v>Planes Operativos: Asesoría para la Planeación Académica</v>
      </c>
      <c r="M57" s="462">
        <f>Tabla__10.1.1.223_SQLEXPRESS_sigob_utp_Proyectos_avance[[#This Row],[fecha_modificacion]]</f>
        <v>42417.622250659719</v>
      </c>
    </row>
    <row r="58" spans="1:13" x14ac:dyDescent="0.25">
      <c r="A58" s="566" t="s">
        <v>50</v>
      </c>
      <c r="B58" s="566">
        <v>35</v>
      </c>
      <c r="C58" s="566" t="s">
        <v>890</v>
      </c>
      <c r="D58" s="566">
        <v>290</v>
      </c>
      <c r="E58" s="566" t="s">
        <v>16</v>
      </c>
      <c r="F58" s="566"/>
      <c r="G58" s="566" t="s">
        <v>18</v>
      </c>
      <c r="H58" s="566">
        <v>34</v>
      </c>
      <c r="I58" s="566" t="s">
        <v>1255</v>
      </c>
      <c r="J58" s="567">
        <v>42416.349746990738</v>
      </c>
      <c r="K58" s="566" t="s">
        <v>152</v>
      </c>
      <c r="L58" s="464" t="str">
        <f>Tabla__10.1.1.223_SQLEXPRESS_sigob_utp_Proyectos_avance[[#This Row],[titulo_proyecto]]</f>
        <v>Planes Operativos: Gestión de Proyectos de Inversión</v>
      </c>
      <c r="M58" s="462">
        <f>Tabla__10.1.1.223_SQLEXPRESS_sigob_utp_Proyectos_avance[[#This Row],[fecha_modificacion]]</f>
        <v>42416.349746990738</v>
      </c>
    </row>
    <row r="59" spans="1:13" x14ac:dyDescent="0.25">
      <c r="L59" s="566"/>
      <c r="M59" s="566"/>
    </row>
    <row r="60" spans="1:13" x14ac:dyDescent="0.25">
      <c r="L60" s="566"/>
      <c r="M60" s="566"/>
    </row>
    <row r="61" spans="1:13" x14ac:dyDescent="0.25">
      <c r="L61" s="566"/>
      <c r="M61" s="566"/>
    </row>
    <row r="62" spans="1:13" x14ac:dyDescent="0.25">
      <c r="L62" s="566"/>
      <c r="M62" s="566"/>
    </row>
    <row r="63" spans="1:13" x14ac:dyDescent="0.25">
      <c r="L63" s="566"/>
      <c r="M63" s="566"/>
    </row>
    <row r="64" spans="1:13" x14ac:dyDescent="0.25">
      <c r="L64" s="566"/>
      <c r="M64" s="566"/>
    </row>
    <row r="65" spans="12:13" x14ac:dyDescent="0.25">
      <c r="L65" s="566"/>
      <c r="M65" s="566"/>
    </row>
    <row r="66" spans="12:13" x14ac:dyDescent="0.25">
      <c r="L66" s="566"/>
      <c r="M66" s="566"/>
    </row>
    <row r="67" spans="12:13" x14ac:dyDescent="0.25">
      <c r="L67" s="566"/>
      <c r="M67" s="566"/>
    </row>
    <row r="68" spans="12:13" x14ac:dyDescent="0.25">
      <c r="L68" s="566"/>
      <c r="M68" s="566"/>
    </row>
    <row r="69" spans="12:13" x14ac:dyDescent="0.25">
      <c r="L69" s="566"/>
      <c r="M69" s="566"/>
    </row>
    <row r="70" spans="12:13" x14ac:dyDescent="0.25">
      <c r="L70" s="566"/>
      <c r="M70" s="566"/>
    </row>
    <row r="71" spans="12:13" x14ac:dyDescent="0.25">
      <c r="L71" s="566"/>
      <c r="M71" s="566"/>
    </row>
    <row r="72" spans="12:13" x14ac:dyDescent="0.25">
      <c r="L72" s="566"/>
      <c r="M72" s="566"/>
    </row>
    <row r="73" spans="12:13" x14ac:dyDescent="0.25">
      <c r="L73" s="566"/>
      <c r="M73" s="566"/>
    </row>
    <row r="74" spans="12:13" x14ac:dyDescent="0.25">
      <c r="L74" s="566"/>
      <c r="M74" s="566"/>
    </row>
    <row r="75" spans="12:13" x14ac:dyDescent="0.25">
      <c r="L75" s="566"/>
      <c r="M75" s="566"/>
    </row>
    <row r="76" spans="12:13" x14ac:dyDescent="0.25">
      <c r="L76" s="566"/>
      <c r="M76" s="566"/>
    </row>
    <row r="77" spans="12:13" x14ac:dyDescent="0.25">
      <c r="L77" s="566"/>
      <c r="M77" s="566"/>
    </row>
    <row r="78" spans="12:13" x14ac:dyDescent="0.25">
      <c r="L78" s="566"/>
      <c r="M78" s="566"/>
    </row>
    <row r="79" spans="12:13" x14ac:dyDescent="0.25">
      <c r="L79" s="566"/>
      <c r="M79" s="566"/>
    </row>
    <row r="80" spans="12:13" x14ac:dyDescent="0.25">
      <c r="L80" s="566"/>
      <c r="M80" s="566"/>
    </row>
    <row r="81" spans="12:13" x14ac:dyDescent="0.25">
      <c r="L81" s="566"/>
      <c r="M81" s="566"/>
    </row>
    <row r="82" spans="12:13" x14ac:dyDescent="0.25">
      <c r="L82" s="566"/>
      <c r="M82" s="566"/>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L167"/>
  <sheetViews>
    <sheetView topLeftCell="F133" zoomScale="85" zoomScaleNormal="85" workbookViewId="0">
      <selection activeCell="B4" sqref="B4:E4"/>
    </sheetView>
  </sheetViews>
  <sheetFormatPr baseColWidth="10" defaultRowHeight="15" x14ac:dyDescent="0.25"/>
  <cols>
    <col min="1" max="1" width="10.140625" bestFit="1" customWidth="1"/>
    <col min="2" max="2" width="80.42578125" customWidth="1"/>
    <col min="3" max="3" width="81.140625" bestFit="1" customWidth="1"/>
    <col min="4" max="4" width="25.28515625" bestFit="1" customWidth="1"/>
    <col min="5" max="5" width="81.140625" bestFit="1" customWidth="1"/>
    <col min="6" max="7" width="16" bestFit="1" customWidth="1"/>
    <col min="8" max="8" width="81.140625" style="221" bestFit="1" customWidth="1"/>
    <col min="9" max="9" width="36.140625" style="507" customWidth="1"/>
    <col min="10" max="10" width="90.5703125" style="506" customWidth="1"/>
    <col min="11" max="11" width="11.42578125" bestFit="1" customWidth="1"/>
  </cols>
  <sheetData>
    <row r="1" spans="1:12" x14ac:dyDescent="0.25">
      <c r="A1" t="s">
        <v>761</v>
      </c>
      <c r="B1" t="s">
        <v>762</v>
      </c>
      <c r="C1" t="s">
        <v>161</v>
      </c>
      <c r="D1" t="s">
        <v>763</v>
      </c>
      <c r="E1" t="s">
        <v>789</v>
      </c>
      <c r="F1" t="s">
        <v>790</v>
      </c>
      <c r="G1" t="s">
        <v>791</v>
      </c>
      <c r="H1" s="562" t="s">
        <v>774</v>
      </c>
      <c r="I1" s="562" t="s">
        <v>775</v>
      </c>
      <c r="J1" s="542" t="s">
        <v>788</v>
      </c>
      <c r="K1" s="542" t="s">
        <v>459</v>
      </c>
      <c r="L1" s="542" t="s">
        <v>460</v>
      </c>
    </row>
    <row r="2" spans="1:12" x14ac:dyDescent="0.25">
      <c r="A2">
        <v>408</v>
      </c>
      <c r="B2" t="s">
        <v>186</v>
      </c>
      <c r="C2" t="s">
        <v>292</v>
      </c>
      <c r="D2" s="1">
        <v>42394.334756979166</v>
      </c>
      <c r="E2" s="1" t="s">
        <v>1115</v>
      </c>
      <c r="F2" s="1">
        <v>42023</v>
      </c>
      <c r="G2" s="1">
        <v>42356</v>
      </c>
      <c r="H2" s="563" t="str">
        <f>C2</f>
        <v>Observatorio de vinculación y seguimiento del egresado</v>
      </c>
      <c r="I2" s="559">
        <f>Tabla__10.1.1.223_SQLEXPRESS_sigob_utp_Codigos_PlanesOperativos_Proyectos[[#This Row],[fecha_ultima_modificacion]]</f>
        <v>42394.334756979166</v>
      </c>
      <c r="J2" s="564" t="str">
        <f>E2</f>
        <v xml:space="preserve"> REPORTE  DICIEMBRE_x000D_
_x000D_
1.Porcentaje de graduados con información actualizada acorde con las variables de interés institucional_x000D_
Se tiene un seguimiento de 11.335  egresados bajo la metodología establecida por el Observatorio de egresados y una ampliación de la base de datos de 15.973 contactos con egresados para la principal población objetivo comprendida entre (2000 – 2014). _x000D_
_x000D_
Respecto al Observatorio de Seguimiento y Vinculación del Egresados se ha tenido un avance del 41 % frente al cumplimiento de su meta (30%) de seguimiento para este año. El indicador corresponde a “Graduados con información actualizada acorde con las variables de interés institucional”. (Ver protocolo AIE31)_x000D_
_x000D_
2. Impacto de la estrategia de gestión del conocimiento sobre la comunidad Universitaria_x000D_
_x000D_
Línea Actualización Académica: Con un total de 1640 beneficiarios a la fecha, de los cuales  473 son egresados, 966 estudiantes y 201 personas externas; sobrepasando la meta de este año en un 109,3%._x000D_
_x000D_
Se realizó asesoría  a  programas académicos, en procesos de autoevaluación: Maestría en enseñanza de la matemática y se entregó información para autoevaluación para el programa de Ingeniería en Mecatrónica._x000D_
_x000D_
 Se  complementaron  informes  ejecutivos de seguimiento a egresados de  8 programas de pregrado académicos, que revelan la opinión de los egresados frente a de seguimiento a egresados y análisis de  Información personal y familiar, Competencias, Plan de vida, Responsabilidad social, Situación laboral, Aspectos generales de las actividades laborales de los egresados, Emprendimiento, Satisfacción con los recursos ofrecidos por la Institución. Dicha información para toma de decisiones._x000D_
_x000D_
Así mismo se realizaron 27 informes de educación continuada para programas de pregrado_x000D_
</v>
      </c>
      <c r="K2" s="540">
        <f>Tabla__10.1.1.223_SQLEXPRESS_sigob_utp_Codigos_PlanesOperativos_Proyectos[[#This Row],[fechaIni]]</f>
        <v>42023</v>
      </c>
      <c r="L2" s="540">
        <f>Tabla__10.1.1.223_SQLEXPRESS_sigob_utp_Codigos_PlanesOperativos_Proyectos[[#This Row],[fecha_ini]]</f>
        <v>42356</v>
      </c>
    </row>
    <row r="3" spans="1:12" x14ac:dyDescent="0.25">
      <c r="A3">
        <v>413</v>
      </c>
      <c r="B3" t="s">
        <v>188</v>
      </c>
      <c r="C3" t="s">
        <v>826</v>
      </c>
      <c r="D3" s="1">
        <v>42395.502199456016</v>
      </c>
      <c r="E3" s="1" t="s">
        <v>1165</v>
      </c>
      <c r="F3" s="1">
        <v>42023</v>
      </c>
      <c r="G3" s="1">
        <v>42369</v>
      </c>
      <c r="H3" s="563" t="str">
        <f t="shared" ref="H3:H66" si="0">C3</f>
        <v>Observatorio Institucional</v>
      </c>
      <c r="I3" s="688">
        <f>Tabla__10.1.1.223_SQLEXPRESS_sigob_utp_Codigos_PlanesOperativos_Proyectos[[#This Row],[fecha_ultima_modificacion]]</f>
        <v>42395.502199456016</v>
      </c>
      <c r="J3" s="564" t="str">
        <f t="shared" ref="J3:J66" si="1">E3</f>
        <v>Reporte al 31 de Diciembre de 2015_x000D_
_x000D_
Se evidenció una ejecución del plan de trabajo del 92%. El Observatorio Institucional realizó las entregas del contrato del año 2015 entre el mes de diciembre de 2015 y enero de 2016._x000D_
_x000D_
Reporte a 30 de Noviembre de 2015_x000D_
_x000D_
Se reporta un avance en la ejecución del plan de trabajo del 90%._x000D_
_x000D_
Se realizaron unos primeros análisis de los indicadores que fueron presentados ante directores académicos y decanos. Se tienen presentaciones e informe resumen de estos procesos de socialización de resultados los cuales hicieron parte de la entrega oficial realizada por el OI a planeación el día 14 de diciembre del 2015. Se prepararon informes de resultados de estudiantes evaluados en competencias los cuales fueron compartidos con los directores._x000D_
_x000D_
En el plan de trabajo del OI y el contrato de labores de la dependencia se formuló la lista de ampliaciones informáticas para las herramientas y los ajustes a nivel de migración a base de datos en Oracle que se requería por parte de la División de Sistemas para garantizar la mejor comunicación de las herramientas con el SI institucional._x000D_
_x000D_
Se realizaron visitas a las direcciones de programa para promover el uso de la información por parte de estas dependencias, donde además se discutieron aspectos relativos a la gobernabilidad real que estas dependencias tenía de sus propias problemáticas académicas. El balance general fue consigando en informe de promoción del uso de información que hizo parte de la entrega oficial del día 14 de Diciembre del 2015. A efectos de facilitar el acceso a la información producto de las mediciones realizadas por el OI a los directores de programa, se hizo montaje de reportes en BI-PUBLISHER y se enviaron informes físicos. Se habilitaron enlaces para el ingreso a la plataforma de pruebas, y se programaron ajustes al mode de acceso a las aplicaciones que hacen parte de los alcances de las aplicaciones migradas._x000D_
_x000D_
_x000D_
_x000D_
Reporte a 30 de Septiembre de 2015_x000D_
_x000D_
Se realizará una comunicación oficial sobre pruebas de salida a estudiantes de primer semestre, para exponerles la importancia de éstas pruebas para determinar el impacto de las mismas._x000D_
Se realizará una resolución para definir el llamado hasta donde se realizarán las pruebas de ingreso (segundo llamado)._x000D_
Actividades Adicionales del OI_x000D_
•	Generación de bases de datos de pruebas SAT y SOP con base en la aplicación de instrumentos de valoración de riesgos en el marco de la semana de pruebas clasificatorias (pendiente agendar capacitaciones específicas a funcionarios PAI y entrega de reportes en Excel). Por ahora las herramientas permiten accesar a la información desde interfaces WEB._x000D_
_x000D_
•	Entrega de contraseñas de acceso a la información a funcionarios PAI, funcionaria Yolima Rodríguez, y Jefe del departamento de Matemáticas para la visualización de reportes de resultados, y orientación en la interpretación de las cifras._x000D_
•	Preparación de video demos preliminares de la información que debe ser procesada desde la unidad de Gestión de Tecnologías Informáticas y Sistemas de Información para fortalecer acciones estratégicas para la gestión académica._x000D_
•	Reunión realizada con la oficina de planeación para definir plantilla para el reporte de deserción por cohortes, así como asignaciones de responsabilidades en cuanto a generación de indicadores de permanencia estudiantil y egreso exitoso, los cuales quedan a cargo del Observatorio Institucional_x000D_
•	Preparación del documento borrador de modelo conceptual del Observatorio Institucibonal UTP._x000D_
•	Realización de primeras versiones de manuales de procesos y procedimientos del Observatorio Institucional._x000D_
•	Generación de un borrador de manual de funciones para el Observatorio Institucional._x000D_
•	Generación de material físico ilustrativo de las funciones macro del Observatorio Institucional (Carteleras con direccionamiento general del OI)_x000D_
•	Diseñar un modelo de funcionamiento del Observatorio Institucional_x000D_
•	Realizar una lista de requerimientos informáticos que mencionen las ampliaciones necesarias  (en el alcance y la funcionalidad) que deben realizarse sobre el conjunto de pruebas para medir competencias y perfiles de ingreso._x000D_
•	Generación de un listado de requerimientos de mejoras para los aplicativos que servirá de base para que la UTP decida si asumirá eventuales adecuaciones futuras de las herramientas una vez surtida la etapa de integración._x000D_
_x000D_
Como soporte de la realización de estas actividades se adjunta carpeta comprimida con gran variedad de archivos, bases de datos, actas digitalizadas que constituyen evidencia de lo realizado._x000D_
_x000D_
_x000D_
Reporte a 31 de Agosto de 2015_x000D_
_x000D_
Se reportan los siguientes esfuerzos complementarios que abarcan la serie de tareas realizadas al interior de las actividades para los cuales se reportaron porcentajes de avance en el plan operativo:_x000D_
_x000D_
•	Generación de estadísticas preliminares sobre níveles de aprobación de asignaturas prioritarias, y estado de rendimiento académico según modalidades de semestre y/o asignaturas cursadas._x000D_
_x000D_
•	Socialización de los resultados del semestre de nivelación ante el Sr. Vicerrector para su difusión en consejo académico._x000D_
_x000D_
Preparación de proyecto y anteproyecto de la investigación encaminada a la sistematización de la experiencia del semestre de nivelación._x000D_
•	Realización de unas primeras entrevistas con Funcionarios que han participado en la implantación del semestre de nivelación UTP en sus diferentes etapas._x000D_
Reporte a 31 de Julio de 2015_x000D_
_x000D_
Se reportan los siguientes esfuerzos complementarios que abarcan la serie de tareas realizadas al interior de las actividades para los cuales se reportaron porcentajes de avance diferentes al 0% en el formato de plan operativo:_x000D_
_x000D_
•	Reuniones con Vicerrectoría de Bienestar, funcionaria Yolima Rodríguez, para definir aspectos logísticos de la semana de pruebas._x000D_
•	Conversaciones con la dirección del departamento de Matemáticas y con la decanatura de ciencias de la educación para la definición de criterios clasificatorios._x000D_
•	Preparación de boletín informativo para estudiantes en el que se da claridad de la normativa institucional que regula la clasificación a semestre de créditos reducidos._x000D_
•	Capacitación de funcionarios PAI y monitores en aspectos claves para la coordinación de la semana de pruebas._x000D_
•	Remisión de listados de estudiantes que presentan pruebas en formato adecuado para control de asistencia en sala._x000D_
•	Carga de datos de estudiantes a evaluar en la plataforma, y demás parametrizaciones de las herramientas._x000D_
•	Soporte logístico y Tecnológico in situ durante la semana de pruebas._x000D_
•	Generación de reportes de notas clasificatorias, y remisión a Víctor Jiménez para generación de horarios._x000D_
•	Adecuación de la plataforma tecnológica para alertar al estudiante su desempeño en la prueba de acuerdo con los criterios clasificatorios definidos por la facultad de ciencias de la educación y el departamento de matemáticas._x000D_
•	Realización de reuniones preliminares con Gestión de Tecnologías Informáticas y Sistemas de Información para presentación de estructura de base de datos y características generales de las herramientas que administra el OI._x000D_
•	Recolección de los primeros requerimientos de la oficina de Gestión de Tecnologías Informáticas y Sistemas de Información en lo que respecta a parametrización de herramientas usando tablas del SI institucional y detalles sobre la autenticación usando LDAP (Quedan pendientes detalles técnicos y de procedimiento)_x000D_
•	Realización de pruebas de competencias en Lectura y Matemáticas cerrando primer semestre del 2015 (2015-1) para establecer el grado de progreso de los estudiantes en apropiación de competencias según modalidad de semestre y/o asignatura cursada._x000D_
•	Realización de una encuesta de opinión a estudiantes de primer semestre, cerrando el periodo académico 2015-1, para establecer aspectos relativos a la práctica docente, a las condiciones de los estudiantes, y a las percepciones respecto a las pruebas de competencias con el fin de explicar hermenéuticamente las cifras de pruebas de salida._x000D_
_x000D_
Reporte a 30 de Junio de 2015_x000D_
_x000D_
Tareas adelantadas del OI_x000D_
 _x000D_
1.       Dentro del objetivo “Diseñar un modelo de funcionamiento del Observatorio Institucional” se realizó, entre otras actividades; crear fichas de procesos y procedimientos, crear manuales de funciones, hasta el momento se tiene un avance importante en la actividad el cual se reporta en formato de plan operativo anexo. Se anexan también los documentos de soporte de la actividad: Fichas de Procesos y Procedimientos OI v ficha de MANUALES DE FUNCIONES OI, para finalizar estas tareas, faltan algunos detalles de contenido y de forma y someter los documentos a revisión del coordinador del proyecto._x000D_
_x000D_
2.       Dentro del objetivo “Realizar una lista de requerimientos informáticos que mencionen las ampliaciones necesarias  (en el alcance y la funcionalidad) que deben realizarse sobre el conjunto de pruebas para medir competencias y perfiles de ingreso. Se realizaron las siguientes actividades:_x000D_
_x000D_
2.1. Identificar las variables y los indicadores que se derivan de la medición de las competencias y perfiles de ingreso, en relación con el alcance y la funcionalidad de los aplicativos._x000D_
2.2. Revisar si en cada uno de los reportes generados por las herramientas se aprovecha todo el potencial informativo de las mismas para la intervención en aras de evitar la deserción estudiantil._x000D_
2.3. Proponer las modificaciones necesarias en términos de la comparación entre la medición y los reportes._x000D_
_x000D_
Estas ya se realizaron, como producto se entregó un documento (anexo: A.3.3 Modificaciones propuestas), para dar por cumplido este objetivo, se debe verificar que las  modificaciones implantadas cumplan con los requerimientos planteados. Nuevamente el documento queda en revisión del Coordinador General._x000D_
_x000D_
_x000D_
Reporte a 30 de Mayo de 2015_x000D_
_x000D_
A la fecha, se está realizado la programación de las pruebas clasificatorias para el segundo semestre de 2015. Estas pruebas se llevarán a cabo desde el día 13 de Julio hasta el 17 de junio, se realizarán diferentes actividades para ésta semana además de las pruebas tales como, la inducción que realizará la directora del ILEX, también la inducción que se realizará por parte del departamento de matemáticas, las presentaciones de los programas académicos, y las actividades propuestas por la Vicerrectoría de Responsabilidad Social, los cuales junto con la Vicerrectoría Académica, estarán a cargo de la parte logística y del desarrollo de este importante evento académico._x000D_
_x000D_
_x000D_
Reporte a 30 de Abril de 2015_x000D_
_x000D_
Avance Observatorio Institucional._x000D_
_x000D_
Objetivo 8: Coordinar la semana de pruebas clasificatorias y pruebas para medir perfiles de ingreso_x000D_
_x000D_
·         Coordinar con la Vicerrectoría Académica el plan de la semana de pruebas considerando: Fechas, Horarios, tipos de prueba por programa, presupuesto disponible, material informativo para los diferentes actores, actos administrativos de soporte._x000D_
_x000D_
·         Acordar con los directores que pruebas requieren aplicar en sus programas académicos a fin de diagnosticar y clasificar según las competencias evidenciadas._x000D_
_x000D_
·         Elaborar el cronograma de la semana según pruebas a aplicar por cada programa tomando en cuenta la inclusión de otras actividades que atiendan el tiempo de fatiga en la calidad de las respuestas por parte de los estudiantes. Procurando que este proceso quede sistematizado para aplicaciones futuras._x000D_
_x000D_
·         Definir plan de medios (correo, emisora, página de internet), definir el cuerpo del texto informativo y folleto explicativo del SN, relevando las consecuencias de no presentarse a pruebas, y qué significan los resultados. Garantizando que los estudiantes se enteren de estos procesos desde la inscripción._x000D_
_x000D_
·         Concertar con los directores de programa la disposición de la información específica de sus programas que sea requerida para la logística de pruebas; - Solicitar que estén dispuestos a resolver desde sus dependencias a las inquietudes que eventualmente puedan presentar los estudiantes nuevos antes, durante y después de la semana de pruebas con respecto al semestre de nivelación.- Convocar a la participación activa en las actividades que la vicerrectoría de Bienestar programe y sea necesario adelantar desde el programa académico para intercalar con los horarios de pruebas._x000D_
_x000D_
·         Solicitar el personal necesario para acompañar el levantamiento de información (trabajadores sociales, psicólogos, monitores de apoyo)._x000D_
_x000D_
·         Garantizar la correcta operación del servidor que aloja los aplicativos para las pruebas y la disposición permanente de ingeniero de apoyo para atender contingencias relacionadas con acceso al servidor (base de datos, actualización de aplicativo)._x000D_
_x000D_
·         Facilitar la información de estudiantes a los encargados de la logística de pruebas para su convocatoria correspondiente así como estar informados y atentos a responder desde la dependencia a las inquietudes que eventualmente puedan presentar los estudiantes nuevos antes, durante y después de la semana de pruebas con respecto al estado en el que puedan quedar, es decir, si van a primer semestre o a semestre de articulación._x000D_
_x000D_
·         Verificar el correcto funcionamiento de los aplicativos que han sistematizado las pruebas tanto de competencias como de levantamiento del riesgo._x000D_
_x000D_
·         Disponer las salas de computo operando adecuadamente y conectadas a la red que aloja los aplicativos para las prueba. –Disponer los monitores de apoyo capacitados para acompañar la aplicación de pruebas en las salas y resolver las inquietudes que puedan presentar los estudiantes._x000D_
_x000D_
·         Monitorear el avance de la semana de pruebas para incorporar los ajustes que sean necesarios e igualmente verificar diariamente que las bases de datos se estén guardando de manera correcta._x000D_
_x000D_
·         Disponer de un espacio formal para socializar los reportes de aplicativos con los docentes que luego tendrán a cargo los diferentes cursos de “nivelación”, de esta manera se logrará un uso óptimo de los resultados en el planeamiento de dichos cursos._x000D_
_x000D_
·         Solicitar a la División de Sistemas una revisión exhaustiva del algoritmo que va a generar los horarios a partir de la clasificación de los nuevos estudiantes a fin de disminuir errores en la asignación de los mismos_x000D_
_x000D_
_x000D_
Reporte a 31 de marzo de 2015_x000D_
_x000D_
Hasta el momento se tiene un avance en la creación del plan operativo "Observatorio Institucional" definiendo las actividades que se van a ejecutar desde el mismo y en articulación con la Vicerrectoría Académica, se espera, tener un avance significativo para el próximo mes._x000D_
_x000D_
_x000D_
Se está construyendo, junto con el Observatorio Institucional, una propuesta con el fin de presentarla ante los rectores de los colegios de donde mas provienen estudiantes a la Universidad Tecnológica de Pereira, con el objetivo de mostrarles los resultados de las pruebas de ingreso de los estudiantes de primer semestre y contextualizarlos sobre las competencias con las llegan los estudiantes de las instituciones de educación media, y así mismo poder interactuar con ellos, llevando una formación mas apropiada para fortalecer éstas competencias y así mismo pueda reflejarse en el ingreso a la educación superior, aumentando la cobertura y evitando la deserción._x000D_
_x000D_
Realización de planes operativos “Articulación de la Educación Superior con la Educación Media” y _x000D_
“Observatorio Institucional”, para el cumplimiento de ambos planes operativos, se realizó una revisión de las actividades que se pueden realizar tanto desde la Vicerrectoría Académica y el Observatorio Institucional con el fin de articularlas y darle cumplimiento a las mismas._x000D_
_x000D_
Se realizó una reunión con la Oficina de Planeación, Observatorio Institucional y la Vicerrectoría Académica con el fin de revisar cuales son los indicadores que se van a impactar desde los diferentes planes operativos que se realizan desde las diferentes dependencias, por el momento los planes operativos se encuentran en proceso de revisión por parte de los funcionarios involucrados en el proceso.</v>
      </c>
      <c r="K3" s="624">
        <f>Tabla__10.1.1.223_SQLEXPRESS_sigob_utp_Codigos_PlanesOperativos_Proyectos[[#This Row],[fechaIni]]</f>
        <v>42023</v>
      </c>
      <c r="L3" s="540">
        <f>Tabla__10.1.1.223_SQLEXPRESS_sigob_utp_Codigos_PlanesOperativos_Proyectos[[#This Row],[fecha_ini]]</f>
        <v>42369</v>
      </c>
    </row>
    <row r="4" spans="1:12" x14ac:dyDescent="0.25">
      <c r="A4">
        <v>414</v>
      </c>
      <c r="B4" t="s">
        <v>188</v>
      </c>
      <c r="C4" t="s">
        <v>190</v>
      </c>
      <c r="D4" s="1">
        <v>42381.440657060186</v>
      </c>
      <c r="E4" s="1" t="s">
        <v>1039</v>
      </c>
      <c r="F4" s="1">
        <v>42023</v>
      </c>
      <c r="G4" s="1">
        <v>42369</v>
      </c>
      <c r="H4" s="563" t="str">
        <f t="shared" si="0"/>
        <v>Programa de acompañamiento académico</v>
      </c>
      <c r="I4" s="688">
        <f>Tabla__10.1.1.223_SQLEXPRESS_sigob_utp_Codigos_PlanesOperativos_Proyectos[[#This Row],[fecha_ultima_modificacion]]</f>
        <v>42381.440657060186</v>
      </c>
      <c r="J4" s="564" t="str">
        <f t="shared" si="1"/>
        <v xml:space="preserve">REPORTE A  DICIEMBRE 31 DE 2015_x000D_
_x000D_
Se tiene a la fecha un avance de 87.7%, correspondiente al 100.76% de la meta propuesta para la presente vigencia, que se ubica en el 87%, este resultado se justifica en la ejecución de las siguientes actividades:_x000D_
1. Elaboración de listado de estudiantes acompañados durante la vigencia 2015: se consolidaron los listados proporcionados por las direcciones de programa y departamento, obteniéndose un total de 3900 acompañamientos durante el segundo semestre académico de 2015_x000D_
_x000D_
2. Identificación de necesidades de apoyo académico en diferentes programas: como resultado, se logró la contratación de monitores para los programas de Ingeniería Mecánica, Tecnología Química y Departamento de Matemáticas._x000D_
_x000D_
4. Recolección mensual de listados de asistencia a monitorias, y sistematización de estos (adjunto), Esta actividad se está adelantando con el fin de identificar la demanda de las diferentes asignaturas ofrecidas._x000D_
_x000D_
5. Estructuración del proyecto de consultorios académicos: se tiene una versión preliminar de la propuesta, a la espera de presentación y aprobación por la alta dirección._x000D_
_x000D_
</v>
      </c>
      <c r="K4" s="624">
        <f>Tabla__10.1.1.223_SQLEXPRESS_sigob_utp_Codigos_PlanesOperativos_Proyectos[[#This Row],[fechaIni]]</f>
        <v>42023</v>
      </c>
      <c r="L4" s="540">
        <f>Tabla__10.1.1.223_SQLEXPRESS_sigob_utp_Codigos_PlanesOperativos_Proyectos[[#This Row],[fecha_ini]]</f>
        <v>42369</v>
      </c>
    </row>
    <row r="5" spans="1:12" x14ac:dyDescent="0.25">
      <c r="A5">
        <v>415</v>
      </c>
      <c r="B5" t="s">
        <v>188</v>
      </c>
      <c r="C5" t="s">
        <v>295</v>
      </c>
      <c r="D5" s="1">
        <v>42394.651253819444</v>
      </c>
      <c r="E5" s="1" t="s">
        <v>1124</v>
      </c>
      <c r="F5" s="1">
        <v>42012</v>
      </c>
      <c r="G5" s="1">
        <v>42356</v>
      </c>
      <c r="H5" s="563" t="str">
        <f t="shared" si="0"/>
        <v>Ambientes virtuales de aprendizaje</v>
      </c>
      <c r="I5" s="688">
        <f>Tabla__10.1.1.223_SQLEXPRESS_sigob_utp_Codigos_PlanesOperativos_Proyectos[[#This Row],[fecha_ultima_modificacion]]</f>
        <v>42394.651253819444</v>
      </c>
      <c r="J5" s="564" t="str">
        <f t="shared" si="1"/>
        <v>Diciembre de 2015:_x000D_
_x000D_
1.	Se realizó la visita a la oficina de Planeación, con el responsable del proceso de Egresados para finalizar el autodiagnóstico programado para el actual período. Teniendo en cuenta que es necesario realizar una nueva visita a la División de Personal y reprogramar la cita con la División Financiera, se construyó un informe parcial con la información recopilada en los procesos Diagnosticados._x000D_
En esta actividad se tuvo un avance del 5,31% en la meta pactada. Cumpliendo durante el período 2015 con el 77,51% del total propuesto (80%), tal como se encuentra definido en el Plan Operativo de 2015 (Se adjunta documento)._x000D_
_x000D_
2.	Sensibilización a la comunidad universitaria sobre la educación virtual en la U.T.P._x000D_
En el mes de Diciembre se enviaron 15.351 mensajes a los estudiantes matriculados en los diferentes programas académicos de la Universidad ofreciendo las Asignaturas Semipresenciales que podían matricular para el período 2016-1 (se adjunta documento “Informe Actividades de Sensibilización”). _x000D_
Por otro lado, se envió el Boletín Conexión del mes de Diciembre, a la comunidad Univirtual, con 3 notas: un mensaje de navidad y dos mensajes de reconocimiento de nuestro equipo, estas actividades han permitido un reconocimiento de Univirtual y de la metodología e-learning en la institución._x000D_
A través de las redes sociales se realizaron publicaciones cortas, resúmenes de notas, frase célebre cada día, promoción de oferta académica mediada por el posicionamiento de Univirtual. En el mes de Diciembre de 2015, se publicaron más de 34 notas en Facebook, se acumularon más de 500 contactos vinculados en LinkedIn, y en Twitter se cuenta con 2.380 seguidores (se adjunta documento “Informe Actividades de Sensibilización”). _x000D_
En esta actividad se tuvo un avance mensual del 5,79% de la meta pactada._x000D_
_x000D_
3.	Viabilidad de programas de pregrado y posgrado virtuales._x000D_
Con relación a la Viabilidad de programas de pregrado y posgrado virtuales, se construyó un documento final sobre la especialización en Gestión Ambiental Local y se socializaron los estudios realizados ante las directivas de la universidad; esta propuesta es aceptada y financiada por la facultad de Ciencias Ambientales._x000D_
En esta actividad se tuvo un avance mensual del 8,0% cumpliendo totalmente con la meta pactada para el año 2015 (40%).</v>
      </c>
      <c r="K5" s="624">
        <f>Tabla__10.1.1.223_SQLEXPRESS_sigob_utp_Codigos_PlanesOperativos_Proyectos[[#This Row],[fechaIni]]</f>
        <v>42012</v>
      </c>
      <c r="L5" s="540">
        <f>Tabla__10.1.1.223_SQLEXPRESS_sigob_utp_Codigos_PlanesOperativos_Proyectos[[#This Row],[fecha_ini]]</f>
        <v>42356</v>
      </c>
    </row>
    <row r="6" spans="1:12" x14ac:dyDescent="0.25">
      <c r="A6">
        <v>409</v>
      </c>
      <c r="B6" t="s">
        <v>192</v>
      </c>
      <c r="C6" t="s">
        <v>298</v>
      </c>
      <c r="D6" s="1">
        <v>42387.391018553244</v>
      </c>
      <c r="E6" s="1" t="s">
        <v>1040</v>
      </c>
      <c r="F6" s="1">
        <v>42023</v>
      </c>
      <c r="G6" s="1">
        <v>42369</v>
      </c>
      <c r="H6" s="563" t="str">
        <f t="shared" si="0"/>
        <v>Implementación de las líneas establecidas en el Plan Integral de Desarrollo Docente</v>
      </c>
      <c r="I6" s="688">
        <f>Tabla__10.1.1.223_SQLEXPRESS_sigob_utp_Codigos_PlanesOperativos_Proyectos[[#This Row],[fecha_ultima_modificacion]]</f>
        <v>42387.391018553244</v>
      </c>
      <c r="J6" s="564" t="str">
        <f t="shared" si="1"/>
        <v>REPORTE CON CORTE A 31 DE DICIEMBRE DE 2015_x000D_
Se cuenta con un avance del 95,61% para este corte._x000D_
_x000D_
Ofrecimiento de los cursos abiertos por cada línea de formación: Durante el primer semestre se formaron, 97 docentes en segunda lengua, 205 en la estrategia entre pares y 88 formados en estrategias didácticas para la educación mediada por tic). Durante el segundo semestre se realizo formación en segunda lengua (inglés y francés), curso Aprendizaje Basado en Problemas (94 docentes participaron del espacio abierto y 20 docentes se certificaron en el espacio cerrado), curso Búsqueda de Información (se certificaron 17 docentes) y curso Fundamentos Pedagógicos para la Educación Superior (60 docentes participaron del espacio abierto), finalizo el espacio certificado del curso Fundamentos Pedagógicos para la Educación Superior. Es importante resaltar que se adicionalmente se están formando en inglés 50 docentes de planta y transitorios, los cuales no se tenían proyectados en las metas ni en el presupuesto._x000D_
_x000D_
Ejecución del Plan de Apoyo a Educación Formal: Se han realizado los apoyos económicos para los docentes de Planta y Transitorio de acuerdo a las políticas definidas, teniendo en cuenta la disponibilidad presupuestal. Se realizó adición presupuestal para formación posgraduada por $65.300.000 para dar continuidad a los docentes en formación posgraduada y poder cubrir las matrículas de acuerdo a los planes de estudio.  En lo que se lleva del año 2015, 49 docentes se les ha brindado apoyo económico para matrícula para estudios de posgrado (36 doctorados y 13 maestría). (Esta actividad tuvo una disminución en el indicador, con relación al reporte del mes anterior, puesto que un apoyo económico realizado fue rechazado después de haber sido reportado). _x000D_
_x000D_
REPORTE CON CORTE A 30 DE NOVIEMBRE DE 2015_x000D_
Se cuenta con un avance del 93,50% para este corte._x000D_
_x000D_
Ofrecimiento de los cursos abiertos por cada línea de formación: Durante el primer semestre se formaron, 97 docentes en segunda lengua, 205 en la estrategia entre pares y 88 formados en estrategias didácticas para la educación mediada por tic). Durante el segundo semestre se realizo formación en segunda lengua (inglés y francés), curso Aprendizaje Basado en Problemas (94 docentes participaron del espacio abierto y 20 docentes se certificaron en el espacio cerrado), curso Búsqueda de Información (se certificaron 17 docentes) y curso Fundamentos Pedagógicos para la Educación Superior (60 docentes participaron del espacio abierto). Aún se encuentra en desarrollo el espacio certificado del curso Fundamentos Pedagógicos para la Educación Superior. Es importante resaltar que se adicionalmente se están formando en inglés 50 docentes de planta y transitorios, los cuales no se tenían proyectados en las metas ni en el presupuesto._x000D_
_x000D_
Ejecución del Plan de Apoyo a Educación Formal: Se han realizado los apoyos económicos para los docentes de Planta y Transitorio de acuerdo a las políticas definidas, teniendo en cuenta la disponibilidad presupuestal. Se realizó adicion presupuestal para formación Posgraduada por $65.300.000 para dar continuidad a los docentes en formación posgraduada y poder cubrir las matrículas de acuerdo a los planes de estudio.  En lo que se lleva del año 2015, 48 docentes se les ha brindado apoyo aconómico para matrícula para estudios de posgrado (35 doctorados y 13 maestría). _x000D_
_x000D_
REPORTE CON CORTE A 31 DE OCTUBRE DE 2015_x000D_
Se cuenta con un avance del 78,11% para este corte._x000D_
_x000D_
Ofrecimiento de los cursos abiertos por cada línea de formación: La formación para el primer semestre ha culminado satisfactoriamente (97 docentes formado en segunda lengua, 205 en la estrategia entre pares y 88 formados en estrategias didácticas para la educación mediada por tic). Se realizo la contratación de Centro Colombo Americano, Alianza Francesa y Univirtual. Los docentes se encuentran en formación en: Segunda lengua (inglés y francés). Se realizo la contratación del Espacio Certificable del Curso Aprendizaje Basado en Problemas. El curso Búsqueda de Información y el Espacio Dinamizado del Curso Aprendizaje Basado en Problemas ha terminado satisfactoriamente._x000D_
_x000D_
Ejecución del Plan de Apoyo a Educación Formal: Se han realizado los apoyos económicos para los docentes de Planta y Transitorio de acuerdo a las políticas definidas, teniendo en cuenta la disponibilidad presupuestal.  En lo que se lleva del año 2015, 38 docentes han solicitado apoyo aconómico. Se realizó adicion presupuestal para formación Posgraduada por $65.300.000 para dar continuidad a los docentes en formación posgraduada y poder cubrir las matrículas de acuerdo a los planes de estudio._x000D_
_x000D_
REPORTE CON CORTE A 30 DE SEPTIEMBRE DE 2015_x000D_
Se cuenta con un avance del 70,52% para este corte. El porcentaje de avance de este plan operativo baja, dado que la base para el cálculo aumento por una adición presupuestal otorgada a la actividad Ejecución del Plan de Apoyo a Educación Formal._x000D_
_x000D_
Ofrecimiento de los cursos abiertos por cada línea de formación: La formación para el primer semestre ha culminado satisfactoriamente (97 docentes formado en segunda lengua, 205 en la estrategia entre pares y 88 formados en estrategias didácticas para la educación mediada por tic). Se realizo la contratación de Centro Colombo Americano, Alianza Francesa y Univirtual. Los docentes se encuentran en formación en: Segunda lengua (inglés y francés), Búsqueda de Información y Espacio Dinamizado del Curso Aprendizaje Basado en Problemas._x000D_
_x000D_
Ejecución del Plan de Apoyo a Educación Formal: Se han realizado los apoyos económicos para los docentes de Planta y Transitorio de acuerdo a las políticas definidas, teniendo en cuenta la disponibilidad presupuestal.  En lo que se lleva del año 2015, 35 docentes han solicitado apoyo aconómico. Se realizó adición presupuestal para formación Posgraduada por $65.300.000 para dar continuidad a los docentes en formación posgraduada y poder cubrir las matrículas de acuerdo a los planes de estudio. Por esta razón el porcentaje de avance en esta actividad baja (la base para el cálculo aumento)._x000D_
_x000D_
REPORTE CON CORTE A 31 DE AGOSTO DE 2015_x000D_
Se cuenta con un avance del 71,42% para este corte._x000D_
_x000D_
Ofrecimiento de los cursos abiertos por cada línea de formación: La formación para el primer semestre ha culminado satisfactoriamente (97 docentes formado en segunda lengua, 205 en la estrategia entre pares y 88 formados en estrategias didácticas para la educación mediada por tic). En estos momentos se realizo la contratación con Centro Colombo Americano y la Alianza Francesa para continuar la formación  durante el segundo semestre. Actualmente tenemos un total de 84 docentes de planta, transitorios y de cátedra._x000D_
_x000D_
Ejecución del Plan de Apoyo a Educación Formal: Se han realizado los apoyos económicos para los docentes de Planta y Transitorio de acuerdo a las políticas definidas, teniendo en cuenta la disponibilidad presupuestal.  En lo que se lleva del año 2015, 35 docentes han solicitado apoyo económico._x000D_
_x000D_
REPORTE CON CORTE A 31 DE JULIO DE 2015_x000D_
Se cuenta con un avance del 63,64% para este corte._x000D_
_x000D_
Ofrecimiento de los cursos abiertos por cada línea de formación: Los docentes de la UTP finalizaron su proceso de formación en inglés y francés, con el Centro Colombo Americano y con la Alianza Francesa respectivamente. Total docentes 97, planta, transitorios y cátedra._x000D_
La estrategia FOCO de Univirtual se realizo durante el mes de abril, espacio llamado Entre Pares, en el cual se matricularon un total de 205 docentes (51 docentes de planta y transitorios y 154 docentes catedráticos)._x000D_
El curso de formación docentes llamado Estrategias Didácticas para la Educación Mediada por TIC, con un total de 66 docentes (12 de planta y transitorios y  54 catedráticos)._x000D_
Se recibieron y revisaron las propuestas para formación en segunda lengua para el segundo semestre. Así mismo se solicito a Univirtual iniciar el proceso de difusión con docentes para los cursos programados._x000D_
_x000D_
Ejecución del Plan de Apoyo a Educación Formal: Se han realizado los apoyos económicos para los docentes de Planta y Transitorio de acuerdo a las políticas definidas, teniendo en cuenta la disponibilidad presupuestal.  En lo que se lleva del año 2015, 30 docentes han solicitado apoyo aconómico._x000D_
                                                                                                                                                                                                                                                                                                                     _x000D_
Seguimiento a la información estadística del PIDD: Se elimina la tercera actividad del plan operativo, dado que no se seguirá solicitando esta información a las facultades. Se extraerá del reporte de formación del plan de trabajo y de los apoyos económicos realizados desde la vicerrectoría académica._x000D_
_x000D_
REPORTE CON CORTE A 30 DE JUNIO DE 2015_x000D_
Se cuenta con un avance del 47,86% para este corte._x000D_
_x000D_
Ofrecimiento de los cursos abiertos por cada línea de formación: Los docentes de la UTP finalizaron su proceso de formación en inglés y francés, con el Centro Colombo Americano y con la Alianza Francesa respectivamente. Total docentes 97, planta, transitorios y cátedra._x000D_
La estrategia FOCO de Univirtual se realizo durante el mes de abril, espacio llamado Entre Pares, en el cual se matricularon un total de 205 docentes (51 docentes de planta y transitorios y 154 docentes catedráticos)._x000D_
El curso de formación docentes llamado Estrategias Didácticas para la Educación Mediada por TIC, con un total de 66 docentes (12 de planta y transitorios y  54 catedráticos)._x000D_
_x000D_
Ejecución del Plan de Apoyo a Educación Formal: Se han realizado los apoyos económicos para los docentes de Planta y Transitorio de acuerdo a las políticas definidas, teniendo en cuenta la disponibilidad presupuestal.  En lo que se lleva del año 2015, 30 docentes han solicitado apoyo aconómico._x000D_
                                                                                                                                                                                                                                                                                                                     _x000D_
Seguimiento a la información estadística del PIDD: Se elimina la tercera actividad del plan operativo, dado que no se seguirá solicitando esta información a las facultades. Se extraerá del reporte de formación del plan de trabajo y de los apoyos económicos realizados desde la vicerrectoría académica._x000D_
_x000D_
REPORTE CON CORTE A 31 DE MAYO DE 2015_x000D_
Se cuenta con un avance del 37,89% para este corte._x000D_
_x000D_
Ofrecimiento de los cursos abiertos por cada línea de formación: Los docentes de al UTP se encuentran en formación en inglés y francés, con el Centro Colombo Americano y con la Alianza Francesa respectivamente. Total docentes matriculados 97, planta, transitorios y cátedra._x000D_
La estrategia FOCO de Univirtual se realizo durante el mes de abril, espacio llamado Entre Pares, en el cual se matricularon un total de 205 docentes (51 docentes de planta y transitorios y 154 docentes catedráticos)._x000D_
Inicio el curso de formación docentes llamado Estrategias Didácticas para la Educación Mediado por TIC, con un total de 66 docentes inscritos (12 de planta y transitorios y  54 catedráticos)._x000D_
_x000D_
Ejecución del Plan de Apoyo a Educación Formal: Se han realizado los apoyos económicos para los docentes de Planta y Transitorio de acuerdo a las políticas definidas, teniendo en cuenta la disponibilidad presupuestal.  En lo que se lleva del año 2015, 30 docentes han solicitado apoyo aconómico._x000D_
                                                                                                                                                                                                                                                                                                                     _x000D_
Seguimiento a la información estadística del PIDD: Se están revisando las necesidades de información, para realizar algunos ajustes al formato._x000D_
_x000D_
REPORTE CON CORTE A 30 DE ABRIL DE 2015_x000D_
Se cuenta con un avance del 35,22% para este corte._x000D_
_x000D_
Ofrecimiento de los cursos abiertos por cada línea de formación: Los docentes de al UTP se encuentran en formación en inglés y francés, con el Centro Colombo Americano y con la Alianza Francesa respectivamente. Total docentes matriculados 97, planta, transitorios y cátedra._x000D_
La estrategia FOCO de Univirtual se realizo durante el mes de abril, espacio llamado Entre Pares, en el cual se matricularon un total de 205 docentes (51 docentes de planta y transitorios y 154 docentes catedráticos)._x000D_
_x000D_
Ejecución del Plan de Apoyo a Educación Formal: Se han realizado los apoyos económicos para los docentes de Planta y Transitorio de acuerdo a las políticas definidas, teniendo en cuenta la disponibilidad presupuestal.  En lo que se lleva del año 2015, 28 docentes han solicitado apoyo aconómico._x000D_
                                                                                                                                                                                                                                                                                                                     _x000D_
Seguimiento a la información estadística del PIDD: Se están revisando las necesidades de información, para realizar algunos ajustes al formato._x000D_
_x000D_
REPORTE CON CORTE A 31 DE MARZO DE 2015_x000D_
Se cuenta con un avance del 24,97% para este corte._x000D_
_x000D_
Ofrecimiento de los cursos abiertos por cada línea de formación: Los docentes de al UTP se encuentran en formación en inglés y francés, con el Centro Colombo Americano y con la Alianza Francesa respectivamente. Total docentes matriculados 97, planta, transitorios y cátedra._x000D_
Se realizó la contratación con Univirtual. En estos momentos se está realizando la convocatoria a docentes, para la estrategia FOCO._x000D_
_x000D_
Ejecución del Plan de Apoyo a Educación Formal: Se han realizado los apoyos económicos para los docentes de Planta y Transitorio de acuerdo a las políticas definidas, teniendo en cuenta la disponibilidad presupuestal.  En lo que se lleva del año 2015, 22 docentes han solicitado apoyo aconómico._x000D_
                                                                                                                                                                                                                                                                                                                     _x000D_
Seguimiento a la información estadística del PIDD: Se están revisando las necesidades de información, para realizar algunos ajustes al formato._x000D_
_x000D_
REPORTE CON CORTE A 28 DE FEBRERO DE 2015_x000D_
Ofrecimiento de los cursos abiertos por cada línea de formación: Se revisaron las necesidades de formación de los docentes y se solicito cotización con diferentes entidades. Se recibieron las propuestas del Centro Colombo Americano y Alianza Francesa, ya se realizó la contratación con estas entidades, los docentes están en formación. Total docentes matriculados a 28 de febrero 102._x000D_
Se recibió propuesta de formación de Univirtual, ya se realizó la contratación. En estos momentos se está realizando la convocatoria a docentes._x000D_
_x000D_
Ejecución del Plan de Apoyo a Educación Formal: Se han realizado los apoyos económicos para los docentes de Planta y Transitorio de acuerdo a las políticas definidas, teniendo en cuenta la disponibilidad presupuestal. En lo que se lleva del año 2015, 17 docentes han solicitaron apoyo económico.</v>
      </c>
      <c r="K6" s="624">
        <f>Tabla__10.1.1.223_SQLEXPRESS_sigob_utp_Codigos_PlanesOperativos_Proyectos[[#This Row],[fechaIni]]</f>
        <v>42023</v>
      </c>
      <c r="L6" s="540">
        <f>Tabla__10.1.1.223_SQLEXPRESS_sigob_utp_Codigos_PlanesOperativos_Proyectos[[#This Row],[fecha_ini]]</f>
        <v>42369</v>
      </c>
    </row>
    <row r="7" spans="1:12" x14ac:dyDescent="0.25">
      <c r="A7">
        <v>410</v>
      </c>
      <c r="B7" t="s">
        <v>193</v>
      </c>
      <c r="C7" t="s">
        <v>300</v>
      </c>
      <c r="D7" s="1">
        <v>42394.322031284719</v>
      </c>
      <c r="E7" s="1" t="s">
        <v>1041</v>
      </c>
      <c r="F7" s="1">
        <v>42023</v>
      </c>
      <c r="G7" s="1">
        <v>42356</v>
      </c>
      <c r="H7" s="563" t="str">
        <f t="shared" si="0"/>
        <v>Acreditación institucional - seguimiento plan de mejoramiento</v>
      </c>
      <c r="I7" s="688">
        <f>Tabla__10.1.1.223_SQLEXPRESS_sigob_utp_Codigos_PlanesOperativos_Proyectos[[#This Row],[fecha_ultima_modificacion]]</f>
        <v>42394.322031284719</v>
      </c>
      <c r="J7" s="564" t="str">
        <f t="shared" si="1"/>
        <v xml:space="preserve">REPORTE DE AVANCE – AL 31 de Diciembre  _x000D_
_x000D_
Para el corte del 31 de Diciembre de 2015 se logró un avance del 99.8%  del plan operativo propuesto._x000D_
Los avances del plan operativo se resumen de acuerdo a las siguientes actividades por cada etapa, así:_x000D_
_x000D_
Etapa 1. Diseño y ajustes al sistema de seguimiento de los planes de mejoramiento_x000D_
•	Se socializaron y se presentaron los nuevos lineamientos del CNA para la Acreditación Institucional. Se estableció un análisis comparativo frente a la versión anterior, permitiendo establecer la necesidad de actualizar el Plan de Mejoramiento Institucional a los nuevos lineamientos, para garantizar el seguimiento y la actualización del Plan de Mejoramiento Institucional y la sostenibilidad de la acreditación institucional. _x000D_
•	Se trabajó en la ruta de integración de los Planes de Mejoramiento de los programas -  Planes de Coherencia – y la actualización de la Acreditación institucional a los lineamientos  2015, buscando establecer a partir de los indicadores del PDI, los parámetros que se establecen en las características y factores de las guías del CNA según los nuevos lineamientos. _x000D_
•	Se definió el tamaño de la muestra de la población a encuestar y se trabajó la socialización previa de lo que representa la acreditación institucional. _x000D_
_x000D_
 Etapa 2. Ajustes a las etapas de la autoevaluación institucional_x000D_
•	Se ha trabajado en la actualización de la plataforma SIA con la División de Sistemas, ajustando las etapas que apoyan el proceso. _x000D_
•	Se ha continuado con el trabajo de la actualización de la matriz de bitácora de programas conjuntamente con Viceacadémica y con el área de AIE para establecer la información que se debe proporcionar desde cada fuente._x000D_
•	Se realizó un ajuste estructural al proceso de autoevaluación institucional que establece solo la ponderación para las características y los factores, dejando la ponderación de los aspectos por fuera de la etapa. _x000D_
•	Se trabajó desde el aprestamiento de los objetivos para soportar el proceso de autoevaluación. Se ha definido que el proceso de autoevaluación ponderará y calificará solo características y factores._x000D_
•	Se está ejecutando el plan comunicacional y el proceso de recolección de información. Dentro del proceso de autoevaluación institucional, y el proceso de actualización del Plan de Mejoramiento Institucional, se tiene establecido que los indicadores a nivel de componente y de proyectos, se constituyen en los principales insumos para la autoevaluación institucional. Se emitieron los conceptos técnicos de los ajustes a los diferentes objetivos, revisando la coherencia de los indicadores con relación a los nuevos lineamientos de acreditación institucional del CNA._x000D_
•	Se trabajó el Plan Comunicacional y se finalizó el ajuste a la etapa de recolección de información desde los objetivos institucionales.  Se ha finalizado el ajuste al PDI, donde se estableció la coherencia de los lineamientos de Acreditación Institucional con respecto a los indicadores establecidos en los proyecto y en los objetivos del mismo._x000D_
_x000D_
Etapa 3. Seguimiento a las oportunidades de mejora._x000D_
•	Se emitió concepto Técnico del informe de Maestría en Instrumentación Física,  de la Maestría en Investigación Operativa y Estadística y de la Maestría en Administración y Desarrollo Humano, igualmente se emitió concepto técnico de la Licenciatura en Matemáticas y Física, así como el de Ingeniería Eléctrica, Tecnología Industrial, Química Industrial. Se entregó concepto Técnico del Doctorado en Educación. De aquí se trabajó en la integración de los Planes de Mejoramiento de los programas, con el plan de mejoramiento Institucional._x000D_
•	Se acompañó a los programas para garantizar que las facultades incorporen las actividades establecidas en los Planes de Mejoramiento de Programas, a través de la elaboración de los Conceptos Técnicos de los Planes de Coherencia con las facultades, para articularlos al Plan de Mejoramiento Institucional. _x000D_
•	Se tiene el informe del primer semestre del año 2015 de seguimiento al Plan de Mejoramiento Institucional. Se tiene el informe trimestral de septiembre de 2015, de seguimiento al Plan de mejoramiento institucional _x000D_
_x000D_
Etapa 4. Actualización a la Autoevaluación institucional (indicadores o etapas del proceso)_x000D_
•	Se trabajó la bitácora institucional, matriz que articula al nivel de detalle los indicadores del PDI y los aspectos a evaluar de los nuevos lineamientos del CNA, con el objeto de garantizar la articulación completa de los objetivos institucionales con los factores, características y aspectos de los nuevos lineamientos. Se tiene la bitácora para la acreditación institucional, producto del análisis de la relación de los indicadores del PDI y de la guía de Autoevaluación con fines de Acreditación 2015.  _x000D_
•	Se trabajó con los objetivos institucionales, buscando incorporar los principales indicadores de monitoreo, para su posterior seguimiento, dentro de los ejercicios de autoevaluación, en la etapa de Recolección de la Información, análisis y calificación, derivados de los lineamientos de Acreditación del CNA 2015._x000D_
•	Se emitieron los conceptos técnicos de los ajustes a los objetivos institucionales buscando incorporar los principales indicadores de monitoreo para su posterior seguimiento. Se preparó a nivel institucional a los objetivos en la etapa de Recolección de la Información para que a partir de los propios indicadores, se les dé respuesta a los factores, características y aspectos que se mencionan en la guía del CNA 2015._x000D_
•	Se finalizó la ruta de ajuste del PDI, para los proyectos institucionales y sus componentes. Los indicadores propuestos por los diferentes objetivos se ajustaron a los lineamientos de Acreditación Institucional, de acuerdo a los Conceptos Técnicos Emitidos. _x000D_
_x000D_
Etapa 5. Estrategia de socialización avances y resultados de la acreditación institucional._x000D_
•	Se ajustó el modelo metodológico y el plan de trabajo para la realización de un nuevo proceso de autoevaluación institucional, de acuerdo a los nuevos lineamientos de acreditación, con el fin de actualizar el Plan de Mejoramiento Institucional, basados inicialmente en el ajuste de indicadores a la cadena de logro del Plan de Desarrollo Institucional._x000D_
•	Se inició la socialización de los nuevos lineamientos de acreditación institucional 2015, ante las directivas académicas y ante los objetivos institucionales, quienes incorporaron nuevos elementos para disminuir la brecha de los indicadores para las mediciones institucionales._x000D_
•	Se presentaron algunos resultados del Plan de Mejoramiento Institucional, que le han permitido a la universidad, incorporar nuevas oportunidades de mejora encontradas desde los programas.  _x000D_
•	Se cumplió con la propuesta de involucrar los lineamientos de acreditación institucional a los Objetivos Institucionales. Igualmente se sigue trabajando en la socialización de la cultura de la Acreditación Institucional dentro de todos los estamentos, mediante la difusión de la información referente al proceso y a los resultados de la acreditación. _x000D_
•	Se sigue trabajando en la socialización de la cultura de la Acreditación Institucional dentro de todos los estamentos, mediante la difusión de la información referente al proceso y a los resultados de la acreditación. _x000D_
_x000D_
Etapa 6. Presentación de resultados._x000D_
•	Se ejecutó el cronograma establecido para el proceso de actualización del Plan de Mejoramiento Institucional para el año 2015. Se tiene la bitácora institucional articulada con las nuevas apuestas de la actual administración y los nuevos ajustes que se proponen para los objetivos institucionales. Se ha presentado en el Comité de Estrategias la propuesta articulada de ejecución del proceso._x000D_
•	Se continúa socializando con la comunidad lo que representa la acreditación institucional._x000D_
•	Se presentaron los resultados del Plan de mejoramiento institucional y su integralidad con los planes de mejoramiento de los programas académicos. _x000D_
•	Se definió como uno de los principales indicadores a nivel institucional, el índice de cumplimiento del Plan de Mejoramiento Institucional._x000D_
_x000D_
</v>
      </c>
      <c r="K7" s="624">
        <f>Tabla__10.1.1.223_SQLEXPRESS_sigob_utp_Codigos_PlanesOperativos_Proyectos[[#This Row],[fechaIni]]</f>
        <v>42023</v>
      </c>
      <c r="L7" s="540">
        <f>Tabla__10.1.1.223_SQLEXPRESS_sigob_utp_Codigos_PlanesOperativos_Proyectos[[#This Row],[fecha_ini]]</f>
        <v>42356</v>
      </c>
    </row>
    <row r="8" spans="1:12" x14ac:dyDescent="0.25">
      <c r="A8">
        <v>411</v>
      </c>
      <c r="B8" t="s">
        <v>193</v>
      </c>
      <c r="C8" t="s">
        <v>303</v>
      </c>
      <c r="D8" s="1">
        <v>42394.743562847223</v>
      </c>
      <c r="E8" s="1" t="s">
        <v>1125</v>
      </c>
      <c r="F8" s="1">
        <v>42023</v>
      </c>
      <c r="G8" s="1">
        <v>42356</v>
      </c>
      <c r="H8" s="563" t="str">
        <f t="shared" si="0"/>
        <v>Sistema de Autoevaluación y Mejoramiento continuo</v>
      </c>
      <c r="I8" s="688">
        <f>Tabla__10.1.1.223_SQLEXPRESS_sigob_utp_Codigos_PlanesOperativos_Proyectos[[#This Row],[fecha_ultima_modificacion]]</f>
        <v>42394.743562847223</v>
      </c>
      <c r="J8" s="564" t="str">
        <f t="shared" si="1"/>
        <v xml:space="preserve">A diciembre 30 de 2015, el proyecto Autoevaluación y Mejoramiento Continuo realizó:_x000D_
_x000D_
1.	Se llevaron a cabo reuniones con los siguientes programas que están en el proceso:_x000D_
_x000D_
•	Ingeniería Física_x000D_
•	Licenciatura en Filosofía_x000D_
•	Maestría en Lingüística_x000D_
•	Técnico en Turismo Sostenible_x000D_
•	Maestría en Educación_x000D_
•	Maestría en Enseñanza de la Matemática_x000D_
•	Tecnología en Atención Pre hospitalaria_x000D_
•	Ciencias en Deporte y Recreación_x000D_
_x000D_
_x000D_
Los siguientes programas se encuentran en proceso de elaboración del informe final, razón por la cual no se han realizado reuniones este mes:_x000D_
_x000D_
•	Maestria en Sistemas Automáticos de Producción_x000D_
_x000D_
Los siguientes programas se encuentran en etapa de recolección de información: _x000D_
_x000D_
•	Tecnología Eléctrica_x000D_
•	Ingeniería Electrónica_x000D_
  _x000D_
_x000D_
2.	Se cambia la visita de pares académicos al programa de Maestría en Comunicación Educativa para el año 2016._x000D_
_x000D_
3.	Se realiza revisión de indicadores del documento de registro calificado para diagnóstico inicial de ubicación con la oficina de planeación._x000D_
_x000D_
4.	Se continúa revisión y ajuste a la propuesta de nueva bitácora con redacción previa de las posibles respuestas y análisis por indicador, fuentes de información y estructura, con el asesor externo contratado por la vicerrectoría y el Ingeniero Elkin Lopez. _x000D_
_x000D_
_x000D_
5.	El porcentaje de avance en el plan operativo a noviembre 30   es de 70.63%. _x000D_
_x000D_
Reporte  Noviembre 30 de 2015_x000D_
_x000D_
A noviembre 30 de 2015, el proyecto Autoevaluación y Mejoramiento Continuo realizó:_x000D_
_x000D_
_x000D_
1.	Se llevaron a cabo reuniones con los siguientes programas que están en el proceso:_x000D_
_x000D_
•	Ingeniería Física_x000D_
•	Licenciatura en Filosofía_x000D_
•	Licenciatura en Comunicación e Informática Educativa_x000D_
•	Maestría en Lingüística_x000D_
•	Técnico en Turismo Sostenible_x000D_
•	Maestría en Educación_x000D_
•	Maestría en Enseñanza de la Matemática_x000D_
_x000D_
_x000D_
Los siguientes programas se encuentran en proceso de elaboración del informe final, razón por la cual no se han realizado reuniones este mes:_x000D_
_x000D_
•	Licenciatura en Etnoeducación y Desarrollo Comunitario_x000D_
•	Maestria en Sistemas Automáticos de Producción_x000D_
_x000D_
Los siguientes programas se encuentran en etapa de recolección de información: _x000D_
_x000D_
•	Tecnología en Atención Prehospitalaria_x000D_
•	Ingeniería Electrónica_x000D_
  _x000D_
   _x000D_
2.	Se recibe visita de pares académicos para el programa de Química Industrial los días 26 y 27 de noviembre._x000D_
_x000D_
3.	Se confirma visita de pares académicos al programa de Maestría en Comunicación Educativa para los días 20, 21 y 22 de enero._x000D_
_x000D_
4.	Se realiza revisión de todos los indicadores de la bitácora para diagnóstico inicial de ubicación con la oficina de planeación y gestión de la calidad._x000D_
_x000D_
5.	Se inicia revisión y ajuste a la propuesta de nueva bitácora con redacción previa de las posibles respuestas y análisis por indicador, fuentes de información y estructura, con el asesor externo contratado por la vicerrectoría y el Ingeniero Elkin Lopez. _x000D_
_x000D_
6.	Se consolido el reporte de avance de seguimiento y actualización a planes de mejoramiento de programas de pre y posgrado._x000D_
_x000D_
7.	El porcentaje de avance en el plan operativo a noviembre 30   es de 69.35%. _x000D_
_x000D_
A octubre 30 de 2015, el proyecto Autoevaluación y Mejoramiento Continuo realizó:_x000D_
_x000D_
_x000D_
1.	Se llevaron a cabo reuniones con los siguientes programas que están en el proceso:_x000D_
_x000D_
•	Ingeniería Física_x000D_
•	Licenciatura en Etnoeducación y Desarrollo Comunitario_x000D_
•	Licenciatura en Filosofía_x000D_
•	Licenciatura en Comunicación e Informatica Educativa_x000D_
•	Maestría en Lingüística_x000D_
•	Técnico en Turismo Sostenible_x000D_
•	Maestría en Educación_x000D_
_x000D_
_x000D_
Los siguientes programas se encuentran en proceso de elaboración del informe final, razón por la cual no se han realizado reuniones este mes:_x000D_
_x000D_
•	Maestria en Sistemas Automáticos de Producción_x000D_
_x000D_
Los siguientes programas se encuentran en etapa de recolección de información: _x000D_
_x000D_
•	Tecnología en Atención Prehospitalaria_x000D_
•	Maestría en Enseñanza de la Matemática _x000D_
•	Ingeniería Electrónica_x000D_
  _x000D_
   _x000D_
2.	Se recibe resolución No. 16193 del 30 de septiembre donde se  renueva la acreditación del programa de Tecnología Mecánica por cuatro años._x000D_
_x000D_
3.	Se recibe informe final de la Maestría en Administración del Desarrollo Humano, se envía concepto técnico a través de memorando 02-121-1031 del 26 de octubre para los respectivos ajustes._x000D_
_x000D_
4.	Se recibe informe final del Doctorado en Ciencias de la Educación, se solicita a través de memorando 02-121-989 del 14 de octubre concepto técnico de planeación._x000D_
_x000D_
5.	Se recibe visita de pares académicos para el programa de Maestría en Investigación Operativa y Estadística los días 19, 20 y 21 de octubre._x000D_
_x000D_
6.	Se confirma visita de pares académicos al programa de Química Industrial para los días 26 y 27 de noviembre._x000D_
_x000D_
7.	Se realiza reunión liderada por el Vicerrector Académico con el programa de Tecnología Industrial para establecer acciones concretas que permitan avanzar en el plan de mejoramiento propuesto, el objetivo es presentarse a solicitud de renovación de acreditación el próximo año una vez el programa supere las observaciones pendientes._x000D_
_x000D_
8.	Se continúa trabajo de actualización al modelo y metodología de autoevaluación de programas de pre y posgrado de la universidad con el apoyo de un asesor externo contratado por la vicerrectoría y el Ingeniero Elkin Lopez. _x000D_
_x000D_
Se inicia prueba piloto con el programa de Maestría en Estética y Creación de la plantilla para solicitud de Registro Calificado y prueba piloto de las encuestas con el programa de Licenciatura en Comunicación e Informática Educativa._x000D_
_x000D_
9.	Se está construyendo cronograma para seguimiento y actualización de los planes de mejoramiento de programas académicos._x000D_
_x000D_
_x000D_
10.	El porcentaje de avance en el plan operativo a octubre 30   es de 67.68%. _x000D_
_x000D_
A septiembre 30 de 2015, el proyecto Autoevaluación y Mejoramiento Continuo realizó:_x000D_
_x000D_
1.	Se llevaron a cabo reuniones con los siguientes programas que están en el proceso:_x000D_
_x000D_
•	Ingeniería Física_x000D_
•	Licenciatura en Etnoeducación y Desarrollo Comunitario_x000D_
•	Licenciatura en Filosofía_x000D_
•	Licenciatura en Comunicación e Informatica Educativa_x000D_
•	Tecnología en Atención Prehospitalaria_x000D_
•	Maestría en Instrumentación Física_x000D_
_x000D_
Los siguientes programas se encuentran en proceso de elaboración del informe final, razón por la cual no se han realizado reuniones este mes:_x000D_
_x000D_
•	Doctorado en Educación  _x000D_
•	Maestria en Sistemas Automáticos de Producción_x000D_
•	Maestría en Administración del Desarrollo Humano y Organizacional _x000D_
_x000D_
Los siguientes programas se encuentran en etapa de recolección de información: _x000D_
_x000D_
•	Maestría en Enseñanza de la Matemática _x000D_
•	Maestría en Lingüística_x000D_
•	Ingeniería Electrónica_x000D_
_x000D_
Los siguientes programas han expresado necesitar más tiempo para iniciar el proceso:_x000D_
_x000D_
•	Técnico en Turismo Sostenible_x000D_
•	Maestría en Ecotecnología _x000D_
    _x000D_
    El programa de Mecatrónica envía memorando número 02-_x000D_
2642-200 donde solicita posponer el proceso de   autoevaluación con fines de acreditación, considerando que realizará una reforma académica y de títulos._x000D_
_x000D_
El programa de Ciencias del Deporte y la Recreación decide parar el proceso para actualizar su PEP._x000D_
_x000D_
_x000D_
2.	Se radica informe final del programa Química Industrial a través de la plataforma SACES CNA el 18 de septiembre de 2015._x000D_
_x000D_
3.	Se actualizan los cuadros maestros del programa de Ingeniería Eléctrica para la respectiva presentación a los pares._x000D_
_x000D_
4.	El programa de Maestría en Instrumentación Física presenta ante el comité autoevaluador  el informe final ajustado de acuerdo a las recomendaciones y el análisis realizado con el par interno, con base en este trabajo se replantea la calificación asignada inicialmente._x000D_
_x000D_
5.	Se envía al CNA el informe final del   programa de  Maestría en Comunicación Educativa a través de oficio 01-121-111 del 18 de septiembre de 2015._x000D_
_x000D_
6.	Se recibe visita de pares académicos para el programa de Licenciatura en Matemáticas y Física los días 3 y 4 de septiembre._x000D_
_x000D_
7.	Se recibe visita de pares académicos para el programa de Ingeniería Eléctrica los días 29 y 30 de septiembre._x000D_
_x000D_
8.	Se confirma visita de pares académicos para la Maestría en Investigación Operativa y Estadística para los días 19, 20 y 21 de octubre._x000D_
_x000D_
9.	Se continúa trabajo de actualización al modelo y metodología de autoevaluación de programas de pre y posgrado de la universidad con el apoyo de un asesor externo contratado por la vicerrectoría y el Ingeniero Elkin Lopez. _x000D_
_x000D_
Se encuentra en revisión la propuesta de la plantilla para solicitud de Registro Calificado y renovación del mismo y las encuestas nuevas de acuerdo a los indicadores anteriormente aprobados._x000D_
_x000D_
10.	Se está construyendo cronograma para seguimiento y actualización de los planes de mejoramiento de programas académicos._x000D_
_x000D_
11.	El porcentaje de avance en el plan operativo a septiembre 30   es de 62.10%. _x000D_
_x000D_
A agosto 30 de 2015, el proyecto Autoevaluación y Mejoramiento Continuo realizó:_x000D_
1.	Se llevaron a cabo reuniones con los siguientes programas que están en el proceso:_x000D_
_x000D_
•	Ingeniería Física_x000D_
•	Mecatrónica_x000D_
•	Licenciatura en Etnoeducación y Desarrollo Comunitario_x000D_
•	Ciencias del Deporte y la Recreación_x000D_
•	Ingeniería de Sistemas y Computación_x000D_
•	Licenciatura en Filosofía_x000D_
•	Licenciatura en Comunicación e Informatica Educativa_x000D_
•	Maestria en Sistemas Automáticos de Producción_x000D_
_x000D_
Los siguientes programas se encuentran en proceso de elaboración del informe final, razón por la cual no se han realizado reuniones este mes:_x000D_
_x000D_
•	Doctorado en Educación  _x000D_
•	Maestría en Administración del Desarrollo Humano y Organizacional _x000D_
_x000D_
Los siguientes programas se encuentran en etapa de recolección de información: _x000D_
_x000D_
•	Maestría en Enseñanza de la Matemática _x000D_
•	Maestría en Lingüística_x000D_
•	Ingeniería Electrónica_x000D_
•	Tecnología en Atención Prehospitalaria_x000D_
_x000D_
Los siguientes programas han expresado necesitar más tiempo para iniciar el proceso:_x000D_
_x000D_
•	Técnico en Turismo Sostenible_x000D_
•	Maestría en Ecotecnología _x000D_
_x000D_
2.	El viernes 21 de agosto se presenta ante el comité central de currículo y evaluación el informe final de los programas de Química Industrial y Tecnología Industrial, se aprueba la presentación ante el CNA del programa de Química Industrial._x000D_
_x000D_
3.	Se radica la información de condiciones iniciales del programa Química Industrial, se espera aprobación de esta parte para poder grabar el informe de autoevaluación._x000D_
_x000D_
4.	Se actualizan los cuadros maestros del programas de Ingeniería de Sistemas y Computación y del programa de Licenciatura en Matemáticas y Física._x000D_
_x000D_
5.	Se elaboran los cuadros maestros para el programa de Química Industrial._x000D_
_x000D_
_x000D_
6.	El programa de Maestría en Ingeniería Física informa que ya terminó de ajustar el informe final para ser expuesto ante el comité autoevaluador y posteriormente replantear la calificación asignada inicialmente, se está planteando la fecha para este ejercicio._x000D_
7.	La Maestria en Sistemas Automáticos de Producción elaboró su plan de mejoramiento y está construyendo el informe final._x000D_
_x000D_
8.	El  programa de  Maestría en Comunicación Educativa presentó ante el Comité Central de Posgrados el informe final, se aprueba su presentación ante el CNA._x000D_
_x000D_
9.	Se recibe visita de pares académicos para el programa de Ingeniería de Sistemas los días 19 y 20 de agosto._x000D_
_x000D_
10.	Se confirma visita de pares académicos para los programas de Licenciatura en Matemáticas y Física e Ingeniería Eléctrica, para el primero los días 3 y 4 de septiembre y para el segundo los días 29 y 30 de septiembre._x000D_
_x000D_
11.	Se continúa trabajo de actualización al modelo y metodología de autoevaluación de programas de pre y posgrado de la universidad con el apoyo de un asesor externo contratado por la vicerrectoría y el Ingeniero Elkin Lopez. Este mes las reuniones son suspendidas ya que se recibe visita de pares para un programa  y se prepara visita de pares para dos programas más._x000D_
_x000D_
12.	Se está construyendo cronograma para seguimiento y actualización de los planes de mejoramiento de programas académicos._x000D_
_x000D_
_x000D_
13.	El porcentaje de avance en el plan operativo a agosto 30 es de 55.69%. _x000D_
_x000D_
A julio 30 de 2015, el proyecto Autoevaluación y Mejoramiento Continuo realizó:_x000D_
_x000D_
_x000D_
1.	Se llevaron a cabo reuniones con los siguientes programas que están en el proceso:_x000D_
_x000D_
•	Ingeniería Física_x000D_
•	Licenciatura en Etnoeducación y Desarrollo Comunitario_x000D_
•	Ciencias del Deporte_x000D_
•	Tecnología en Atención Prehospitalaria_x000D_
•	Licenciatura en Filosofía_x000D_
•	Licenciatura en Comunicación Educativa_x000D_
•	Maestria en Sistemas Automaticos de Producción_x000D_
_x000D_
Los siguientes programas se encuentran en proceso de elaboración del informe final, razón por la cual no se han realizado reuniones este mes:_x000D_
_x000D_
•	Doctorado en Educación  _x000D_
•	Maestría en Administración del Desarrollo Humano y Organizacional _x000D_
•	Química Industrial_x000D_
•	Tecnología Industrial_x000D_
•	Maestria en Comunicación Educativa_x000D_
_x000D_
Los siguientes programas se encuentran en etapa de recolección de información: _x000D_
_x000D_
•	Maestría en Enseñanza de la Matemática _x000D_
•	Maestría en Lingüística_x000D_
•	Ingeniería Electrónica_x000D_
•	Mecatrónica_x000D_
_x000D_
Los siguientes programas han expresado necesitar más tiempo para iniciar el proceso:_x000D_
_x000D_
•	Técnico en Turismo Sostenible_x000D_
•	Maestría en Ecotecnología _x000D_
_x000D_
_x000D_
2.	El programa de Maestría en Ingeniería Física se encuentra ajustando el informe final para ser expuesto ante el comité autoevaluador y posteriormente replantear la calificación asignada inicialmente._x000D_
3.	La Maestria en Sistemas Automaticos de Produccion acaba la etapa de calificacion e inicia la elaboracion de su plan de mejoramiento._x000D_
_x000D_
4.	Se confirma visita de pares académicos para los programas de Ingeniería Eléctrica e  Ingeniería de Sistemas, para el primero los días 19 y 20 de agosto y para el segundo los días 24 25 de septiembre_x000D_
_x000D_
5.	Se continúa trabajo de actualización al modelo y metodología de autoevaluación de programas de pre y posgrado de la universidad con el apoyo de un asesor externo contratado por la vicerrectoría, se integra al trabajo el Ingeniero Elkin Lopez._x000D_
_x000D_
6.	Se hicieron reuniones de actualización y seguimiento a los planes de mejoramiento de los siguientes programas: _x000D_
_x000D_
•	Ingeniería Mecánica_x000D_
•	Especialización en Logística Empresarial_x000D_
•	Administración Ambiental_x000D_
_x000D_
_x000D_
7.	El porcentaje de avance en el plan operativo a junio 30 es de 49.03%. _x000D_
_x000D_
A junio 30 de 2015, el proyecto Autoevaluación y Mejoramiento Continuo realizó:_x000D_
_x000D_
_x000D_
1.	Se llevaron a cabo reuniones con los siguientes programas que están en el proceso:_x000D_
_x000D_
•	Ingeniería Física_x000D_
•	Licenciatura en Etnoeducación y Desarrollo Comunitario_x000D_
•	Ciencias del Deporte_x000D_
•	Tecnología en Atención Prehospitalaria_x000D_
•	Licenciatura en Filosofía_x000D_
•	Licenciatura en Comunicación Educativa_x000D_
•	Tecnología Eléctrica_x000D_
_x000D_
Los siguientes programas se encuentran en proceso de elaboración del informe final, razón por la cual no se han realizado reuniones este mes:_x000D_
_x000D_
•	Doctorado en Educación  _x000D_
•	Maestría en Administración del Desarrollo Humano y Organizacional _x000D_
•	Química Industrial_x000D_
•	Tecnología Industrial_x000D_
_x000D_
Los siguientes programas se encuentran en etapa de recolección de información: _x000D_
_x000D_
•	Maestría en Enseñanza de la Matemática _x000D_
•	Maestría en Lingüística_x000D_
•	Ingeniería Electrónica_x000D_
•	Mecatrónica_x000D_
_x000D_
Los siguientes programas han expresado necesitar más tiempo para iniciar el proceso:_x000D_
_x000D_
•	Técnico en Turismo Sostenible_x000D_
•	Maestría en Ecotecnología _x000D_
_x000D_
_x000D_
2.	Se realizan reuniones con el Ingeniero Elkin López y el director de la Maestria en Instrumentación Física como un ejercicio de par interno al programa por recomendación del comité central de posgrados para revisión y ajuste al informe del proceso de autoevaluación._x000D_
_x000D_
3.	Se recibe nombramiento de pares académicos para los programas de Ingeniería Eléctrica e  Ingeniería de Sistemas, se establece comunicación con ellos para acordar fecha de visita las cuales están proyectadas para el mes de agosto una vez regresen los estudiantes de vacaciones._x000D_
_x000D_
4.	Se envía concepto técnico al informe de autoevaluación del  programa de  Maestría en Comunicación Educativa, junio 19._x000D_
_x000D_
5.	Se recibe del CNA comunicación confirmando por parte de ellos la recepción del informe de la Maestría en Investigación Operativa y Estadística para solicitud de Acreditación._x000D_
_x000D_
6.	Se continúa trabajo de actualización al modelo y metodología de autoevaluación de programas de pre y posgrado de la universidad con el apoyo de un asesor externo contratado por la vicerrectoría, se realiza taller práctico con los directores de programa y decanos el 11 de junio._x000D_
_x000D_
7.	Se hicieron reuniones de actualización y seguimiento a los planes de mejoramiento de los siguientes programas: _x000D_
_x000D_
•	Ingeniería Mecánica_x000D_
•	Especialización en Logística Empresarial_x000D_
•	Administración Ambiental_x000D_
_x000D_
_x000D_
8.	El porcentaje de avance en el plan operativo a junio 30 es de 40.71%. _x000D_
_x000D_
_x000D_
A mayo 30 de 2015, el proyecto Autoevaluación y Mejoramiento Continuo realizó:_x000D_
_x000D_
_x000D_
1.	Se llevaron a cabo reuniones con los siguientes programas que están en el proceso:_x000D_
_x000D_
•	Tecnología Industrial_x000D_
•	Ingeniería Física_x000D_
•	Licenciatura en Etnoeducación y Desarrollo Comunitario_x000D_
•	Tecnología Eléctrica_x000D_
•	Mecatrónica_x000D_
•	Ingeniería Electrónica_x000D_
•	Ciencias del Deporte_x000D_
_x000D_
_x000D_
Los siguientes programas se encuentran en proceso de elaboración del informe final, razón por la cual no se han realizado reuniones este mes:_x000D_
_x000D_
•	Doctorado en Educación  _x000D_
•	Maestría en Administración del Desarrollo Humano y Organizacional _x000D_
•	Química Industrial_x000D_
_x000D_
Los siguientes programas se encuentran en etapa de recolección de información: _x000D_
_x000D_
•	Maestría en Enseñanza de la Matemática _x000D_
•	Maestría en Lingüística_x000D_
•	Maestría en Educación_x000D_
_x000D_
Teniendo en cuenta que este mes se inició asesoría externa al modelo de autoevaluación con el fin de agilizar el proceso, los siguientes programas no han tenido reunión ya que se continuara con ellos cuando el modelo este ajustado para el mes de junio:_x000D_
_x000D_
•	Licenciatura en Filosofía_x000D_
•	Tecnología en Atención Prehospitalaria _x000D_
•	Técnico en Turismo Sostenible_x000D_
•	Licenciatura en Comunicación Educativa_x000D_
•	Maestría en Ecotecnología _x000D_
_x000D_
_x000D_
2.	El 6 de mayo se presenta ante el Comité central de posgrados los informes de la Maestria en Instrumentación Física y Maestria en Investigación Operativa y Estadística para su correspondiente concepto._x000D_
_x000D_
3.	Se envía al CNA informe final de la Maestría en Investigación Operativa y Estadística para solicitud de Acreditación, a través de oficio número 01-121-59 del 22 de mayo de 2015._x000D_
_x000D_
4.	Se recibe resolución No. 05440 del 24 de abril de 2015, donde se otorga acreditación por 4 años al programa de Maestria en Administración Económica y Financiera._x000D_
_x000D_
5.	Se recibe informe final de la Maestría en Comunicación Educativa y se solicita concepto técnico a la oficina de Planeación a través de memorando 02-121-360 del 27 de mayo de 2015._x000D_
_x000D_
6.	Se continúa trabajo de actualización al modelo y metodología de autoevaluación de programas de pre y posgrado de la universidad con el apoyo de un asesor externo contratado por la vicerrectoría._x000D_
_x000D_
7.	Se revisan y finalizan los cuadros maestros de los 3 programas radicados en el SACES, Ingeniería Eléctrica, Ingeniería de Sistemas y Computación y Licenciatura en Matemáticas y Física._x000D_
_x000D_
8.	Se hicieron reuniones de actualización y seguimiento a los planes de mejoramiento de los siguientes programas: _x000D_
_x000D_
•	Licenciatura en Filosofía_x000D_
•	Tecnología Eléctrica _x000D_
•	Licenciatura en Comunicación e Informática Educativa_x000D_
_x000D_
_x000D_
9.	El porcentaje de avance en el plan operativo a mayo 30 es de 32.93%. _x000D_
_x000D_
A abril 30 de 2015, el proyecto Autoevaluación y Mejoramiento Continuo realizó:_x000D_
_x000D_
_x000D_
1.	Se llevaron a cabo reuniones con los siguientes programas que están en el proceso:_x000D_
_x000D_
•	Tecnología Industrial_x000D_
•	Ingeniería Física_x000D_
•	Ingeniería de Sistemas_x000D_
•	Licenciatura en Etnoeducación y Desarrollo Comunitario_x000D_
•	Licenciatura en Comunicación e Informática Educativa_x000D_
•	Química Industrial_x000D_
•	Maestría en Lingüística_x000D_
•	Maestría en Educación_x000D_
_x000D_
_x000D_
Los siguientes programas se encuentran en proceso de elaboración del informe final, razón por la cual no se han realizado reuniones este mes:_x000D_
_x000D_
•	Doctorado en Educación  _x000D_
•	Maestría en Administración del Desarrollo Humano y Organizacional _x000D_
•	Maestría en Comunicación Educativa_x000D_
_x000D_
Los siguientes programas se encuentran en etapa de recolección de información: _x000D_
_x000D_
•	Ingeniería Electrónica_x000D_
•	Maestría en Sistemas Automáticos de Producción_x000D_
•	Mecatrónica_x000D_
•	Maestría en Enseñanza de la Matemática _x000D_
_x000D_
Se hace seguimiento del proceso y acuerdo de próxima reunión con los demás programas que están en proceso o que van a iniciar, los cuales son:_x000D_
_x000D_
•	Licenciatura en Filosofía_x000D_
•	Tecnología Eléctrica_x000D_
•	Tecnología en Atención Prehospitalaria _x000D_
•	Técnico en Turismo Sostenible_x000D_
•	Ciencias del Deporte y la Recreación_x000D_
_x000D_
Por petición de la directora del programa de Maestria en Educacion se incluye en el plan de trabajo de este ano el proceso de autoevaluación que inicia este mes._x000D_
_x000D_
2.	Se hace revisión conjunta con los programas de Maestría en Investigación Operativa y Estadística y Maestría en instrumentación Física del concepto técnico de planeación con el fin de realizar los ajustes necesarios para ser presentados los respectivos informes al comité central de posgrados. _x000D_
_x000D_
3.	Se envía respuesta comentarios del rector del programa de Licenciatura en Pedagogía Infantil._x000D_
_x000D_
4.	Se inicia trabajo de actualización al modelo y metodología de autoevaluación de programas de pre y posgrado de la universidad con el apoyo de un asesor externo contratado por la vicerrectoría._x000D_
_x000D_
5.	Se radica a través del SACES CNA el informe de autoevaluación del programa de Ingeniería de Sistemas y Computación  con el fin de obtener renovación de su acreditación._x000D_
_x000D_
6.	Se hicieron reuniones de actualización y seguimiento a los planes de mejoramiento de los siguientes programas: _x000D_
_x000D_
•	Licenciatura en Filosofía_x000D_
•	Tecnología Eléctrica _x000D_
•	Licenciatura en Comunicación e Informática Educativa_x000D_
_x000D_
_x000D_
7.	El porcentaje de avance en el plan operativo a abril 30 es de 25.81%. _x000D_
_x000D_
A marzo 30 de 2015, el proyecto Autoevaluación y Mejoramiento Continuo realizó:_x000D_
_x000D_
_x000D_
1.	Se llevaron a cabo reuniones con los siguientes programas que están en el proceso:_x000D_
_x000D_
•	Tecnología Industrial_x000D_
•	Ingeniería Eléctronica_x000D_
•	Ingeniería de Sistemas_x000D_
•	Licenciatura en Filosofía_x000D_
•	Tecnología Eléctrica_x000D_
•	Doctorado en Educación  _x000D_
•	Ingeniería Física_x000D_
•	Tecnología en Atención Prehospitalaria _x000D_
•	Maestría en Comunicación Educativa_x000D_
•	Técnico en Turismo Sostenible_x000D_
•	Ciencias del Deporte y la Recreación_x000D_
•	Maestría en Ingeniería de Sístemas_x000D_
•	Licenciatura en Etnoeducación y Desarrollo Comunitario_x000D_
•	Licenciatura en Comunicación e Informática Educativa_x000D_
_x000D_
Se hace seguimiento del proceso y acuerdo de próxima reunión con los demás programas que están en proceso o que van a iniciar, los cuales son:_x000D_
_x000D_
•	Maestría en Sistemas Automáticos de Producción_x000D_
•	Mecatrónica_x000D_
•	Maestría en Administración del Desarrollo Humano y Organizacional _x000D_
•	Maestría en Enseñanza de la Matemática _x000D_
_x000D_
_x000D_
2.	Se recibe concepto técnico del informe de los programas de Ingeniería Eléctrica y Licenciatura en Matemáticas y Física._x000D_
_x000D_
3.	Se presenta ante el Comité Central de Currículo y Evaluación los informes de los programas de Ingeniería Eléctrica, Ingeniería de Sistemas y Licenciatura en Matemáticas y Física._x000D_
_x000D_
4.	Se continúa trabajando con el área de Administración de la Información Estratégica de la Oficina de Planeación en la creación de reportes para cuadros maestros e indicadores puntuales para los procesos de autoevaluación._x000D_
_x000D_
_x000D_
_x000D_
5.	Se radica a través del SACES CNA el informe de autoevaluación de los programas de Ingeniería Eléctrica y Licenciatura en Matemáticas y Física con el fin de obtener renovación de sus respectivas acreditaciones._x000D_
_x000D_
6.	Se hicieron reuniones de actualización y seguimiento a los planes de mejoramiento de los siguientes programas: _x000D_
_x000D_
•	Licenciatura en Filosofía_x000D_
•	Licenciatura en Comunicación e Informática Educativa_x000D_
                    Tecnología Eléctrica _x000D_
_x000D_
7.	El porcentaje de avance en el plan operativo a marzo 30 es de 19.01%. _x000D_
_x000D_
8.	Se anexan las actas correspondientes a las reuniones realizadas el presente mes._x000D_
_x000D_
_x000D_
A febrero 28 de 2015, el proyecto Autoevaluación y Mejoramiento Continuo realizó:_x000D_
_x000D_
_x000D_
1.	Se llevaron a cabo reuniones con los siguientes programas que están en el proceso:_x000D_
_x000D_
•	Maestría en Ecotecnología_x000D_
•	Tecnología Industrial_x000D_
•	Ingeniería de Sistemas_x000D_
•	Química Industrial_x000D_
•	Licenciatura en Matemáticas y Física_x000D_
•	Licenciatura en Filosofía_x000D_
•	Tecnología Eléctrica_x000D_
_x000D_
Se hace seguimiento del proceso y acuerdo de próxima reunión con los demás programas que están en proceso o que van a iniciar, los cuales son:_x000D_
_x000D_
•	Maestría en Sistemas Automáticos de Producción_x000D_
•	Doctorado en Educación  _x000D_
•	Mecatrónica_x000D_
•	Maestría en Administración del Desarrollo Humano y Organizacional _x000D_
•	Ingeniería Física_x000D_
•	Maestría en Enseñanza de la Matemática _x000D_
•	Ingeniería Eléctrica_x000D_
•	Tecnología en Atención Prehospitalaria _x000D_
•	Licenciatura en Comunicación e Informática Educativa_x000D_
•	Maestría en Comunicación Educativa_x000D_
_x000D_
_x000D_
2.	Se recibe concepto técnico del informe del programa de Maestría en Instrumentación Física, se envía al programa para los respectivos ajustes y su posterior presentación ante el comité central de posgrados._x000D_
_x000D_
3.	Se recibe informe final por parte del programa de Maestría en Investigación Operativa y Estadística y se envía a la oficina de planeación solicitando concepto técnico._x000D_
_x000D_
4.	Se realizan dos reuniones con la división de sistemas para continuar con el ajuste al aplicativo SIA_x000D_
_x000D_
5.	Se solicita a la oficina de planeación, área de administración de la información estratégica, se sistematicen los cuadros maestros solicitados por el CNA a cada uno de los programas que finalizan proceso, se inicia proceso de análisis de la información y acuerdo entre las partes involucradas, división de sistemas, vicerrectoría académica y oficina de planeación_x000D_
_x000D_
6.	Se sigue trabajando en la caracterización de los indicadores de evaluación con la oficina de planeación con el fin de determinar cuales se incluirán en el boletín estadístico y cuales se documentaran directamente por el programa._x000D_
_x000D_
7.	Se envía al CNA respuesta comentarios del rector de los programas Tecnología Mecánica y Licenciatura en Lengua Inglesa, oficios 02-121-18 y 02-121-22 respectivamente._x000D_
_x000D_
8.	Se hicieron reuniones de actualización y seguimiento a los planes de mejoramiento de los siguientes programas: _x000D_
_x000D_
•	Licenciatura en Pedagogía Infantil_x000D_
•	Licenciatura en Música_x000D_
•	Ingeniería Mecánica_x000D_
•	Ingeniería Eléctrica _x000D_
•	Especialización en Logística _x000D_
_x000D_
9.	El porcentaje de avance en el plan operativo a febrero 28 es de 7.26%. _x000D_
_x000D_
10.	Se anexan las actas correspondientes a las reuniones realizadas el presente mes._x000D_
</v>
      </c>
      <c r="K8" s="624">
        <f>Tabla__10.1.1.223_SQLEXPRESS_sigob_utp_Codigos_PlanesOperativos_Proyectos[[#This Row],[fechaIni]]</f>
        <v>42023</v>
      </c>
      <c r="L8" s="540">
        <f>Tabla__10.1.1.223_SQLEXPRESS_sigob_utp_Codigos_PlanesOperativos_Proyectos[[#This Row],[fecha_ini]]</f>
        <v>42356</v>
      </c>
    </row>
    <row r="9" spans="1:12" x14ac:dyDescent="0.25">
      <c r="A9">
        <v>412</v>
      </c>
      <c r="B9" t="s">
        <v>193</v>
      </c>
      <c r="C9" t="s">
        <v>302</v>
      </c>
      <c r="D9" s="1">
        <v>42318.472061493056</v>
      </c>
      <c r="E9" s="1" t="s">
        <v>968</v>
      </c>
      <c r="F9" s="1">
        <v>42023</v>
      </c>
      <c r="G9" s="1">
        <v>42356</v>
      </c>
      <c r="H9" s="563" t="str">
        <f t="shared" si="0"/>
        <v>Revisión y modernización curricular</v>
      </c>
      <c r="I9" s="688">
        <f>Tabla__10.1.1.223_SQLEXPRESS_sigob_utp_Codigos_PlanesOperativos_Proyectos[[#This Row],[fecha_ultima_modificacion]]</f>
        <v>42318.472061493056</v>
      </c>
      <c r="J9" s="564" t="str">
        <f t="shared" si="1"/>
        <v xml:space="preserve">Reporte SIGOB  mes de Octubre                               _x000D_
Durante el mes de octubre se complementaron las líneas de tiempo por  categoría en los tres periodos investigados, se contrastaron datos, se hizo el análisis transversal de los tres periodos y se produjo la respectiva síntesis, se avanzó en el análisis del segundo momento descrito y tercer momento descrito en el plan operativo (1986-2005). SOPORTE:  _x000D_
PEI/OCTUBE/ analisis_long_tranversal en computador ubicado en la oficina de Asesoría Académica.  _x000D_
Se avanzó en la construcción de la línea de tiempo digital en las  categorías. Se gestionó la consecución de información para avanzar  en el  establecimiento de un inventario de la información disponible institucionalmente para soportar la creación de los programas en la  línea de tiempo de Quehacer Académico._x000D_
SOPORTE: PEI/OCTUBRE/LINEA_TIEMPO/ LINEA_TIEMPO_DIGITAL en computador ubicado en la oficina de Asesoría Académica._x000D_
PEI/OCTUBRE/LINEA_TIEMPO/LINEASTIEMPO_CATEGORIALES._x000D_
Se han producido 7 documentos de trabajo  iniciales para los primeros 25 años de la universidad por las siguientes categorías y se revisaron documentos, para generar lineamientos y ajustes  para avanzar en la composición de los textos académicos en los dos periodos siguientes:_x000D_
•	Que Hacer Académico_x000D_
•	Proyección Social y Divulgación del conocimiento._x000D_
•	Internacionalización_x000D_
•	Bienestar Universitario_x000D_
•	Administración y Gestión_x000D_
•	Reconocimiento y Autoreconocimiento_x000D_
•	Investigación_x000D_
SOPORTE: PEI/OCTUBRE/ DOCUMENTOS_DE_TRABAJO en computador ubicado en la oficina de Asesoría Académica.  _x000D_
</v>
      </c>
      <c r="K9" s="624">
        <f>Tabla__10.1.1.223_SQLEXPRESS_sigob_utp_Codigos_PlanesOperativos_Proyectos[[#This Row],[fechaIni]]</f>
        <v>42023</v>
      </c>
      <c r="L9" s="540">
        <f>Tabla__10.1.1.223_SQLEXPRESS_sigob_utp_Codigos_PlanesOperativos_Proyectos[[#This Row],[fecha_ini]]</f>
        <v>42356</v>
      </c>
    </row>
    <row r="10" spans="1:12" x14ac:dyDescent="0.25">
      <c r="A10">
        <v>416</v>
      </c>
      <c r="B10" t="s">
        <v>194</v>
      </c>
      <c r="C10" t="s">
        <v>829</v>
      </c>
      <c r="D10" s="1">
        <v>42394.457904201387</v>
      </c>
      <c r="E10" s="1" t="s">
        <v>1126</v>
      </c>
      <c r="F10" s="1">
        <v>42005</v>
      </c>
      <c r="G10" s="1">
        <v>42369</v>
      </c>
      <c r="H10" s="563" t="str">
        <f t="shared" si="0"/>
        <v>Articulación de la educación media con la educación superior</v>
      </c>
      <c r="I10" s="688">
        <f>Tabla__10.1.1.223_SQLEXPRESS_sigob_utp_Codigos_PlanesOperativos_Proyectos[[#This Row],[fecha_ultima_modificacion]]</f>
        <v>42394.457904201387</v>
      </c>
      <c r="J10" s="564" t="str">
        <f t="shared" si="1"/>
        <v xml:space="preserve">Reporte a 31 Diciembre de 2015_x000D_
_x000D_
Se cumplió con el 91,5 % del plan de trabajo establecido para el 2015. Se cumplieron con todas las actividades propuestas en éste plan de trabajo, con excepción de la última actividad sobre el trabajo que se planeaba realizar con las instituciones de educación media, por lo tanto ésta última deja un importante precedente dado que se convierte en la base para iniciar un trabajo importante con las instituciones de educación media, estrategia en la cual trabajará la Vicerrectoría Académica articulada con las diferentes facultades y el Observatorio Institucional._x000D_
_x000D_
Reporte a 30 de Noviembre 2015_x000D_
_x000D_
Se cumplió con el 91,5 % del plan de trabajo establecido para el 2015. Se cumplieron con todas las actividades propuestas en éste plan de trabajo, con excepción de la última actividad sobre el trabajo que se planeaba realizar con las instituciones de educación media, por lo tanto ésta última deja un importante precedente dado que se convierte en la base para iniciar un trabajo importante con las instituciones de educación media, estrategia en la cual trabajará la Vicerrectoría Académica articulada con las diferentes facultades y el Observatorio Institucional._x000D_
_x000D_
Reporte a 31 de Octubre de 2015_x000D_
_x000D_
Dando cumplimiento al plan de trabajo establecido, se han realizado las siguientes actividades a la fecha:_x000D_
En el mes de octubre, se realizaron las reuniones de semestre de créditos reducidos con todos los directores de los programas los cuales se acogen a la medida de éste semestre._x000D_
El objetivo de las reuniones era realizar un seguimiento al proceso y así mismo definir las asignaturas que se ofrecerán como cursos intersemestrales a fin de año, en éste caso se revisará cuáles serán las asignaturas que se orientarán para la nivelación de los estudiantes que se encuentran cursando el semestre de créditos reducidos y así mismo revisar en que condición se encuentran los estudiantes que ya pasaron a segundo semestre y cuál será la nivelación para ellos ya que se les debe garantizar una nivelación correspondiente al primer semestre de su plan de estudios._x000D_
También se realizó una reunión con los integrantes del Observatorio Institucional y la funcionaria de la Vicerrectoría de Responsabilidad Social, en la cual se definieron algunas actividades para llevar a cabo las pruebas de salida para los estudiantes que se encuentran en semestre de créditos reducidos y las pruebas clasificatorias las cuales se llevarán a cabo en el mes de enero de 2016._x000D_
En reunión celebrada el 16 de octubre de 2015, se llevó a cabo una reunión con todos los integrantes del Observatorio Institucional y se revisaron aspectos tales como: La realización de las fichas de procesos y procedimientos, esto con el fin de definir las funciones de cada integrante del grupo de trabajo y así mismo generar la trazabilidad del proceso, se debe tener claridad sobre esto dado que hasta ahora sería una propuesta de procedimientos los cuales deber ser avalados por la oficina de calidad de la universidad y así mismo pueda reflejarse en un futuro en el mapa de procesos institucional. Se realizó un  trabajo importante en torno a las pruebas clasificatorias, como la validación y aprobación de las mismas tanto para matemáticas (éstas revisadas por el docente Robin Mario Escobar coordinador de la asignatura que rige el semestre de créditos reducidos – matemáticas 1ª y 1b) como para las de comprensión de lectura (Facultad de Educación). La idea es alinear el contenido de éstas pruebas con los lineamientos curriculares del Ministerio de Educación y las bases de las pruebas saber._x000D_
_x000D_
_x000D_
Reporte a 30 de Septiembre de 2015_x000D_
_x000D_
Dando cumplimiento al plan de trabajo establecido, se han realizado las siguientes actividades a la fecha:_x000D_
En el mes de Septiembre se realizó un plan de trabajo el cual consta de reuniones con los directores de programa, éstas se realizarán con el objetivo de revisar los siguientes temas: _x000D_
1.	Definir  y ajustar las asignaturas que verán los estudiantes una vez queden en semestre de créditos reducidos (Reuniones con directores de programa, una vez se haya realizado el listado de las asignaturas, estas deberán ser enviadas a la División de Sistemas para que puedan ser parametrizadas)._x000D_
2.	Revisar las proyecciones correspondientes al semestre de créditos reducidos y los intersemestrales que se van a ofrecer en el segundo periodo 2015-2._x000D_
3.	Proceso de Cursos Intersemestrales con División de Sistemas. (Sólo se abrirán los cursos gratuitos para los estudiantes en semestre de créditos reducidos y cursos a todo costo, se debe hacer difusión de éstos). Además revisar cómo va a ser la matrícula, para que lo estudiantes que no se matriculen en un tiempo estimado, puedan liberar los cupos de las asignaturas. Fecha segundo semestre (Acuerdo No 16 C.A.): Inscripción del 7 al 9 de diciembre de 2015; Pagos: Hasta el 11 de Diciembre de 2015; Inicio de clases: del 14 de diciembre de 2015 al 08 de enero de 2016; Cancelación: del 14 al 28 de diciembre de 2015; Digitación de Notas: Hasta el 10 de enero de 2016._x000D_
4.	Reuniones con Directores de programa para revisar la experiencia del semestre pasado y mejorar la del periodo actual (Créditos Reducidos – Intersemestrales – Matrícula)._x000D_
La idea es consolidar toda la información obtenida en las reuniones y así mismo pueda ser retroalimentada con el Vicerrector Académico y con el comité conformado para la toma de decisiones del semestre de créditos reducidos._x000D_
Está pendiente la reunión con la oficina de Admisiones, Registro y Control Académico para revisar el proceso de matrícula para los estudiantes tanto de primer semestre como los que ingresan a segundo de acuerdo a su rendimiento académico en semestre de créditos reducidos. (Como sistematizar la matrícula de los estudiantes que ingresan a segundo semestre) y así mismo definir el llamado hasta donde se van a realizar las pruebas a los estudiantes que ingresan por primera vez a la universidad (Resolución para definir el llamado)._x000D_
_x000D_
Reporte a 31 de Agosto de 2015_x000D_
_x000D_
Se presentó a la Vicerrectoría Académica el informe de resultados del semestre de créditos reducidos y el informe de pruebas clasificatorias 2015-2, teniendo en cuenta los siguientes aspectos:_x000D_
_x000D_
-	Balance del semestre de créditos reducidos: en donde se presentaron los resultados obtenidos por los estudiantes clasificados en semestre de créditos reducidos, con base en su desempeño académico en las asignaturas cursadas._x000D_
_x000D_
-	Balance pruebas de entrada vs  pruebas de salida: permitiendo conocer el impacto del semestre de créditos reducidos, se aplicó a los estudiantes que ingresaron a esta modalidad un test de salida que mide su desempeño en la asignatura prioritaria definida._x000D_
_x000D_
Además se realizó, una presentación teniendo en cuenta lo anterior para ser presentado ante el consejo académico. (Se entregó el informe de pruebas 2015-2 a cada decano)_x000D_
Se está realizando los ajustes correspondientes a los indicadores del Plan de Desarrollo Institucional relacionados con el proyecto Gestión Académica Estudiantil, los cuales son:_x000D_
-	Deserción Intersemestral: Este cálculo lo está realizando el Observatorio Institucional con asesoría de la Vicerrectoría Académica y la oficina de planeación, para realizar los ajustes correspondientes al protocolo con el cual se determinan los criterios para el cálculo._x000D_
-	Tasa de aprobación estudiantes primer semestre y tasa de aprobación estudiantes semestre de créditos reducidos._x000D_
Se llevarán a cabo las reuniones correspondientes con los directores de programa para revisar las nivelaciones que se ajustarán para los estudiantes que se encuentran clasificados en semestre de créditos reducidos, los cuales necesitan un panorama muy claro sobre su desarrollo académico y plan de estudios._x000D_
Se realizó una revisión de los planes operativos incluidos en el componente Gestión para el ingreso articulado, el cual debe reflejar todo lo relacionado con los estudiantes de la media y el ingreso de estos a la universidad, como la articulación de la educación superior con la educación media y los perfiles de ingreso de los estudiantes que ingresan por primera vez a la universidad_x000D_
_x000D_
Reporte a 31 de Julio de 2015_x000D_
_x000D_
Junto con el observatorio institucional se realizó un informe sobre el semestre de créditos reducidos, allí se observa como iniciaron los estudiantes en las competencias de matemáticas y comprensión de lectura y como fue el avance a nivel general, revisando el comportamiento académico de cada uno de ellos. Se realizó un comparativo del semestre 1 de 2013 respecto al semestre 1 de 2015, analizando el rendimiento académico, tanto de un semestre normal contra un semestre con créditos reducidos._x000D_
_x000D_
Se llevaron a cabo las pruebas clasificatorias para los estudiantes que ingresan a primer semestre periodo 2015 – 2. Ésta semana se llevaron a cabo diferentes actividades para los estudiantes tanto académicas como de adaptación a la vida universitaria. Las pruebas clasificatorias que presentaron los estudiantes fueron: matemáticas, comprensión de lectura e inglés. Los estudiantes que queden clasificados en semestre de créditos reducidos serán matriculados ésta semana por los directores de programa y los estudiantes que pasan a segundo semestre, también serán matriculados por los directores de programa dado que ellos son los que saben cómo van a nivelar a sus estudiantes de acuerdo a las proyecciones realizadas al inicio de año 2015._x000D_
_x000D_
Se consolidó el segundo informe académico de los estudiantes beneficiarios del programa “Ser Pilo Paga”, allí se evidencia el reporte académico de cada uno de los estudiantes que pertenecen a éste programa del Ministerio de Educación. Faltan 5 programas académicos por reportar, se espera que en el transcurso de ésta semana el reporte general quede completo._x000D_
_x000D_
Se realizó una presentación sobre créditos reducidos a los estudiantes que participaron de la semana de pruebas clasificatorias y adaptación a la vida universitaria, ésta intervención se realizó en el espacio destinado para la presentación del programa académico. La presentación consistía en contarles a los estudiantes de que se trata el semestre de créditos reducidos aprovechando que en esa misma semana presentaron las pruebas las cuales los van a clasificar en éste semestre, también se proyectó un video en donde se les explica el paso a paso del ingreso a la universidad y sobre matrícula académica, en caso de quedar en semestre de créditos reducidos, también se explica el acuerdo 41 el cual rige éste semestre. En la primera semana de inicio de semestre se realizará esta presentación a los estudiantes de algunos programas de jornada especial a los cuales no se les pudo socializar el proceso del semestre de créditos reducidos, ésta sesión se realizará bajo la coordinación del director de jornada especial, el Profesor Waldo Lizcano._x000D_
_x000D_
Reporte a 30 de Junio de 2015_x000D_
_x000D_
Continúa el proceso de la semana de pruebas clasificatorias, se terminó la programación para cada uno de los programas académicos y se enviaron los memorando respectivos a los directores de programa y decanos para informarlos sobre las actividades que de ellos dependen._x000D_
_x000D_
Se realiza una actualización de asignaturas que se orientarán en primer semestre de créditos reducidos para informarles a los estudiantes sobre como quedará su matrícula académica en primer semestre si no apruebas los exámenes clasifica torios._x000D_
_x000D_
_x000D_
Reporte a 30 de Mayo de 2015_x000D_
_x000D_
En el transcurso del mes de Junio, se realizó el seguimiento a los cursos intersemestrales los cuales fueron programados desde el mes de mayo, y los cuales iniciaron el 17 de junio, éstos cursos intersemestrales están orientados a 3 poblaciones: los cursos intersemestrales para los estudiantes en semestre de fundamentación, los cuales fueron programados con anterioridad con el objetivo de nivelar a éstos estudiantes en poco tiempo. Se matricularon automáticamente por el sistema; los cursos intersemestrales con tarifa diferencial. Éstos intersemestrales se orientan con el fin de que los docentes transitorios a 11 meses puedan completar su horas de docencia directa durante éste periodo y así mismo se pueda brindar una facilidad de pago a los estudiantes que deseen ver éstos cursos; los últimos cursos intersemestrales son los orientados a todo costo y depende solamente de la oferta de los programas académicos. _x000D_
_x000D_
Se está realizando la consolidación del segundo informe académico de los estudiantes beneficiarios del programa “Ser Pilo Paga”, los programas académicos tienen plazo para enviar los informes hasta el 26 de Junio, para poder realizar un informe ejecutivo sobre las condiciones de estos estudiantes y así mismo evaluar el comportamiento académico de los estudiantes durante éste primer periodo._x000D_
_x000D_
A la fecha, se está realizado la programación de las pruebas clasificatorias para el segundo semestre de 2015. Estas pruebas se llevarán a cabo desde el día 13 de Julio hasta el 17 de junio, se realizarán diferentes actividades para ésta semana además de las pruebas tales como, la inducción que realizará la directora del ILEX, también la inducción que se realizará por parte del departamento de matemáticas, las presentaciones de los programas académicos, y las actividades propuestas por la Vicerrectoría de Responsabilidad Social, los cuales junto con la Vicerrectoría Académica, estarán a cargo de la parte logística y del desarrollo de este importante evento académico._x000D_
_x000D_
_x000D_
Se realizarán una serie de reuniones con el Observatorio Institucional con el objetivo de determinar cómo se van a desarrollar las pruebas clasificatorias, teniendo en cuenta las necesidades de los programas académicos, y decidir, de acuerdo a los lineamientos de la Vicerrectoría Académica, cual va a ser el plan de trabajo para el resto del año._x000D_
_x000D_
_x000D_
_x000D_
Reporte a 30 de Abril de 2015_x000D_
_x000D_
Se realizaron algunos ajustes a las actividades contenidas en el plan operativo con el objetivo de tener más coherencia con el plan de desarrollo institucional y los indicadores que posiblemente se puedan impactar con los resultados del mismo. Se tiene hasta el momento un avance del 30%._x000D_
_x000D_
Se ha adelantado la programación para la aplicación de pruebas de salida, las cuales consisten en aplicar las pruebas de matemáticas y comprensión lectora a los estudiantes que ingresaron al primer semestre de 2015. El objetivo de aplicar éstas pruebas es medir el impacto que ha generado el semestre de fundamentación en los estudiantes s, se medirán solo los programas académicos que se clasificaron bajo éstas dos competencias._x000D_
_x000D_
En los meses de marzo y abril, se han realizado diferentes reuniones, con los funcionarios del observatorio institucional, la decana de la facultad de Ciencias de la Educación, El director del departamento de matemáticas y la directora del departamento de humanidades, con el objetivo de revisar las actividades propuestas relacionadas con el desarrollo del semestre de fundamentación, y así mismo el fortalecimiento de la propuesta del semestre de nivelación, propuesta que se ha estado trabajando desde el observatorio institucional, avalado por el Ministerio de Educación Nacional. En el mes de mayo, se realizará una reunión de seguimiento del proceso, y así mismo se evaluará la posibilidad de realizar un curso de capacitación para los docentes que están orientando asignaturas en el semestre de fundamentación, debido a que la idea central de éste proceso es saber cómo llegar al estudiante recién ingresado a la universidad y cuál es la metodología que se implementará para llevar a cabo éstos cursos, para ello está pendiente una reunión con la  decana de la facultad de Ciencias de la Educación, la directora del departamento de humanidades y la funcionaria de la vicerrectoría académica encargada de la capacitación docente de la universidad._x000D_
_x000D_
_x000D_
Reporte a 31 de Marzo de 2015_x000D_
_x000D_
Se está construyendo, junto con el Observatorio Institucional, una propuesta con el fin de presentarla ante los rectores de los colegios de donde mas provienen estudiantes a la Universidad Tecnológica de Pereira, con el objetivo de mostrarles los resultados de las pruebas de ingreso de los estudiantes de primer semestre y contextualizarlos sobre las competencias con las llegan los estudiantes de las instituciones de educación media, y así mismo poder interactuar con ellos, llevando una formación mas apropiada para fortalecer éstas competencias y así mismo pueda reflejarse en el ingreso a la educación superior, aumentando la cobertura y evitando la deserción._x000D_
_x000D_
Realización de planes operativos “Articulación de la Educación Superior con la Educación Media” y _x000D_
“Observatorio Institucional”, para el cumplimiento de ambos planes operativos, se realizó una revisión de las actividades que se pueden realizar tanto desde la Vicerrectoría Académica y el Observatorio Institucional con el fin de articularlas y darle cumplimiento a las mismas._x000D_
_x000D_
Se realizó una reunión con la Oficina de Planeación, Observatorio Institucional y la Vicerrectoría Académica con el fin de revisar cuales son los indicadores que se van a impactar desde los diferentes planes operativos que se realizan desde las diferentes dependencias, por el momento los planes operativos se encuentran en proceso de revisión por parte de los funcionarios involucrados en el proceso._x000D_
_x000D_
_x000D_
_x000D_
Reporte a 28 de Febrero de 2015_x000D_
_x000D_
Dando cumplimiento al plan de trabajo establecido, se han realizado las siguientes actividades a la fecha:_x000D_
Estudiantes Primer Semestre 2015:_x000D_
_x000D_
Para el mes en curso se han realizado las siguientes actividades:_x000D_
•	Solicitud de reportes a División de Sistemas para realizar una revisión de los listados de los estudiantes de 10 semestres de todos los programas académicos que a la fecha no han presentado trabajo de grado, les falta algunas asignaturas por cursar o deben niveles de inglés._x000D_
_x000D_
•	Entrega de informe de la semana de pruebas clasificatorias, desde el observatorio institucional y la vicerrectoría académica._x000D_
•	Realización de la presentación correspondiente a los estudiantes clasificados._x000D_
•	Informe estudiantes becados por el programa “Ser Pilo Paga”_x000D_
•	Seguimiento a los estudiantes en los trámites del desembolso de los subsidios para la manutención, beneficiarios del programa “ Ser Pilo Paga”_x000D_
•	Acta de Reunión, se fija fecha de entrega de informe de pruebas clasificatorias, con la Docente Patricia Carvajal, para realizar la revisión correspondiente._x000D_
•	Presentación del estado del Bilingüismo de la Universidad Tecnológica de Pereira, tanto de docentes como de los estudiantes._x000D_
•	Creación de Estrategia de Seguimiento a los estudiantes beneficiados con el proceso “Ser Pilo Paga”, se envía memorando número 02-121-107 del 24 de febrero de 2015, con el fin de socializarla con los decanos de la universidad, quienes son lo que van a realizar el seguimiento y van a rendir informe sobre el mismo a la Vicerrectoría Académica._x000D_
•	Consolidación de información enviada desde la Secretaría de Educación Departamental, para la creación de estrategias orientadas al fortalecimiento de competencias genéricas de los estudiantes de instituciones de educación media._x000D_
•	Se fija Fecha de Reunión con los decanos y con los directores de programa, vicerrectoría de responsabilidad social e ILEX, para la socialización de resultados de las pruebas aplicadas a los estudiantes que ingresaron a primer semestre de 2015. _x000D_
•	Procedimiento inicial para revisión, semana de pruebas segundo semestre 2015._x000D_
Desarrollo del Proceso_x000D_
_x000D_
La semana de presentación de pruebas se divide en las siguientes etapas:_x000D_
_x000D_
Planeación del Proceso: información correspondiente a la identificación de programas los cuales intervienen en el proceso, y diseño de pruebas clasificatorias y de diagnóstico para aplicar a los estudiantes del primer semestre de 2015, así mismo se lleva a cabo la programación y seguimiento de las mismas. Para la planeación del proceso de pruebas clasificatorias, se diseña un procedimiento el cual ayudará a identificar las actividades macro que rigen el desarrollo del proceso._x000D_
_x000D_
</v>
      </c>
      <c r="K10" s="624">
        <f>Tabla__10.1.1.223_SQLEXPRESS_sigob_utp_Codigos_PlanesOperativos_Proyectos[[#This Row],[fechaIni]]</f>
        <v>42005</v>
      </c>
      <c r="L10" s="540">
        <f>Tabla__10.1.1.223_SQLEXPRESS_sigob_utp_Codigos_PlanesOperativos_Proyectos[[#This Row],[fecha_ini]]</f>
        <v>42369</v>
      </c>
    </row>
    <row r="11" spans="1:12" x14ac:dyDescent="0.25">
      <c r="A11">
        <v>418</v>
      </c>
      <c r="B11" t="s">
        <v>194</v>
      </c>
      <c r="C11" t="s">
        <v>830</v>
      </c>
      <c r="D11" s="1">
        <v>42391.408231018519</v>
      </c>
      <c r="E11" s="1" t="s">
        <v>1042</v>
      </c>
      <c r="F11" s="1">
        <v>42023</v>
      </c>
      <c r="G11" s="1">
        <v>42356</v>
      </c>
      <c r="H11" s="563" t="str">
        <f t="shared" si="0"/>
        <v>Capacidades Institucionales</v>
      </c>
      <c r="I11" s="688">
        <f>Tabla__10.1.1.223_SQLEXPRESS_sigob_utp_Codigos_PlanesOperativos_Proyectos[[#This Row],[fecha_ultima_modificacion]]</f>
        <v>42391.408231018519</v>
      </c>
      <c r="J11" s="564" t="str">
        <f t="shared" si="1"/>
        <v>Reporte Diciembre_x000D_
_x000D_
Este Plan Operativo esta aritculado al Sistema de Indicadores Institucionales, no tiene asignado presupuesto, y su propósito es contribuir con información para dar soporte a la toma de decisiones en los aspectos de cobertura._x000D_
_x000D_
Desde el Plan de Acción de la Oficina de Planeación se está adelantando la recolección de información de las fuentes primarias para consolidar la información pertinente para la toma de decisiones._x000D_
_x000D_
El nivel de cumplimiento del Plan Operativo está articulado al indicador de Nivel de actualización de la información a nivel estratégico y táctico del área de Administración de la Información Estratégica de la Oficina de Planeación._x000D_
_x000D_
Se construyó una presentación en conjunto con la División de sistemas con una propuesta de intervención a la programación de Aulas.  Se sugirió presentarla ante el Consejo Académico._x000D_
_x000D_
Este plan operativo está en proceso de reformulación dado la actualización de la cadena de resultados del objetivo de cobertura con calidad.</v>
      </c>
      <c r="K11" s="624">
        <f>Tabla__10.1.1.223_SQLEXPRESS_sigob_utp_Codigos_PlanesOperativos_Proyectos[[#This Row],[fechaIni]]</f>
        <v>42023</v>
      </c>
      <c r="L11" s="540">
        <f>Tabla__10.1.1.223_SQLEXPRESS_sigob_utp_Codigos_PlanesOperativos_Proyectos[[#This Row],[fecha_ini]]</f>
        <v>42356</v>
      </c>
    </row>
    <row r="12" spans="1:12" x14ac:dyDescent="0.25">
      <c r="A12">
        <v>466</v>
      </c>
      <c r="B12" t="s">
        <v>205</v>
      </c>
      <c r="C12" t="s">
        <v>833</v>
      </c>
      <c r="D12" s="1">
        <v>42395.382832986113</v>
      </c>
      <c r="E12" s="1" t="s">
        <v>1127</v>
      </c>
      <c r="F12" s="1">
        <v>42005</v>
      </c>
      <c r="G12" s="1">
        <v>42369</v>
      </c>
      <c r="H12" s="563" t="str">
        <f t="shared" si="0"/>
        <v>Fomento a la actividad investigativa de estudiantes de pregrado</v>
      </c>
      <c r="I12" s="688">
        <f>Tabla__10.1.1.223_SQLEXPRESS_sigob_utp_Codigos_PlanesOperativos_Proyectos[[#This Row],[fecha_ultima_modificacion]]</f>
        <v>42395.382832986113</v>
      </c>
      <c r="J12" s="564" t="str">
        <f t="shared" si="1"/>
        <v>31 de Diciembre 2015_x000D_
_x000D_
A la fecha se han realizado las siguientes actividades:_x000D_
_x000D_
1. Se realizó programas de formación dirigido a los estudiantes de los semilleros de investigación en el segundo semestre del 2015._x000D_
2. Se cuenta con una propuesta de reglamentación interna de Semilleros de Investigación de la UTP_x000D_
3. Se llevo a cabo el Encuentro Departamental de Semilleros de Investigación._x000D_
4. Se llevo a cabo el  Encuentro Regional de Semillero de Investigación. _x000D_
5. Se han realizado cinco reuniones del Nodo Risaralda. _x000D_
_x000D_
Teniendo en cuenta lo anterior, se calcula un porcentaje de avance del 97%.</v>
      </c>
      <c r="K12" s="624">
        <f>Tabla__10.1.1.223_SQLEXPRESS_sigob_utp_Codigos_PlanesOperativos_Proyectos[[#This Row],[fechaIni]]</f>
        <v>42005</v>
      </c>
      <c r="L12" s="540">
        <f>Tabla__10.1.1.223_SQLEXPRESS_sigob_utp_Codigos_PlanesOperativos_Proyectos[[#This Row],[fecha_ini]]</f>
        <v>42369</v>
      </c>
    </row>
    <row r="13" spans="1:12" x14ac:dyDescent="0.25">
      <c r="A13">
        <v>467</v>
      </c>
      <c r="B13" t="s">
        <v>205</v>
      </c>
      <c r="C13" t="s">
        <v>831</v>
      </c>
      <c r="D13" s="1">
        <v>42395.383883877315</v>
      </c>
      <c r="E13" s="1" t="s">
        <v>1128</v>
      </c>
      <c r="F13" s="1">
        <v>42005</v>
      </c>
      <c r="G13" s="1">
        <v>42369</v>
      </c>
      <c r="H13" s="563" t="str">
        <f t="shared" si="0"/>
        <v>Convocatorias internas y externas para la financiación de proyectos</v>
      </c>
      <c r="I13" s="688">
        <f>Tabla__10.1.1.223_SQLEXPRESS_sigob_utp_Codigos_PlanesOperativos_Proyectos[[#This Row],[fecha_ultima_modificacion]]</f>
        <v>42395.383883877315</v>
      </c>
      <c r="J13" s="564" t="str">
        <f t="shared" si="1"/>
        <v xml:space="preserve">31 de Diciembre de 2015_x000D_
_x000D_
A la fecha se han realizado las siguientes actividades concernientes al Plan Operativo: Convocatorias Internas y Externas para la financiación de proyectos:_x000D_
_x000D_
1. Se publicaron cinco convocatorias: 1. Financiación de Proyectos de Investigación 2. Financiación de Trabajos de Grado de Maestría y Doctorado 3. Financiación para la publicación de libros resultados de investigación  y libros de texto. 5. Convocatoria para financiar proyectos de extensión solidaria y cultural. _x000D_
2. Se ha brindado asesoría  a los docentes y/o  estudiantes para la   presentación de proyectos ante convocatorias de  fuentes de financiación internas y/o  externas._x000D_
3.  Se ha  revisado la apertura de convocatorias publicadas por Colciencias y otras entidades externas  y consultar  la  publicación de resultados _x000D_
4. Se brindo  información y se realizó acompañamiento para la presentación de jóvenes investigadores._x000D_
_x000D_
Teniendo en cuenta lo anterior, se puede concluir un grado de avance del 89.64%_x000D_
_x000D_
_x000D_
</v>
      </c>
      <c r="K13" s="624">
        <f>Tabla__10.1.1.223_SQLEXPRESS_sigob_utp_Codigos_PlanesOperativos_Proyectos[[#This Row],[fechaIni]]</f>
        <v>42005</v>
      </c>
      <c r="L13" s="540">
        <f>Tabla__10.1.1.223_SQLEXPRESS_sigob_utp_Codigos_PlanesOperativos_Proyectos[[#This Row],[fecha_ini]]</f>
        <v>42369</v>
      </c>
    </row>
    <row r="14" spans="1:12" x14ac:dyDescent="0.25">
      <c r="A14">
        <v>571</v>
      </c>
      <c r="B14" t="s">
        <v>205</v>
      </c>
      <c r="C14" t="s">
        <v>927</v>
      </c>
      <c r="D14" s="1">
        <v>42395.382363854165</v>
      </c>
      <c r="E14" s="1" t="s">
        <v>1129</v>
      </c>
      <c r="F14" s="1">
        <v>42023</v>
      </c>
      <c r="G14" s="1">
        <v>42353</v>
      </c>
      <c r="H14" s="563" t="str">
        <f t="shared" si="0"/>
        <v>Reconocimiento de Grupos e Investigadores por Colciencias</v>
      </c>
      <c r="I14" s="688">
        <f>Tabla__10.1.1.223_SQLEXPRESS_sigob_utp_Codigos_PlanesOperativos_Proyectos[[#This Row],[fecha_ultima_modificacion]]</f>
        <v>42395.382363854165</v>
      </c>
      <c r="J14" s="564" t="str">
        <f t="shared" si="1"/>
        <v xml:space="preserve">31 de Diciembre de 2015_x000D_
_x000D_
Se ha cumplido con el 100% del plan de acción establecido para el Reconocimiento de Grupos e Investigadores por Colciencias, el cual esta definido por las siguientes actividades:_x000D_
_x000D_
1. Capacitaciones en Cvlac y Gruplac por parte de la Vicerrectoría de Investigaciones, Innovación y Extensión, en este punto se llevo a cabo la socialización del tema por parte del director de Colciencias el Doctor Oscar Gualdrón el 28 de Octubre del año en curso (Ver Listado de Asistencia)_x000D_
2. Establecimiento del procedimiento interno para reconocimiento de grupos de investigación que no participaron en la convocatoria 693 de Colciencias._x000D_
_x000D_
De la segunda actividad se ha adelantado:_x000D_
_x000D_
1. Definición Procedimiento de Solicitud para Aval Institucional del Grupo de Investigación Registrado en Colciencias sin Aval Institucional y Adscrito a la Vicerrectoría de Investigaciones, Innovación y Extensión_x000D_
http://www.utp.edu.co/vicerrectoria/investigaciones/noticias/tramite-de-solicitud-para-aval-institucional.html_x000D_
_x000D_
2. Se recibieron 22 carpetas de grupos de investigación. _x000D_
_x000D_
_x000D_
</v>
      </c>
      <c r="K14" s="624">
        <f>Tabla__10.1.1.223_SQLEXPRESS_sigob_utp_Codigos_PlanesOperativos_Proyectos[[#This Row],[fechaIni]]</f>
        <v>42023</v>
      </c>
      <c r="L14" s="540">
        <f>Tabla__10.1.1.223_SQLEXPRESS_sigob_utp_Codigos_PlanesOperativos_Proyectos[[#This Row],[fecha_ini]]</f>
        <v>42353</v>
      </c>
    </row>
    <row r="15" spans="1:12" x14ac:dyDescent="0.25">
      <c r="A15">
        <v>476</v>
      </c>
      <c r="B15" t="s">
        <v>334</v>
      </c>
      <c r="C15" t="s">
        <v>337</v>
      </c>
      <c r="D15" s="1">
        <v>42395.389258368057</v>
      </c>
      <c r="E15" s="1" t="s">
        <v>1130</v>
      </c>
      <c r="F15" s="1">
        <v>42005</v>
      </c>
      <c r="G15" s="1">
        <v>42353</v>
      </c>
      <c r="H15" s="563" t="str">
        <f t="shared" si="0"/>
        <v>Gestión y comercialización de productos y servicios tecnológicos  y sociales</v>
      </c>
      <c r="I15" s="688">
        <f>Tabla__10.1.1.223_SQLEXPRESS_sigob_utp_Codigos_PlanesOperativos_Proyectos[[#This Row],[fecha_ultima_modificacion]]</f>
        <v>42395.389258368057</v>
      </c>
      <c r="J15" s="564" t="str">
        <f t="shared" si="1"/>
        <v xml:space="preserve">31 de Diciembre de 2015_x000D_
_x000D_
Para la vigencia 2015, hasta la fecha se cuenta con las siguientes actividades de gestión y comercialización:_x000D_
_x000D_
EDUCACIÓN CONTINUA O NO FORMAL: 230  actividades desarrolladas cumpliendo en un 247.31% la meta establecida._x000D_
ASESORÍAS Y CONSULTORIAS: 54  actividades desarrolladas cumpliendo en un 135% la meta establecida. _x000D_
SERVICIOS DE LABORATORIOS: 273 servicios presentados por los laboratorios cumpliendo en un 126.97% la meta establecida. _x000D_
_x000D_
_x000D_
</v>
      </c>
      <c r="K15" s="624">
        <f>Tabla__10.1.1.223_SQLEXPRESS_sigob_utp_Codigos_PlanesOperativos_Proyectos[[#This Row],[fechaIni]]</f>
        <v>42005</v>
      </c>
      <c r="L15" s="540">
        <f>Tabla__10.1.1.223_SQLEXPRESS_sigob_utp_Codigos_PlanesOperativos_Proyectos[[#This Row],[fecha_ini]]</f>
        <v>42353</v>
      </c>
    </row>
    <row r="16" spans="1:12" x14ac:dyDescent="0.25">
      <c r="A16">
        <v>478</v>
      </c>
      <c r="B16" t="s">
        <v>334</v>
      </c>
      <c r="C16" t="s">
        <v>212</v>
      </c>
      <c r="D16" s="1">
        <v>42395.38944791667</v>
      </c>
      <c r="E16" s="1" t="s">
        <v>1131</v>
      </c>
      <c r="F16" s="1">
        <v>42005</v>
      </c>
      <c r="G16" s="1">
        <v>42353</v>
      </c>
      <c r="H16" s="563" t="str">
        <f t="shared" si="0"/>
        <v>Programa de emprendedores y empresas de base tecnológica</v>
      </c>
      <c r="I16" s="688">
        <f>Tabla__10.1.1.223_SQLEXPRESS_sigob_utp_Codigos_PlanesOperativos_Proyectos[[#This Row],[fecha_ultima_modificacion]]</f>
        <v>42395.38944791667</v>
      </c>
      <c r="J16" s="564" t="str">
        <f t="shared" si="1"/>
        <v>31 de Diciembre de 2015 _x000D_
_x000D_
Plan de Acción en Emprendimiento: A la fecha se tiene un nivel de cumplimiento del 93% en el plan de acción en emprendimiento:_x000D_
_x000D_
1. Se logró participar en el I Work Shop realizado el 25 de Septiembre en la cuidad de Medellín, con 4 funcionarios de la UTP._x000D_
2. Participación de 2 funcionarios de Vicerrectoría de Investigaciones, 1 funcionario de secretaria general y 1 funcionario de financiera en Work Shopping en Tecnnova Medellín_x000D_
3. Ya se elaboró la Propuesta de reglamentación para creación de Empresas derivadas de la Investigación, por parte del asesor Pablo Julio Hernández, quien se la entegó a la Directora del CIDT, la cual la revisará con el Rector, para sus ajustes y firmas_x000D_
4. Se realizó Inventario de Grupos de Investigacion y Proyectos, participando en el tema de Spin Off en el CIDT</v>
      </c>
      <c r="K16" s="624">
        <f>Tabla__10.1.1.223_SQLEXPRESS_sigob_utp_Codigos_PlanesOperativos_Proyectos[[#This Row],[fechaIni]]</f>
        <v>42005</v>
      </c>
      <c r="L16" s="540">
        <f>Tabla__10.1.1.223_SQLEXPRESS_sigob_utp_Codigos_PlanesOperativos_Proyectos[[#This Row],[fecha_ini]]</f>
        <v>42353</v>
      </c>
    </row>
    <row r="17" spans="1:12" x14ac:dyDescent="0.25">
      <c r="A17">
        <v>479</v>
      </c>
      <c r="B17" t="s">
        <v>334</v>
      </c>
      <c r="C17" t="s">
        <v>339</v>
      </c>
      <c r="D17" s="1">
        <v>42395.389613923609</v>
      </c>
      <c r="E17" s="1" t="s">
        <v>1132</v>
      </c>
      <c r="F17" s="1">
        <v>42023</v>
      </c>
      <c r="G17" s="1">
        <v>42353</v>
      </c>
      <c r="H17" s="563" t="str">
        <f t="shared" si="0"/>
        <v>Programa de apoyo a prácticas empresariales</v>
      </c>
      <c r="I17" s="688">
        <f>Tabla__10.1.1.223_SQLEXPRESS_sigob_utp_Codigos_PlanesOperativos_Proyectos[[#This Row],[fecha_ultima_modificacion]]</f>
        <v>42395.389613923609</v>
      </c>
      <c r="J17" s="564" t="str">
        <f t="shared" si="1"/>
        <v xml:space="preserve">31 de Diciembre de 2015  _x000D_
_x000D_
Este plan operativo realiza el seguimiento del número de Estudiantes de diferentes programas académicos vinculados con las empresas mediante la modalidad de práctica: No de estudiantes vinculados a prácticas universitarias.  _x000D_
_x000D_
A la fecha se cuenta con:   _x000D_
_x000D_
- Estudiantes Vinculados en Práctica Conducente a Trabajo de Grado: 1264_x000D_
- Estudiantes Vinculados en Práctica No Conducente a Trabajo de Grado: 617_x000D_
_x000D_
En total se cuenta con 1881 estudiantes vinculados, es decir la meta se ha cumplido en un 144.7% de la meta establecida de 1300  estudiantes.  _x000D_
</v>
      </c>
      <c r="K17" s="624">
        <f>Tabla__10.1.1.223_SQLEXPRESS_sigob_utp_Codigos_PlanesOperativos_Proyectos[[#This Row],[fechaIni]]</f>
        <v>42023</v>
      </c>
      <c r="L17" s="540">
        <f>Tabla__10.1.1.223_SQLEXPRESS_sigob_utp_Codigos_PlanesOperativos_Proyectos[[#This Row],[fecha_ini]]</f>
        <v>42353</v>
      </c>
    </row>
    <row r="18" spans="1:12" ht="30" x14ac:dyDescent="0.25">
      <c r="A18">
        <v>481</v>
      </c>
      <c r="B18" t="s">
        <v>334</v>
      </c>
      <c r="C18" t="s">
        <v>335</v>
      </c>
      <c r="D18" s="1">
        <v>42395.389814120368</v>
      </c>
      <c r="E18" s="1" t="s">
        <v>1133</v>
      </c>
      <c r="F18" s="1">
        <v>42005</v>
      </c>
      <c r="G18" s="1">
        <v>42353</v>
      </c>
      <c r="H18" s="563" t="str">
        <f t="shared" si="0"/>
        <v>Articulación de actores internos y externos de Universidad Empresa Estado y Sociedad Civil</v>
      </c>
      <c r="I18" s="688">
        <f>Tabla__10.1.1.223_SQLEXPRESS_sigob_utp_Codigos_PlanesOperativos_Proyectos[[#This Row],[fecha_ultima_modificacion]]</f>
        <v>42395.389814120368</v>
      </c>
      <c r="J18" s="564" t="str">
        <f t="shared" si="1"/>
        <v xml:space="preserve">31 de Diciembre de 2015 _x000D_
_x000D_
Hasta la fecha se ha cumplido en un 93% el plan de acción propuesto:_x000D_
_x000D_
1. Socialización del Programa Exenciones tributarias a la comunidad de investigadores_x000D_
2. Se identificaron empresas interesadas en continuar con el proceso y se diseño la convocatoria interna para conformar un banco de proyectos suseptibles de ser presentados a la convocatoria de beneficios tributarios_x000D_
3. Se contactaron los grupos de investigación con empresarios que definitivamente mostraron su interes en participar. Desde la Vice IIE se asesoró a  2 empresas en profundizar sobre la convocatoria_x000D_
4. Se presentaron 3 propuestas a la convocatoria de beneficios tributarios_x000D_
5. Se contruyeron los sistemas de ensilaje y empacado automático_x000D_
6. Se validaron técnicamente los sistemas de ensilaje y empacado automático_x000D_
7. Propuesta de comercialización construída_x000D_
8. Ejecución técnica y financiera del Proyecto Innpulsa "Transferencia Tecnológica"_x000D_
9. Con respecto al Grupo de Investigación de Proceso de Manufactura y Áloe Vera, se participó en la Feria Agroindustrial y se conversó directamente con el Secretario de Desarrollo Agropecuario del Municipio de Pereira, quien ratificó el interés de una reunión, la cual no se realizó por un viaje fuera del país de dicho funcionario. Debido a cambios de la administración pública se decide aplazar las gestiones para el próximo año con la nueva administración.Y en cuanto al Grupo de Farmacogenética, debido al cambio de administración pública, no se ha podido avanzar en el proceso._x000D_
</v>
      </c>
      <c r="K18" s="624">
        <f>Tabla__10.1.1.223_SQLEXPRESS_sigob_utp_Codigos_PlanesOperativos_Proyectos[[#This Row],[fechaIni]]</f>
        <v>42005</v>
      </c>
      <c r="L18" s="540">
        <f>Tabla__10.1.1.223_SQLEXPRESS_sigob_utp_Codigos_PlanesOperativos_Proyectos[[#This Row],[fecha_ini]]</f>
        <v>42353</v>
      </c>
    </row>
    <row r="19" spans="1:12" x14ac:dyDescent="0.25">
      <c r="A19">
        <v>573</v>
      </c>
      <c r="B19" t="s">
        <v>334</v>
      </c>
      <c r="C19" t="s">
        <v>931</v>
      </c>
      <c r="D19" s="1">
        <v>42395.390026273148</v>
      </c>
      <c r="E19" s="1" t="s">
        <v>1134</v>
      </c>
      <c r="F19" s="1">
        <v>42023</v>
      </c>
      <c r="G19" s="1">
        <v>42353</v>
      </c>
      <c r="H19" s="563" t="str">
        <f t="shared" si="0"/>
        <v>Entidades vinculadas al desarrollo de la extensión</v>
      </c>
      <c r="I19" s="688">
        <f>Tabla__10.1.1.223_SQLEXPRESS_sigob_utp_Codigos_PlanesOperativos_Proyectos[[#This Row],[fecha_ultima_modificacion]]</f>
        <v>42395.390026273148</v>
      </c>
      <c r="J19" s="564" t="str">
        <f t="shared" si="1"/>
        <v xml:space="preserve">31 de Diciembre de 2015 _x000D_
_x000D_
A la fecha se cuenta con 320 entidades vinculadas al desarrollo de la extensión, logrando un nivel de cumplimiento del 213.34%_x000D_
_x000D_
_x000D_
_x000D_
_x000D_
_x000D_
_x000D_
</v>
      </c>
      <c r="K19" s="624">
        <f>Tabla__10.1.1.223_SQLEXPRESS_sigob_utp_Codigos_PlanesOperativos_Proyectos[[#This Row],[fechaIni]]</f>
        <v>42023</v>
      </c>
      <c r="L19" s="540">
        <f>Tabla__10.1.1.223_SQLEXPRESS_sigob_utp_Codigos_PlanesOperativos_Proyectos[[#This Row],[fecha_ini]]</f>
        <v>42353</v>
      </c>
    </row>
    <row r="20" spans="1:12" x14ac:dyDescent="0.25">
      <c r="A20">
        <v>469</v>
      </c>
      <c r="B20" t="s">
        <v>327</v>
      </c>
      <c r="C20" t="s">
        <v>329</v>
      </c>
      <c r="D20" s="1">
        <v>42395.395075810186</v>
      </c>
      <c r="E20" s="1" t="s">
        <v>1135</v>
      </c>
      <c r="F20" s="1">
        <v>42023</v>
      </c>
      <c r="G20" s="1">
        <v>42353</v>
      </c>
      <c r="H20" s="563" t="str">
        <f t="shared" si="0"/>
        <v>Política Editorial</v>
      </c>
      <c r="I20" s="688">
        <f>Tabla__10.1.1.223_SQLEXPRESS_sigob_utp_Codigos_PlanesOperativos_Proyectos[[#This Row],[fecha_ultima_modificacion]]</f>
        <v>42395.395075810186</v>
      </c>
      <c r="J20" s="564" t="str">
        <f t="shared" si="1"/>
        <v xml:space="preserve">31 de Diciembre de 2015 _x000D_
_x000D_
A la fecha se ha obtenido un porcentaje de cumplimiento del 90%, teniendo en cuenta que se ha logrado lo siguiente: _x000D_
_x000D_
_x000D_
"Se suministró información sobre el proceso editorial, sobre los resultados de la convocatoria 2015 y sobre los lineamiento para diagramación a 174 personas _x000D_
_x000D_
*13 Libros terminados: Técnicas Heurísticas, Rociado térmico, Museo Tecmit,  Algebra Lineal, Introducción al dibujo mecánico con AutoCAD (digital),  Montaigne ética en diálogos modernos, Enseñar Filosofía, On line monitoring,  Discusiones Filosóficas, Re significación de los conceptos, Efectos cuánticos, Civismo y Educación, Apropiación social del conocimiento._x000D_
_x000D_
*La revista Estudios Históricos y la Revista Letra Anexa  ya están constituidas como nuevas revistas institucionales_x000D_
se han realizado 5 reuniones del Comité Editorial_x000D_
_x000D_
*Despacho de libros acumulado desde feb. 1048 unidades _x000D_
_x000D_
*Número de libros vendidos desde Febrero a Noviembre  699 unidades _x000D_
_x000D_
*Se participó en la feria de libro en Bogotá y en la Fería Internacional de Guadalajara_x000D_
_x000D_
_x000D_
</v>
      </c>
      <c r="K20" s="624">
        <f>Tabla__10.1.1.223_SQLEXPRESS_sigob_utp_Codigos_PlanesOperativos_Proyectos[[#This Row],[fechaIni]]</f>
        <v>42023</v>
      </c>
      <c r="L20" s="540">
        <f>Tabla__10.1.1.223_SQLEXPRESS_sigob_utp_Codigos_PlanesOperativos_Proyectos[[#This Row],[fecha_ini]]</f>
        <v>42353</v>
      </c>
    </row>
    <row r="21" spans="1:12" x14ac:dyDescent="0.25">
      <c r="A21">
        <v>471</v>
      </c>
      <c r="B21" t="s">
        <v>327</v>
      </c>
      <c r="C21" t="s">
        <v>840</v>
      </c>
      <c r="D21" s="1">
        <v>42395.395293171299</v>
      </c>
      <c r="E21" s="1" t="s">
        <v>1136</v>
      </c>
      <c r="F21" s="1">
        <v>42005</v>
      </c>
      <c r="G21" s="1">
        <v>42353</v>
      </c>
      <c r="H21" s="563" t="str">
        <f t="shared" si="0"/>
        <v>Políticas de Extensión</v>
      </c>
      <c r="I21" s="688">
        <f>Tabla__10.1.1.223_SQLEXPRESS_sigob_utp_Codigos_PlanesOperativos_Proyectos[[#This Row],[fecha_ultima_modificacion]]</f>
        <v>42395.395293171299</v>
      </c>
      <c r="J21" s="564" t="str">
        <f t="shared" si="1"/>
        <v xml:space="preserve">31 de Diciembre de 2015 _x000D_
_x000D_
Hasta la fecha  se ha cumplido en un 100% el plan de acción establecido, ya que se cuenta con la propuesta del acuerdo de extensión, el cual será socializado el próximo 16 de diciembre con seis de los decanos de la Universidad. _x000D_
</v>
      </c>
      <c r="K21" s="624">
        <f>Tabla__10.1.1.223_SQLEXPRESS_sigob_utp_Codigos_PlanesOperativos_Proyectos[[#This Row],[fechaIni]]</f>
        <v>42005</v>
      </c>
      <c r="L21" s="540">
        <f>Tabla__10.1.1.223_SQLEXPRESS_sigob_utp_Codigos_PlanesOperativos_Proyectos[[#This Row],[fecha_ini]]</f>
        <v>42353</v>
      </c>
    </row>
    <row r="22" spans="1:12" x14ac:dyDescent="0.25">
      <c r="A22">
        <v>474</v>
      </c>
      <c r="B22" t="s">
        <v>327</v>
      </c>
      <c r="C22" t="s">
        <v>842</v>
      </c>
      <c r="D22" s="1">
        <v>42395.396360729166</v>
      </c>
      <c r="E22" s="1" t="s">
        <v>1137</v>
      </c>
      <c r="F22" s="1">
        <v>42023</v>
      </c>
      <c r="G22" s="1">
        <v>42353</v>
      </c>
      <c r="H22" s="563" t="str">
        <f t="shared" si="0"/>
        <v>Programas de Formación</v>
      </c>
      <c r="I22" s="688">
        <f>Tabla__10.1.1.223_SQLEXPRESS_sigob_utp_Codigos_PlanesOperativos_Proyectos[[#This Row],[fecha_ultima_modificacion]]</f>
        <v>42395.396360729166</v>
      </c>
      <c r="J22" s="564" t="str">
        <f t="shared" si="1"/>
        <v xml:space="preserve">Reporte 31 de Diciembre de 2015 _x000D_
_x000D_
Actualmente se cuenta con:_x000D_
_x000D_
*985 Estudiantes vinculados a los Semilleros de Investigación_x000D_
* 630 Estudiantes capacitados a través de los talleres de prácticas universitarias._x000D_
*671 Personas capacitadas en el uso de bases de datos científicas. _x000D_
* 1661 estudiantes beneficiados programa ONDAS_x000D_
_x000D_
Para un  total de 3947 estudiantes en formación, logrando un nivel de cumplimiento del 109.64% de la meta establecida en 3600._x000D_
_x000D_
</v>
      </c>
      <c r="K22" s="624">
        <f>Tabla__10.1.1.223_SQLEXPRESS_sigob_utp_Codigos_PlanesOperativos_Proyectos[[#This Row],[fechaIni]]</f>
        <v>42023</v>
      </c>
      <c r="L22" s="540">
        <f>Tabla__10.1.1.223_SQLEXPRESS_sigob_utp_Codigos_PlanesOperativos_Proyectos[[#This Row],[fecha_ini]]</f>
        <v>42353</v>
      </c>
    </row>
    <row r="23" spans="1:12" x14ac:dyDescent="0.25">
      <c r="A23">
        <v>475</v>
      </c>
      <c r="B23" t="s">
        <v>327</v>
      </c>
      <c r="C23" t="s">
        <v>839</v>
      </c>
      <c r="D23" s="1">
        <v>42347.594230902774</v>
      </c>
      <c r="E23" s="1" t="s">
        <v>971</v>
      </c>
      <c r="F23" s="1">
        <v>42023</v>
      </c>
      <c r="G23" s="1">
        <v>42353</v>
      </c>
      <c r="H23" s="563" t="str">
        <f t="shared" si="0"/>
        <v>Política de propiedad intelectual</v>
      </c>
      <c r="I23" s="688">
        <f>Tabla__10.1.1.223_SQLEXPRESS_sigob_utp_Codigos_PlanesOperativos_Proyectos[[#This Row],[fecha_ultima_modificacion]]</f>
        <v>42347.594230902774</v>
      </c>
      <c r="J23" s="564" t="str">
        <f t="shared" si="1"/>
        <v xml:space="preserve">30 de Noviembre de 2015_x000D_
_x000D_
El plan de acción de propiedad intelectual se encuentra en desarrollo y se reporta un avance del 97.1%, cabe destacar que los soportes se encuentran en los informes presentados por el Asesor en Propiedad Intelectual Pablo Julio Hernández Martínez._x000D_
_x000D_
</v>
      </c>
      <c r="K23" s="624">
        <f>Tabla__10.1.1.223_SQLEXPRESS_sigob_utp_Codigos_PlanesOperativos_Proyectos[[#This Row],[fechaIni]]</f>
        <v>42023</v>
      </c>
      <c r="L23" s="540">
        <f>Tabla__10.1.1.223_SQLEXPRESS_sigob_utp_Codigos_PlanesOperativos_Proyectos[[#This Row],[fecha_ini]]</f>
        <v>42353</v>
      </c>
    </row>
    <row r="24" spans="1:12" x14ac:dyDescent="0.25">
      <c r="A24">
        <v>483</v>
      </c>
      <c r="B24" t="s">
        <v>327</v>
      </c>
      <c r="C24" t="s">
        <v>835</v>
      </c>
      <c r="D24" s="1">
        <v>42395.396451504632</v>
      </c>
      <c r="E24" s="1" t="s">
        <v>1138</v>
      </c>
      <c r="F24" s="1">
        <v>42005</v>
      </c>
      <c r="G24" s="1">
        <v>42353</v>
      </c>
      <c r="H24" s="563" t="str">
        <f t="shared" si="0"/>
        <v>Política de Innovación</v>
      </c>
      <c r="I24" s="688">
        <f>Tabla__10.1.1.223_SQLEXPRESS_sigob_utp_Codigos_PlanesOperativos_Proyectos[[#This Row],[fecha_ultima_modificacion]]</f>
        <v>42395.396451504632</v>
      </c>
      <c r="J24" s="564" t="str">
        <f t="shared" si="1"/>
        <v xml:space="preserve">31 de Diciembre de 2015 _x000D_
_x000D_
El plan de acción de la política de innovación tiene un nivel de cumplimiento del 80%, donde se han realizado las siguientes actividades:_x000D_
_x000D_
*Se remitió la propuesta para la celebración del convenio_x000D_
*Las dos funcionarias de la Vicerrectoría han participado en dos jornadas de capacitación en la ciudad de Bogotá_x000D_
* El convenio ya se encuentra firmado por las partes (SIC - UTP)_x000D_
* Se ha llevado a cabo la Socialización de la Estrategia de Vigilancia Tecnológica e Inteligencia Competitiva, el Taller para el manejo de bases de datos gratuitas, propiedad intelectual, etc. _x000D_
* Se esta llevando a cabo la capacitación de tres funcionarios de la Vicerrectoría de Investigaciones, Innovación y Extensión_x000D_
* Se encuentra en construcción tres estudios de vigilancia tecnológica en diferentes fases. _x000D_
* Se cuenta con un horario de atención para brindar asesorías en el tema_x000D_
* Se ha adelantado un procedimiento sobre el tema de vigilancia tecnológica, el cual esta en construcción. _x000D_
</v>
      </c>
      <c r="K24" s="624">
        <f>Tabla__10.1.1.223_SQLEXPRESS_sigob_utp_Codigos_PlanesOperativos_Proyectos[[#This Row],[fechaIni]]</f>
        <v>42005</v>
      </c>
      <c r="L24" s="540">
        <f>Tabla__10.1.1.223_SQLEXPRESS_sigob_utp_Codigos_PlanesOperativos_Proyectos[[#This Row],[fecha_ini]]</f>
        <v>42353</v>
      </c>
    </row>
    <row r="25" spans="1:12" x14ac:dyDescent="0.25">
      <c r="A25">
        <v>560</v>
      </c>
      <c r="B25" t="s">
        <v>327</v>
      </c>
      <c r="C25" t="s">
        <v>844</v>
      </c>
      <c r="D25" s="1">
        <v>42395.396597604165</v>
      </c>
      <c r="E25" s="1" t="s">
        <v>1139</v>
      </c>
      <c r="F25" s="1">
        <v>42023</v>
      </c>
      <c r="G25" s="1">
        <v>42353</v>
      </c>
      <c r="H25" s="563" t="str">
        <f t="shared" si="0"/>
        <v>Trabajos presentando en red</v>
      </c>
      <c r="I25" s="688">
        <f>Tabla__10.1.1.223_SQLEXPRESS_sigob_utp_Codigos_PlanesOperativos_Proyectos[[#This Row],[fecha_ultima_modificacion]]</f>
        <v>42395.396597604165</v>
      </c>
      <c r="J25" s="564" t="str">
        <f t="shared" si="1"/>
        <v xml:space="preserve">31 de Diciembre de 2015 _x000D_
_x000D_
Actualmente se han presentado 33  propuestas por parte de los  grupos de investigación de la Universidad Tecnológica de Pereira en red a convocatorias externas (instituciones, universidades, empresas), obteniendo un nivel de cumplimiento de  183.34% de la meta establecida en 18 propuestas. _x000D_
_x000D_
</v>
      </c>
      <c r="K25" s="624">
        <f>Tabla__10.1.1.223_SQLEXPRESS_sigob_utp_Codigos_PlanesOperativos_Proyectos[[#This Row],[fechaIni]]</f>
        <v>42023</v>
      </c>
      <c r="L25" s="540">
        <f>Tabla__10.1.1.223_SQLEXPRESS_sigob_utp_Codigos_PlanesOperativos_Proyectos[[#This Row],[fecha_ini]]</f>
        <v>42353</v>
      </c>
    </row>
    <row r="26" spans="1:12" x14ac:dyDescent="0.25">
      <c r="A26">
        <v>561</v>
      </c>
      <c r="B26" t="s">
        <v>327</v>
      </c>
      <c r="C26" t="s">
        <v>837</v>
      </c>
      <c r="D26" s="1">
        <v>42395.397023495367</v>
      </c>
      <c r="E26" s="1" t="s">
        <v>1140</v>
      </c>
      <c r="F26" s="1">
        <v>42023</v>
      </c>
      <c r="G26" s="1">
        <v>42353</v>
      </c>
      <c r="H26" s="563" t="str">
        <f t="shared" si="0"/>
        <v>Política de Investigaciones</v>
      </c>
      <c r="I26" s="688">
        <f>Tabla__10.1.1.223_SQLEXPRESS_sigob_utp_Codigos_PlanesOperativos_Proyectos[[#This Row],[fecha_ultima_modificacion]]</f>
        <v>42395.397023495367</v>
      </c>
      <c r="J26" s="564" t="str">
        <f t="shared" si="1"/>
        <v xml:space="preserve">31 de Diciembre de 2015_x000D_
_x000D_
Se cuenta con la propuesta definitiva del acuerdo de investigaciones recomendada por el Comité Central de Investigaciones, la cual fue remitida a la Secretaria General para su revisión y realimentación. Dicha propuesta ha sido socializada en el Comité Directivo, para ser presentada en el Consejo Académico y Superior. Por lo anterior, se ha cumplido en un 100% la meta establecida. _x000D_
_x000D_
Por otra parte, se destaca que ya se cuenta con un primer borrador de la resolución que reglamentará el acuerdo de investigaciones, la cual se encuentra en revisión por parte de los miembros del comité central de investigaciones. _x000D_
_x000D_
</v>
      </c>
      <c r="K26" s="624">
        <f>Tabla__10.1.1.223_SQLEXPRESS_sigob_utp_Codigos_PlanesOperativos_Proyectos[[#This Row],[fechaIni]]</f>
        <v>42023</v>
      </c>
      <c r="L26" s="540">
        <f>Tabla__10.1.1.223_SQLEXPRESS_sigob_utp_Codigos_PlanesOperativos_Proyectos[[#This Row],[fecha_ini]]</f>
        <v>42353</v>
      </c>
    </row>
    <row r="27" spans="1:12" x14ac:dyDescent="0.25">
      <c r="A27">
        <v>572</v>
      </c>
      <c r="B27" t="s">
        <v>327</v>
      </c>
      <c r="C27" t="s">
        <v>929</v>
      </c>
      <c r="D27" s="1">
        <v>42395.397227858797</v>
      </c>
      <c r="E27" s="1" t="s">
        <v>1141</v>
      </c>
      <c r="F27" s="1">
        <v>42023</v>
      </c>
      <c r="G27" s="1">
        <v>42353</v>
      </c>
      <c r="H27" s="563" t="str">
        <f t="shared" si="0"/>
        <v>Política de Prácticas Empresariales</v>
      </c>
      <c r="I27" s="688">
        <f>Tabla__10.1.1.223_SQLEXPRESS_sigob_utp_Codigos_PlanesOperativos_Proyectos[[#This Row],[fecha_ultima_modificacion]]</f>
        <v>42395.397227858797</v>
      </c>
      <c r="J27" s="564" t="str">
        <f t="shared" si="1"/>
        <v>31 de Diciembre de 2015_x000D_
_x000D_
Se ha reportado un nivel de avance del 82% del Plan de Acción establecido para la Política de Prácticas.</v>
      </c>
      <c r="K27" s="624">
        <f>Tabla__10.1.1.223_SQLEXPRESS_sigob_utp_Codigos_PlanesOperativos_Proyectos[[#This Row],[fechaIni]]</f>
        <v>42023</v>
      </c>
      <c r="L27" s="540">
        <f>Tabla__10.1.1.223_SQLEXPRESS_sigob_utp_Codigos_PlanesOperativos_Proyectos[[#This Row],[fecha_ini]]</f>
        <v>42353</v>
      </c>
    </row>
    <row r="28" spans="1:12" x14ac:dyDescent="0.25">
      <c r="A28">
        <v>452</v>
      </c>
      <c r="B28" t="s">
        <v>846</v>
      </c>
      <c r="C28" t="s">
        <v>853</v>
      </c>
      <c r="D28" s="1">
        <v>42395.686355821759</v>
      </c>
      <c r="E28" s="1" t="s">
        <v>1172</v>
      </c>
      <c r="F28" s="1">
        <v>42023</v>
      </c>
      <c r="G28" s="1">
        <v>42353</v>
      </c>
      <c r="H28" s="563" t="str">
        <f t="shared" si="0"/>
        <v>Seguimiento adquisición competencia en lengua extranjera - Estudiantes</v>
      </c>
      <c r="I28" s="688">
        <f>Tabla__10.1.1.223_SQLEXPRESS_sigob_utp_Codigos_PlanesOperativos_Proyectos[[#This Row],[fecha_ultima_modificacion]]</f>
        <v>42395.686355821759</v>
      </c>
      <c r="J28" s="564" t="str">
        <f t="shared" si="1"/>
        <v xml:space="preserve">Reporte final Enero 26 de 2016_x000D_
_x000D_
El ILEX envía a cada facultad y dirección de programa el listado con la distribución de estudiantes por curso para el respectivo seguimiento y control_x000D_
_x000D_
Durante el año 2015 se enviaron los dos reportes (uno por semestre) con la información actualizada, dando cumplimiento a la meta de dos reportes_x000D_
</v>
      </c>
      <c r="K28" s="624">
        <f>Tabla__10.1.1.223_SQLEXPRESS_sigob_utp_Codigos_PlanesOperativos_Proyectos[[#This Row],[fechaIni]]</f>
        <v>42023</v>
      </c>
      <c r="L28" s="540">
        <f>Tabla__10.1.1.223_SQLEXPRESS_sigob_utp_Codigos_PlanesOperativos_Proyectos[[#This Row],[fecha_ini]]</f>
        <v>42353</v>
      </c>
    </row>
    <row r="29" spans="1:12" x14ac:dyDescent="0.25">
      <c r="A29">
        <v>453</v>
      </c>
      <c r="B29" t="s">
        <v>846</v>
      </c>
      <c r="C29" t="s">
        <v>852</v>
      </c>
      <c r="D29" s="1">
        <v>42381.412845254628</v>
      </c>
      <c r="E29" s="1" t="s">
        <v>1043</v>
      </c>
      <c r="F29" s="1">
        <v>42023</v>
      </c>
      <c r="G29" s="1">
        <v>42353</v>
      </c>
      <c r="H29" s="563" t="str">
        <f t="shared" si="0"/>
        <v>Recurso Humano Calificado - Docentes</v>
      </c>
      <c r="I29" s="688">
        <f>Tabla__10.1.1.223_SQLEXPRESS_sigob_utp_Codigos_PlanesOperativos_Proyectos[[#This Row],[fecha_ultima_modificacion]]</f>
        <v>42381.412845254628</v>
      </c>
      <c r="J29" s="564" t="str">
        <f t="shared" si="1"/>
        <v>REPORTE CON CORTE A 31 DE DICIEMBRE DE 2015_x000D_
No se reportan cambios en el avance del 119.05% representado en 125 docentes de planta y transitorios, 122 de ellos en cursos de inglés y francés, correspondientes a los niveles A1, A2, B1 y B2, según la clasificación del marco común europeo y 3 docentes en inmersión._x000D_
_x000D_
REPORTE CON CORTE A 30 DE NOVIEMBRE DE 2015_x000D_
Se evidencia un avance del 119.05% representado en 125 docentes de planta y transitorios, 122 de ellos en cursos de inglés y francés, correspondientes a los niveles A1, A2, B1 y B2, según la clasificación del marco común europeo y 3 docentes en inmersión._x000D_
_x000D_
REPORTE CON CORTE A 31 DE OCTUBRE DE 2015_x000D_
No se reportan cambios en el avance del 68.57% representado en 72 docentes de planta y transitorios, 69 de ellos en cursos de inglés y francés, correspondientes a los niveles A1, A2, B1 y B2, según la clasificación del marco común europeo y 3 docentes en inmersión._x000D_
_x000D_
REPORTE CON CORTE A 30 DE SEPTIEMBRE DE 2015_x000D_
No se reportan cambios en el avance del 68.57% representado en 72 docentes de planta y transitorios, 69 de ellos en cursos de inglés y francés, correspondientes a los niveles A1, A2, B1 y B2, según la clasificación del marco común europeo y 3 docentes en inmersión._x000D_
_x000D_
REPORTE CON CORTE A 31 DE AGOSTO DE 2015_x000D_
Con un avance del 68.57% representado en 72 docentes de planta y transitorios, 69 de ellos en cursos de inglés y francés, correspondientes a los niveles A1, A2, B1 y B2, según la clasificación del marco común europeo y 3 docentes en inmersión._x000D_
_x000D_
REPORTE CON CORTE A 31 DE JULIO DE 2015_x000D_
No se reportan cambios en el avance del 60% representado en 63 docentes de planta y transitorios, 60 de ellos en cursos de inglés y francés, correspondientes a los niveles A1, A2, B1 y B2, según la clasificación del marco común europeo y 3 docentes en inmersión._x000D_
_x000D_
REPORTE CON CORTE A 30 DE JUNIO DE 2015_x000D_
No se reportan cambios en el avance del 60% representado en 63 docentes de planta y transitorios, 60 de ellos en cursos de inglés y francés, correspondientes a los niveles A1, A2, B1 y B2, según la clasificación del marco común europeo y 3 docentes en inmersión._x000D_
_x000D_
REPORTE CON CORTE A 31 DE MAYO DE 2015_x000D_
Se evidencia un avance del 60% representado en 63 docentes de planta y transitorios, 60 de ellos en cursos de inglés y francés, correspondientes a los niveles A1, A2, B1 y B2, según la clasificación del marco común europeo y 3 docentes en inmersión._x000D_
_x000D_
REPORTE CON CORTE A 30 DE ABRIL DE 2015_x000D_
No se reportan cambios en el avance del 53,33% reportado en el corte anterior. Este 53.33% representado en 56 docentes de planta y transitorios en cursos de inglés y francés, se inicia el primer ciclo de formación en segunda lengua, cursos 1,5,7,11 y 15, correspondientes a los niveles A1, A2 y B1, según la clasificación del marco común europeo._x000D_
_x000D_
REPORTE CON CORTE A 31 DE MARZO DE 2015_x000D_
Con un avance del 53,33% representado en 56 docentes de planta y transitorios en cursos de inglés y francés, se inicia el primer ciclo de formación en segunda lengua, cursos 1,5,7,11 y 15, correspondientes a los niveles A1, A2 y B1, según la clasificación del marco común europeo._x000D_
_x000D_
REPORTE CON CORTE A 28 DE FEBRERO DE 2015_x000D_
Con un avance del 52.38% representado en 55 docentes de planta y transitorios en cursos de inglés y francés, se inicia el primer ciclo de formación en segunda lengua, cursos 1,5,7,11 y 15, correspondientes a los niveles A1, A2 y B1, según la clasificación del marco común europeo.</v>
      </c>
      <c r="K29" s="624">
        <f>Tabla__10.1.1.223_SQLEXPRESS_sigob_utp_Codigos_PlanesOperativos_Proyectos[[#This Row],[fechaIni]]</f>
        <v>42023</v>
      </c>
      <c r="L29" s="540">
        <f>Tabla__10.1.1.223_SQLEXPRESS_sigob_utp_Codigos_PlanesOperativos_Proyectos[[#This Row],[fecha_ini]]</f>
        <v>42353</v>
      </c>
    </row>
    <row r="30" spans="1:12" x14ac:dyDescent="0.25">
      <c r="A30">
        <v>455</v>
      </c>
      <c r="B30" t="s">
        <v>846</v>
      </c>
      <c r="C30" t="s">
        <v>849</v>
      </c>
      <c r="D30" s="1">
        <v>42394.718141319441</v>
      </c>
      <c r="E30" s="1" t="s">
        <v>1142</v>
      </c>
      <c r="F30" s="1">
        <v>42023</v>
      </c>
      <c r="G30" s="1">
        <v>42353</v>
      </c>
      <c r="H30" s="563" t="str">
        <f t="shared" si="0"/>
        <v>Estrategias Curriculares</v>
      </c>
      <c r="I30" s="688">
        <f>Tabla__10.1.1.223_SQLEXPRESS_sigob_utp_Codigos_PlanesOperativos_Proyectos[[#This Row],[fecha_ultima_modificacion]]</f>
        <v>42394.718141319441</v>
      </c>
      <c r="J30" s="564" t="str">
        <f t="shared" si="1"/>
        <v>31 de diciembre de 2015._x000D_
A través del año 2015, se realizaron distintos encuentros con las Facultades, a fin de sensibilizarlas en torno a los procesos de internacionalización, dentro de los cuales se destacan los siguientes: el realizado con los estudiantes y docentes de la Facultad de Ingeniería Mecánica en octubre; varios llevados a cabo con el Decano de Ciencias Ambientales y algunos de sus profesores, para revisar los avances de la internacionalización de la Facultad; los llevados a cabo con los Decanos de las carreras de Ingeniería Industrial e Ingeniería Mecánica, hacia la profundización de los procesos de internacionalización de las mismas; otros con funcionarios de grupos de investigación de las Facultades de Ciencias Ambientales (Producción más Limpia) y de Tecnologías (Unidad de Desarrollo Agroindustrial), a fin de sensibilizarlos sobre la importancia de contar con miradas de expertos y pares internacionales para nutrir los programas académicos relacionados (especialización y maestría) y para la búsqueda de cooperación internacional._x000D_
También se organizaron talleres con expertos sobre cooperación internacional como el llevado a cabo en julio y sobre la internacionalización de la investigación, así como una jornada - taller de sensibilización sobre la internacionalización en casa a cargo del experto holandés Jos Beelen, donde participaron docentes de las Facultades de Tecnología, Ingeniería Mecánica, Ingeniería Industrial, Ingenierías, Ciencias Básicas, Bellas Artes y Humanidades, Ciencias de la Salud, Ciencias Ambientales._x000D_
Los soportes  se fueron subiendo a través del año y se encuentran debidamente registrados. Además los correos soportes se pueden encontrar en el correo de la Dirección de Relaciones Internacionales._x000D_
_x000D_
30 de noviembre._x000D_
Durante este mes, se realizaron varios encuentros con el Decano de Ciencias Ambientales y algunos profesores, a fin de revisar los avances del proceso de internacionalización de la Facultad. Además se apoyó con la preparación de documentos en inglés, a la misión a Alemania por parte del Decano de Ciencias Ambientales y del Vicerrector Académico._x000D_
También se realizó una exposición sobre los procesos de internacionalización a los estudiantes y docentes de la Facultad de Ingeniería Mecánica, a fin de sensibilizar a esta comunidad en estos temas.  _x000D_
_x000D_
31 de octubre. _x000D_
Durante este mes se realizó una actividad muy intensa en coordinación con los Decanos de las carreras de Ingeniería Industrial e Ingeniería Mecánica, hacia la profundización de los procesos de internacionalización de las mismas. Se realizó una misión a Francia liderada por el Sr. Rector donde se pudieron visualizar nuevas oportunidades para intercambios y pasantías de estudiantes y docentes, temas que se están analizando en los programas. _x000D_
_x000D_
30 de septiembre._x000D_
Como complemento a reuniones anteriores, se realizaron otros encuentros con funcionarios de grupos de investigación de las Facultades de Ciencias Ambientales (Producción más Limpia) y de Tecnologías (Unidad de Desarrollo Agroindustrial), a fin de sensibilizarlos sobre la importancia de contar con miradas de expertos y pares internacionales para nutrir los programas académicos relacionados (especialización y maestría) y para la búsqueda de cooperación internacional._x000D_
_x000D_
31 de agosto._x000D_
Como estrategias para la internacionalización en casa, se realizó una reunión en coordinación con la Vicerrectoría de Investigaciones Innovación y Extensión a fin de compartir la experiencia del Prof. Ing. Mauricio Álvarez en su participación en el programa de Écos Nord (Embajada de Francia y Colciencias). Esta cooperación tiene impacto en la investigación y en los currículos de posgrado de la Facultad de Ingeniería. Asi mismo se compartieron algunas posibilidades de movilidad académica._x000D_
_x000D_
En lo relacionado con la Facultad de Tecnologías, se realizó reunión una reunión con Pablo Peláez, Lina María Suarez Guzmán y Gloria edith Guerrero, a fin de compartir información sobre la cooperación internacional con Europa y en el objetivo de definir una estrategia para incentivar la cooperación para el área de investigación en Agroindustria. EL fin de la cooperación es que tenga impacto en la investigación y en los procesos formativos de pregrado y posgrado. _x000D_
_x000D_
31 de julio._x000D_
Durante el mes de julio y como complemento al seminario del mes pasado sobre la internacionalización de la investigación, se llevó a cabo otro seminario-taller donde la experta Kelly Henao coordinadoradora de la red Colombus para América Latina, expuso los diferentes retos con sus oportunidades planteados en el programa europeo HORIZON 2020. A esta sesión de trabajo asistieron investigadores de la mayor parte de las facultades y se pudieron identificar temas donde la UTP puede agregar valor a las propuestas que los socios de la Unión Europea planteen._x000D_
_x000D_
30 de junio._x000D_
Durante el mes de junio se realizó un seminario sobre internacionalización de la investigación girando especialmente en torno a la cooperación internacional con la Unión Europea. A este asistieron representantes de las Facultades de Tecnología, Ciencias Ambientales, Vicerrectorías Académica y de Investigación Innovación y Extensión y se compartieron experiencias exitosas por parte de entidades como la CARDER y RENATA. Se anexa acta y lista de asistentes.   _x000D_
_x000D_
31 de mayo._x000D_
Durante el mes de mayo no se realizó actividad concreta dirigida especialmente a esta sensibilización, sin embargo en reuniones con los Decanos de las Facultades de Ingeniería Mecánica, de Ingenierías y de Ingeniería Industrial, sostenidas en algunas ocasiones la Directora de Relaciones Internacionales plantea la necesidad de motivar a los estudiantes a prepararse académicamente y en formación de segunda lengua para que puedan aprovechar en el corto y mediano plazo las oportunidades internacionales que pueda ofrecer la UTP u otras instituciones. Así mismo en esas charlas se recalca a los docentes la importancia de fortalecer las relaciones con socios internacionales para promover la movilidad acdémica que a la postre resulta en comparación y benchmarking de programas académicos y mejoramiento de la calidad de los mismos.   _x000D_
_x000D_
30 de abril._x000D_
Durante el 30 de abril, se desarrolló una jornada - taller de sensibilización sobre la internacionalización en casa a cargo del experto holandés Jos Beelen. Participaron docentes de las Facultades de Tecnología, Ingeniería Mecánica, Ingeniería Industrial, Ingenierías, Ciencias Básicas, Bellas Artes y Humanidades, Ciencias de la Salud, Ciencias Ambientales. Esto quiere decir que programas de 8 de las 9 facultades participaron con el propósito de compartir sus dudas, experiencias, y además de divulgar al interior de sus facultades la información recibida. Se anexa lista de asistencia como soporte. _x000D_
_x000D_
31 de Marzo de 2015._x000D_
En el marco del propósito de internacionalización, se tiene prevista una charla con un experto internacional que realizará un taller en internacionalización del currículo dirigido a decanos y directores de programa de la UTP. Se espera poder contar con su presencia para el 30 de abril de los corrientes._x000D_
_x000D_
28 de Febrero de 2015._x000D_
Relaciones Internacionales estaba a la espera de la confirmación de planes operativos y metas con el fin de proceder con la definición de la estrategia para iniciar esta sensibilización a programas y ojalá hacerla en coordinación con la Vicerrectoría Académica.</v>
      </c>
      <c r="K30" s="624">
        <f>Tabla__10.1.1.223_SQLEXPRESS_sigob_utp_Codigos_PlanesOperativos_Proyectos[[#This Row],[fechaIni]]</f>
        <v>42023</v>
      </c>
      <c r="L30" s="540">
        <f>Tabla__10.1.1.223_SQLEXPRESS_sigob_utp_Codigos_PlanesOperativos_Proyectos[[#This Row],[fecha_ini]]</f>
        <v>42353</v>
      </c>
    </row>
    <row r="31" spans="1:12" x14ac:dyDescent="0.25">
      <c r="A31">
        <v>456</v>
      </c>
      <c r="B31" t="s">
        <v>846</v>
      </c>
      <c r="C31" t="s">
        <v>847</v>
      </c>
      <c r="D31" s="1">
        <v>42395.687715046297</v>
      </c>
      <c r="E31" s="1" t="s">
        <v>1173</v>
      </c>
      <c r="F31" s="1">
        <v>42023</v>
      </c>
      <c r="G31" s="1">
        <v>42353</v>
      </c>
      <c r="H31" s="563" t="str">
        <f t="shared" si="0"/>
        <v>Capacidades Físicas y Tecnológicas</v>
      </c>
      <c r="I31" s="688">
        <f>Tabla__10.1.1.223_SQLEXPRESS_sigob_utp_Codigos_PlanesOperativos_Proyectos[[#This Row],[fecha_ultima_modificacion]]</f>
        <v>42395.687715046297</v>
      </c>
      <c r="J31" s="564" t="str">
        <f t="shared" si="1"/>
        <v xml:space="preserve">Reporte final corte Enero 26 de 2016_x000D_
_x000D_
-Durante la vigencia 2015 se construyó el modelo de formación blending-learning con apoyo de la plataforma My Oxford English (MOE). El diseño curricular fue desarrollado en un 100% (el documento soporte se encuentra en físico en las ofc del ILEX bajo custodia por parte de la Coordinación del Instituto)_x000D_
_x000D_
-Inicio de grupo Piloto de formación en inglés Blended-Learning. _x000D_
-50 docentes UTP inician el proceso_x000D_
-Fecha del proceso: Sept. 21 – Enero 29 de 2016 _x000D_
_x000D_
FECHA DE FINALIZACION EXTENDIDA_x000D_
</v>
      </c>
      <c r="K31" s="624">
        <f>Tabla__10.1.1.223_SQLEXPRESS_sigob_utp_Codigos_PlanesOperativos_Proyectos[[#This Row],[fechaIni]]</f>
        <v>42023</v>
      </c>
      <c r="L31" s="540">
        <f>Tabla__10.1.1.223_SQLEXPRESS_sigob_utp_Codigos_PlanesOperativos_Proyectos[[#This Row],[fecha_ini]]</f>
        <v>42353</v>
      </c>
    </row>
    <row r="32" spans="1:12" x14ac:dyDescent="0.25">
      <c r="A32">
        <v>570</v>
      </c>
      <c r="B32" t="s">
        <v>846</v>
      </c>
      <c r="C32" t="s">
        <v>851</v>
      </c>
      <c r="D32" s="1">
        <v>42390.421819675925</v>
      </c>
      <c r="E32" s="1" t="s">
        <v>1044</v>
      </c>
      <c r="F32" s="1">
        <v>42023</v>
      </c>
      <c r="G32" s="1">
        <v>42353</v>
      </c>
      <c r="H32" s="563" t="str">
        <f t="shared" si="0"/>
        <v>Recurso Humano Calificado - Administrativos</v>
      </c>
      <c r="I32" s="688">
        <f>Tabla__10.1.1.223_SQLEXPRESS_sigob_utp_Codigos_PlanesOperativos_Proyectos[[#This Row],[fecha_ultima_modificacion]]</f>
        <v>42390.421819675925</v>
      </c>
      <c r="J32" s="564" t="str">
        <f t="shared" si="1"/>
        <v xml:space="preserve">A 31 de Diciembre se tiene un avance del 91,67% que corresponde a los 110 funcionarios administrativos que han participado en los cursos de formación de la lengua inglesa, dictados por el ILEX. </v>
      </c>
      <c r="K32" s="624">
        <f>Tabla__10.1.1.223_SQLEXPRESS_sigob_utp_Codigos_PlanesOperativos_Proyectos[[#This Row],[fechaIni]]</f>
        <v>42023</v>
      </c>
      <c r="L32" s="540">
        <f>Tabla__10.1.1.223_SQLEXPRESS_sigob_utp_Codigos_PlanesOperativos_Proyectos[[#This Row],[fecha_ini]]</f>
        <v>42353</v>
      </c>
    </row>
    <row r="33" spans="1:12" x14ac:dyDescent="0.25">
      <c r="A33">
        <v>457</v>
      </c>
      <c r="B33" t="s">
        <v>858</v>
      </c>
      <c r="C33" t="s">
        <v>859</v>
      </c>
      <c r="D33" s="1">
        <v>42384.417958298611</v>
      </c>
      <c r="E33" s="1" t="s">
        <v>1045</v>
      </c>
      <c r="F33" s="1">
        <v>42023</v>
      </c>
      <c r="G33" s="1">
        <v>42353</v>
      </c>
      <c r="H33" s="563" t="str">
        <f t="shared" si="0"/>
        <v>Comunicación para la Internacionalización</v>
      </c>
      <c r="I33" s="688">
        <f>Tabla__10.1.1.223_SQLEXPRESS_sigob_utp_Codigos_PlanesOperativos_Proyectos[[#This Row],[fecha_ultima_modificacion]]</f>
        <v>42384.417958298611</v>
      </c>
      <c r="J33" s="564" t="str">
        <f t="shared" si="1"/>
        <v xml:space="preserve">31 de diciembre de 2015._x000D_
Durante este mes se enviaron dos tips más: ¿Trabaja o ha pensado trabajar en equipos internacionales para resolver problemas de su área de conocimiento en contextos globales? y ¿Ha pensado en la posibilidad de colaboración internacional internacional virtual con estudiantes y/o docentes de otros países? Se anexan archivos con pdf y el envío se puede verificar en el correo de la Directora de Relaciones Internacionales. Se recibieron algunas respuestas. Lo que se busca es invitar a la reflexión a los docentes, sobre sus actividades en el aula y relacionadas con la internacionalización.   _x000D_
Con respecto a las charlas magistrales, el tema ya se había cerrado._x000D_
_x000D_
30 de noviembre._x000D_
No hay novedades en cuanto a la divulgación magistral de convocatorias, la meta se cumplió al 100%._x000D_
Con relación a los tips, durante este mes se envió un segundo tip: ¿Trabaja o ha pensado trabajar en equipos internacionales para resolver problemas de su área de conocimiento en contextos globales? Se anexa archivo con pdf y el envío se puede verificar en el correo de la Directora de Relaciones Internacionales. Se recibieron algunas respuestas. Lo que se busca es invitar a la reflexión a los docentes, sobre sus actividades en el aula y relacionadas con la internacionalización.   _x000D_
_x000D_
31 de octubre._x000D_
Con respecto a las charlas magistrales, el tema ya se cerró por este año, cumpliendo con el objetivo de dos (una por semestre). Durante este mes se realizó el seguimiento al efecto logrado con el primer tip enviado. Se puede mencionar una reunión sostenida con el Dr. Eduardo Henao, docente de la Facultad de Ciencias de la Salud, quién cuenta con una experiencia personal internacional muy importante, como estudiantre de pregrado y especialización, y quién socializa y motiva a sus estudiantes a ampliar sus horizontes. Adicionalmente, se recibieron correos de algunos profesores, evidenciando el interés que hay en el tema por parte de algunos profesores. Se puedan revisar las respuestas en el correo electrónico de la Directora de Relaciones Internacionales. _x000D_
_x000D_
30 de septiembre. _x000D_
Con respecto a las charlas magistrales, el tema ya se cerró por este año, cumpliendo con el objetivo de dos (una por semestre).  _x000D_
En relación con los tips, durante septiembre, se compartió uno, que más que un tip es una invitación a reflexionar sobre si el docente tiene claras estrategias curriculares para promover competencias internacionales en sus alumnos. Se recibieron algunas respuestas a manera de preguntas y a manera de comentarios. Esto da pie para establecer unas estrategias para el próximo año. Se anexa pdf asociado._x000D_
_x000D_
31 de agosto de 2015._x000D_
Durante este mes, se realizó la charla magistral a fin de hacer la difusión de las oportunidades de intercambio internacional activas; asistieron 42 estudiantes. Los soportes se encuentran en el archivo digital de la Oficina de Relaciones Internacionales (formato de asistencia, registro fotográfico). _x000D_
_x000D_
Con respecto a la generación de tips se enviarán a la comunidad académica durante la segunda quincena de septiembre. _x000D_
_x000D_
31 de julio de 2015._x000D_
Se está trabajando en la nueva convocatoria para abrirla en Agosto y poder hacer una charla Magistral donde los estudiantes UTP se puedan enterar de las oportunidades en el exterior._x000D_
_x000D_
Durante el primer semestre se realizaron varias reuniones a fin de sensibilizar a parte del equipo docente de la universidad. Ya se están elaborando los tips desde la Oficina de Relaciones Internacionales._x000D_
_x000D_
30 de junio._x000D_
Sin novedades. En el mes de Agosto se retomarán las convocatorias y nuevamente se realizarán charlas magistrales para divulgar la información a estudiantes. La Directora de Relaciones Internacionales iniciará la generación de tips que inviten a la reflexionar sobre el tema a partir del segundo semestre con el fin de esperar la incorporación de todos los miembros de la comunidad universitaria._x000D_
_x000D_
31 de mayo de 2015._x000D_
No hay novedades con respecto a charlas magistrales, se espera realizar una nueva durante el segundo semestre de 2015._x000D_
_x000D_
Con respecto a los tips, la Directora de Relaciones Internacionales iniciará la generación de tips que inviten a la reflexionar sobre el tema a partir del mes de junio por cuanto mayo fue un mes de muchas actividades de internacionalización en la universidad y no se quería que pasaran desapercibidos los tips. _x000D_
_x000D_
30 de abril de 2015._x000D_
No hay novedades con respecto a la divulgación magistral de oportunidades. Con respecto a los tips lo que hay que decir es que después de realizada la sensibilización sobre la pertinencia e importancia de la internacionalización en casa a docentes de la UTP, se espera iniciar la generación de unos tips que inviten a la reflexionar sobre el tema a partir del mes de mayo._x000D_
 _x000D_
31 de marzo de 2015._x000D_
_x000D_
Con el fin de contextualizar esta información, se espera realizar un taller de sensibilización dirigido al staff académico de la universidad en abril de los corrientes._x000D_
_x000D_
28 de febrero de 2015._x000D_
_x000D_
Se realizó una charla magistral el 10 de febrero de los corrientes: previamente se registraron 44 estudiantes y asistieron en realidad 24 estudiantes. Se anexa lista de asistencia a la charla magistral en registro de documentos._x000D_
Relaciones Internacionales iniciará la generación de los tips durante el mes de marzo periodo en que está en pleno funcionamiento académico la institución. </v>
      </c>
      <c r="K33" s="624">
        <f>Tabla__10.1.1.223_SQLEXPRESS_sigob_utp_Codigos_PlanesOperativos_Proyectos[[#This Row],[fechaIni]]</f>
        <v>42023</v>
      </c>
      <c r="L33" s="540">
        <f>Tabla__10.1.1.223_SQLEXPRESS_sigob_utp_Codigos_PlanesOperativos_Proyectos[[#This Row],[fecha_ini]]</f>
        <v>42353</v>
      </c>
    </row>
    <row r="34" spans="1:12" x14ac:dyDescent="0.25">
      <c r="A34">
        <v>458</v>
      </c>
      <c r="B34" t="s">
        <v>858</v>
      </c>
      <c r="C34" t="s">
        <v>862</v>
      </c>
      <c r="D34" s="1">
        <v>42384.419893715276</v>
      </c>
      <c r="E34" s="1" t="s">
        <v>1046</v>
      </c>
      <c r="F34" s="1">
        <v>42019</v>
      </c>
      <c r="G34" s="1">
        <v>42353</v>
      </c>
      <c r="H34" s="563" t="str">
        <f t="shared" si="0"/>
        <v>Generación de convocatorias</v>
      </c>
      <c r="I34" s="688">
        <f>Tabla__10.1.1.223_SQLEXPRESS_sigob_utp_Codigos_PlanesOperativos_Proyectos[[#This Row],[fecha_ultima_modificacion]]</f>
        <v>42384.419893715276</v>
      </c>
      <c r="J34" s="564" t="str">
        <f t="shared" si="1"/>
        <v xml:space="preserve">31 de diciembre._x000D_
No hay novedades. Las próximas convocatorias, tanto para estudiantes UTP como para estudiantes internacionales, se abrirán en el transcurso del I semestre de 2016. _x000D_
_x000D_
30 de noviembre. _x000D_
No hay novedades. Las próximas convocatorias, tanto para estudiantes UTP como para estudiantes internacionales, se abrirán en el transcurso del I semestre de 2016. _x000D_
_x000D_
31 de octubre. _x000D_
No hay novedades para este mes. Con respecto a las convocatorias para estudiantes UTP, se puede mencionar que continúan con su proceso para realizar su intercambio en el primer semestre de 2016. En referencia con las convocatorias para los internacionales, no se han abierto nuevas. Hasta el 30 de octubre recibimos postulaciones; durante el mes de noviembre, se estarán tramitando las aprobaciones de los intercambios por parte de las diferentes facultades de la UTP._x000D_
_x000D_
30 de septiembre._x000D_
Con respecto a convocatorias para estudiantes internacionales, durante el mes de septiembre se lanzaron dos convocatorias diferentes:_x000D_
1. Convocatoria general mediante correo enviado a las universidades socias y publicada también en la página web: http://www.utp.edu.co/internacional/noticias-y-eventos/convocatoria-para-estudiantes-internacionales.html_x000D_
2. Invitación a  las universidades socias por medio de correo electrónico para postular a sus estudiantes, en el marco de la convocatoria Alianza del Pacífico._x000D_
_x000D_
Con respecto a las convocatorias para estudiantes UTP, no hubo novedad, los estudiantes están en proceso de ser postulados a las diferentes universidades socias._x000D_
_x000D_
31 de agosto de 2015._x000D_
Durante el mes de Agosto, se realizó el proceso de matrícula de los estudiantes Internacionales. Se está aún en la recepción de los rotantes en el programa de medicina. Durante septiembre, se abrirá la convocatoria para que las Universidades pares hagan difusión en sus respectivas instituciones._x000D_
_x000D_
Con respecto a los estudiantes UTP, se lanzaron las siguientes convocatorias: _x000D_
1. Convocatoria de movilidad general que abarca la mayoría de convenios bilaterales con los que cuenta la UTP. _x000D_
Es importante mencionar que para esta ocasión el promedio mínimo para aplicar fue de 3.8, con el fin de abarcar más estudiantes que puedan costear su intercambio._x000D_
La convocatoria puede ser revisada en el siguiente link: _x000D_
http://www.utp.edu.co/internacional/oportunidades-en-el-exterior/convocatoria-intercambio-academico-2016-i.html_x000D_
2. Convocatoria Plataforma de Movilidad Alianza del Pacífico. _x000D_
Con el fin de que estudiantes puedan acceder a financiaciones externas para llevar a cabo sus intercambios, se hace una convocatoria semestral para hacerle difusión a la oportunidad de ofrecen los gobiernos de México, Perú, Chile y Colombia. _x000D_
La convocatoria se puede revisar en el siguiente link: _x000D_
http://www.utp.edu.co/internacional/oportunidades-en-el-exterior/convocatoria-alianza-pacifico.html_x000D_
_x000D_
31 de julio de 2015._x000D_
Se están recibiendo a los estudiantes internacionales que iniciarán sus actividades académicas durante la primera semana de Agosto del año en curso. Esta recepción incluye la de los estudiantes que vienen a realizar rotaciones médicas durante los meses de Julio y Agosto de 2015. Las nuevas convocatorias para estudiantes internacionales se lanzarán a partir del mes de septiembre._x000D_
_x000D_
Con respecto a los estudiantes UTP, se realizó un proceso de selección para que estudiantes de la UTP puedan aplicar a las Becas del Gobierno de México, hay 12 estudiantes participando en el proceso. La convocatoria general para todas las universidades con las cuáles tenemos convenio será lanzada durante el mes de Agosto._x000D_
_x000D_
30 de junio de 2015._x000D_
Sin novedades en cuanto a la movilidad entrante: aún estamos en proceso de recibir documentación de los estudiantes que realizarán su intercambio durante el segundo semestre de 2015._x000D_
Con respecto a la movilidad saliente, no hay novedades. Las próximas convocatorias se abrirán a partir del mes de agosto._x000D_
_x000D_
31 de mayo de 2015._x000D_
En relación con las convocatorias para internacionales, dos (2) estudiantes españolas decidieron posponer su aplicación para realizar su intercambio durante el I semestre de 2016, por lo tanto a la fecha tenemos 25 estudiantes internacionales postulados para realizar intercambio académico durante el II semestre de 2015._x000D_
No hemos abierto nuevas convocatorias._x000D_
_x000D_
Con referencia a los estudiantes UTP, se lanzó una convocatoria para realizar intercambio académico en la Universidad Estadual Feira de Santana (UEFS), Brasil; la UTP cuenta con un cupo en el marco del programa BRACOL  y la fecha límite para enviar la documentación fue el 18 de mayo. La convocatoria puede ser revisada en el siguiente link:_x000D_
http://www.utp.edu.co/internacional/oportunidades-en-el-exterior/convocatoria-bracol-uefs.html_x000D_
_x000D_
30 de abril de 2015._x000D_
Con respecto a convocatorias para internacionales, no se han abierto nuevas convocatorias; se está en el proceso de recibir postulaciones. A la fechas hay 27 postulados para realizar su intercambio académico durante el segundo semestre de 2015._x000D_
_x000D_
En relación con las convocatorias internacionales para los UTP, se lanzó una convocatoria para realizar intercambio académico en la Universidad Federal de Integración Latinoamericana - UNILA de Brasil. La UTP cuenta con un cupo, esta información es reciente por lo que no se había contemplado en lo planeado; la fecha límite para recibir la documentación es el 1ro de mayo; la convocatoria puede ser revisada en el siguiente link:_x000D_
http://www.utp.edu.co/internacional/oportunidades-en-el-exterior/convocatoria-bracol-unila.html_x000D_
_x000D_
31 de marzo de 2015._x000D_
Se lanzaron las siguientes convocatorias para estudiantes UTP:_x000D_
1. Convocatoria para realizar intercambio en la Universidad Nacional de la Plata a través del convenio MACA (Movilidad Académica Colombia-Argentina).La UTP tiene un cupo. La convocatoria cerró el 31 de marzo. _x000D_
La convocatoria se puede encontrar publicada en el siguiente link: http://bit.ly/19UinQr_x000D_
2.Se abrió la convocatoria para realizar Doble Diploma con la Escuela Nacional de Ingenierios de Metz (ENIM). La convocatoria cerró el 20 de marzo con 6 postulados. _x000D_
La convocatoria se puede encontrar publicada en el siguiente link: http://bit.ly/1FrLEtK_x000D_
3.Se abrió la convocatoria "Becas Iberoamérica. Estudiantes de Grado. Santander Universidades." La UTP tiene 5 becas. La convocatoria tiene fecha de cierre el 9 de abril de 2015. _x000D_
La convocatoria se puede encontrar publicada en el siguiente link: http://bit.ly/1NX3MQS_x000D_
4.Se abrió la convocatoria para realizar intercambio en el Instituto Tecnológico de Chihuhua II. La UTP tiene 2 cupos. La convocatoria cierra el 9 de abril._x000D_
La convocatoria se puede encontrar en el siguiente link: http://bit.ly/190bxbh_x000D_
_x000D_
Para estudiantes internacionales la información es la siguiente:_x000D_
1.Se envió a las universidades con las cuales tenemos convenio, a través de correo electrónico, la convocatoria para realizar intercambio académico en la UTP durante el segundo semestre de 2015._x000D_
2.Se envío a la Escuela Nacional de Ingenieros de Metz, a travéz de correo electrónico, la convocatoria para realizar Doble Diploma en la UTP. _x000D_
_x000D_
28 de febrero de 2015._x000D_
Se lanzaron las siguientes convocatorias:_x000D_
1. Convocatoria para realizar intercambios en Canadá por medio de le Bureau de Coopération Interuniversitaire (BCI). _x000D_
2. Convocatoria general para realizar intercambios en diferentes universidades con las cuales la UTP tiene convenio (UNAM, Ucentral, USP, UTalca, BUAP, UBA). _x000D_
3.Convocatoria para estudiantes interesados en realizar un intercambio en Middle East Technical University, Ankara, Turquía._x000D_
4. Convocatoria para aplicar a la Plataforma de Movilidad Estudiantil y Académica Alianza del Pacífico._x000D_
Los soportes pueden ser revisados en la fan page y en la web de la Oficina de Relaciones Internacionales UTP: _x000D_
1. Convocatoria Canadá: http://www.utp.edu.co/internacional/oportunidades-en-el-exterior/convocatoria-intercambio-academico-en-canada-2015.html_x000D_
2.Convocatoria General: http://www.utp.edu.co/internacional/oportunidades-en-el-exterior/convocatoria-intercambio-internacional-2015-ii.html_x000D_
3.Convocatoria Middle East Technical University: http://www.utp.edu.co/internacional/intercambio-en-turquia.html_x000D_
4. Convocatoria Plataforma de Movilidad Alianza Pacífico 2015-II: http://www.utp.edu.co/internacional/oportunidades-en-el-exterior/plataforma-de-movilidad-alianza-pacifico-2015-ii.html_x000D_
_x000D_
Con respecto a las convocatorias para los internacionales, la ORI está en la etapa de la preparación de la convocatoria para atraer a los estudiantes internacionales a la UTP para el segundo semestre del 2014. Se lanzará a principios del mes de Marzo. </v>
      </c>
      <c r="K34" s="624">
        <f>Tabla__10.1.1.223_SQLEXPRESS_sigob_utp_Codigos_PlanesOperativos_Proyectos[[#This Row],[fechaIni]]</f>
        <v>42019</v>
      </c>
      <c r="L34" s="540">
        <f>Tabla__10.1.1.223_SQLEXPRESS_sigob_utp_Codigos_PlanesOperativos_Proyectos[[#This Row],[fecha_ini]]</f>
        <v>42353</v>
      </c>
    </row>
    <row r="35" spans="1:12" x14ac:dyDescent="0.25">
      <c r="A35">
        <v>460</v>
      </c>
      <c r="B35" t="s">
        <v>863</v>
      </c>
      <c r="C35" t="s">
        <v>349</v>
      </c>
      <c r="D35" s="1">
        <v>42384.420395520836</v>
      </c>
      <c r="E35" s="1" t="s">
        <v>1047</v>
      </c>
      <c r="F35" s="1">
        <v>42019</v>
      </c>
      <c r="G35" s="1">
        <v>42356</v>
      </c>
      <c r="H35" s="563" t="str">
        <f t="shared" si="0"/>
        <v>Enlace de internacionalización por facultad</v>
      </c>
      <c r="I35" s="688">
        <f>Tabla__10.1.1.223_SQLEXPRESS_sigob_utp_Codigos_PlanesOperativos_Proyectos[[#This Row],[fecha_ultima_modificacion]]</f>
        <v>42384.420395520836</v>
      </c>
      <c r="J35" s="564" t="str">
        <f t="shared" si="1"/>
        <v xml:space="preserve">31 de diciembre de 2015. _x000D_
No hay novedades._x000D_
_x000D_
30 de noviembre._x000D_
Para reforzar la cooperación con Francia, labor que se ha venido trabajando a lo largo de todo el año, se organizó una reunión con el Rector, los Vicerrectores Académico y de Investigación Innovación y Extensión, los decanos de las Facultades de Ingeniería Industrial, Ingeniería Mecánica, Bellas Artes y Humanidades, Tecnologías. Alllí se trató el tema de la enseñanza del francés, adicional a la formación en inglés, para estudiantes y docentes. Durante este mes se complementó esta estrategia con la charla del Director de Campus France y del Consejero para la Cooperación Universitaria de la Embajada de Francia. Se anexa hoja de asistencia. _x000D_
_x000D_
31 de octubre._x000D_
El 27 de octubre se desarrolló una reunión con el Decano de la Facultad de Ciencias Ambientales, a fin de revisar los avances de la cooperación con la Universidad Técnica de Brandemburgo Cottbus - Senftenberg. Con miras a desarrollar la misión a Alemania, por parte del Vicerrector Académico y el Decano de Ciencias Ambientales, se estructuró un plan de trabajo y de preparación de información, se adjunta plan de trabajo._x000D_
_x000D_
30 de septiembre._x000D_
No se reportan novedades para este periodo._x000D_
_x000D_
31 de agosto de 2015._x000D_
Durante este mes, se realizaron reuniones con el Vicerrector Académico y los Decanos de Ingeniería Industrial e Ingeniería Mecánica con el fin de proponer una misión a Francia para renovar el convenio con la ENIM, aspecto fundamental para la reciente re-acreditación institucional. Se acordó organizar una visita a no sólo a la ENIM sino a otras 3 instituciones a fin de fortalecer cooperación. _x000D_
_x000D_
 _x000D_
31 de julio de 2015._x000D_
Se siguen realizando reuniones con los Decanos de Ingeniería Mecánica e Ingeniería Industrial con el fin de revisar la estrategia de internacionalización: se ha propuesto en lo posible fortalecer los vínculos con las instituciones francesas con las cuales se tiene un convenio vigente y activo (ENIM, École De l’Institut Mines-Télécom  y Arts et Métiers) y convenios vigentes (Université Jean Moulin Lyon 3) así como mejorar los procesos internos de seguimiento y de asignación de prácticas a los estudiantes internacionales.  _x000D_
_x000D_
30 de junio de 2015._x000D_
No se reportan novedades para este mes._x000D_
_x000D_
31 de mayo de 2015._x000D_
En la reunión coordinada por Relaciones Internacionales y el representante del Institut Mines-Telecom de Francia, la Directora de Relaciones Intenacionales invitó a la Facultad de Ingenierías a participar de manera más activa en las reuniones, seminarios, talleres que ofrece la institución a través de la Oficina de Relaciones Internacionales, a fin de promover y visibilizar de manera más clara los procesos de internacionalización que se llevan a cabo en dicha facultad. _x000D_
_x000D_
30 de abril de 2015._x000D_
Reunión con el Decano de Ingeniería Mecánica a fin de revisar los procesos de internacionalización al interior de la Facultad: se retomó el tema de poder participar en la versión 2 de Digital Farm con la ENIM, la posibilidad de ir trabajando en un semillero de talentos para prepararlos en el idioma francés y el fortalecimiento de la cooperación académica con la ENIM. Ver acta del mes anterior y correos cruzados desde la dirección de Relaciones Internacionales. _x000D_
_x000D_
31 de marzo de 2015._x000D_
Durante el mes de marzo, la Directora de Relaciones Internacionales participó en los diálogos de Rectoría con las Facultades de Ingeniería Mecánica, Bellas Artes y Humanidades, Ciencias Ambientales y Ciencias de la Salud, lo cual permitió establecer puntos para la coherencia de acciones en la marco del propósito de internacionalización de la UTP. Ver Actas de la Oficina de Planeación (archivo de Planeación). _x000D_
_x000D_
Adicionalmente se han realizado reuniones con los Decanos y enlaces para la internacionalización de las Facultades de Ingeniería Industrial, Wilson Arenas y Ciencias Ambientales, Luis Gonzaga Gutiérrez. Ver pdf adjuntos donde se indica la organización de la reunión.  _x000D_
_x000D_
28 de febrero de 2015._x000D_
_x000D_
La Directora de Relaciones Internacionales ha participado en los diálogos de Rectoría con las Facultades de Ingeniería Industrial, Ciencias Básicas, Tecnología, Ingenierías, Ciencias de la Educación, lo cual ha permitido establecer puntos de encuentro y de mejoramiento para la coherencia de acciones en la marco del propósito de internacionalización de la UTP. _x000D_
_x000D_
Ver Actas de la Oficina de Planeación (archivo de Planeación). </v>
      </c>
      <c r="K35" s="624">
        <f>Tabla__10.1.1.223_SQLEXPRESS_sigob_utp_Codigos_PlanesOperativos_Proyectos[[#This Row],[fechaIni]]</f>
        <v>42019</v>
      </c>
      <c r="L35" s="540">
        <f>Tabla__10.1.1.223_SQLEXPRESS_sigob_utp_Codigos_PlanesOperativos_Proyectos[[#This Row],[fecha_ini]]</f>
        <v>42356</v>
      </c>
    </row>
    <row r="36" spans="1:12" x14ac:dyDescent="0.25">
      <c r="A36">
        <v>461</v>
      </c>
      <c r="B36" t="s">
        <v>863</v>
      </c>
      <c r="C36" t="s">
        <v>909</v>
      </c>
      <c r="D36" s="1">
        <v>42384.420672766202</v>
      </c>
      <c r="E36" s="1" t="s">
        <v>1048</v>
      </c>
      <c r="F36" s="1">
        <v>42019</v>
      </c>
      <c r="G36" s="1">
        <v>42356</v>
      </c>
      <c r="H36" s="563" t="str">
        <f t="shared" si="0"/>
        <v>Actividades realizadas con Socios Académicos Internacionales</v>
      </c>
      <c r="I36" s="688">
        <f>Tabla__10.1.1.223_SQLEXPRESS_sigob_utp_Codigos_PlanesOperativos_Proyectos[[#This Row],[fecha_ultima_modificacion]]</f>
        <v>42384.420672766202</v>
      </c>
      <c r="J36" s="564" t="str">
        <f t="shared" si="1"/>
        <v>31 de diciembre de 2015._x000D_
No hay novedades._x000D_
_x000D_
30 de noviembre._x000D_
Durante el mes de noviembre, la Directora de Relaciones Internacionales, participó en una reunión organizada por el DAAD con universidades e instituciones de Alemania. Fue la oportunidad para explorar posibilidades de cooperación y comprobar que los posibles están abietos a excuchar las propuestas de la UTP, para lo cual la universidad debe seguir avanzando en su conformación de líneas de interés y de portafolio de proyectos. Se anexa certificado de permanencia._x000D_
_x000D_
31 de octubre._x000D_
Durante el mes de octubre, la Oficina de Relaciones Internacionales organizó una misión académica a Francia, en la cual participaron: el Rector, la Directora de Relaciones Internacionales y los Decanos de Ingeniería Mecánica e Ingeniería Industrial. Se anexa la agenda desarrollada en Francia. Se realizaron sesiones de trabajo con los pares de la ENIM, de la Université de Lorraine y l'École d'Arts et Métiers. Actualmente, se analizan las diferentes posibilidades y proyectos internos en la UTP, para definir las líneas de trabajo para el fortalecimiento del relacionamiento y la cooperación internacionales. Se anexan soporte de la misión. _x000D_
_x000D_
30 de septiembre de 2015._x000D_
No se reportan novedades para este periodo._x000D_
_x000D_
31 de agosto de 2015._x000D_
No hay novedades._x000D_
_x000D_
31 de julio de 2015._x000D_
El 8 de julio la Directora de Relaciones Internacionales participó en una videoconferencia con Directivas de la Universidad Tecnológica de Tijuana con la perspectiva de complementar fortalezas en temas académicos, de investigación, con miras a aprovechar la Plataforma Alianza Pacífico._x000D_
_x000D_
30 de junio de 2015._x000D_
No se reportan novedades para este mes._x000D_
_x000D_
31 de mayo._x000D_
Con miras a promover el relacionamiento internacional de la Facultad de Tecnología con miras a temas de agroindustria, se promovió una reunión con la Universidad de Aveiro de Portugal. Asistieron el Decano de la Facultad de Tecnología y algunos profesores, se anexa registro fotográfico. _x000D_
_x000D_
30 de abril de 2015._x000D_
Durante el mes de abril no se organizaron reuniones con socios académicos internacionales. _x000D_
_x000D_
31 de marzo de 2015._x000D_
Durante este mes, se realizaron reuniones en la Facultad de Ciencias Ambientales con el Prof. Dieter Lessman de Cottbus, Alemania; en la Facultad de Ingenierías con el Prof. Nicolas Durrande de l'École des Mines de St. Étienne y el 16 de marzo con el Rector Encargado para América Latina de la Universidad de Salerno de Italia. _x000D_
Estas tres reuniones se sostuvieron con el fin de buscar las alternativas para ampliar o iniciar la cooperación académica internacional. Ver pdf adjuntos. _x000D_
_x000D_
28 de febrero de 2015._x000D_
Se han programado visitas y reuniones para el mes de marzo con académicos de COTTBUS en coordinación con la Facultad de Ciencias Ambientales y de  l'École des Mines de St. Étienne en coordinación con la Facultad de Ingenierías.</v>
      </c>
      <c r="K36" s="624">
        <f>Tabla__10.1.1.223_SQLEXPRESS_sigob_utp_Codigos_PlanesOperativos_Proyectos[[#This Row],[fechaIni]]</f>
        <v>42019</v>
      </c>
      <c r="L36" s="540">
        <f>Tabla__10.1.1.223_SQLEXPRESS_sigob_utp_Codigos_PlanesOperativos_Proyectos[[#This Row],[fecha_ini]]</f>
        <v>42356</v>
      </c>
    </row>
    <row r="37" spans="1:12" ht="30" x14ac:dyDescent="0.25">
      <c r="A37">
        <v>464</v>
      </c>
      <c r="B37" t="s">
        <v>863</v>
      </c>
      <c r="C37" t="s">
        <v>348</v>
      </c>
      <c r="D37" s="1">
        <v>42384.421006793978</v>
      </c>
      <c r="E37" s="1" t="s">
        <v>1049</v>
      </c>
      <c r="F37" s="1">
        <v>42019</v>
      </c>
      <c r="G37" s="1">
        <v>42356</v>
      </c>
      <c r="H37" s="563" t="str">
        <f t="shared" si="0"/>
        <v>Coordinación de Reuniones con entidades externas para promover la internacionalización</v>
      </c>
      <c r="I37" s="688">
        <f>Tabla__10.1.1.223_SQLEXPRESS_sigob_utp_Codigos_PlanesOperativos_Proyectos[[#This Row],[fecha_ultima_modificacion]]</f>
        <v>42384.421006793978</v>
      </c>
      <c r="J37" s="564" t="str">
        <f t="shared" si="1"/>
        <v xml:space="preserve">31 de diciembre de 2015._x000D_
No hay novedades._x000D_
_x000D_
30 de noviembre._x000D_
Para reforzar la cooperación con Francia, labor que se ha venido trabajando a lo largo de todo el año, se organizó una reunión con el Rector, los Vicerrectores Académico y de Investigación Innovación y Extensión, los decanos de las Facultades de Ingeniería Industrial, Ingeniería Mecánica, Bellas Artes y Humanidades, Tecnologías. Alllí se trató el tema de la enseñanza del francés, adicional a la formación en inglés, para estudiantes y docentes. Durante este mes se complementó esta estrategia con la charla del Director de Campus France y del Consejero para la Cooperación Universitaria de la Embajada de Francia. Se anexa hoja de asistencia. _x000D_
_x000D_
31 de octubre._x000D_
En el marco de la misión académica a Francia, en la cual participaron: el Rector, la Directora de Relaciones Internacionales y los Decanos de Ingeniería Mecánica e Ingeniería Industrial, se efectuó una sesión de trabajo con la Red Columbus, donde se revisaron los trabajos realizados, la proyección de la universidad, a fin de establecer unas posibles líneas de trabajo. A hoy se han desarrollado reuniones de trabajo en la universidad a fin de establecer una líneas de trabajo._x000D_
_x000D_
30 de septiembre._x000D_
Como complemento a actividades del primer semestre, el Director del DAAD visitó la UTP a fin de resocializar las oportunidades de cooperación existentes a nivel institucional y a nivel de estudiantes y docentes. Así mismo, la UTP recibió la visita del Sr. Embajador de Francia y de su Consejero para la Cooperación. Se anexan hoja de asistentes para el DAAD y acta resultado de la visita para la visita de la Embajada de Francia._x000D_
_x000D_
31 de agosto de 2015._x000D_
No se reportan novedades para este mes._x000D_
_x000D_
31 de julio de 2015._x000D_
No se reportan novedades para este mes._x000D_
_x000D_
30 de junio de 2015._x000D_
No se reportan novedades para este mes._x000D_
_x000D_
31 de mayo de 2015._x000D_
En reunión coordinada por Relaciones Intenacionales con Alexis Carrière representante del Institut Mines-Telecom de Francia, el cual agrupa trece (13) escuelas de ingeniería, con los Decanos de las Facultades de Ingeniería Mecánica, Ingeniería Industrial e Ingenierías, se pudieron analizar y plantear algunos posibles proyectos que se podrían ejecutar en cooperación académica con las instituciones que hacen parte de ese consorcio francés. Se anexa registro de asistencia. _x000D_
_x000D_
30 de abril de 2015._x000D_
Como seguimiento a la relación con la Alianza Francesa y para incentivar el aprendizaje de la lengua francesa entre los estudiantes del programa de ingeniería mecánica, se realizó una reunión con el Decano de Ingeniería Mecánica y el Director de la Alianza Francesa de Pereira. Esto se puede ver que quedó como compromiso en el acta de marzo que se anexa a documentos soporte. _x000D_
_x000D_
31 de marzo de 2015._x000D_
Durante el mes de marzo, se realizaron reuniones/talleres informativos a cargo de la Alianza Francesa (y con una misión de Québec, Canadá), Missouri State University y Colfuturo._x000D_
Se programaron con el fin de promover la movilidad de estudiantes, docentes e investigadores, y el aprovechamiento de las oportunidades internacionales, por parte de la comunidad de la UTP. _x000D_
Ver pdf adjuntos._x000D_
_x000D_
28 de febrero de 2015._x000D_
El 6 de febrero se organizó una conferencia magistral - taller interactivo con la Directora de la Fundación Carolina, Dra. Carolina Olarte a fin de socializar las oportunidades de becas y cursos en España así como de revisar los requisitos y trámites. Se anexa el soporte de asistencia en registro de documentos.  </v>
      </c>
      <c r="K37" s="624">
        <f>Tabla__10.1.1.223_SQLEXPRESS_sigob_utp_Codigos_PlanesOperativos_Proyectos[[#This Row],[fechaIni]]</f>
        <v>42019</v>
      </c>
      <c r="L37" s="540">
        <f>Tabla__10.1.1.223_SQLEXPRESS_sigob_utp_Codigos_PlanesOperativos_Proyectos[[#This Row],[fecha_ini]]</f>
        <v>42356</v>
      </c>
    </row>
    <row r="38" spans="1:12" x14ac:dyDescent="0.25">
      <c r="A38">
        <v>444</v>
      </c>
      <c r="B38" t="s">
        <v>222</v>
      </c>
      <c r="C38" t="s">
        <v>356</v>
      </c>
      <c r="D38" s="1">
        <v>42395.451446990737</v>
      </c>
      <c r="E38" s="1" t="s">
        <v>1143</v>
      </c>
      <c r="F38" s="1">
        <v>42016</v>
      </c>
      <c r="G38" s="1">
        <v>42356</v>
      </c>
      <c r="H38" s="563" t="str">
        <f t="shared" si="0"/>
        <v>Sistema universitario para la formulación y gestión de políticas públicas regionales</v>
      </c>
      <c r="I38" s="688">
        <f>Tabla__10.1.1.223_SQLEXPRESS_sigob_utp_Codigos_PlanesOperativos_Proyectos[[#This Row],[fecha_ultima_modificacion]]</f>
        <v>42395.451446990737</v>
      </c>
      <c r="J38" s="564" t="str">
        <f t="shared" si="1"/>
        <v xml:space="preserve"> PERÍODO REPORTE:  Enero 18 a diciembre 31 de 2015_x000D_
_x000D_
2. CONTEXTO. Con el objetivo de vincularse estructuralmente a la sociedad se plantea la conformación de un sistema interno de la universidad en el cual sus facultades, docentes y dependencias participen de las diferentes iniciativas que se consolidan como políticas públicas regionales. _x000D_
                                                                                                   _x000D_
El proyecto Sistema Universitario para la Gestión consolidación y gestión de políticas públicas se   mide a través del indicador: Número de Facultades y/o dependencias de la UTP que participan en procesos de construcción y/o actualización de políticas públicas regionales_x000D_
_x000D_
El total de la meta para el 2015 fue de 6 facultades y/o dependencias  que que participan en procesos de construcción y/o actualización de políticas públicas regionales. _x000D_
_x000D_
3. RESULTADOS OBTENIDOS. _x000D_
_x000D_
 Para el 2015 la meta fue de 6 facultades y/o dependencias de la UTP que participaron en procesos de construcción y/o actualización de políticas públicas regionales.  Se tuvo una articulación de 6 dependencias con las que se trabajó este proceso, equivalente a un 100%:_x000D_
_x000D_
A continuación se describen los procesos:_x000D_
_x000D_
1. Instituto de Investigaciones Ambientales: Se adelantaron procesos conjuntos asociados a la política pública Bosque Modelo_x000D_
_x000D_
2. Con la Facultad de Bellas Artes y Humanidades en el Diplomado Escuela de Liderazgo por la Paz en todo lo asociado al proceso de negociación de La Habana, justicia transicional, Ley de Víctimas y restitución de tierras._x000D_
_x000D_
3. Oficina de Planeación: Formulación Política pública de Género del Quindío_x000D_
_x000D_
4. Escuela de Tecnologías, Facultad de Ingeniería Industrial. Acuerdo Regional de Cadena Productiva de Cafés Especiales_x000D_
_x000D_
5. Observatorio de Drogas del Eje Cafetero, para la difusión de procesos asociados a la temática. Acuerdo de Drogas de la Habana y lineamientos para la construcción de una política pública_x000D_
_x000D_
6. Programa de Medicina Veterinaria. Socialización avances documento de política pública Ley contra el maltrato animal que fue sancionada por el Presidente de la República en el mes de diciembre. _x000D_
_x000D_
Información detallada se encuentra en el Edificio Administrativo de la UTP Oficina A 320, computador Área Desarrollo Regional.    _x000D_
</v>
      </c>
      <c r="K38" s="624">
        <f>Tabla__10.1.1.223_SQLEXPRESS_sigob_utp_Codigos_PlanesOperativos_Proyectos[[#This Row],[fechaIni]]</f>
        <v>42016</v>
      </c>
      <c r="L38" s="540">
        <f>Tabla__10.1.1.223_SQLEXPRESS_sigob_utp_Codigos_PlanesOperativos_Proyectos[[#This Row],[fecha_ini]]</f>
        <v>42356</v>
      </c>
    </row>
    <row r="39" spans="1:12" x14ac:dyDescent="0.25">
      <c r="A39">
        <v>442</v>
      </c>
      <c r="B39" t="s">
        <v>217</v>
      </c>
      <c r="C39" t="s">
        <v>353</v>
      </c>
      <c r="D39" s="1">
        <v>42390.365965196761</v>
      </c>
      <c r="E39" s="1" t="s">
        <v>1031</v>
      </c>
      <c r="F39" s="1">
        <v>42016</v>
      </c>
      <c r="G39" s="1">
        <v>42356</v>
      </c>
      <c r="H39" s="563" t="str">
        <f t="shared" si="0"/>
        <v>Alianza Universidad Empresa Estado para la transferencia de conocimiento</v>
      </c>
      <c r="I39" s="688">
        <f>Tabla__10.1.1.223_SQLEXPRESS_sigob_utp_Codigos_PlanesOperativos_Proyectos[[#This Row],[fecha_ultima_modificacion]]</f>
        <v>42390.365965196761</v>
      </c>
      <c r="J39" s="564" t="str">
        <f t="shared" si="1"/>
        <v>1. PERÍODO: Reporte 18 de enero al 31 de diciembre del 2015  _x000D_
_x000D_
 2. CONTEXTO: Se reconoce la alianza UEES como mecanismo para fortalecer relaciones entre los sectores públicos, productivos y la academia, cuyo principal objetivo es coordinar esfuerzos y recursos para el mejor aprovechamiento de las capacidades científicas, tecnológicas y de innovación a favor de la productividad y competitividad.  _x000D_
_x000D_
 El proyecto Universidad Empresa Estado para la transferencia de conocimiento a los sectores y tecnologías más promisorias de la Ecorregión es un proceso que se mide a través del indicador: número de acciones que contribuyan a la transferencia de conocimiento en alianza universidad empresa estado. _x000D_
_x000D_
El total de la meta para el 2015 fue de 20 acciones que contribuyeron a la transferencia de conocimiento alianza universidad empresa estado. _x000D_
_x000D_
Se tuvo un cumplimiento de  20 acciones asociadas al proceso de Ruta de Competitividad en Cafés Especiales, reuniones de concertación y de alianza como la Fundación Universidad Empresa Estado. con un cumplimiento del 100%_x000D_
_x000D_
3. RESULTADOS OBTENIDOS. _x000D_
_x000D_
Se adelantó un proceso asociado a la dinámica derivada del Acuerdo Regional de competitividad en la cadena de valor de Cafés Especiales para lo cual se han realizado procesos de capacitación, reuniones para el establecimiento de acuerdos,  encuentros, debates y alianzas._x000D_
_x000D_
Los resultados obtenidos fueron:_x000D_
_x000D_
1. Feb 18. Reunión Consejo Directivo Cadena Productiva Cafés Especiales_x000D_
2. Marzo 18. Reunión Cadena Productiva Cafés Especiales_x000D_
3. Mayo 20.  Reunión Chinchina Cadena Productiva Cafés Especiales y formulación plan de acción_x000D_
4. Participación en la organización del II Foro Departamental desempleo y mercado laboral_x000D_
5. Reunión de concertación de actores y formulación Plan de Acción Fundación Universidad Empresa Estado_x000D_
6. Visita a Alemania por parte de algunos integrantes de la cadena productiva de cafés especiales_x000D_
7, Guiness record café especial realizado en Santa Rosa el 26 de junio_x000D_
8. Reunión Consejo directivo cadena productiva de Cafés Especiales_x000D_
9. Reunión Ampliada Cadena productiva de cafés especiales julio 31_x000D_
10. Participación organización foro empleo_x000D_
11. Reunión Andi _x000D_
12. Seguimiento a los procesos de cafés especiales. Tema: Café y negocios. Superando barreras_x000D_
13. Encuentro de asociaciones de productores_x000D_
14. Oct 15. Reunión ordinaria del Consejo de la Cadena Productiva_x000D_
15. Octubre 30. Proyecto Regalías_x000D_
16. Proyecto para la sostenibilidad ambiental de la caficultura._x000D_
17. Reunión definición de acuerdos presentación de proyecto de regalías en el tema de cafés especiales_x000D_
18. Reunión ACOPI - Facultad de Ingeniería y- Escuela Turismo Sostenible_x000D_
_x000D_
19. Realización investigación para consolidar la normatividad, los protocolos, costos y beneficios de los diferentes sellos y certificaciones para el Café de Colombia, que en sí mismas generan sobre precios a los cafés especiales vendidos en el marco del paisaje cultural cafetero._x000D_
_x000D_
20. Visita experiencia de desarrollo sostenible:  Parque de innovación y desarrollo tecnológico cafés especiales (docentes y estudiantes investigadores utp) y delegados integrantes de la cadena productiva de cafés especiales_x000D_
_x000D_
Este proceso estuvo acompañado por diversas dependencias de la UTP, entre otras la Vicerrectoría de Investigaciones, Innovación y Extensión; la Facultad de Ingeniería Industrial y Agroindustria_x000D_
_x000D_
 4. SOPORTES: Listados de Asistencia, Actas de los procesos, Documentos Soportes, Registro Fotográfico, Video, Presentaciones. Información completa en el computador de la Oficina del Sistema Universitario del Eje Cafetero, UTP, Edificio Administrativo, Oficina A 320</v>
      </c>
      <c r="K39" s="624">
        <f>Tabla__10.1.1.223_SQLEXPRESS_sigob_utp_Codigos_PlanesOperativos_Proyectos[[#This Row],[fechaIni]]</f>
        <v>42016</v>
      </c>
      <c r="L39" s="540">
        <f>Tabla__10.1.1.223_SQLEXPRESS_sigob_utp_Codigos_PlanesOperativos_Proyectos[[#This Row],[fecha_ini]]</f>
        <v>42356</v>
      </c>
    </row>
    <row r="40" spans="1:12" x14ac:dyDescent="0.25">
      <c r="A40">
        <v>447</v>
      </c>
      <c r="B40" t="s">
        <v>225</v>
      </c>
      <c r="C40" t="s">
        <v>926</v>
      </c>
      <c r="D40" s="1">
        <v>42390.470757407405</v>
      </c>
      <c r="E40" s="1" t="s">
        <v>1032</v>
      </c>
      <c r="F40" s="1">
        <v>42016</v>
      </c>
      <c r="G40" s="1">
        <v>42356</v>
      </c>
      <c r="H40" s="563" t="str">
        <f t="shared" si="0"/>
        <v>Aporte de la UTP al Paisaje Cultural Cafetero</v>
      </c>
      <c r="I40" s="688">
        <f>Tabla__10.1.1.223_SQLEXPRESS_sigob_utp_Codigos_PlanesOperativos_Proyectos[[#This Row],[fecha_ultima_modificacion]]</f>
        <v>42390.470757407405</v>
      </c>
      <c r="J40" s="564" t="str">
        <f t="shared" si="1"/>
        <v xml:space="preserve">Fecha de reporte:  18 de enero al 31 de diciembre de 2015_x000D_
_x000D_
En el año 2011 se logró la inclusión del Paisaje Cultural Cafetero (PCC), en la Lista de Patrimonio Mundial de la Humanidad de la UNESCO, para contribuir desde la región a la protección internacional del patrimonio cultural y natural, fomentando su respeto y valoración. La UTP aporta a este macro-proyecto como entidad que genera y divulga conocimiento sobre este territorio, hace parte del Comité Técnico Departamental y Regional del Paisaje Cultural Cafetero. _x000D_
_x000D_
El Proyecto: Paisaje Cultural Cafetero se mide a través de dos indicadores: _x000D_
_x000D_
Proyectos de investigación en temas relacionados con el Paisaje Cultural Cafetero y Promoción para la participación de la comunidad en la conservación del PCC_x000D_
_x000D_
3. RESULTADOS OBTENIDOS. _x000D_
_x000D_
Indicador 1: La meta para el 2015 es de 3 Proyectos de investigación en temas relacionados con el PCC. Entrega final del documento INVESTIGACION EN PAISAJE CULTURAL CAFETERO. ESCENARIOS Y DINAMICAS RECIENTES DE LA COMERCIALIZACIóN DE CAFéS ESPECIALES.  2. Levantamiento de la línea base procesos educativos en el Paisaje Cultural Cafetero  3, INVESTIGACIóN, SISTEMATIZACIóN, ACTUALIZACIóN DE INDICADORES E íNDICES COMPILADOS EN LA LíNEA DE BASE DE LA ECORREGIóN EJE CAFETERO 2011 - PAISAJE CULTURAL CAFETERO_x000D_
_x000D_
Se tuvo un cumplimiento de 3/3 procesos de investigación equivalente al 100%_x000D_
_x000D_
Indicador 2. Participación de la comunidad en la conservación del PCC._x000D_
_x000D_
_x000D_
1. Reunión Comité Técnico Departamental del PCC_x000D_
2. IV Foro Estudios del Paisaje_x000D_
3. Participación Conmemoración Declaratoria del PCC en Calarcá (Quindío)_x000D_
4. Programa Sostenibilidad Ambiental_x000D_
5. Reunión Observatorio en Paisajes Culturales_x000D_
6. Acuerdos CEIR Evento Regional Megaproyectos - Paisaje cultural Cafetero_x000D_
7. Vigias patrimonio PCC_x000D_
8. Propuesta presentada al Ministerio de Cultura: Expedición al País de las Achirillas_x000D_
9. Acuerdo con Comfamiliar Risaralda realización de eventos asociados al Paisaje cultural cafetero_x000D_
10. Realización evento sobre experiencias pedagógicas en el PCC_x000D_
11. Socialización sobre PCC en las fiestas del Corregimiento de Arabia (Risaralda)_x000D_
12. Participación en evento del Observatorio para la Sostenibilidad del Patrimonio en Paisajes Culturales_x000D_
13. Intervención en el Senado de la República, comisión de ordenamiento territorial para presentación de avances en el tema de Paisaje Cultural Cafetero. (11 de noviembre)_x000D_
14. Actualización cartilla PCC Edición No. 6_x000D_
15. Encuentro de formación sobre Valores patrimoniales del PCC con los maestros del CEBBR para conocer, valorar y saber usar el patrimonio cultural y  articularlo al desarrollo regional. _x000D_
_x000D_
La meta para el 2015 fue de 15 actividades, se tuvo un cumplimiento de 15 actividades equivalentes a un 100%_x000D_
_x000D_
Información detallada se encuentra en el Edificio Administrativo de la UTP Oficina A 320, computador Área Desarrollo Regional. </v>
      </c>
      <c r="K40" s="624">
        <f>Tabla__10.1.1.223_SQLEXPRESS_sigob_utp_Codigos_PlanesOperativos_Proyectos[[#This Row],[fechaIni]]</f>
        <v>42016</v>
      </c>
      <c r="L40" s="540">
        <f>Tabla__10.1.1.223_SQLEXPRESS_sigob_utp_Codigos_PlanesOperativos_Proyectos[[#This Row],[fecha_ini]]</f>
        <v>42356</v>
      </c>
    </row>
    <row r="41" spans="1:12" x14ac:dyDescent="0.25">
      <c r="A41">
        <v>443</v>
      </c>
      <c r="B41" t="s">
        <v>219</v>
      </c>
      <c r="C41" t="s">
        <v>220</v>
      </c>
      <c r="D41" s="1">
        <v>42390.463289039355</v>
      </c>
      <c r="E41" s="1" t="s">
        <v>1033</v>
      </c>
      <c r="F41" s="1">
        <v>42022</v>
      </c>
      <c r="G41" s="1">
        <v>42356</v>
      </c>
      <c r="H41" s="563" t="str">
        <f t="shared" si="0"/>
        <v>Contribución a la consolidación de una red de observatorios para la Ecorregión</v>
      </c>
      <c r="I41" s="688">
        <f>Tabla__10.1.1.223_SQLEXPRESS_sigob_utp_Codigos_PlanesOperativos_Proyectos[[#This Row],[fecha_ultima_modificacion]]</f>
        <v>42390.463289039355</v>
      </c>
      <c r="J41" s="564" t="str">
        <f t="shared" si="1"/>
        <v>1. PERÍODO REPORTE. 18 de enero al 31 de diciembre del 2015_x000D_
_x000D_
 2. CONTEXTO. El proyecto: Red de Observatorios para la Ecorregión Observatorios se orienta al trabajo regional en los que se opere bajo la idea de producir y analizar información para compartir con la sociedad para la toma de decisiones y articulados al Sistema de Información Regional SIR. _x000D_
_x000D_
Este proyecto se mide con dos indicadores: _x000D_
_x000D_
1. Número de observatorios regionales en los cuales participa la UTP_x000D_
_x000D_
2. Observatorios articulados al SIR. El total de la meta para el 2015 para el primer Indicador es de 10 observatorios y para el segundo indicador 6. _x000D_
_x000D_
3. RESULTADOS OBTENIDOS. _x000D_
_x000D_
Indicador 1: Número de observatorios con los que trabaja la UTP. Se tuvo un  un cumplimiento para el indicador No. 1 (Observatorios Regionales en los cuales participa la UTP) de 9/10 observatorios equivalente a un 90%, a través de los siguientes observatorios:_x000D_
 _x000D_
1. Drogas _x000D_
2. Turismo Sostenible_x000D_
3. Ambiental Urbano Regional UTP_x000D_
4. Observatorio de Mercado Laboral ORMET_x000D_
5. Observatorio de Primera Infancia, Infancia y Juventud de la UTP  (OPIJ)_x000D_
6. Salud Pública (UTP)_x000D_
7. Observatorio para la Sostenibilidad del Patrimonio en Paisajes_x000D_
8. Observatorio de Mujer y Género_x000D_
9. Observatorio de Políticas Públicas ESAP_x000D_
_x000D_
 2. En torno al segundo indicador, Observatorios articulados al SIR, la meta fue de 6 observatorios articulados con un cumplimiento de 5 observatorios equivalente al 83%._x000D_
_x000D_
Los observatorios articulados fueron: _x000D_
_x000D_
1. DRAEF_x000D_
2. Drogas del Eje Cafetero_x000D_
3. Turismo sostenible_x000D_
4. Salud pública UTP_x000D_
5. Sostenibilidad de Patrimonio en Paisajes_x000D_
_x000D_
_x000D_
3. Se brindó capacitación en Google Apps y Google Geo para observatorios de la Red; grupos de investigación y semilleros de la UTP, con la intencionalidad de generar sus propios procesos de _x000D_
_x000D_
1. Publicación de datos (mapas e indicadores) por Google maps _x000D_
2. Uso herramientas colaborativas para trabajo en equipo _x000D_
3. Hacer uso de TICs y APPS de última generación para Android y para Plataformas Google_x000D_
_x000D_
Durante el 2015 se contó con apoyo en monitoras y monitores para ayudar a facilitar procesos de los Observatorios: _x000D_
_x000D_
-Turismo Sostenible _x000D_
-Ambiental urbano regional_x000D_
-Drogas_x000D_
-Primera Infancia, Infancia y Juventud_x000D_
-Salud Pública (UTP)_x000D_
-Primera Infancia, Infancia y Juventud_x000D_
_x000D_
Se hizo capacitación para la creación del El Atlas Ambiental de la Facultad de Ciencias Ambientales y formar al personal para su uso dirigido al Grupo GAT (Gestión Ambiental Territorial) de la UTP_x000D_
_x000D_
Igualmente se apoyaron procesos al observatorio de Drogas (reuniones adelantadas con diversos entes relacionados con la temática y salida de campo para diálogo de saberes con la comunidad Embera chamí en Pueblo Rico._x000D_
_x000D_
_x000D_
5. SOPORTES: Listados de Asistencia, Actas de los procesos, Documentos Soportes, Registro Fotográfico, Presentaciones. Información completa en el computador de la Oficina del Sistema Universitario del Eje Cafetero, UTP, Edificio Administrativo, Oficina A 320</v>
      </c>
      <c r="K41" s="624">
        <f>Tabla__10.1.1.223_SQLEXPRESS_sigob_utp_Codigos_PlanesOperativos_Proyectos[[#This Row],[fechaIni]]</f>
        <v>42022</v>
      </c>
      <c r="L41" s="540">
        <f>Tabla__10.1.1.223_SQLEXPRESS_sigob_utp_Codigos_PlanesOperativos_Proyectos[[#This Row],[fecha_ini]]</f>
        <v>42356</v>
      </c>
    </row>
    <row r="42" spans="1:12" x14ac:dyDescent="0.25">
      <c r="A42">
        <v>435</v>
      </c>
      <c r="B42" t="s">
        <v>377</v>
      </c>
      <c r="C42" t="s">
        <v>378</v>
      </c>
      <c r="D42" s="1">
        <v>42391.400431365742</v>
      </c>
      <c r="E42" s="1" t="s">
        <v>1036</v>
      </c>
      <c r="F42" s="1">
        <v>42023</v>
      </c>
      <c r="G42" s="1">
        <v>42356</v>
      </c>
      <c r="H42" s="563" t="str">
        <f t="shared" si="0"/>
        <v>Implementación y Consolidación del sistema de vigilancia y monitoreo del entorno</v>
      </c>
      <c r="I42" s="688">
        <f>Tabla__10.1.1.223_SQLEXPRESS_sigob_utp_Codigos_PlanesOperativos_Proyectos[[#This Row],[fecha_ultima_modificacion]]</f>
        <v>42391.400431365742</v>
      </c>
      <c r="J42" s="564" t="str">
        <f t="shared" si="1"/>
        <v xml:space="preserve">Reporte con corte a Diciembre de 2015_x000D_
_x000D_
El sistema de vigilancia es una herramienta para detectar oportunidades y amenazas que se dan en el contexto, tanto por la dinámicas externas (Dinámicas del orden Nacional, Regional o Local), como también una vigilancia permanente de los procesos internos de la Institución, donde posteriormente podrían realizarse procesos de benchmarking con referentes del contexto externo. _x000D_
_x000D_
Este Plan Operativo tiene como indicadores de medición los siguientes indicadores:_x000D_
_x000D_
1.	Implementación del Sistema de Vigilancia: Este indicador mide el resultado de la implementación del sistema a través de la realización y publicación de informes del contexto para la toma de decisiones.  _x000D_
_x000D_
Al finalizar la vigencia este indicador se encontró en 6 informes terminados:_x000D_
_x000D_
•	Análisis de resultado estudio de Rankings._x000D_
•	Herramienta de análisis SABER PRO._x000D_
•	Oportunidades del PDI frente al PND._x000D_
•	Monitoreo de fuentes de financiación.  _x000D_
•	Lineamientos CNA vs PDI. _x000D_
•	Estudio del contexto educativo articulado con la resignificación del PEI._x000D_
_x000D_
2.	Vigilancia e inteligencia competitiva (Identificación de Información): Este indicador mide el tiempo promedio requerido para identificar información del entorno y realizar el análisis de la misma. Este indicador depende de los informes entregados, por tanto aún se encuentra en 68,8._x000D_
_x000D_
3.	Participantes de la red de trabajo del sistema de vigilancia: Evidencia la cantidad de Unidades académicas o administrativas (excepto la Oficina de Planeación) que se encuentran realizando análisis y vigilancia del contexto articulados al Sistema en Implementación. _x000D_
_x000D_
Al momento se tiene un avance de 5 representadas en:_x000D_
_x000D_
Vicerrectoría Académica_x000D_
Facultad de Ciencias de la Educación_x000D_
Facultad de Ingeniería Industrial_x000D_
Facultad de Ingeniería Eléctrica_x000D_
Unidad Gestión TI y SI._x000D_
</v>
      </c>
      <c r="K42" s="624">
        <f>Tabla__10.1.1.223_SQLEXPRESS_sigob_utp_Codigos_PlanesOperativos_Proyectos[[#This Row],[fechaIni]]</f>
        <v>42023</v>
      </c>
      <c r="L42" s="540">
        <f>Tabla__10.1.1.223_SQLEXPRESS_sigob_utp_Codigos_PlanesOperativos_Proyectos[[#This Row],[fecha_ini]]</f>
        <v>42356</v>
      </c>
    </row>
    <row r="43" spans="1:12" x14ac:dyDescent="0.25">
      <c r="A43">
        <v>436</v>
      </c>
      <c r="B43" t="s">
        <v>381</v>
      </c>
      <c r="C43" t="s">
        <v>229</v>
      </c>
      <c r="D43" s="1">
        <v>42394.398159756944</v>
      </c>
      <c r="E43" s="1" t="s">
        <v>1144</v>
      </c>
      <c r="F43" s="1">
        <v>42023</v>
      </c>
      <c r="G43" s="1">
        <v>42356</v>
      </c>
      <c r="H43" s="563" t="str">
        <f t="shared" si="0"/>
        <v>Difusión del sentido de la movilización</v>
      </c>
      <c r="I43" s="688">
        <f>Tabla__10.1.1.223_SQLEXPRESS_sigob_utp_Codigos_PlanesOperativos_Proyectos[[#This Row],[fecha_ultima_modificacion]]</f>
        <v>42394.398159756944</v>
      </c>
      <c r="J43" s="564" t="str">
        <f t="shared" si="1"/>
        <v>Se tiene establecido llegar a por lo menos 10.000 personas nuevas difundidas en el 2015_x000D_
_x000D_
Durante el periodo del mes de Diciembre se reportan difusiones de la _x000D_
 Secretaría técnica: 175 personas  ESAP: 210 personas Unisarc 148 Cooperativa: 311 EAFIT: 12 _x000D_
Para un total en Diciembre de  personas. Al momento 42430 difundidas</v>
      </c>
      <c r="K43" s="624">
        <f>Tabla__10.1.1.223_SQLEXPRESS_sigob_utp_Codigos_PlanesOperativos_Proyectos[[#This Row],[fechaIni]]</f>
        <v>42023</v>
      </c>
      <c r="L43" s="540">
        <f>Tabla__10.1.1.223_SQLEXPRESS_sigob_utp_Codigos_PlanesOperativos_Proyectos[[#This Row],[fecha_ini]]</f>
        <v>42356</v>
      </c>
    </row>
    <row r="44" spans="1:12" x14ac:dyDescent="0.25">
      <c r="A44">
        <v>437</v>
      </c>
      <c r="B44" t="s">
        <v>381</v>
      </c>
      <c r="C44" t="s">
        <v>386</v>
      </c>
      <c r="D44" s="1">
        <v>42394.390857407408</v>
      </c>
      <c r="E44" s="1" t="s">
        <v>1145</v>
      </c>
      <c r="F44" s="1">
        <v>42023</v>
      </c>
      <c r="G44" s="1">
        <v>42356</v>
      </c>
      <c r="H44" s="563" t="str">
        <f t="shared" si="0"/>
        <v>Generación y Gestión de acuerdos de trabajo</v>
      </c>
      <c r="I44" s="688">
        <f>Tabla__10.1.1.223_SQLEXPRESS_sigob_utp_Codigos_PlanesOperativos_Proyectos[[#This Row],[fecha_ultima_modificacion]]</f>
        <v>42394.390857407408</v>
      </c>
      <c r="J44" s="564" t="str">
        <f t="shared" si="1"/>
        <v xml:space="preserve">El día 10 de diciembre del 2015 en el evento de cierre de sociedad en movimiento se firmaron Tres (3) nuevos acuerdos con Integra, Asentur y Asociacion de J.A.C San juaquin_x000D_
_x000D_
_x000D_
Es de resaltar acercamiento con la Universidad del Quindio el 28 de julio para explorar firma de memorando y difusión en otros departamentos y reunión con ORMET para buscar la firma de un memorando de cooperación _x000D_
</v>
      </c>
      <c r="K44" s="624">
        <f>Tabla__10.1.1.223_SQLEXPRESS_sigob_utp_Codigos_PlanesOperativos_Proyectos[[#This Row],[fechaIni]]</f>
        <v>42023</v>
      </c>
      <c r="L44" s="540">
        <f>Tabla__10.1.1.223_SQLEXPRESS_sigob_utp_Codigos_PlanesOperativos_Proyectos[[#This Row],[fecha_ini]]</f>
        <v>42356</v>
      </c>
    </row>
    <row r="45" spans="1:12" x14ac:dyDescent="0.25">
      <c r="A45">
        <v>438</v>
      </c>
      <c r="B45" t="s">
        <v>381</v>
      </c>
      <c r="C45" t="s">
        <v>231</v>
      </c>
      <c r="D45" s="1">
        <v>42341.664086956021</v>
      </c>
      <c r="E45" s="1" t="s">
        <v>972</v>
      </c>
      <c r="F45" s="1">
        <v>42023</v>
      </c>
      <c r="G45" s="1">
        <v>42356</v>
      </c>
      <c r="H45" s="563" t="str">
        <f t="shared" si="0"/>
        <v>Formulación de políticas públicas, proyectos estructurales y de alto impacto</v>
      </c>
      <c r="I45" s="688">
        <f>Tabla__10.1.1.223_SQLEXPRESS_sigob_utp_Codigos_PlanesOperativos_Proyectos[[#This Row],[fecha_ultima_modificacion]]</f>
        <v>42341.664086956021</v>
      </c>
      <c r="J45" s="564" t="str">
        <f t="shared" si="1"/>
        <v>Para el año 2015, se tiene establecido las siguientes actividades en las políticas públicas._x000D_
Política Pública de Primera Infancia: Definir y ejecutar componente de política pública de la Mesa de primera infancia de la Sociedad en Movimiento. Diseñar y ejecutar Cátedra Itinerante de Primera Infancia optativa para las Universidades de Sociedad en Movimiento.  Mantener el funcionamiento de la Mesa de primera infancia de la Sociedad en Movimiento. Diseño y ejecución del plan de trabajo. _x000D_
_x000D_
Política Pública Integral de Educación, con énfasis en primera infancia, bilingüismo y acceso a la educación superior: Se  Presentó  la Politica Publica de Bilinguismo desde la Comisión regional de Competitividad  al señor Gobernador, pero no se evidencio voluntad desde el ejecutivo para su aprobación. Continuar los foto reportajes sobre el estado de la infraestructura educativa pública de Pereira. Apoyar los procesos de diseño, puesta en marcha y evaluación de políticas públicas de educación integral de carácter municipal y departamental._x000D_
Política Pública de Ciencia, tecnología e innovación: Apoyar los procesos de diseño, puesta en marcha y evaluación de políticas públicas de Ciencia, Tecnología e Innovación, de carácter municipal y departamental. Realizar Seguimiento a la ejecución de Pereira Innova._x000D_
Política Pública de Competitividad: Apoyar los procesos de diseño, puesta en marcha y evaluación de políticas públicas de Competitividad, de carácter municipal y departamental._x000D_
_x000D_
Política Pública de Desarrollo Social con equidad, justicia e inclusión: Apoyar los procesos de diseño, puesta en marcha y evaluación de políticas públicas de Desarrollo Social, de carácter municipal y departamental.  Avanzar en una Política Pública de Empleo. Desarrollar componente de construcción de paz._x000D_
_x000D_
Política Pública Ambiental “Plan de gestión ambiental regional 2008 – 2019. Risaralda un bosque modelo para el mundo” (ya aprobada por ordenanza): Coordinar con la CARDER y con las administraciones locales firmantes del Pacto, el apoyo de la Sociedad en Movimiento a la política pública._x000D_
_x000D_
En el periodo del mes de julio se realizó en siguiente avance:_x000D_
A la fecha se cuenta  con el avance presentado en reportes pasados, con cuatro proyectos aprobados y con pilotos ejecutados. En cuanto al avance en las gestiones: _x000D_
_x000D_
Se firmó el convenio de fase IV del circulo virtuoso y se dio inicio a la ejecución del mismo con el proceso de contratación interna, El dia 13 de Noviembre se realizo en el Hotel Movich la entrega de resultados del circulo virtuoso.._x000D_
En el proyecto de control social juvenil al Concejo de Pereira Se proseguirá con la actividad luego de validar metodología, no se ha podido dar inicio a la actividad porque no ha salido un decreto para continuar el proceso. En el proyecto de control social juvenil a la asamblea se reporta para el mes de octubre un avance del 70%_x000D_
Se ejecuta el convenio para adelantar el desarrollo de las políticas públicas por parte de la Universidad Católica de Pereira y la Alcaldía de Pereira_x000D_
Ademas, se realizo acercamientos con las diferentes alcaldía del Área metropolitana, Santa rosa y Gobernación  con oficio citatorio para que envien los avances del pacto social para continuar con la evaluación de las políticas públicas y posteriormente se tiene programada para el 06 de octubre la difusión del resultado._x000D_
_x000D_
_x000D_
Se realizó un balance del estado actual de las políticas públicas y de los proyectos de acuerdo a información suministrada por las administraciones de los municipios del área metropolitana, Santa Rosa y la Gobernación del Risaralda, el cual fue presentado en el comité directivo de sociedad en Movimiento _x000D_
Se llevo a cabo el  foro de Empleo  el día 10 de septiembre del 2015 para continuar con la construcción de la PP_x000D_
 Se definio con ExE el plan de trabajo y se dividieron las Instituciones Educativas, el cual sociedad en movimiento inicio con 20  instituciones las cuales son: Se definio con ExE el plan de trabajo y se dividieron las Instituciones Educativas, el cual sociedad en movimiento inicio con 18  instituciones las cuales son: Institución Educativa San Nicolas, Normal Superior,  Liceo Americas sede de la Normal Superior, Colegio Luis CarlosGonzalez, IE Suroriental, IE Juan XXIII, la IE Jesus Maria Ormaza, IE La villa, IE San fernando, IE Bayron Gaviria, IE Rodrigo Arenas, IE Ciudadela Cuba, IE Alfonso Jaramillo, IE El dorado, IE Carlos E. Vasco. IE La julita, IE leningrado, IE  Hans drews arango, IE Ciudad Boquia, IE Matecaña._x000D_
_x000D_
Se está adelantando el desarrollo de la Política pública de educación con énfasis en competitividad_x000D_
Desde el CODECTI se adelanta la puesta en marcha de la Política Pública de Ciencia Tecnología e Innovación a la luz del nuevo Plan de Desarrollo Nacional_x000D_
Se desarrollo el diplomado  la Cátedra Itinerante de la 3 cohorte escuela para la Paz el dia 21 de septiembre del 2015_x000D_
Desde la Universidad Andina junto con sociedad en movimiento se desarrollo el primer modulo de mensajeros del cambio con la escuela de liderazgo de la Universidad.</v>
      </c>
      <c r="K45" s="624">
        <f>Tabla__10.1.1.223_SQLEXPRESS_sigob_utp_Codigos_PlanesOperativos_Proyectos[[#This Row],[fechaIni]]</f>
        <v>42023</v>
      </c>
      <c r="L45" s="540">
        <f>Tabla__10.1.1.223_SQLEXPRESS_sigob_utp_Codigos_PlanesOperativos_Proyectos[[#This Row],[fecha_ini]]</f>
        <v>42356</v>
      </c>
    </row>
    <row r="46" spans="1:12" x14ac:dyDescent="0.25">
      <c r="A46">
        <v>439</v>
      </c>
      <c r="B46" t="s">
        <v>381</v>
      </c>
      <c r="C46" t="s">
        <v>234</v>
      </c>
      <c r="D46" s="1">
        <v>42278.390950196757</v>
      </c>
      <c r="E46" s="1" t="s">
        <v>941</v>
      </c>
      <c r="F46" s="1">
        <v>42023</v>
      </c>
      <c r="G46" s="1">
        <v>42356</v>
      </c>
      <c r="H46" s="563" t="str">
        <f t="shared" si="0"/>
        <v>Sistematización de la experiencia y transferencia del modelo</v>
      </c>
      <c r="I46" s="688">
        <f>Tabla__10.1.1.223_SQLEXPRESS_sigob_utp_Codigos_PlanesOperativos_Proyectos[[#This Row],[fecha_ultima_modificacion]]</f>
        <v>42278.390950196757</v>
      </c>
      <c r="J46" s="564" t="str">
        <f t="shared" si="1"/>
        <v xml:space="preserve">Continuar con la difusión y transferencia del proceso de Sociedad en Movimiento; a través de eventos en los departamentos en el país y reuniones particulares, se difundirá el modelo del proceso de Sociedad en Movimiento. Se continuará con la transferencia al departamento de Caldas._x000D_
Presentación a directivos de red Papaz seccional Quindio destacando política pública de primera infancia y Política Pública Integral de Educación._x000D_
Reunión con directivos de la Universidad de Quindio para socializar y plantear la transferencia del Modelo a través de U5_x000D_
</v>
      </c>
      <c r="K46" s="624">
        <f>Tabla__10.1.1.223_SQLEXPRESS_sigob_utp_Codigos_PlanesOperativos_Proyectos[[#This Row],[fechaIni]]</f>
        <v>42023</v>
      </c>
      <c r="L46" s="540">
        <f>Tabla__10.1.1.223_SQLEXPRESS_sigob_utp_Codigos_PlanesOperativos_Proyectos[[#This Row],[fecha_ini]]</f>
        <v>42356</v>
      </c>
    </row>
    <row r="47" spans="1:12" x14ac:dyDescent="0.25">
      <c r="A47">
        <v>440</v>
      </c>
      <c r="B47" t="s">
        <v>381</v>
      </c>
      <c r="C47" t="s">
        <v>912</v>
      </c>
      <c r="D47" s="1">
        <v>42394.399032326386</v>
      </c>
      <c r="E47" s="1" t="s">
        <v>1146</v>
      </c>
      <c r="F47" s="1">
        <v>42023</v>
      </c>
      <c r="G47" s="1">
        <v>42356</v>
      </c>
      <c r="H47" s="563" t="str">
        <f t="shared" si="0"/>
        <v>Movilización Social o sociedad en movimiento al interior de la UTP</v>
      </c>
      <c r="I47" s="688">
        <f>Tabla__10.1.1.223_SQLEXPRESS_sigob_utp_Codigos_PlanesOperativos_Proyectos[[#This Row],[fecha_ultima_modificacion]]</f>
        <v>42394.399032326386</v>
      </c>
      <c r="J47" s="564" t="str">
        <f t="shared" si="1"/>
        <v>CORTE 30 DE DICIEMBRE DE 2015._x000D_
Por parte de un profesional se inicio con la difusión al interior de la UTP con un total de 353 personas difundidas para el mes de Noviembre._x000D_
Se elaboró el texto para las pruebas   de lecto escritura que se le hace a los estudiantes al inicio del semestre, la cual fue enviada a la doctora Patricia Carvajal, quien ya envió correo las observaciones para ajustar el texto. y nos encontramos en construcción del texto y las preguntas. Con esto llegaríamos  a 2000 estudiantes anuales aproximadamente, Ademas se contrato personal de apoyo para la difusion de sociedad en movimiento dentro de la UTP_x000D_
_x000D_
_x000D_
NOTA 1: EL INDICADOR DE REEDITORES SE DIO INICIO EL DÍA 22 DE JULIO CON EL TALLER EN LA RED DE NODOS DE LA UTP</v>
      </c>
      <c r="K47" s="624">
        <f>Tabla__10.1.1.223_SQLEXPRESS_sigob_utp_Codigos_PlanesOperativos_Proyectos[[#This Row],[fechaIni]]</f>
        <v>42023</v>
      </c>
      <c r="L47" s="540">
        <f>Tabla__10.1.1.223_SQLEXPRESS_sigob_utp_Codigos_PlanesOperativos_Proyectos[[#This Row],[fecha_ini]]</f>
        <v>42356</v>
      </c>
    </row>
    <row r="48" spans="1:12" x14ac:dyDescent="0.25">
      <c r="A48">
        <v>431</v>
      </c>
      <c r="B48" t="s">
        <v>367</v>
      </c>
      <c r="C48" t="s">
        <v>236</v>
      </c>
      <c r="D48" s="1">
        <v>42391.412071608793</v>
      </c>
      <c r="E48" s="1" t="s">
        <v>1050</v>
      </c>
      <c r="F48" s="1">
        <v>42065</v>
      </c>
      <c r="G48" s="1">
        <v>42340</v>
      </c>
      <c r="H48" s="563" t="str">
        <f t="shared" si="0"/>
        <v>Acompañamiento alianzas existentes</v>
      </c>
      <c r="I48" s="688">
        <f>Tabla__10.1.1.223_SQLEXPRESS_sigob_utp_Codigos_PlanesOperativos_Proyectos[[#This Row],[fecha_ultima_modificacion]]</f>
        <v>42391.412071608793</v>
      </c>
      <c r="J48" s="564" t="str">
        <f t="shared" si="1"/>
        <v xml:space="preserve">Corte 31 de diciembre de 2015_x000D_
_x000D_
Acompañamiento a las alianzas Existentes. _x000D_
_x000D_
A•	Indicador 1 Potencialización de la Participación de la UTP en espacios de deliberación pública (Este indicador es acumulativo): Se está trabajando en la actualización del inventario de los 65 espacios de deliberación públicos para lo cual quedaron 74 espacios, de la información recibida a la fecha se tiene:_x000D_
_x000D_
De los cuales 6 se encuentran inactivos (Mesa Departamental de Minería Responsable, Risaralda Bosque Modelo Para El Mundo Mesa 4, Mesa Territorial de Alianzas Público Privadas para la Generación de Ingresos de la Población, Víctima del Desplazamiento Forzado por la Violencia y en Situación de Pobreza Extrema, MTAPP, Mesa técnica de generación de ingresos para población vulnerable, Convenio Universidades para la evaluación de 3 políticas públicas municipales: Pereira innova, Primera Infancia y Juventud y Sub comité de la política pública departamental de Competitividad) y 9 nuevos espacios reportados (Nodo Risaralda de la Red Regional de Semilleros – Rredsi, Centros de Apoyo a la Tecnología y la Innovación, Consejo Departamental de Ciencia, Tecnología e Innovación – CODECTI, ASCUN - Nodo Regional, Subcomisión de Planeación del SUE, Junta Directiva Empresarios por la Educación, Red de Universidades del Risaralda, Comité técnico centro occidente del CANAL ZOOM, Clúster TIC Eje – Cafetero)._x000D_
_x000D_
Así mismo se realizó reporte de actualización a 18 espacios de deliberación (Mesa de Investigaciones de Risaralda, Red Regional de Semilleros – Rredsi, Asociación Nacional De Facultades De Educación ASCOFADE, Comité departamental de formación de educadores, Comité departamental de formación de educadores Municipal Pereira, Comité departamental de formación de educadores Municipal de Dosquebradas, Mesa municipal por la primera infancia, Mesa primera infancia, CODECTI, Comisión Regional de Competitividad, Comité Directivo de la Movilización Social, Red de Observatorios del Mercado del Trabajo (ORMET), Convenio UCP - Alcaldía de Pereira para la formulación de 3 políticas públicas: Cti, Competitividad, Sub comité de la política pública departamental de Cti, Comité Interinstitucional de Control Interno de Risaralda – CICIR, Red Académica de Alta Velocidad Regional RADAR,  Grupo Campus Virtual Risaralda - Mesa de TIC de la Red Universitaria de Risaralda y Consejo Directivo Red Académica de Tecnología Avanzada RENATA)._x000D_
Avance sobre la meta 115.49%, el indicador sobrepaso la meta dado que se tenía la expectativa de que el 50% de los espacios de deliberación pública aportaran al PDI, y de acuerdo al resultado de seguimiento corte noviembre se identificaron nueve (9) espacios más donde participa la UTP,  de los cuales todos aportan al PDI.  Es importante aclarar que no hubo una mala planificación de la meta sino que se superó una expectativa de cumplimiento._x000D_
_x000D_
•	Indicador 2 Generación de capacidades para la construcción de alianzas (Este indicador es acumulativo): El pasado 15 de noviembre de 2015, se llevó a cabo la capacitación sobre “Interventoría y Supervisión”, donde se contó con una participación total de 18 personas._x000D_
_x000D_
El indicador sobrepaso la meta dado que se tenía la expectativa de llegar a 7 unidades académicas y 2 unidades adicionales participaron de las actividades para generar capacidades de las alianzas. Es importante aclarar que no hubo una mala planificación de la meta sino que se superó una expectativa de cumplimiento._x000D_
_x000D_
Se anexa soporte en carpeta proyectos AE - diciembre - cuadro de medición de indicadores y carpeta Alianzas existentes_x000D_
</v>
      </c>
      <c r="K48" s="624">
        <f>Tabla__10.1.1.223_SQLEXPRESS_sigob_utp_Codigos_PlanesOperativos_Proyectos[[#This Row],[fechaIni]]</f>
        <v>42065</v>
      </c>
      <c r="L48" s="540">
        <f>Tabla__10.1.1.223_SQLEXPRESS_sigob_utp_Codigos_PlanesOperativos_Proyectos[[#This Row],[fecha_ini]]</f>
        <v>42340</v>
      </c>
    </row>
    <row r="49" spans="1:12" x14ac:dyDescent="0.25">
      <c r="A49">
        <v>432</v>
      </c>
      <c r="B49" t="s">
        <v>367</v>
      </c>
      <c r="C49" t="s">
        <v>375</v>
      </c>
      <c r="D49" s="1">
        <v>42391.397162233799</v>
      </c>
      <c r="E49" s="1" t="s">
        <v>1051</v>
      </c>
      <c r="F49" s="1">
        <v>42037</v>
      </c>
      <c r="G49" s="1">
        <v>42353</v>
      </c>
      <c r="H49" s="563" t="str">
        <f t="shared" si="0"/>
        <v>Sistema de Gerencia para las alianzas</v>
      </c>
      <c r="I49" s="688">
        <f>Tabla__10.1.1.223_SQLEXPRESS_sigob_utp_Codigos_PlanesOperativos_Proyectos[[#This Row],[fecha_ultima_modificacion]]</f>
        <v>42391.397162233799</v>
      </c>
      <c r="J49" s="564" t="str">
        <f t="shared" si="1"/>
        <v>Corte  diciembre 31 de 2015_x000D_
_x000D_
Sistema de Gerencia para las alianzas_x000D_
_x000D_
•Indicador 1 Alianzas estratégicas con acompañamiento activo (Indicador acumulativo): Se recibieron 2 reportes del estado actual de las Alianzas de la AHA y Biotecnología, con un acumulado de 20 alianzas con seguimiento y una pendiente por enviar información “Parquesoft”.  (Avance sobre la meta 96.25%)._x000D_
_x000D_
Se anexa soporte en carpeta proyectos AE - noviembre - cuadro de medición de indicadores y sistema de gerencia para las alianzas</v>
      </c>
      <c r="K49" s="624">
        <f>Tabla__10.1.1.223_SQLEXPRESS_sigob_utp_Codigos_PlanesOperativos_Proyectos[[#This Row],[fechaIni]]</f>
        <v>42037</v>
      </c>
      <c r="L49" s="540">
        <f>Tabla__10.1.1.223_SQLEXPRESS_sigob_utp_Codigos_PlanesOperativos_Proyectos[[#This Row],[fecha_ini]]</f>
        <v>42353</v>
      </c>
    </row>
    <row r="50" spans="1:12" x14ac:dyDescent="0.25">
      <c r="A50">
        <v>433</v>
      </c>
      <c r="B50" t="s">
        <v>367</v>
      </c>
      <c r="C50" t="s">
        <v>372</v>
      </c>
      <c r="D50" s="1">
        <v>42391.391082557871</v>
      </c>
      <c r="E50" s="1" t="s">
        <v>1052</v>
      </c>
      <c r="F50" s="1">
        <v>42037</v>
      </c>
      <c r="G50" s="1">
        <v>42185</v>
      </c>
      <c r="H50" s="563" t="str">
        <f t="shared" si="0"/>
        <v>Rendición de Cuentas y Control Social</v>
      </c>
      <c r="I50" s="688">
        <f>Tabla__10.1.1.223_SQLEXPRESS_sigob_utp_Codigos_PlanesOperativos_Proyectos[[#This Row],[fecha_ultima_modificacion]]</f>
        <v>42391.391082557871</v>
      </c>
      <c r="J50" s="564" t="str">
        <f t="shared" si="1"/>
        <v>Avance con corte 31 de diciembre de 2015_x000D_
_x000D_
1.	Rendición De cuentas y control Social _x000D_
_x000D_
Participantes en el proceso de audiencia pública de rendición de cuentas a la ciudadanía: proceso finalizado en el mes de julio y con un cumplimiento del 106.82%. _x000D_
_x000D_
Indicador cumplido_x000D_
_x000D_
•	Indicador 2 Participantes activos en el sistema de control social: Se realizó diálogo con las Facultades de Educación (187) y de Bellas Artes (73) con un total de participación de 260._x000D_
_x000D_
De otro lado la página de UTP rinde cuentas a la fecha se encuentra actualizada y cuenta con un total de 1881 visitas en lo corrido del año.  . (Avance sobre la meta 100%)._x000D_
_x000D_
Se anexa soporte en carpeta proyectos AE - diciembre - cuadro de medición de indicadores y carpeta Rendición de cuentas y control social.</v>
      </c>
      <c r="K50" s="624">
        <f>Tabla__10.1.1.223_SQLEXPRESS_sigob_utp_Codigos_PlanesOperativos_Proyectos[[#This Row],[fechaIni]]</f>
        <v>42037</v>
      </c>
      <c r="L50" s="540">
        <f>Tabla__10.1.1.223_SQLEXPRESS_sigob_utp_Codigos_PlanesOperativos_Proyectos[[#This Row],[fecha_ini]]</f>
        <v>42185</v>
      </c>
    </row>
    <row r="51" spans="1:12" x14ac:dyDescent="0.25">
      <c r="A51">
        <v>434</v>
      </c>
      <c r="B51" t="s">
        <v>367</v>
      </c>
      <c r="C51" t="s">
        <v>370</v>
      </c>
      <c r="D51" s="1">
        <v>42387.504957372686</v>
      </c>
      <c r="E51" s="1" t="s">
        <v>1053</v>
      </c>
      <c r="F51" s="1">
        <v>41640</v>
      </c>
      <c r="G51" s="1">
        <v>42369</v>
      </c>
      <c r="H51" s="563" t="str">
        <f t="shared" si="0"/>
        <v>Implementación del CI&amp;DT -Nodo Central</v>
      </c>
      <c r="I51" s="688">
        <f>Tabla__10.1.1.223_SQLEXPRESS_sigob_utp_Codigos_PlanesOperativos_Proyectos[[#This Row],[fecha_ultima_modificacion]]</f>
        <v>42387.504957372686</v>
      </c>
      <c r="J51" s="564" t="str">
        <f t="shared" si="1"/>
        <v xml:space="preserve">Corte 31 de diciembre de 2015:_x000D_
_x000D_
El proyecto actualmente presenta un avance físico en su implementación del 67%_x000D_
_x000D_
ÁREA PROYECTOS: 12 proyectos en desarrollo con seguimiento_x000D_
_x000D_
Se ajustó el diseño, verificaron y consolidaron las arquitecturas físicas y lógicas del CIDT, potencializando capacidades esperadas y coherencia con los objetivos del CIDT. _x000D_
Se realizó la revisión y coordinación técnica de las compras requeridas._x000D_
Asesoría y acompañamiento a spin off Electrotic y a dos proyectos potenciales de ser elegibles para acceder al CIDT (red hidroclimatológica y redes de sensores inteligentes, que involucra tres grupos de investigación))_x000D_
Como parte de la estrategia de aportes de la UCP se identificaron 2 proyectos para acompañamiento a planes de negocios vinculando recurso humano de la especialización en Gestión de la innovación "Plataforma de comercio electrónico- con artesanías de Colombia” y “plataforma de servicios KPO"._x000D_
_x000D_
ÁREA COMERCIAL_x000D_
Asesoría en la construcción de los portafolios de servicios de 5 proyectos en las líneas de Smart Grids y Desarrollo de Software._x000D_
Documentación de la Metodología para la construcción del marco teórico de los portafolios comerciales de los  proyectos del CIDT _x000D_
Diseño de la estructura del Programa de Radio del CIDT “Unos minutos por la Innovación.”_x000D_
Difusión de las actividades del CIDT a través de la utilización de los medios internos de la UTP (Web, redes sociales, emisora) _x000D_
Apoyo a la difusión de las diferentes actividades y eventos del CIDT._x000D_
_x000D_
AREA ALIANZAS_x000D_
Enjambre empresarial ruta competitiva NOVITAS (60 entidades han firmado la alianza a la fecha) Pendientes por firmar: 12 entidades_x000D_
_x000D_
Formulación del proyecto para la convocatoria de Innpulsa RETO CLUSTER (UTP, Acopi, CIDT): Implementación de estrategias para el fortalecimiento de las empresas e incremento de la competitividad del sector BPO&amp;O de Risaralda: El proyecto se entregará para revisión de la Vicerrectoria de Investigaciones de la UTP y enviado a Bogotá, para el cierre de la convocatoria el 18 de Diciembre. En este proyecto participan 15 empresas._x000D_
 _x000D_
 Caso de éxito, Convocatoria de Colciencias: Formulación y ejecución del        proyecto "Desarrollo de un prototipo de sistema de información con la empresa  vinculada al Enjambre: Hospitec_x000D_
_x000D_
 1 modelo de negocio para nueva línea de servicio en revisión y acompañamiento:  Caso Electrotic's_x000D_
_x000D_
 Seminario en Desarrollo Web/Móvil donado por la Fundación Mozilla Colombia.  Beneficiados: 14 empresas, 35 emprendedores y estudiantes de Pereira_x000D_
_x000D_
 Transferencia de la Estrategia Comercial del  Nodo tic-Parquesoft Risaralda y  Procolombia a las empresas del Enjambre Novitas: 6 empresas beneficiadas_x000D_
_x000D_
Se están gestando las siguientes alianzas:_x000D_
IAMPLAS (softVT)  Para desarrollo de herramientas de vigilancia estratégica_x000D_
Schreder Empresa belga para laboratorio de Smart Grids_x000D_
Parque Nacional del Café Desarrollo de herramientas de sistema de información e inteligencia de negocios _x000D_
PwC Price Waterhouse Coopers Alianza proyecto políticas públicas_x000D_
EDEQ Convenio para pruebas proyecto localización de fallas_x000D_
Formulación del proyecto para la convocatoria de Innpulsa RETO CLUSTER (UTP, Cámara Pereira, ClústerTic, Acopi, Parquesoft, Alcaldía Pereira): Implementación de estrategias para el fortalecimiento de las empresas e incremento de la competitividad del sector BPO/ITO/KPO ubicado en el departamento de Risaralda_x000D_
</v>
      </c>
      <c r="K51" s="624">
        <f>Tabla__10.1.1.223_SQLEXPRESS_sigob_utp_Codigos_PlanesOperativos_Proyectos[[#This Row],[fechaIni]]</f>
        <v>41640</v>
      </c>
      <c r="L51" s="540">
        <f>Tabla__10.1.1.223_SQLEXPRESS_sigob_utp_Codigos_PlanesOperativos_Proyectos[[#This Row],[fecha_ini]]</f>
        <v>42369</v>
      </c>
    </row>
    <row r="52" spans="1:12" x14ac:dyDescent="0.25">
      <c r="A52">
        <v>445</v>
      </c>
      <c r="B52" t="s">
        <v>223</v>
      </c>
      <c r="C52" t="s">
        <v>867</v>
      </c>
      <c r="D52" s="1">
        <v>42390.465742395834</v>
      </c>
      <c r="E52" s="1" t="s">
        <v>1054</v>
      </c>
      <c r="F52" s="1">
        <v>42016</v>
      </c>
      <c r="G52" s="1">
        <v>42356</v>
      </c>
      <c r="H52" s="563" t="str">
        <f t="shared" si="0"/>
        <v>Gestión de postgrados en red en ejecución y nuevos postgrados</v>
      </c>
      <c r="I52" s="688">
        <f>Tabla__10.1.1.223_SQLEXPRESS_sigob_utp_Codigos_PlanesOperativos_Proyectos[[#This Row],[fecha_ultima_modificacion]]</f>
        <v>42390.465742395834</v>
      </c>
      <c r="J52" s="564" t="str">
        <f t="shared" si="1"/>
        <v>1. PERÍODO REPORTE: 15 enero al 31 de diciembre del 2015. _x000D_
_x000D_
2. CONTEXTO. El Proyecto: Integración Académica busca consolidar la Región Académica, mediante el impulso y fortalecimiento a iniciativas gestadas al interior de las universidades que trabajan en Red. Persigue apoyar la conformación y fortalecimiento de los postgrados en Red. Se incluye el Fondo Regional de Investigaciones por medio del cual se gestionan proyectos de investigación en los que participan grupos de investigación de las universidades que conforman el Sistema Universitario del Eje Cafetero promoviendo el trabajo conjunto.  _x000D_
_x000D_
El proyecto Integración Académica se mide a través de dos indicadores: _x000D_
_x000D_
No. de Programas de Postgrados en Red en marcha y nuevos gestionados_x000D_
Gestión para la participación activa en el fondo regional de investigaciones _x000D_
 _x000D_
_x000D_
3. RESULTADOS OBTENIDOS. _x000D_
_x000D_
La meta para el 2015 es de 4 postgrados en Red en ejecución y gestionados_x000D_
_x000D_
Se tiene un  cumplimiento de 4/4 equivalente a un 100% _x000D_
_x000D_
A continuación se enumeran los posgrados en red: Doctorado Ciencias Ambientales/ Doctorado en Administración con la UNAM y Maestría en Biología Vegetal / _x000D_
_x000D_
Indicador 2. Se adelanta un proceso de investigación financiado a 2 jóvenes investigadores de la UTP y 2 jóvenes investigadores de la U del Quindío en los siguientes temas:  Alianza Universidad Empresa Estado. Actualmente se adelantan las 4 investigaciones en Alianza Universidad Empresa Estado. No hubo presentación de proyectos en lo relacionado con energías renovables._x000D_
_x000D_
Los informes de avance se han presentado cumplidamente por parte de los jóvenes investigadores_x000D_
_x000D_
1. Proceso de investigación asociado a la Red e Investigadores en Paz, conflicto y derechos humanos. Como producto de esta apuesta se hará una publicación conjunta entre las diversas universidades que hacen parte del proceso.</v>
      </c>
      <c r="K52" s="624">
        <f>Tabla__10.1.1.223_SQLEXPRESS_sigob_utp_Codigos_PlanesOperativos_Proyectos[[#This Row],[fechaIni]]</f>
        <v>42016</v>
      </c>
      <c r="L52" s="540">
        <f>Tabla__10.1.1.223_SQLEXPRESS_sigob_utp_Codigos_PlanesOperativos_Proyectos[[#This Row],[fecha_ini]]</f>
        <v>42356</v>
      </c>
    </row>
    <row r="53" spans="1:12" x14ac:dyDescent="0.25">
      <c r="A53">
        <v>446</v>
      </c>
      <c r="B53" t="s">
        <v>223</v>
      </c>
      <c r="C53" t="s">
        <v>358</v>
      </c>
      <c r="D53" s="1">
        <v>42391.423761226855</v>
      </c>
      <c r="E53" s="1" t="s">
        <v>1055</v>
      </c>
      <c r="F53" s="1">
        <v>42016</v>
      </c>
      <c r="G53" s="1">
        <v>42356</v>
      </c>
      <c r="H53" s="563" t="str">
        <f t="shared" si="0"/>
        <v>Gestión para la Participación activa en el fondo regional de investigaciones</v>
      </c>
      <c r="I53" s="688">
        <f>Tabla__10.1.1.223_SQLEXPRESS_sigob_utp_Codigos_PlanesOperativos_Proyectos[[#This Row],[fecha_ultima_modificacion]]</f>
        <v>42391.423761226855</v>
      </c>
      <c r="J53" s="564" t="str">
        <f t="shared" si="1"/>
        <v xml:space="preserve">1. PERÍODO REPORTE: 15 enero al 31 de diciembre del 2015. _x000D_
_x000D_
2. CONTEXTO. El Proyecto: Integración Académica busca consolidar la Región Académica, mediante el impulso y fortalecimiento a iniciativas gestadas al interior de las universidades que trabajan en Red. Persigue apoyar la conformación y fortalecimiento de los postgrados en Red. Se incluye el Fondo Regional de Investigaciones por medio del cual se gestionan proyectos de investigación en los que participan grupos de investigación de las _x000D_
A continuación se enumeran los posgrados en red: Doctorado Ciencias Ambientales _x000D_
_x000D_
Indicador 2. Gestión para la participación activa en el Fondo Regional de Investigaciones._x000D_
_x000D_
Se financiaron 2 jóvenes investigadores de la UTP en temas asociados a alianza universidad empresa estado. A la fecha se tiene un avance del 100% en este proceso. _x000D_
_x000D_
1. Implementación de la termografía infraroja activa pulsada para analizar mediante procesamiento de imágenes termográficas los defectos superficiales y en profundidad en materiales metálicos y a partir de allí diseñar un protocolo experimental que pueda ser incluido dentro de los procesos de control de calidad en piezas aeronáuticas producidas por el Nodo de Metalmecánica de la Cámara de Comercio de Dosquebradas._x000D_
_x000D_
2. Desarrollar un software aplicativo para evaluación económica y análisis estadístico de la congestión para la valoración de soluciones de movilidad._x000D_
_x000D_
Se anexan informes de avance a la fecha_x000D_
 _x000D_
3. En la actualidad se adelanta un proceso de investigación en Red por parte de la Red de Investigadores en Paz, Conflicto y Derechos Humanos que integran diferentes universidades de Caldas, Quindío, Risaralda y Norte del Valle _x000D_
 _x000D_
  </v>
      </c>
      <c r="K53" s="624">
        <f>Tabla__10.1.1.223_SQLEXPRESS_sigob_utp_Codigos_PlanesOperativos_Proyectos[[#This Row],[fechaIni]]</f>
        <v>42016</v>
      </c>
      <c r="L53" s="540">
        <f>Tabla__10.1.1.223_SQLEXPRESS_sigob_utp_Codigos_PlanesOperativos_Proyectos[[#This Row],[fecha_ini]]</f>
        <v>42356</v>
      </c>
    </row>
    <row r="54" spans="1:12" x14ac:dyDescent="0.25">
      <c r="A54">
        <v>448</v>
      </c>
      <c r="B54" t="s">
        <v>226</v>
      </c>
      <c r="C54" t="s">
        <v>228</v>
      </c>
      <c r="D54" s="1">
        <v>42390.436756400464</v>
      </c>
      <c r="E54" s="1" t="s">
        <v>1035</v>
      </c>
      <c r="F54" s="1">
        <v>42016</v>
      </c>
      <c r="G54" s="1">
        <v>42356</v>
      </c>
      <c r="H54" s="563" t="str">
        <f t="shared" si="0"/>
        <v>Plataforma natural del territorio como base para el desarrollo sostenible</v>
      </c>
      <c r="I54" s="688">
        <f>Tabla__10.1.1.223_SQLEXPRESS_sigob_utp_Codigos_PlanesOperativos_Proyectos[[#This Row],[fecha_ultima_modificacion]]</f>
        <v>42390.436756400464</v>
      </c>
      <c r="J54" s="564" t="str">
        <f t="shared" si="1"/>
        <v>1. PERÍODO REPORTE: 19 de enero Al 31 de diciembre del 2015.   _x000D_
_x000D_
2. CONTEXTO.   Desde el 2002 se concertó la Agenda para el Desarrollo Socioambiental de la Ecorregión Eje Cafetero. En 2009-2010 las cinco Corporaciones Ambientales que hacen parte de este territorio priorizaron 18 proyectos ambientales, 6 de los cuales están en ejecución. En todos los proyectos es indispensable la participación de la academia en sus componentes de investigación, docencia y proyección social. _x000D_
_x000D_
Este Proyecto se conforma de 3 planes operativos:  _x000D_
_x000D_
1. Gestión Ambiental Comunidades_x000D_
2. Plataforma natural del territorio como base para el desarrollo sostenible  _x000D_
3. Usos de la agro biodiversidad en la ecorregión eje cafetero _x000D_
_x000D_
3. RESULTADOS OBTENIDOS:_x000D_
_x000D_
En el plan operativo Plataforma Natural del Territorio se tuvo un cumplimiento de 16 de 16 procesos iniciados asociados a la temática equivalente a un 100%.  A continuación se relacionan los procesos adelantados:_x000D_
_x000D_
1. Acciones de acuerdo y seguimiento Agenda de Paz interinstitucional y académica 2015.  _x000D_
_x000D_
2. Cohorte II del Diplomado Escuela de Liderazgo para la Paz_x000D_
_x000D_
3. Reunión Red de Investigadores en Paz, Conflictos y Derechos Humanos_x000D_
_x000D_
4.Realización Comité Ecorregión_x000D_
_x000D_
 Realización 6 Cátedra por la Paz correspondientes al primer semestre del año - _x000D_
_x000D_
5. Cátedra 1: marzo 21 "Mitos y realidades del proceso de paz" Pedro Santana._x000D_
_x000D_
6. Cátedra 2: abril 25 "informe comisión para el esclarecimiento de la verdad del conflicto y sus víctimas" Marco Romero e "Historicidad del conflicto armado, una lectura regional" Carlos Alfonso Victoria. _x000D_
_x000D_
7. Cátedra 3: mayo 09 "la tierra y los orígenes del conflicto armado", "Informe comisión para el esclarecimiento de la verdad histórica del conflicto" y "tierra: una lectura regional" Dario Fajardo y Eisenhowerd Zapata; _x000D_
_x000D_
8. Cátedra 4: "Foro Justicia Transicional" Alfonso Gómez Méndez y Germán Toro; _x000D_
_x000D_
9. Cátedra 5: "Experiencias de Paz-Paces en Colombia" Javier Giraldo y Autoridades indígenas pueblo Misak; _x000D_
_x000D_
10. Cátedra 6: "Refrendación acuerdos de La Habana" Juan Fernando Londoño e Investigador Regional Eje Cafetero. _x000D_
_x000D_
11.  Apoyo concierto por la paz, con la obra "El Mesías" de Georg Friedrich Händel. 4 y 11 de junio de 2015._x000D_
_x000D_
12. Realización "Bicicletón" por la Paz 24 de mayo de 2015._x000D_
_x000D_
13. Encuentro Agenda Regional de Paz septiembre 1_x000D_
_x000D_
14. Encuentro red de comunicadoras y comunicadores por la Paz._x000D_
_x000D_
15. Inicio cohorte III Diplomado Escuela de Liderazgo por la Paz y realización Cátedras Abiertas por la Paz.  (En total se adelantaron 10 sesiones y cátedras por la paz)_x000D_
_x000D_
16. Apoyo proceso cátedra institucional de paz UTP, _x000D_
_x000D_
_x000D_
Igualmente se visibiliza todo el proceso adelantado desde el Jardín Botánico de la UTP a través de diversos procesos de investigación y consultorías tanto regionales como nacionales: _x000D_
_x000D_
1.	Producción de material vegetal para Fedegan_x000D_
2.	Restauración del bosque Aeropuerto Matecaña_x000D_
3.	Producción de material vegetal Empresa Energía De Bogotá_x000D_
4.	Mapa Verde Termales Santa Rosa de Cabal_x000D_
5.	Apoyo a los Jardines Botánicos de Risaralda y mejoramiento Ludoteca_x000D_
6.	Convenio Administración Cascada Los Frayles y el Cedral_x000D_
7.	Erradicación y Compensación en Proyectos de Valorización Municipal_x000D_
8.	Catastro de Arboles del Municipio de Cartago_x000D_
9.     Plan Maestro de Silvicultura Urbana de Pereira_x000D_
_x000D_
_x000D_
Realización de acuerdos y acciones de concertación con el Centro de Estudios e Investigaciones Regionales de la Universidad del Quindío (Evento Megaproyectos, diplomado custodio de semillas)_x000D_
_x000D_
_x000D_
_x000D_
5. SOPORTES: Listados de Asistencia, Actas de los procesos, Documentos Soportes, Registro Fotográfico, Presentaciones. Información completa en el computador de la Oficina del Sistema Universitario del Eje Cafetero, UTP, Edificio Administrativo, Oficina A 320_x000D_
_x000D_
Se trabaja en alianza con el Instituto de Investigaciones Ambientales de la Universidad Tecnológica de Pereira y en asocio con otras entidades.  Información detallada en la UTP, Edificio Administrativo Oficina A 320 y en el Instituto de Investigaciones Ambientales (Bloque Y de la UTP)_x000D_
_x000D_
Información detallada Jardín Botánico UTP.</v>
      </c>
      <c r="K54" s="624">
        <f>Tabla__10.1.1.223_SQLEXPRESS_sigob_utp_Codigos_PlanesOperativos_Proyectos[[#This Row],[fechaIni]]</f>
        <v>42016</v>
      </c>
      <c r="L54" s="540">
        <f>Tabla__10.1.1.223_SQLEXPRESS_sigob_utp_Codigos_PlanesOperativos_Proyectos[[#This Row],[fecha_ini]]</f>
        <v>42356</v>
      </c>
    </row>
    <row r="55" spans="1:12" x14ac:dyDescent="0.25">
      <c r="A55">
        <v>449</v>
      </c>
      <c r="B55" t="s">
        <v>226</v>
      </c>
      <c r="C55" t="s">
        <v>870</v>
      </c>
      <c r="D55" s="1">
        <v>42394.911875578706</v>
      </c>
      <c r="E55" s="1" t="s">
        <v>1147</v>
      </c>
      <c r="F55" s="1">
        <v>42005</v>
      </c>
      <c r="G55" s="1">
        <v>42369</v>
      </c>
      <c r="H55" s="563" t="str">
        <f t="shared" si="0"/>
        <v>Usos de la agro biodiversidad en la ecorregión eje cafetero</v>
      </c>
      <c r="I55" s="688">
        <f>Tabla__10.1.1.223_SQLEXPRESS_sigob_utp_Codigos_PlanesOperativos_Proyectos[[#This Row],[fecha_ultima_modificacion]]</f>
        <v>42394.911875578706</v>
      </c>
      <c r="J55" s="564" t="str">
        <f t="shared" si="1"/>
        <v xml:space="preserve">En el proceso de apoyo al Observatorio Ambiental de Risaralda de la Facultad de Ciencias Ambientales, se consolidó una matriz con la información de los trabajos de grado del Programa de Administración Ambiental desde el año 2009 hasta el 2014, como insumo para el Atlas del Observatorio Ambiental. _x000D_
_x000D_
Se realizaron los diseños de una huerta piramidal y otra utilizando llantas recicladas, que serán implementadas en el edificio 13 de la UTP. Se contó con el apoyo de la división de servicios para la construcción de la pirámides en madera, así mismo con la Facultad de Bellas Artes, quienes a través de la vinculación de dos estudiantes se encargarán de la decoración de las llantas para la implementación de la Huerta, dando cumplimiento a la propuesta de montaje de una huerta demostrativa._x000D_
_x000D_
Se realizaron en total 9 mercados agroecológicos en la Plaza Cívica Ciudad Victoria con muy buenos resultados, se contó con la participación de 35 productores en cada uno de ellos, logrando consolidar este espacio en la ciudad dirigido a los consumidores que buscan alternativas de alimentos saludables.  Cabe mencionar que la meta de esta actividad se cumplió en el mes de julio, sin embargo, se decidió dar continuidad a la coordinación y acompañamiento a los mercados reconociendo los buenos resultados y los impactos positivos que estos representan para la comunidad. _x000D_
_x000D_
Para la Consolidación y ejecución de la agenda académica en agroecología se planearon y ejecutaron 3 Talleres dirigido a productores agroecológicos en los siguientes temas: mercadeo y servicio, manipulación de alimentos y transformación de productos, así mismo se realizó el II Encuentro de Custodios de Semillas del Eje Cafetero, con la participación de 40 custodios. _x000D_
_x000D_
Se apoyaron diferentes actividades encaminadas a la conformación y fortalecimiento de la red de custodios de semillas, para ello se elaboró un directorio completo de los custodios, se diseñaron y elaboraron libretas de utilidad para que los miembros de la red registren el intercambio y siembra de semillas. Se apoyó la realización del encuentro de custodios de semillas, en el cual se elaboró el Plan de trabajo de la red._x000D_
Como apoyo a la consolidación de la casa de Semillas de la Universidad Tecnológica de Pereira Taapay Mikuy, se acompañó el proceso de diseño y construcción de la nueva Huerta agroecológica, así mismo se complementó la información de las semillas que se conservan en la UTP._x000D_
_x000D_
Dentro de las actividades de apoyo al desarrollo del Sistema Participativo de Garantías Risaralda -SPG-, se apoyó la logística del curso de fortalecimiento en agroecología para SPG Risaralda, además se acompañaron las visitas de verificación a diferentes fincas de productores del departamento, para lo cual se presentaron los informes de propuesta de certificación o recertificación de acuerdo a cada caso. Así mismo se realizaron las propuestas de ajustes a los formatos para realizar la verificación._x000D_
_x000D_
</v>
      </c>
      <c r="K55" s="624">
        <f>Tabla__10.1.1.223_SQLEXPRESS_sigob_utp_Codigos_PlanesOperativos_Proyectos[[#This Row],[fechaIni]]</f>
        <v>42005</v>
      </c>
      <c r="L55" s="540">
        <f>Tabla__10.1.1.223_SQLEXPRESS_sigob_utp_Codigos_PlanesOperativos_Proyectos[[#This Row],[fecha_ini]]</f>
        <v>42369</v>
      </c>
    </row>
    <row r="56" spans="1:12" x14ac:dyDescent="0.25">
      <c r="A56">
        <v>450</v>
      </c>
      <c r="B56" t="s">
        <v>226</v>
      </c>
      <c r="C56" t="s">
        <v>365</v>
      </c>
      <c r="D56" s="1">
        <v>42394.908259953707</v>
      </c>
      <c r="E56" s="1" t="s">
        <v>1148</v>
      </c>
      <c r="F56" s="1">
        <v>42005</v>
      </c>
      <c r="G56" s="1">
        <v>42369</v>
      </c>
      <c r="H56" s="563" t="str">
        <f t="shared" si="0"/>
        <v>Gestión Ambiental Comunidades</v>
      </c>
      <c r="I56" s="688">
        <f>Tabla__10.1.1.223_SQLEXPRESS_sigob_utp_Codigos_PlanesOperativos_Proyectos[[#This Row],[fecha_ultima_modificacion]]</f>
        <v>42394.908259953707</v>
      </c>
      <c r="J56" s="564" t="str">
        <f t="shared" si="1"/>
        <v xml:space="preserve">En el proceso de apoyo de la Secretaria Técnica de la Alianza CARDER –UTP, se realizaron las labores de apoyo para el inicio y ejecución de los seis proyectos desarrollados en el marco del Convenio 642 de 2014 entre la CARDER y la UTP. Así mismo se realizaron las gestiones de apoyo al Ordenador del Gasto, frente al seguimiento de los presupuesto de cada proyecto. Los 6 proyectos finalizaron su ejecución técnica y presupuestal. Así mismo se llevaron a cabo las reuniones de los Comités Estratégicos y Directivos de acuerdo a lo estipulado en el Convenio Marco entre las dos entidades._x000D_
_x000D_
Dentro de la meta de apoyar 5 procesos de gestión ambiental a nivel externo, se acompañaron 5 iniciativas de gestión ambiental en la ciudad que se mencionan a continuación:_x000D_
•	Participación y apoyo en el Comité Técnico Interinstitucional de Educación Ambiental -CIEAR-  _x000D_
•	Participación y apoyo en el Comité Municipal de Educación Ambiental -COMEDA-._x000D_
•	Participación de la Feria de Reciclaje organizada por el Colectivo Ambiental "Reciclar es Conservar"._x000D_
•	Se participó de la celebración de la Feria de la alimentación, realizada en el marco del día mundial de la alimentación organizado por Centro de Innovación y Conocimiento en Gestión Ambiental y Seguridad Alimentaria – CENISAN._x000D_
•	Se apoyó la realización de la actividad de Recolección de Residuos peligrosos y de aparatos eléctricos y electrónicos organizado por la ANDI._x000D_
_x000D_
En el proceso de apoyo para facilitar la integración de los semilleros de investigación en áreas ambientales se elaboró un documento denominado Diagnóstico de los semilleros de investigación de la Facultad de Ciencias Ambientales, así mismo se llevaron a cabo dos Cursos dirigidos a los estudiantes de la Facultad de Ciencias Ambientales y a los grupos de investigación uno sobre Metodología de la Investigación y base de datos y búsqueda de información. _x000D_
_x000D_
En el mes de mayo se realizó la Feria de Sostenibilidad y Desarrollo en la Universidad Tecnológica de Pereira, donde el Centro de Gestión Ambiental participó como organizador del evento, estando a cargo de temas logísticos y de la realización de la muestra de productores agroecológicos y artesanales del evento._x000D_
Como parte del proceso de implementación de iniciativas de gestión ambiental en Instituciones Educativas, fueron implementadas 2 iniciativas en los Centros de Desarrollo Infantil de Tokio y Otún, logrando desarrollar en ambas instituciones, un diagnóstico de la gestión ambiental a partir del cual se revisaron los avances en términos de gestión ambiental, además fue posible establecer con el CDI de Tokio un plan de trabajo para encaminar acciones ambientales con los niños y padres de familia. Así mismo se realizó una salida pedagógica con los docentes del CDI Tokio al Campus UTP, además de la realización en los dos centros una jornada de sensibilización ambiental denominada: Minirecicloton con participación de los docentes, niños y padres de familia. Se está realizando la redacción del documento diagnostico final, el cual se entregará a los CDI´s._x000D_
</v>
      </c>
      <c r="K56" s="624">
        <f>Tabla__10.1.1.223_SQLEXPRESS_sigob_utp_Codigos_PlanesOperativos_Proyectos[[#This Row],[fechaIni]]</f>
        <v>42005</v>
      </c>
      <c r="L56" s="540">
        <f>Tabla__10.1.1.223_SQLEXPRESS_sigob_utp_Codigos_PlanesOperativos_Proyectos[[#This Row],[fecha_ini]]</f>
        <v>42369</v>
      </c>
    </row>
    <row r="57" spans="1:12" x14ac:dyDescent="0.25">
      <c r="A57">
        <v>419</v>
      </c>
      <c r="B57" t="s">
        <v>195</v>
      </c>
      <c r="C57" t="s">
        <v>309</v>
      </c>
      <c r="D57" s="1">
        <v>42394.739607407406</v>
      </c>
      <c r="E57" s="1" t="s">
        <v>1149</v>
      </c>
      <c r="F57" s="1">
        <v>42023</v>
      </c>
      <c r="G57" s="1">
        <v>42356</v>
      </c>
      <c r="H57" s="563" t="str">
        <f t="shared" si="0"/>
        <v>Formación en Responsabilidad Social</v>
      </c>
      <c r="I57" s="688">
        <f>Tabla__10.1.1.223_SQLEXPRESS_sigob_utp_Codigos_PlanesOperativos_Proyectos[[#This Row],[fecha_ultima_modificacion]]</f>
        <v>42394.739607407406</v>
      </c>
      <c r="J57" s="564" t="str">
        <f t="shared" si="1"/>
        <v xml:space="preserve">Para el mes de diciembre se tiene un avance de 119 participaciones, contribuyendo a un cumplimiento final acumulado hasta la fecha 31 de diciembre del año 2015 de 95.94% (9.594) con relación a la meta proyectada de 10.000 participaciones._x000D_
_x000D_
5 reuniones facilitadas por medio del Comité de RS de la ANDI_x000D_
Temas:_x000D_
1.	Contextualización y conceptualización RS-Pacto Global. Realizado el día 18 de febrero._x000D_
2.	¿Qué es el Pacto Global? Conexión vía streaming Bogotá. Realizado el día 20 de febrero._x000D_
3.	Informes de sostenibilidad. Realizado en Abril. (CREO - ANDI)_x000D_
4.	Agenda Pacto Global Internacional-Nacional y Plataformas. Realizado el día 27 de mayo._x000D_
5.	Agenda Nodo Eje Cafetero. Realizado el día 3 de junio._x000D_
Propósito:_x000D_
Articulación interinstitucional ANDI, UTP, Zona Franca Internacional Pereira, para la movilización del nodo eje cafetero, los propósitos y principios del Pacto Global y los ODS._x000D_
Durante los meses de mayo y junio_x000D_
•	Se envió oficialmente la base de datos del Pacto Global Eje Cafetero a la sede en la ciudad de Bogotá. _x000D_
•	Se ha hecho contacto directo con las personas encargadas de liderar el proceso al interior de las empresas adheridas al PG en el Eje Cafetero._x000D_
•	Se dio inició a una convocatoria directa a organizaciones no adheridas._x000D_
La UTP realizó actualización de las bases de datos de las organizaciones del Eje Cafetero adheridas al Pacto Global. Así como la de otras bases de datos de organizaciones que aún no están adheridas al Pacto Global._x000D_
_x000D_
FORTALECIMIENTO DE LAS ESTRATEGIAS EN LA TRANSFERENCIA DEL CONOCIMIENTO_x000D_
La ANDI y la UTP han realizado convocatoria preinscripción y confirmación mediante el envío de correos electrónicos, llamadas, entrevistas personalizadas._x000D_
20 participantes aproximadamente_x000D_
(PG – ANDI)_x000D_
Taller Introductorio al GRI. Realizado el día 13 de mayo en el Auditorio ANDI Pereira. _x000D_
39 participantes_x000D_
(PG – ANDI)_x000D_
Taller Elaboración Informes de Sostenibilidad bajo la metodología GRI 4 – COP. 4 de junio Auditorio MOVICH._x000D_
29 participantes_x000D_
(PG y otras organizaciones no adheridas al PG)_x000D_
Taller Bienvenidos al Pacto Global. 4 de junio en el Centro de Visitantes Jardín Botánico, Universidad Tecnológica de Pereira. _x000D_
20 participantes_x000D_
(Organizaciones adscritas al PG, empresas de Caldas – Quindío y Risaralda)._x000D_
2 sesiones taller Anticorrupción. Instalaciones UTP. Conferencista   delegada de la ONU para anticorrupción en Colombia. Realizado el día 30 de septiembre._x000D_
_x000D_
FORTALECIMIENTO DE LAS ESTRATEGIAS EN LA TRANSFERENCIA DEL CONOCIMIENTO_x000D_
CONVENIOS VIGENTES 2015:_x000D_
13 Convenios con empresas de Risaralda Programa Becas Talento_x000D_
(Fundación Bolívar – Davivienda, Pentagrama – Fundación Volar – Jardín S.A – Ingenio Risaralda – RG distribuciones S.A. – Telemark In Spanin – ABB – Alcaldía de Alcalá – Fundación Gloria Restrepo de Mejía – Cooperativa FAVI UTP – Audifarma)_x000D_
Objetivo del programa: El programa de Becas Talento obedece a una estrategia de la Universidad Tecnológica de Pereira a través de la Vicerrectoría de Responsabilidad Social y Bienestar Universitario, dentro del marco de la política social de la Institución, como una alternativa que permita la participación activa de las empresas en el desarrollo de la región y del país apostándole al crecimiento del talento humano joven. _x000D_
La propuesta ofrece a las empresas una alianza estratégica de beneficio mutuo donde al apadrinar a estudiantes talentos, la región podrá contar con un capital humano altamente calificado que impulsará el crecimiento y la competitividad. Así como otros beneficios asociados a la RS._x000D_
Beneficiados: 95 estudiantes de diferentes programas académicos, quienes realizan como proceso de corresponsabilidad el Diplomado en Gestión de la Responsabilidad Social de las Organizaciones. Diplomado del cual pueden participar también las empresas._x000D_
_x000D_
FORTALECIMIENTO DE LAS ESTRATEGIAS EN LA TRANSFERENCIA DEL CONOCIMIENTO_x000D_
Cierre programa Risaralda Profesional_x000D_
Participaron 12 entes territoriales (Alcaldías de Risaralda)_x000D_
Gobernación de Risaralda_x000D_
ATRANSEC_x000D_
ICETEX_x000D_
Objetivo del programa: es un programa que enmarcado en el concepto de Responsabilidad Social y que bajo los principios de Inclusión Social e Igualdad de Oportunidades brinda a los jóvenes con mejores ICFES de SISBEN 1 y 2 de 12 municipios del Departamento, la oportunidad de estudiar una carrera universitaria, alcanzar una mejor calidad de vida y desarrollar proyectos de impacto en cada municipio que contribuyan al desarrollo regional a través de generación de empleo y de nuevas oportunidades de crecimiento. _x000D_
Beneficiados: 225 jóvenes de los municipios más apartados del departamento adscritos a diferentes programas de la institución. Como proceso de corresponsabilidad realizan formación el liderazgo social para el desarrollo del territorio y presentan proyectos de impacto social al municipio desde el campo específico de conocimiento._x000D_
_x000D_
CONVENIOS VIGENTES 2015:_x000D_
Bono de transporte_x000D_
AUDIFARMA_x000D_
Objetivo del programa: Construir sinergia interinstitucional para generar acceso a la educación superior desde la movilidad y propiciar escenarios de sostenibilidad académica para el egreso exitoso._x000D_
Beneficiados: 593 estudiantes de diferentes programas académicos. En corresponsabilidad realizan formación en cátedra de responsabilidad social, ética y universidad._x000D_
Durante el año 2015 se acompañó a la empresa AUDIFARMA, desde la capacitación y la asesoría para la producción del informe de sostenibilidad que fue publicado durante el mes de octubre en la plataforma internacional del Pacto Global. _x000D_
Actualmente 1 funcionario se encuentra realizando el diplomado en RSO._x000D_
FIRMA DE CONVENIOS RECIENTES II SEM. 2015:_x000D_
CONFAMILIAR RISARALDA – LA TARDE_x000D_
Objeto: aunar esfuerzos para desarrollar, difundir, promover y respaldar programas, proyectos de ciudad y de Región, en áreas comunes a las instituciones, de acuerdo con su objeto social y propósitos misionales; propiciando la sostenibilidad y el mejoramiento de las condiciones sociales y económicas de la sociedad risaraldense._x000D_
GIEPSA S.A._x000D_
Objeto: aunar esfuerzos para adelantar acciones conjuntas en temas de interés recíproco entre las partes, desde la formación, la investigación, la asistencia técnica y la transferencia de conocimiento en temas técnicos, económicos, administrativos, sociales y ambientales, en un marco de cooperación basado en la responsabilidad social para el fortalecimiento de las condiciones de calidad de vida de comunidades en condiciones de vulnerabilidad asociadas a los proyectos que adelanta FERTILIZANTES DEL SUR._x000D_
PERSONERÍA DE PEREIRA_x000D_
Objeto: Desarrollo de proyectos de investigación, innovación, extensión y posibles transferencias de conocimiento y tecnológicas de los resultados obtenidos, delimitado en las siguientes líneas, 1) Labor investigativa en temas de derechos humanos 2) Diseño y Transferencia de software para el manejo de tutelas y atención 3) Prácticas académicas 4) Producción documental 5) Diseño y elaboración de objetos de aprendizaje y procesos de animación sociocultural para la promoción de los derechos humanos. _x000D_
TINAMUS S.A._x000D_
Objeto: Sumar capacidades para la transferencia de conocimiento en temas relacionados con la responsabilidad social._x000D_
_x000D_
TALLERES Y CONFERENCIAS ORIENTADAS POR EMPRESARIOS Y ORGANIZACIONES  A  LOS ESTUDIANTES ADSCRITOS A LA ESTRATEGÍA FORMARSE – CRESEU 2015:_x000D_
OBJETIVO FORMARSE - CRESEU_x000D_
Generar acciones que contribuyan al fortalecimiento de la formación de la responsabilidad social, la ética, la estética y la política, así como potenciar las capacidades de la comunidad universitaria orientadas a la integración entre la universidad, el estado, la empresa y la sociedad para la construcción sustentable del territorio como horizonte común._x000D_
Responsable:_x000D_
Apuesta de Ciudad Sociedad en movimiento_x000D_
Secretaría Técnico Leandro Jaramillo Rivera_x000D_
TEMAS: _x000D_
Caso exitoso círculo virtuoso._x000D_
N° ASISTENTES: 15 estudiantes, en dos sesiones del diplomado BT._x000D_
Responsable:_x000D_
Corporación Vigía Cívica Pereira_x000D_
Dr. James Fonseca_x000D_
TEMAS: _x000D_
Gasto público y control fiscal_x000D_
N° ASISTENTES: 38 estudiantes diplomado BT y cátedra RS._x000D_
TEMAS: _x000D_
Participación ciudadana_x000D_
N° ASISTENTES: 169 estudiantes diplomado BT y cátedra RS._x000D_
TEMAS: _x000D_
Participación ciudadana_x000D_
N° ASISTENTES: 169 estudiantes diplomado BT y cátedra._x000D_
TEMAS: _x000D_
Ética y cultura ciudadana._x000D_
N° ASISTENTES: 240 estudiantes diplomado BT y cátedra._x000D_
TALLERES Y CONFERENCIAS ORIENTADAS POR EMPRESARIOS Y ORGANIZACIONES  A  LOS ESTUDIANTES ADSCRITOS A LA ESTRATEGÍA FORMARSE – CRESEU 2015:_x000D_
Responsable:_x000D_
Señor. Alfredo Hoyos Mazuera_x000D_
FRISBY_x000D_
Lina María Álvarez_x000D_
TEMAS: _x000D_
Conversatorio responsabilidad social empresarial._x000D_
N° ASISTENTES: 103 estudiantes, en dos sesiones del diplomado BT._x000D_
Responsable:_x000D_
SU EJE_x000D_
Secretaría Técnico_x000D_
Oscar Arango_x000D_
TEMAS: _x000D_
Caso exitoso región responsable._x000D_
N° ASISTENTES: 15 estudiantes, en dos sesiones del diplomado BT._x000D_
FORMACIÓN CÁTEDRA CRESEU Y BECAS TALENTO año 2015:_x000D_
9594 participaciones_x000D_
Estudiantes vinculados a los programas de servicio social estudiantil y becas talento_x000D_
 237 talleres enfocados en temas de Responsabilidad Social._x000D_
_x000D_
Se acompañó la MISSHH bajo el encargo de la Secretaría Técnica_x000D_
_x000D_
_x000D_
_x000D_
</v>
      </c>
      <c r="K57" s="624">
        <f>Tabla__10.1.1.223_SQLEXPRESS_sigob_utp_Codigos_PlanesOperativos_Proyectos[[#This Row],[fechaIni]]</f>
        <v>42023</v>
      </c>
      <c r="L57" s="540">
        <f>Tabla__10.1.1.223_SQLEXPRESS_sigob_utp_Codigos_PlanesOperativos_Proyectos[[#This Row],[fecha_ini]]</f>
        <v>42356</v>
      </c>
    </row>
    <row r="58" spans="1:12" x14ac:dyDescent="0.25">
      <c r="A58">
        <v>420</v>
      </c>
      <c r="B58" t="s">
        <v>195</v>
      </c>
      <c r="C58" t="s">
        <v>311</v>
      </c>
      <c r="D58" s="1">
        <v>42396.637738576392</v>
      </c>
      <c r="E58" s="1" t="s">
        <v>1181</v>
      </c>
      <c r="F58" s="1">
        <v>42020</v>
      </c>
      <c r="G58" s="1">
        <v>42356</v>
      </c>
      <c r="H58" s="563" t="str">
        <f t="shared" si="0"/>
        <v>Formación Integral para el Desarrollo Humano</v>
      </c>
      <c r="I58" s="688">
        <f>Tabla__10.1.1.223_SQLEXPRESS_sigob_utp_Codigos_PlanesOperativos_Proyectos[[#This Row],[fecha_ultima_modificacion]]</f>
        <v>42396.637738576392</v>
      </c>
      <c r="J58" s="564" t="str">
        <f t="shared" si="1"/>
        <v xml:space="preserve">_x000D_
Con corte definitivo a final de 2015 el área de DESARROLLO HUMANO, el cual hace parte de FORMACIÓN INTEGRAL alcanzó a contar con 18637 para un cumplimiento de 124,26%. Si bien este número es demasiado elevado, se sustenta por la el trabajo mancomunado con el área PAI (programa de acompañamiento integral) el cuál comenzo a funcionar desde enero de 2015 y que causó altisimo impacto, no solo en el número de atenciones sino en los resultados obtenidos. También se destacan las siguientes actividades:_x000D_
_x000D_
        Acompañamiento integral a la comunidad en situación de discapacidad de la UTP_x000D_
_x000D_
-          Formación en Lengua de Señas Colombiana a la comunidad universitaria_x000D_
_x000D_
-          Apoyar los procesos de Internazionalización de la Oficina de Relaciones Internacionales_x000D_
_x000D_
-          Realizar los procesos de egreso Exitoso de la comunidad estudiantil en temas de relevancia como La entrevista, el cambio de rol, preparación de hoja de vida  y entrenamiento en pruebas psicológicas y psicotécnicas._x000D_
_x000D_
-          Proceso de Orientación Vocacional_x000D_
_x000D_
-          Talleres de Estrategias, Estilos y Procedimientos de Aprendizaje_x000D_
_x000D_
-          Fomentar el Sentido de Pertenencia de la comunidad universitaria por medio del Taller de Símbolos y Valores Institucionales_x000D_
_x000D_
-          Talleres de Comprensión de Lectura_x000D_
_x000D_
-          Taller de Autoconocimiento Personal _x000D_
_x000D_
_x000D_
_x000D_
En el mes de Octubre continuamos con las actividades que fomentan y fortalecen la formación Integral y el Desarrollo Humano de la Comunidad universitaria de la UTP, _x000D_
_x000D_
- Acompañamiento a la oficina de Relaciones Internacionales en el proceso de 12 estudiantes que aplicaron a intercambio, mediante la aplicación de pruebas, entrevista, elaboración de informe y comité de selección._x000D_
_x000D_
- Se realizo el acompañamiento de egreso exitoso al programa de Ciencias del Deporte y Recreación mediante la orientación de los siguientes Talleres, Imagen Personal (2 horas), _x000D_
Cambio de Rol y Hoja de Vida (2 horas), Entrenamiento en Pruebas (2 Horas), Entrevista (2 Horas), Símbolos y Valores Institucionales (1 Hora), Formarse (2 Horas)_x000D_
_x000D_
- Continua la formación en Lengua de señas con los cuatro grupos de los diferentes niveles I, II, IIi y IV_x000D_
_x000D_
- Se oriento a tres grupos el Taller de Métodos y Técnicas de Estudio _x000D_
_x000D_
_x000D_
- Se brindo la orientación del acompañamiento integral a la comunidad en situación de discapacidad al colegio Villa Santana_x000D_
_x000D_
- Se brindo la asesoría y orientación vocacional  a los estudiantes en situación discapacidad que se inscribieron a la UTP (6 estudiantes)_x000D_
_x000D_
- Se realizo el levantamiento de los procedimientos de la inclusión de la comunidad (Afro, room, indigenas etc)_x000D_
_x000D_
</v>
      </c>
      <c r="K58" s="624">
        <f>Tabla__10.1.1.223_SQLEXPRESS_sigob_utp_Codigos_PlanesOperativos_Proyectos[[#This Row],[fechaIni]]</f>
        <v>42020</v>
      </c>
      <c r="L58" s="540">
        <f>Tabla__10.1.1.223_SQLEXPRESS_sigob_utp_Codigos_PlanesOperativos_Proyectos[[#This Row],[fecha_ini]]</f>
        <v>42356</v>
      </c>
    </row>
    <row r="59" spans="1:12" x14ac:dyDescent="0.25">
      <c r="A59">
        <v>421</v>
      </c>
      <c r="B59" t="s">
        <v>195</v>
      </c>
      <c r="C59" t="s">
        <v>307</v>
      </c>
      <c r="D59" s="1">
        <v>42395.46463707176</v>
      </c>
      <c r="E59" s="1" t="s">
        <v>1150</v>
      </c>
      <c r="F59" s="1">
        <v>42024</v>
      </c>
      <c r="G59" s="1">
        <v>42356</v>
      </c>
      <c r="H59" s="563" t="str">
        <f t="shared" si="0"/>
        <v>Formación Deportiva y Uso del Tiempo Libre</v>
      </c>
      <c r="I59" s="688">
        <f>Tabla__10.1.1.223_SQLEXPRESS_sigob_utp_Codigos_PlanesOperativos_Proyectos[[#This Row],[fecha_ultima_modificacion]]</f>
        <v>42395.46463707176</v>
      </c>
      <c r="J59" s="564" t="str">
        <f t="shared" si="1"/>
        <v xml:space="preserve">Reporte con corte a 31 diciembre de 2015_x000D_
_x000D_
Se realizaron 44806 participaciones en las diferentes actividades deportivas, lo que significa un avance de 99.57% respecto a la meta de 45.000 participaciones._x000D_
_x000D_
Para el avance de estos resultados trabajó en el proceso de formación deportiva en actividades Competitivo – Representativo Deporte Formativo, Entrenamientos, Festival Deportivo Y Recreativo, y Torneos Internos._x000D_
_x000D_
AREA DE FORMACION DEPORTIVA_x000D_
_x000D_
?	Desarrollo normal del deporte académico formativo I y II para más de 1500 estudiantes tanto en el primer como 2º semestre académico de 2015._x000D_
?	Participación en los eventos deportivos y recreativos zonales y nacionales de ASCUNDEPORTES PARA FUNCIONARIOS,  obteniendo logros significativos (se llegó al pódium)._x000D_
?	Participación en el evento de interconectes  de Pereira 2015, obteniendo el primer puesto_x000D_
?	Participación en los xv juegos  Deportivos nacionales de SINTRAUNICOL, en Tunja; obteniendo maravillosos logros (se lograron primeros puestos en el pódium)._x000D_
?	Se aportó el  apoyo y la información requerida para la ubicación y construcción de nuevos escenarios deportivos para la comunidad universitaria y de Pereira._x000D_
?	Se participó en los XXIV Juegos Universitarios Nacionales de ASCUNDEPORTES, Bogotá 2015 (obteniendo muchos pódium  en diferentes disciplinas deportivas), lo que se traduce en el otorgamiento de 40  de Becas para los estudiantes deportistas que obtuvieron preseas en los juegos y clasificación a eventos mundiales en Europa,  Centroamérica  y juegos Universitarios suramericanos para el año 2016._x000D_
?	A nivel internacional otra vez la UTP en representación de Colombia, en cabeza de John Alexander Jiménez García  y Camilo Quiroga Mendoza, obtuvieron la presea de Bronce en los I BEACH GAMES en Aracaju Brasil 2015 en la disciplina de Voleibol Arena._x000D_
?	participación en sintraunicol Tunja 2015, se clasifico cuarto  puesto a nivel nacional,  con 7 disciplinas en pódium._x000D_
?	Se realizaron los  torneos intra murales en:  Ajedrez, Atletismo, Baloncesto, karate, Futbol, Futbol sala, Tenis , Tenis de mesa y Voleibol_x000D_
</v>
      </c>
      <c r="K59" s="624">
        <f>Tabla__10.1.1.223_SQLEXPRESS_sigob_utp_Codigos_PlanesOperativos_Proyectos[[#This Row],[fechaIni]]</f>
        <v>42024</v>
      </c>
      <c r="L59" s="540">
        <f>Tabla__10.1.1.223_SQLEXPRESS_sigob_utp_Codigos_PlanesOperativos_Proyectos[[#This Row],[fecha_ini]]</f>
        <v>42356</v>
      </c>
    </row>
    <row r="60" spans="1:12" x14ac:dyDescent="0.25">
      <c r="A60">
        <v>422</v>
      </c>
      <c r="B60" t="s">
        <v>195</v>
      </c>
      <c r="C60" t="s">
        <v>308</v>
      </c>
      <c r="D60" s="1">
        <v>42353.647263113424</v>
      </c>
      <c r="E60" s="1" t="s">
        <v>1056</v>
      </c>
      <c r="F60" s="1">
        <v>42005</v>
      </c>
      <c r="G60" s="1">
        <v>42356</v>
      </c>
      <c r="H60" s="563" t="str">
        <f t="shared" si="0"/>
        <v>Formación en Expresión Artística y Cultural</v>
      </c>
      <c r="I60" s="688">
        <f>Tabla__10.1.1.223_SQLEXPRESS_sigob_utp_Codigos_PlanesOperativos_Proyectos[[#This Row],[fecha_ultima_modificacion]]</f>
        <v>42353.647263113424</v>
      </c>
      <c r="J60" s="564" t="str">
        <f t="shared" si="1"/>
        <v xml:space="preserve">REPORTE CUALITATIVO RESUMEN - FORMACIÓN CULTURAL - 2015_x000D_
_x000D_
?	Desarrollo de investigación del bailes autóctono del campesino de la región ( el gusto del campesino, una mirada al pasado para legitimar el presente )_x000D_
?	Presentación de investigación del baile del campesino de la región llevado a coreografía dancística y ganador de evento zonal y nacional en ASCUNCULTURA. Mejor grupo de danzas, mejor grupo musical  versión 2015. Este trabajo se validó con la comunidad Pereirana en el evento FESTIVAL DE LA MEMORIA INDIGENA, organizado por Comfamiliar Risaralda_x000D_
?	Apoyo a los grupos culturales de la institución: danzas, teatro,  festival de la canción, orquesta, tuna. Programa permanente  de conciertos itinerantes  con los grupos culturales de la facultad de Bellas artes y Humanidades. En toda la UTP._x000D_
?	Apoyo permanente a  agremiaciones como  cine clubes ,Indígenas, Afrodescendientes , lideres estudiantiles, corporación de empleados , sindicato  y otros _x000D_
?	Consolidación del presupuesto que permitió la vinculación de cuatro monitores para el proceso de formación cultural, (uno para música folclórica y tres para sonido)_x000D_
?	La consolidación del presupuesto para el desarrollo de los cursos libres._x000D_
?	Participación de  la UTP a través de esta Vicerrectoría de Responsabilidad Social y Bienestar Universitario área de Formación para la vida, en los entes de  orden artístico cultural del Departamento y del municipio._x000D_
?	Representación cultural de la UTP , en el Consejo Departamental de Cultura y patrimonio _x000D_
?	Apoyos permanentes a las actividades culturales,  académicas, recreativas e investigativas de la institución con los equipos de sonido, monitores, difusión , escenarios  y otras logísticas._x000D_
?	Desarrollo de talleres de símbolos institucionales._x000D_
_x000D_
_x000D_
_x000D_
_x000D_
_x000D_
PRINCIPALES ACTIVIDADES REALIZADAS POR LA OFICINA DE CULTURA EN EL MES DE MAYO de 2015_x000D_
Mayo 4     	Concierto Coffia Jazz. Apoyo logístico. Escenarios difusión, personal y amplificación. Escalas bloque Y_x000D_
Mayo 8    	Apoyo logístico en el mercado agroecológico. Planetario UTP amplificación y técnico_x000D_
Mayo 8  	apoyo logístico semana de Europa. Amplificación y técnico_x000D_
Mayo 13 	apoyo logístico en la recicloton. Bloque Y  hall administrativo_x000D_
Miércoles 13  apoyo Emisora Universitaria Stereo.amplificacion y técnico _x000D_
Mayo 14  	Concierto Crear y recrear la Paz Escuela de Música y oficina de Cultura  Escalinatas Bellas Artes_x000D_
Mayo 14 	Concierto con el Cuarteto  UTP. Facultad de Bellas artes . Amplificación y técnico _x000D_
Mayo 14 	apoyo a la oficina de enjambre empresarial amplificación y técnico_x000D_
mayo 14 	apoyo a la escuela de Mecánica. Amplificación y técnico_x000D_
_x000D_
Mayo 15 	apoyo en la campaña de donación de sangre. Amplificación y técnico Hall administrativo_x000D_
Mayo 15 	Apoyo en el cumpleaños de la Emisora amplificación y técnico_x000D_
Mayo 15 	Apoyo logístico oficina de deportes. Coliseo la Julita_x000D_
Mayo 15 	Apoyo en el día del Veterinario. Coliseo la Julita. Amplificación y técnico_x000D_
Mayo 20  	Apoyo  a la licenciatura en Etnoeducacion programa etnotrueque Amplificación Y técnico de sonido._x000D_
Mayo 20 	Apoyo logístico a  la Vice investigaciones. Sonido y Técnico_x000D_
Mayo 21 	Concierto Escuela de Música. Presentación Banda UTP. Bloque L_x000D_
Mayo 22 	Apoyo al cabildo indígena Sonido y Técnico_x000D_
Mayo 22 	Apoyo logístico a CAFÉ EXPREARTE  Sonido y Técnico_x000D_
Mayo 22 	Apoyo logístico en el día de la salud  Hall administrativo y coliseo la Julita.       Amplificación y técnicos_x000D_
Mayo 27 	Apoyo al festival de Mini baloncesto Escuela de deportes y recreación. Canchas de baloncesto y coliseo la Julita. Amplificación y técnicos _x000D_
Mayo 29 	Apoyo a la escuela de Mecánica. Amplificación y técnico. Bloque L_x000D_
Mayo 29 	Apoyo a Tecnología Química. . Sede atraer Cerritos. Amplificación y Técnico_x000D_
Mayo 30  	Apoyo a comunidad Afro UTP Barrio Boston. Amplificación_x000D_
Mayo 31  	Apoyo a Aneiap Ingeniería Industrial. Día de la familia. Sede social La rosa Dosquebradas._x000D_
Cine clubes UTP Cinexcrupulos  Y cine club séptimo libro una función por semana los miércoles y los jueves._x000D_
Jueves de teatro una vez al mes con el grupo “ La Escafandra Teatro “ _x000D_
_x000D_
_x000D_
INFORME FESTIVAL  REGIONAL DE LA CANCION ASCUNCULTURA NODO CENTRO OCCIDENTE. MAYO 6,7 Y 8 DE 2015 FLORENCIA CAQUETA._x000D_
_x000D_
Para cumplir con la programación cultural de ASCUNCULTURA del nodo centro occidente, durante los días 6 al 8 de Mayo , se realizo en Florencia el evento regional de la canción universitaria, evento que reúne cantantes universitarios de los departamentos de Caldas,Risaralda,Quindio,Tolima Huila ,Caqueta,Choco y Universidad de Cundinamarca._x000D_
_x000D_
A esta versión del 2015 se presentaron 25 universitarios de diferentes instituciones de educación superior. Afiliadas a  ASCUN  en tres modalidades Intérprete solista Femenino, interprete solista Masculino  y canción inédita._x000D_
Con el apoyo irrestricto de la Vicerrectoría de Responsabilidad Social y Bienestar Universitario UTP  se desplazaron estos artistas al evento regional en Florencia_x000D_
Los representantes por la UTP fueron escogidos en el Festival de Interpretes de la canción UTP el cual se realizó en el mes de abril de 2015_x000D_
_x000D_
Nuestros representantes fueron :_x000D_
_x000D_
NOMBRE DEL ESTUDIANTE	PROGRAMA	MODALIDAD_x000D_
MARLY VANESSA HURTADO	ING. INDUSTRIAL	INTERPRETE SOLISTA FEMENINO_x000D_
LUISA FERNANDA GUEVARA GUTIERREZ	ING. INDUSTRIAL	INTERPRETE SOLISTA FEMENINO_x000D_
JAVIER ANDRES TREJOS VARON	FAC. DE MEDICINA	INTERPRETE SOLISTA MASCULINO_x000D_
_x000D_
JHON BISMAR ARAQUE MOSQUERA	FAC. DE MEDICINA DEPORTES Y RECREACION	CANCION INEDITA_x000D_
JULIANA RAMIREZ C.	LIC. EN MUSICA	CANCION INEDITA_x000D_
STEVEN ARENAS 	LIC. EN MUSICA	ACOMPAÑANTE EN CANCION  INEDITA_x000D_
_x000D_
_x000D_
La representación cultural que hicieron nuestros  estudiantes pusieron muy en alto el nombre de la universidad.  En el evento regional se escogieron 4 interpretes (2 masculinos y dos femeninos) y dos de Canción Inédita._x000D_
_x000D_
Nuestro representante JOHN BISMAR ARAQUE MOSQUERA ocupo el segundo lugar en la modalidad de Canción Inédita  y como tal nos representara al festival nacional de intérpretes universitarios de la canción en la ciudad de Bogotá D: C: en el mes de Septiembre de 2015_x000D_
_x000D_
Junio 1   Taller de simbolos Bloque Y Practicas empresariales ._x000D_
Junio  2 Concierto Banda UTP Docente Leopoldo Lopez Área dura del planetario UTP_x000D_
Junio 3 Mercado agroecologico. apoyo logístico_x000D_
junio 5 Concierto de Música Latinoamericana Gerardo Dussan Apoyo logístico_x000D_
Junio 9 Apoyo logístico en conferencia Planeacion_x000D_
Junio 12 Apoyo logístico. Corporación de empleados UTP_x000D_
junio 12 apoyo  logístico al mercado agroecologico_x000D_
junio 18 participación de la TUNA UTP al festival regional de Tunas en la Vega Cundinamarca_x000D_
_x000D_
Preparación en la progrmacion cultural para el 2° semestre. formación cultural. conciertos , noche cultural. presupuestos segundo semestre,mantenimiento y baja de equipos de inventario._x000D_
Con respecto al grupo de danzas " TRIETNIAS UTP "  y debido al receso académico por vacaciones, solo se realizan 2 ensayos por semana(Base los  sábados  y Semillero el dia lunes  )Con una baja del 10% del grupo base y del 30% del semillero._x000D_
considerando que los estudiantes de fuera no se quedan en la ciudad._x000D_
Actualmente se labora para hacer la bienvenida a estudiantes nuevos  y se avanza en la preparación de nuestra representación el el festival nacional de Danzas folclóricas universitaria en santa marta. Ascun _x000D_
Igualmente se esta preparando la representación de la tuna UTP al festival internacional de Tunas en Madrid Cundinamarca . mes de julio 2015_x000D_
En el mes de JUlio se continuo prestando apoyo con amplificacion en las actividades de planeacion y los grados en expofuturo._x000D_
Aunque en el final de julio e inicio de agosto nos dedicamos a la planeacion de la formación cultural para iniciar en el mes de Agosto y la programacion cultural permanente con los conciertos itinerantes por la UTP. iniciando el 20 de Agosto con el encuentro nacional de Hip Hop._x000D_
El grupo de Música y danzas TRIETNIAS UTP continua ensayando lunes ,Miércoles ,jueves y sábado a doble jornada._x000D_
ademas realizaron  7 presentaciones al interior y exterior de la Universidad ._x000D_
Para este jueves próximo se tiene la iniciación de los ensayos de la Orquesta UNIVERSITARIA UTP y el dia viernes 14 se inicia la presentacion de los cuenteros todos los viernes en la media torta UTP_x000D_
_x000D_
_x000D_
   REPORTE DE AVANCE MES DE AGOSTO 2015_x000D_
En este mes se realizo la planeacion de la formacion cultural. la cual se  encuentra en un periodo de revisión. apenas se tenga la autorización de la oficina de gestión abriremos las inscripciones oficiales para toda la comunidad universitaria. de la formacion integral solo se encuentra laborado el grupo de música y danzas folclóricas y el taller de teatro con " La Escafandra "._x000D_
Se preparo ademas la primera salida de la orquesta universitaria a un evento regional de orquestas tropicales en Ibague Tolima. Programacion Ascuncultura nodo centro occidente.Este grupo inicio sus  ensayos en este mes._x000D_
Se realizaron 6  apoyos con amplificación y personal técnico a mercado agroecologico,emisora universitaria stereo y al CIDT ._x000D_
Con la orquesta de cuerdas y el coro femenino UTP y Trietnias UTP, se realizo el concierto en honor de los 40 años del periódico la tarde. a solicitud de la rectoria UTP y el consejo superior._x000D_
Este evento se realizo en el teatro Santiago londoño de la ciudad de Pereira_x000D_
Este grupo  se esta preparando  para hacer una buena presentacion de la UTP en el evento nacional de danzas  en el mes de Octubre de 2015 en Santa marta._x000D_
_x000D_
_x000D_
_x000D_
_x000D_
_x000D_
_x000D_
_x000D_
_x000D_
_x000D_
PRESENTACIONES TRIETNIAS UTP_x000D_
_x000D_
Día de Europa: Mayo 08,  Desfile con embajadores_x000D_
                         Muestras de danzas Grupo Base y Semillero_x000D_
Mayo 20: Congreso departamental de investigación, _x000D_
_x000D_
Mayo 23: Clausura, programa Ecopetrol, Lago la Pradera_x000D_
Mayo 29: Congreso docentes y alumnos instituciones Técnicas, ITS de Pereira_x000D_
_x000D_
_x000D_
Apoyo académico, Docentes Gerardo Dussan y Cecilia Tamayo, Escuela de Música  _x000D_
                               “Folclor del Eje cafetero_x000D_
_x000D_
MES DE SEPTIEMBRE 2015_x000D_
Preparación y puesta  a punto  para presentarnos  en el concurso nacional de danzas folclóricas  universitarias  Ascuncultura 2015. el cual se realizara en el  mes de Octubre en Santa Marta realización del trabajo de investigación  para presentar en este evento , la investigación se denomina " El gusto de Campesino " este trabajo se socializo a la comunidad Risaraldense con el apoyo de Comfamiliar Risaralda durante el segundo festival de la memoria indígena. recibiendo una excelente aceptación como parte de la cultura Risaraldense._x000D_
Se realizaron tres presentaciones culturales de danzas en plaza de Bolívar, ciudad victoria y parque Comfamiliar_x000D_
_x000D_
Se realizo una presentacion folclórica del grupo de danzas como apoyo al seminario de semilleros de investigación de las universidades del eje cafetero en la Universidad Católica de Pereira._x000D_
En este momento se esta dictando por parte del Maestro Alvaro Montero  un diplomado en Pedagogía de la Danza y metodologia de investigacion los lunes y jueves  hasta el mes de diciembre._x000D_
Apoyo al programa de matemáticas . Jornada cultural. miércoles 14. presentacion de danza folclórica en el bloque Y ._x000D_
Durante este mes se  continua la preparación para asumir el festival Nacional de danzas y defender el 1er puesto logrado en los dos años anteriores._x000D_
Se termino y presento la propuesta de formacion cultural y estamos a la espera de la notificación para el inicio.._x000D_
_x000D_
Representación Cultural  de la UTP , en el Consejo Departamental de Cultura y Patrimonio. Asesoría de Proyectos a los diferentes municipios del departamento._x000D_
En Septiembre  30 se realizo un concierto itinerante con la " Banda UTP " en la JUlita._x000D_
_x000D_
El 9 de Septiembre en unión de  estudiantes de música  UTP se realizo el festival regional de Hip Hop.en el auditorio Jorge Roa Martinez de la UTP_x000D_
Apoyo en Talleres de Símbolos Institucionales.practicas empresariales._x000D_
_x000D_
Sea apoyo  igualmente al mercado agroecologico y a la vicerrectoría  académica en la sala del consejo superior._x000D_
_x000D_
Se apoyo al CDIT con amplificación en los diferente eventos  que realizaron._x000D_
_x000D_
El Licenciado Alvaro Javier Montero participo en la cumbre Nacional de expertos en danza en la ciudad de Cartagena. del  17 al 20 de Septiembre _x000D_
Del 9 al 11 de Septiembre hizo su primera salida a representación Cultural la " Orquesta Universitaria " participo en el 1er festival Regional de Orquesta Universitarias en la ciudad de Ibague._x000D_
_x000D_
_x000D_
INFORME MES DE OCTUBRE _x000D_
_x000D_
Apoyo a mercado agroecologico. sonido y monitores._x000D_
Programacion cultural permanente. conciertos itinerantes Concierto Banda UTP. La julita_x000D_
Apoyo al CDIT. Sonido y monitores_x000D_
Apoyo en reunión de paresa académicos Vice academica , sonido y monitores_x000D_
Apoyo en toma deportiva de ciencias Ambientales. sonido,música y monitores._x000D_
Apoyo en integracion Matematicas. amplificación y monitores._x000D_
Apoyo cultural afrodescendientes del barrio Tokio. amplificación y monitores._x000D_
Apoyo a Etnoeducacion presentacion de Jota Villaza sonido _x000D_
Apoyo en el foro del rector con los estudiantes de Educación. colegio la JUlita_x000D_
Apoyo en los cuarenta años de medicina. danzas y la Tuna._x000D_
Presentación de  la orquesta Universitaria en el festival regional de orquestas en Ibague._x000D_
Representación cultural de la Tuna Universitaria en el evento internacional de tunas en Bogota._x000D_
Apoyo en encuentro e periodistas . presentacion de Lucas Fabian Molano._x000D_
Apoyo A ciencias ambientales en presentacion cultural en el hotel Movich._x000D_
Apoyo al CDIT evento final del mes. amplificación_x000D_
Apoyo con 6 talleres de simbolos institucionales. dirigidos a la comunidad universitaria._x000D_
_x000D_
_x000D_
</v>
      </c>
      <c r="K60" s="624">
        <f>Tabla__10.1.1.223_SQLEXPRESS_sigob_utp_Codigos_PlanesOperativos_Proyectos[[#This Row],[fechaIni]]</f>
        <v>42005</v>
      </c>
      <c r="L60" s="540">
        <f>Tabla__10.1.1.223_SQLEXPRESS_sigob_utp_Codigos_PlanesOperativos_Proyectos[[#This Row],[fecha_ini]]</f>
        <v>42356</v>
      </c>
    </row>
    <row r="61" spans="1:12" x14ac:dyDescent="0.25">
      <c r="A61">
        <v>423</v>
      </c>
      <c r="B61" t="s">
        <v>313</v>
      </c>
      <c r="C61" t="s">
        <v>314</v>
      </c>
      <c r="D61" s="1">
        <v>42395.761797256942</v>
      </c>
      <c r="E61" s="1" t="s">
        <v>1182</v>
      </c>
      <c r="F61" s="1">
        <v>42019</v>
      </c>
      <c r="G61" s="1">
        <v>42369</v>
      </c>
      <c r="H61" s="563" t="str">
        <f t="shared" si="0"/>
        <v>Universidad que promueve la salud</v>
      </c>
      <c r="I61" s="688">
        <f>Tabla__10.1.1.223_SQLEXPRESS_sigob_utp_Codigos_PlanesOperativos_Proyectos[[#This Row],[fecha_ultima_modificacion]]</f>
        <v>42395.761797256942</v>
      </c>
      <c r="J61" s="564" t="str">
        <f t="shared" si="1"/>
        <v xml:space="preserve">El Plan Operativo Universidad que Promueve la Salud, define indicadores correspondientes a dos líneas de acción: Atención en Salud y  urgencias que tuvo un avance acumulado a Diciembre 31 de 2015 de 132.26% en relación con  la meta de 4000 y Promoción de la Salud 85.52% de avance en relación con la meta de 10000._x000D_
Aunque cada una de estas dos líneas, tiene su propia dinámica, ellas constituyen un sistema que contribuye de manera importante al Acompañamiento Integral para la permanencia de la comunidad estudiantil y para el bienestar de la comunidad universitaria._x000D_
Claramente se observa que el indicador de atención rebasa la meta en un 32,26%, esto tiene su origen en varios factores: el primero de ellos es que se realizaron 3085 consultas relacionadas con el hábito saludable de la actividad física, también se atendieron 1060 consultas en enfermería para asesoría y educación y atención de urgencias, esto último se incrementó con el incremento de enfermedades virales en la comunidad universitaria._x000D_
_x000D_
ATENCIÓN_x000D_
Se avanzó en la dotación de consultorio médico y enfermería para cumplimiento de estándares del proceso de habilitación, quedando pendientes divisiones para los consultorios. Se informó por parte de la División de Sistemas sobre el inicio de la construcción del software a partir del 2016. Se realizó el seguimiento al mapa de riesgos del MECI identificando un importante avance en actualización de la habilitación del servicio de salud._x000D_
_x000D_
PROMOCIÓN DE LA SALUD_x000D_
Se continuó remitiendo estudiantes para atención por el PAI. Se dio continuidad a las estrategias de promoción y prevención en Salud Sexual y Salud Reproductiva y Club de la Salud, así como en el abordaje de la Gestión del Riesgo Estudiantil. El programa BOCAS SANAS EN LA UTP continuó con sus campañas de sensibilización teniendo en cuenta que la salud bucal es “Un estado de los tejidos de la boca y de las estructuras relacionadas que contribuyen al bienestar físico, mental, social, permitiendo al individuo hablar, comer y socializar sin obstáculos por el dolor, incomodidad o vergüenza”. Por otra parte se apoyó el proceso de revisión para construcción de un nuevo reglamento estudiantil, abordando en el grupo de trabajo los temas relativos a la salud de los estudiantes como incapacidades, vacunas, participación en actividades de bienestar, aseguramiento en salud, riesgo para la seguridad de los estudiantes (psicopatía, acoso sexual y bullying) entre otros._x000D_
_x000D_
</v>
      </c>
      <c r="K61" s="624">
        <f>Tabla__10.1.1.223_SQLEXPRESS_sigob_utp_Codigos_PlanesOperativos_Proyectos[[#This Row],[fechaIni]]</f>
        <v>42019</v>
      </c>
      <c r="L61" s="540">
        <f>Tabla__10.1.1.223_SQLEXPRESS_sigob_utp_Codigos_PlanesOperativos_Proyectos[[#This Row],[fecha_ini]]</f>
        <v>42369</v>
      </c>
    </row>
    <row r="62" spans="1:12" x14ac:dyDescent="0.25">
      <c r="A62">
        <v>424</v>
      </c>
      <c r="B62" t="s">
        <v>317</v>
      </c>
      <c r="C62" t="s">
        <v>318</v>
      </c>
      <c r="D62" s="1">
        <v>42395.691211342593</v>
      </c>
      <c r="E62" s="1" t="s">
        <v>1174</v>
      </c>
      <c r="F62" s="1">
        <v>42005</v>
      </c>
      <c r="G62" s="1">
        <v>42369</v>
      </c>
      <c r="H62" s="563" t="str">
        <f t="shared" si="0"/>
        <v>Promoción social y atención al usuario</v>
      </c>
      <c r="I62" s="688">
        <f>Tabla__10.1.1.223_SQLEXPRESS_sigob_utp_Codigos_PlanesOperativos_Proyectos[[#This Row],[fecha_ultima_modificacion]]</f>
        <v>42395.691211342593</v>
      </c>
      <c r="J62" s="564" t="str">
        <f t="shared" si="1"/>
        <v xml:space="preserve">En cuanto al indicador, percepción del usuario de la atención recibida, para el mes de diciembre y como definitivo para el año 2015, se presenta un resultado de 72,9%, lo que promediado con los resultados anteriores da en total un avance de 85,76%._x000D_
A continuación se presenta un informe cualitativo más completo del proceso de promoción social._x000D_
Promoción social._x000D_
_x000D_
Se vienen ateniendo directamente  las necesidades socioeconómicas que enfrentan más de 2500  estudiantes desde una atención integral, y acompañado  de esta manera para lograr condiciones dignas de permanencia y egreso exitoso del estudiantado de la institución, atendiendo a la política social y a la misión institucional. Se evidencian más de 3000 solitudes de apoyos socioeconómicos  anuales por el sistema, lo que a su vez construye una dinámica de credibilidad institucional del bienestar. Se suma también los apoyos psicológicos, económicos y de tipo cultural y familiar que se brindan a la comunidad universitaria, y a su vez  las orientaciones brindadas a más de 3500 estudiantes beneficiados con alianzas o proyectos Estado – Universidad- o Empresa Privada – Universidad, lo que dinamiza una universidad que promueve el bienestar y la responsabilidad social con redes y esfuerzos inter y entre institucionales, generando mayores coberturas a las necesidades identificadas de los estudiantes ._x000D_
Se han tenido en cuenta más de 12 estudiantes en condición de discapacidad, empezando así a promover la política de inclusión en su apartado de discapacidad, y siendo esta la posibilidad para ingresar los grupos especiales al sistema del bienestar universitario.   También se administro  la atención integral y diferencial a grupos poblacionales específicos, donde los apoyos socioeconómicos están orientados de manera preferencial para estudiantes de estrato social 1 y 2, casos especiales de estrato 3; a estudiantes pertenecientes a poblaciones especiales como son negritudes, indígenas, desplazados, reinsertados, estudiantes provenientes de zonas apartadas;  en general estudiantes en condición de vulnerabilidad, identificada y caracterizada en los aspectos específicos de interés, que por sus condiciones socioeconómica requieran de un acompañamiento oportuno de la Universidad para lograr su objetivo de formación y profesionalización en los tiempos establecidos por la academia, permitiendo con nuestro quehacer su permanencia y egreso exitoso a través de una atención diferencial, imparcial y objetiva._x000D_
Se encuentra así que el equipo tiene unas más de 8  rutas institucionales establecidas para la atención y remisión de casos y en diversas funciones y roles según situaciones de los estudiantes y donde la UTP no cuenta con el servicio, pero a su sus vez de remitir para atender y apoyar la situación estudiantil, lo cual posibilitan que tanto la comunidad universitaria como la VRSYBU puedan decantar las problemáticas y darle trámites eficientes. Se juega así un papel preponderante para que el bienestar de la UTP, por el lado de los estudiantes tenga una: Identificación, estudio, análisis, respuesta, seguimiento y evaluación de cada apoyo, como de cada actividad que nutre los procedimientos.   _x000D_
Para el mes de Junio se muestra un porcentaje de cumplimiento del 84.29%, de estudiantes en situación de vulnerabilidad socio económica identificados por parte de las trabajadoras sociales y apoyados desde la Vicerrectoría de Responsabilidad Social, este valor comparado con la meta proyectada para la vigencia 2015 del  90%, presenta un cumplimiento del 93.65%._x000D_
Aun no se reporta el avance respecto a este indicador para el presente semestre teniendo en cuenta que no se tiene un corte definitivo para el mismo periodo, teniendo en cuenta que se están entregando algunos apoyos, por lo cual esperamos para el próximo y último corte hacer el reporte cuantitativo en definitiva._x000D_
Lo que indica la meta, es que como mínimo se espera apoyar al 90% de los estudiantes solicitantes de los apoyos que brinda la Vicerrectoría._x000D_
Tabla 1: Indicador de población estudiantil en situación de vulnerabilidad_x000D_
                                                                            INDICADOR_x000D_
                                   POBLACIÓN ESTUDIANTIL EN SITUACIÓN DE VULNERABILIDAD_x000D_
APOYADOS	                                                                                                                  574_x000D_
IDENTIFICADOS	                                                                                                          681_x000D_
PORCENTAJE DE ESTUDIANTES IDENTIFICADOS EN SITUACIÓN DE VULNERABILIDAD	84.3%_x000D_
_x000D_
</v>
      </c>
      <c r="K62" s="624">
        <f>Tabla__10.1.1.223_SQLEXPRESS_sigob_utp_Codigos_PlanesOperativos_Proyectos[[#This Row],[fechaIni]]</f>
        <v>42005</v>
      </c>
      <c r="L62" s="540">
        <f>Tabla__10.1.1.223_SQLEXPRESS_sigob_utp_Codigos_PlanesOperativos_Proyectos[[#This Row],[fecha_ini]]</f>
        <v>42369</v>
      </c>
    </row>
    <row r="63" spans="1:12" x14ac:dyDescent="0.25">
      <c r="A63">
        <v>425</v>
      </c>
      <c r="B63" t="s">
        <v>317</v>
      </c>
      <c r="C63" t="s">
        <v>198</v>
      </c>
      <c r="D63" s="1">
        <v>42395.690859756942</v>
      </c>
      <c r="E63" s="1" t="s">
        <v>1175</v>
      </c>
      <c r="F63" s="1">
        <v>42005</v>
      </c>
      <c r="G63" s="1">
        <v>42369</v>
      </c>
      <c r="H63" s="563" t="str">
        <f t="shared" si="0"/>
        <v>Servicio social universitario</v>
      </c>
      <c r="I63" s="688">
        <f>Tabla__10.1.1.223_SQLEXPRESS_sigob_utp_Codigos_PlanesOperativos_Proyectos[[#This Row],[fecha_ultima_modificacion]]</f>
        <v>42395.690859756942</v>
      </c>
      <c r="J63" s="564" t="str">
        <f t="shared" si="1"/>
        <v xml:space="preserve">Servicio social y voluntariado. _x000D_
_x000D_
Para el plan operativo de servicio social se logró un cumplimiento del 97,6% con un total de 1952 estudiantes atendidos. Esto para el término del año 2015, cumpliendo cabalmente con la meta estipulada. Igualmente para el indicador de voluntariado alcanzando un cumplimiento de 103%._x000D_
_x000D_
Frente a los indicadores de servicio social y voluntariado se avanzo en diversas actividades que responden al orden de la corresponsabilidad social universitaria._x000D_
_x000D_
Es en el anterior sentido que en el SERVICIO SOCIAL se realizan actividades en el marco de la escuela de liderazgo de responsabilidad social, entre estas: capacitaciones en cátedra de paz, emprendimiento, liderazgo desde los nuevos paradigmas.  Logrando que más de 1000 estudiantes durante todo el año puedan  asumir conceptos y practicas éticas, culturales, sociales y de estilos de vida que están a favor del medio y del campus universitario. Construyéndose así una cultura de debate pacifico, de  argumentación, de dinamización social lúdica y pedagógica a situaciones cotidianas con un  enfoque aporta a cambios de conductas de los ciudadanos y estudiantes de la universidad, promoviendo una universidad corresponsable con sus problemáticas._x000D_
 _x000D_
Por otro lado el Voluntariado, realiza con los estudiantes acciones que facilitan apoyar estrategias emergentes en la universidad como UTP tiene talento o UTEPITOS, en la que se cuenta con las participaciones de los estudiantes en procesos de recolección, divulgación y búsqueda de participantes para ambas actividades. Tanto en la búsqueda de firmas para participar como utepitos en un concurso, y por el lado de utp tiene talento con aportes desde el ámbito artístico, realizando la oferta y estructura de poder apoyar el evento como voluntarios del mismo._x000D_
Para el mes de noviembre los indicadores llegaran al 100 %, puesto que se realizan los cierres del proceso, lo que lleva considerablemente los participantes y participaciones de los estudiantes._x000D_
Logros Generales del servicio social y voluntariado:_x000D_
_x000D_
?	Se cumple con el avance de % de las metas y a su vez se está llegando al cumplimiento del indicador._x000D_
?	Se establecen planeaciones con la participación de los estudiantes_x000D_
?	El PAI se articula de manera exitosa a la lógica preestablecida de la VRSYBU nutriendo nuevas miradas y acciones que benefician a la comunidad universitaria. _x000D_
?	Se cambia el concepto de horas por objetivos, lo que a su vez empodera a los estudiantes de sus procesos de Servicio social, evidenciándose estudiantes más activos y propositivos a la corresponsabilidad social universitaria. _x000D_
?	El discurso varía y el lenguaje es más de SERVICIO y gestión hacia un bienestar lo que hace del Servicio Social un lugar de prácticas ciudadanas  en diversos temas. _x000D_
?	Se tiene todo un proceso y lenguaje interinstitucional muy claro a la hora de acuerdos de las actividades, respetando la institucionalidad._x000D_
?	Se afianza la escuela de liderazgo._x000D_
?	Los estudiantes se cualificaron en las líneas permitiendo tener mayores herramientas teóricas y prácticas de problemáticas cotidianas a la hora de intervenir sus contextos. Desde Interacción, Reconocimiento, Manejo de la comunicación, Etc._x000D_
?	Se tienen más de 10o estudiantes formándose en liderazgo para realizar proceso de replicas _x000D_
?	Cumplimiento en el servicio social de un 90 % de los estudiantes aprobados con los apoyos socioeconómicos._x000D_
_x000D_
</v>
      </c>
      <c r="K63" s="624">
        <f>Tabla__10.1.1.223_SQLEXPRESS_sigob_utp_Codigos_PlanesOperativos_Proyectos[[#This Row],[fechaIni]]</f>
        <v>42005</v>
      </c>
      <c r="L63" s="540">
        <f>Tabla__10.1.1.223_SQLEXPRESS_sigob_utp_Codigos_PlanesOperativos_Proyectos[[#This Row],[fecha_ini]]</f>
        <v>42369</v>
      </c>
    </row>
    <row r="64" spans="1:12" x14ac:dyDescent="0.25">
      <c r="A64">
        <v>426</v>
      </c>
      <c r="B64" t="s">
        <v>317</v>
      </c>
      <c r="C64" t="s">
        <v>200</v>
      </c>
      <c r="D64" s="1">
        <v>42395.694845752318</v>
      </c>
      <c r="E64" s="1" t="s">
        <v>1176</v>
      </c>
      <c r="F64" s="1">
        <v>42005</v>
      </c>
      <c r="G64" s="1">
        <v>42369</v>
      </c>
      <c r="H64" s="563" t="str">
        <f t="shared" si="0"/>
        <v>Vinculación familiar a la universidad</v>
      </c>
      <c r="I64" s="688">
        <f>Tabla__10.1.1.223_SQLEXPRESS_sigob_utp_Codigos_PlanesOperativos_Proyectos[[#This Row],[fecha_ultima_modificacion]]</f>
        <v>42395.694845752318</v>
      </c>
      <c r="J64" s="564" t="str">
        <f t="shared" si="1"/>
        <v>En lo referente al proceso de vinculación familiar, se logró un cumplimiento para el año 2015de 81.43% con un avance de 570 atenciones a padres de familia, a través de diversas actividades. Principalmente la bienvenida e inducción de padres de familia, sin embargo, se realizó también atención en las oficinas de la Vicerrectoría de Responsabilidad Social y Bienestar Universitario, principalmente por parte de la profesional MARTHA LUCIA VILLABONA._x000D_
_x000D_
_x000D_
_x000D_
Se han realizado al 30 de abril dos actividades en las cuales se ha brindando información y formación a los padres de familia en diferentes temáticas._x000D_
_x000D_
El día viernes 31 de Julio se realizo el acto de bienvenida de los padres de familia de los estudiantes nuevos, donde se les brindo la información necesaria de la Universidad, se hizo una presentación cultural con los grupos representativos de la UTP, el señor rector se dirigió a ellos, y así mismo un profesional del área de la psicología les hizo una charla de como enfrentar nuevos retos de crianza con  los nuevos jóvenes universitarios en total asistieron 200 padres de familia</v>
      </c>
      <c r="K64" s="624">
        <f>Tabla__10.1.1.223_SQLEXPRESS_sigob_utp_Codigos_PlanesOperativos_Proyectos[[#This Row],[fechaIni]]</f>
        <v>42005</v>
      </c>
      <c r="L64" s="540">
        <f>Tabla__10.1.1.223_SQLEXPRESS_sigob_utp_Codigos_PlanesOperativos_Proyectos[[#This Row],[fecha_ini]]</f>
        <v>42369</v>
      </c>
    </row>
    <row r="65" spans="1:12" x14ac:dyDescent="0.25">
      <c r="A65">
        <v>429</v>
      </c>
      <c r="B65" t="s">
        <v>204</v>
      </c>
      <c r="C65" t="s">
        <v>323</v>
      </c>
      <c r="D65" s="1">
        <v>42395.793431944447</v>
      </c>
      <c r="E65" s="1" t="s">
        <v>1183</v>
      </c>
      <c r="F65" s="1">
        <v>42005</v>
      </c>
      <c r="G65" s="1">
        <v>42369</v>
      </c>
      <c r="H65" s="563" t="str">
        <f t="shared" si="0"/>
        <v>Alianzas, Convenios y Eventos</v>
      </c>
      <c r="I65" s="688">
        <f>Tabla__10.1.1.223_SQLEXPRESS_sigob_utp_Codigos_PlanesOperativos_Proyectos[[#This Row],[fecha_ultima_modificacion]]</f>
        <v>42395.793431944447</v>
      </c>
      <c r="J65" s="564" t="str">
        <f t="shared" si="1"/>
        <v xml:space="preserve">Cierre diciembre de 2015: en cuanto al avance de numero de eventos para el fortalecimiento de la responsabilidad social se cuenta con 56 actividades que representa un cumplimiento del 93,33%. En cuanto alianzas y convenios se cuenta y se cierra la vigencia con 24 que corresponde al 92,31%, debido a que se afianzaron las alianzas y convenios existentes.  _x000D_
_x000D_
_x000D_
Octubre de 2015: A la fecha, no se cuenta con nuevas alianzas y convenios, debido a que se mantienen los programas en el tiempo; caso Risaralda Profesional, Becas Talento, entre otros; los demás ya han sido reportados._x000D_
_x000D_
Septiembre de 2015: A la fecha, no se cuenta con una nueva alianza y convenio._x000D_
_x000D_
Agosto de 2015 : Se reporta con ingresos en tramite: Convenio PAE - providencia y Convenio Alcaldía de Alcala_x000D_
 _x000D_
Julio de 2015:  A la fecha, no se cuenta con una nueva alianza y convenio._x000D_
_x000D_
Junio de 2015: No se cuenta con una nueva alianza y convenio, por otra parte ya se encuentra aprobado el proyecto relacionado con: Diplomado en Responsabilidad Social Organizacional, el cual se proyecta tenga inicio en el segundo semestre de 2015_x000D_
_x000D_
Mayo de 2015: Para el mes de mayo no se cuenta con una nueva alianza y convenio, se están fortaleciendo las actuales y se proyecta realizar visitas ante los ministerio para gestión de recursos relacionados con el deporte, promoción de la salud y comunicaciones institucional._x000D_
_x000D_
Abril de 2015: se cuenta con un contrato interadministrativo entre la Alcaldia de Pereira y la Universidad: Programa Todos a la Universidad,cuyo objetivo es: garantizar el cupo en los programas academicos de educación superior requeridos por la entidad municipal para hasta 600 estudiantes...._x000D_
_x000D_
Con este nuevo contrato se tiene con corte a abril de 2015: 20 alianzas y convenios firmados._x000D_
_x000D_
Marzo de 2015: se cuenta con 19 alianzas y convenios, distribuidas de la siguiente manera: _x000D_
Se mantienen en el tiempo son _x000D_
ABB_x000D_
NESTLÉ_x000D_
AUDIFARMA  _x000D_
 DR GEOVANNY MESA_x000D_
COATS CADENA_x000D_
INGENIO RISARALDA_x000D_
MAGNETRÓN _x000D_
PENTAGRAMA_x000D_
RG DISTRIBUCIONES_x000D_
TELEMARK IN SPANIN_x000D_
RISARALDA PROFESIONAL_x000D_
ASEMTUR  _x000D_
ATRANSEC_x000D_
JARDIN S.A.S_x000D_
DEPARTAMENTO PARA LA PROSPERIDAD SOCIAL_x000D_
FUNDACION BOLIVAR DAVIVIENDA_x000D_
NUCLEO CONSTRUCTORA S.A.S_x000D_
FUNDACIÓN VOLAR_x000D_
_x000D_
Nueva: FUNDACION GLORIA MEJIA RESTREPO (se adjunta acuerdo de voluntades interinstitucional)_x000D_
</v>
      </c>
      <c r="K65" s="624">
        <f>Tabla__10.1.1.223_SQLEXPRESS_sigob_utp_Codigos_PlanesOperativos_Proyectos[[#This Row],[fechaIni]]</f>
        <v>42005</v>
      </c>
      <c r="L65" s="540">
        <f>Tabla__10.1.1.223_SQLEXPRESS_sigob_utp_Codigos_PlanesOperativos_Proyectos[[#This Row],[fecha_ini]]</f>
        <v>42369</v>
      </c>
    </row>
    <row r="66" spans="1:12" x14ac:dyDescent="0.25">
      <c r="A66">
        <v>430</v>
      </c>
      <c r="B66" t="s">
        <v>204</v>
      </c>
      <c r="C66" t="s">
        <v>325</v>
      </c>
      <c r="D66" s="1">
        <v>42394.907521377318</v>
      </c>
      <c r="E66" s="1" t="s">
        <v>1151</v>
      </c>
      <c r="F66" s="1">
        <v>42005</v>
      </c>
      <c r="G66" s="1">
        <v>42369</v>
      </c>
      <c r="H66" s="563" t="str">
        <f t="shared" si="0"/>
        <v>Comunicaciones, relaciones públicas y protocolo</v>
      </c>
      <c r="I66" s="688">
        <f>Tabla__10.1.1.223_SQLEXPRESS_sigob_utp_Codigos_PlanesOperativos_Proyectos[[#This Row],[fecha_ultima_modificacion]]</f>
        <v>42394.907521377318</v>
      </c>
      <c r="J66" s="564" t="str">
        <f t="shared" si="1"/>
        <v>_x000D_
Con corte al mes de diciembre de 2015 se logró un cumplimiento del 81.82% a través de 1800 publicaciones de carácter institucional. El número aumento significativamente en el mes de diciembre por cuanto no se habían reportado los publicaciones de carácter externo._x000D_
_x000D_
_x000D_
_x000D_
_x000D_
Al mes de mayo se cuenta con 462 publicaciones del informativo institucional Campus InForma el cual es enviado  a diferentes públicos, inscrito en la base de datos: Campus InForma Interno: estudiantes, administrativos y profesores), Campus InForma Externo, Campus InForma Egresado y Campus InForma Prensa._x000D_
_x000D_
Se realizaron cubrimientos de notas, comités de planificación, cubrimientos especiales; transmisiones de eventos institucionales y de la música local a través de la Emisora. _x000D_
_x000D_
Se realizaron 152 productos audiovisuales._x000D_
_x000D_
Se publico el periódico Institucional Udiversidad, se realizó cubrimiento especial por todos los medios de la semana de Europa en Pereira._x000D_
_x000D_
En el mes de abril, en cuanto a número de actividades desarrolladas para el fortalecimiento institucional, se realizaron 37 actividades entre las cuales se encuentra: conversatorios, dialogos, Visita señora Embajadora de la Unión Europea, apoyo logistico para actividades de la Vicerrectoria e instituicionales._x000D_
_x000D_
_x000D_
durante el mes de mayo, en cuanto a número de actividades desarrolladas para el fortalecimiento institucional, se realizaron 42 actividades entre las cuales se encuentra: conversatorios, dialogos, semana de Europa en Pereira, apoyo logistico para actividades de la Vicerrectoria e instituicionales._x000D_
_x000D_
Al mes de Marzo se cuenta con 340 publicaciones del informativo institucional Campus InForma el cual es enviado  a diferentes públicos, inscrito en la base de datos: Campus InForma Interno: estudiantes, administrativos y profesores), Campus InForma Externo, Campus InForma Egresado y Campus InForma Prensa._x000D_
_x000D_
Se realizaron cubrimientos de notas, comités de planificación, cubrimientos especiales; transmisiones de eventos institucionales y de la música local a través de la Emisora. _x000D_
_x000D_
Para el mes de junio se realizaron cubrimientos de notas, se redactaron notas para ser ingresadas en el aplicativo del boletín electrónico Campus InForma. se realizaron comités de planificación. Para destacar el cubrimiento del de los Conciertos por la Paz "El Mesías", realizados el 4 y 11 de junio. Dando como resultado productos audiovisuales y noticias escrita. Se realizó todo el apoyo en la parte logística y se gestionó con medios de comunicación externos para la promoción de los Conciertos, logrando así el objetivo planteado. _x000D_
_x000D_
Al mes de diciembre desde el Área Audiovisual, se  logró realizar un total de 116 productos audiovisuales (entre un 20 y 30% más con respecto al año anterior). Para este año el área audiovisual apoyó además con registros fotográficos a eventos y diferentes actividades académicas y culturales con un total de 107 registros y reportajes gráficos._x000D_
_x000D_
A diciembre se logró sacar 3 ediciones del periódico Institucional Udiversidad y un especial sobre el bingo pro Orquesta Sinfónica UTP, para un total de 4 productos impresos._x000D_
_x000D_
Se realizaron cubrimientos de eventos de importancia para la Institución tales como: Visita del Ministerio de Ambiente y Desarrollo Sostenible, diálogos con Facultades entre muchos otros._x000D_
_x000D_
Desde la Ofcina de Gestión de la Comunicación y la Promoción Institucional se logró fortalecer la relación con los medios de comunicaciónes reginales logrando actualizar la base de datos, tener un contacto permanente y así visibilizar el quehacer de la institución teniendo registro de ellos en los diferentes medios escritos.</v>
      </c>
      <c r="K66" s="624">
        <f>Tabla__10.1.1.223_SQLEXPRESS_sigob_utp_Codigos_PlanesOperativos_Proyectos[[#This Row],[fechaIni]]</f>
        <v>42005</v>
      </c>
      <c r="L66" s="540">
        <f>Tabla__10.1.1.223_SQLEXPRESS_sigob_utp_Codigos_PlanesOperativos_Proyectos[[#This Row],[fecha_ini]]</f>
        <v>42369</v>
      </c>
    </row>
    <row r="67" spans="1:12" x14ac:dyDescent="0.25">
      <c r="A67">
        <v>427</v>
      </c>
      <c r="B67" t="s">
        <v>201</v>
      </c>
      <c r="C67" t="s">
        <v>322</v>
      </c>
      <c r="D67" s="1">
        <v>42395.675575312503</v>
      </c>
      <c r="E67" s="1" t="s">
        <v>1177</v>
      </c>
      <c r="F67" s="1">
        <v>42005</v>
      </c>
      <c r="G67" s="1">
        <v>42369</v>
      </c>
      <c r="H67" s="563" t="str">
        <f t="shared" ref="H67:H130" si="2">C67</f>
        <v>Monitoreo Social</v>
      </c>
      <c r="I67" s="688">
        <f>Tabla__10.1.1.223_SQLEXPRESS_sigob_utp_Codigos_PlanesOperativos_Proyectos[[#This Row],[fecha_ultima_modificacion]]</f>
        <v>42395.675575312503</v>
      </c>
      <c r="J67" s="564" t="str">
        <f t="shared" ref="J67:J130" si="3">E67</f>
        <v xml:space="preserve">Para el mes de diciembre de 2015 y como cierre definitivo del año, el indicador MONITOREO SOCIAL, presenta un avance del 100%._x000D_
_x000D_
_x000D_
Se destaca que el último reporte numérico en los indicadores fue en el mes de octubre, debido a que el indicador se cumple en porcentaje, por lo que el mismo 100% fue logrado desde esa fecha, por lo que de esa manera, era ilógico ubicar un cumplimiento mayor. _x000D_
_x000D_
_x000D_
MONITOREO SOCIAL_x000D_
_x000D_
En los meses de noviembre y diciembre, el observatorio social continúo con el desarrolló de las actividades de apoyo a los análisis de datos y respuesta a solicitudes generales, además se contribuyó significativamente al ANALISIS DEL IMPACTO DE LOS APOYOS SOCIOECONOMICOS realizados entre el observatorio social y el observatorio institucional. Esto aportando tando al indicador de Investigación social como al de Monitoreo Social, sin embargo los indicadores no se podían aumentar más en cumplimiento por cuanto ya se había logrado el 100%_x000D_
_x000D_
_x000D_
_x000D_
_x000D_
En el año 2015, el observatorio social de la Universidad Tecnológica de Pereira tuvo grandes cambios respecto del año 2014, estos se debieron a decisiones por parte de las directivas institucionales, consistentes en que el observatorio social pasaría a ser parte de un observatorio institucional._x000D_
_x000D_
No obstante el observatorio social continua realizando ciertas labores y procesos, a la espera de la ejecución de las decisiones institucionales tomadas, sin embargo se debe tener en cuenta que el número de profesionales dispuestos para el mismo proceso rebajo en un 75% lo que ha generado que la capacidad de generación de resultados por parte del equipo allá rebajado considerablemente._x000D_
_x000D_
_x000D_
Entre los meses de enero y agosto de 2015 se presentan los siguientes productos desde el observatorio social, estos caracterizados entre los productos de monitoreo social puesto que consisten en la consolidación de información para la respuesta a consultas internas o externas sobre temas relacionados con la Vicerrectoría de Responsabilidad Social y Bienestar Universitario y los estudiantes de la Institución.:_x000D_
_x000D_
_x000D_
1.	Desarrollo de tabla con datos sobre la distribución de estudiantes por facultad y diseño parcial de distribución por puntos de atención y profesionales, todo esto para el PAI, además se aportó en la gestión de información y comunicación respecto a la presentación del PAI en las diferentes instancias de la Universidad y se inició el desarrollo del mapa con los puntos de atención para la misma presentación._x000D_
_x000D_
2.	Consolidación y ordenamiento de los reportes e información relacionados con los estudiantes de la Universidad apoyados con el programa jóvenes en acción del DPS: este trabajo dio como resultado la aclaración de asuntos pendientes con estudiantes y el orden de la información generada desde el inicio del convenio entre la Universidad y el DPS._x000D_
_x000D_
3.	Consolidación de resultados de bonos de apoyo (BA-BT-MS) para estudiantes antiguos en el 2015-1: de acuerdo a lo enviado por las trabajadoras sociales, este documento se utilizó además para la asignación de apoyos y publicación de resultados._x000D_
_x000D_
4.	Respuesta a PQR de estudiante CRISTIAN ADOLFO VARGAS CARDOZO sobre los apoyos del DPS y los reportes que ha presentado la Universidad con sus datos: esta además fue enviada a la profesional del DPS para que apoyaran en la resolución del problema del estudiante, pues esta solución no dependía de la Universidad._x000D_
_x000D_
5.	Apoyo en cruce de datos para el programa Ser Pilo Paga: verificando los estudiantes matriculados en la Universidad contra la lista de apoyados por el programa._x000D_
_x000D_
6.	Consolidación de resultados de bonos de apoyo (BA-BT-MS) para estudiantes antiguos, en los casos extemporáneos y revisiones para el 2015-1: de acuerdo a lo enviado por las trabajadoras sociales, este documento se utilizó además para la asignación de apoyos y publicación de resultados.  Además se consolidaron y se publicaron los resultados de estudiantes de primer semestre._x000D_
_x000D_
7.	Consolidación y envío de reporte DPS – Ser pilo paga_x000D_
Se consolidó y se hizo entrega del reporte 1 de 2015-1 de los estudiantes que son beneficiarios del programa “Ser pilo paga”, este para ser remitido al Departamento de Prosperidad Social en su programa Jóvenes en Acción. El reporte fue elaborado de acuerdo a la guía de entrega del DPS expedida en marzo de 2015, versión 1.6._x000D_
_x000D_
8.	Procesamiento y consolidación de información referente a los estudiantes solicitantes en el 2014-2 que presentaron inconsistencias de información en la misma solicitud._x000D_
_x000D_
9.	Consolidación de datos de apoyos socioeconomicos (BONO DE ALIMENTACIÓN, BONO DE TRANSPORTE y MONITORIA SOCIAL)  desde el 2012 al 2014, incluyendo número de apoyados, estudiantes matriculados en dichas vigencias y el número de solicitantes de dichos apoyos. Esta información fue gestionada para la CONTRALORIA GENERAL DE LA REPUBLICA._x000D_
_x000D_
10.	Consolidación y envío de información en respuesta a memorando de la facultad de ingeniería industrial._x000D_
_x000D_
11.	Consolidación y envío de información referente a las atenciones de la Vicerrectoría para los eventos “dialogo con facultades” entre las directivas de la Universidad y las siguientes facultades o programas académicos (cada facultad se atendió de manera independiente y se generó un producto para cada una de ellas):_x000D_
_x000D_
Facultad de tecnologías._x000D_
Ingeniería Mecánica._x000D_
Ciencias ambientales._x000D_
Medicina Veterinaria y Zootecnia_x000D_
Medicina._x000D_
_x000D_
12.	Gestión y consolidación de información solicitada por la auditoría de Bureau Veritas._x000D_
_x000D_
13. Consolidación de base de datos de estudiantes apoyados por el programa TODOS A LA UNIVERSIDAD, desde que el programa inició hasta el semestre 2015-1._x000D_
_x000D_
14. Consolidación de información referente a las atenciones con apoyos socioeconomicos desde el año 2012 hasta el 2015-1._x000D_
_x000D_
15. Consolidación de información de las atenciones en cada una de las áreas de la VRSBU desde el año 2012 hasta el 2014._x000D_
</v>
      </c>
      <c r="K67" s="624">
        <f>Tabla__10.1.1.223_SQLEXPRESS_sigob_utp_Codigos_PlanesOperativos_Proyectos[[#This Row],[fechaIni]]</f>
        <v>42005</v>
      </c>
      <c r="L67" s="540">
        <f>Tabla__10.1.1.223_SQLEXPRESS_sigob_utp_Codigos_PlanesOperativos_Proyectos[[#This Row],[fecha_ini]]</f>
        <v>42369</v>
      </c>
    </row>
    <row r="68" spans="1:12" x14ac:dyDescent="0.25">
      <c r="A68">
        <v>428</v>
      </c>
      <c r="B68" t="s">
        <v>201</v>
      </c>
      <c r="C68" t="s">
        <v>202</v>
      </c>
      <c r="D68" s="1">
        <v>42395.672444328702</v>
      </c>
      <c r="E68" s="1" t="s">
        <v>1178</v>
      </c>
      <c r="F68" s="1">
        <v>42005</v>
      </c>
      <c r="G68" s="1">
        <v>42369</v>
      </c>
      <c r="H68" s="563" t="str">
        <f t="shared" si="2"/>
        <v>Investigación social</v>
      </c>
      <c r="I68" s="688">
        <f>Tabla__10.1.1.223_SQLEXPRESS_sigob_utp_Codigos_PlanesOperativos_Proyectos[[#This Row],[fecha_ultima_modificacion]]</f>
        <v>42395.672444328702</v>
      </c>
      <c r="J68" s="564" t="str">
        <f t="shared" si="3"/>
        <v xml:space="preserve">Para el mes de diciembre de 2015 y como cierre definitivo del año, el indicador INVESTIGACIÓN SOCIAL, presenta un avance del 100%._x000D_
_x000D_
_x000D_
Se destaca que el último reporte numérico en los indicadores fue en el mes de octubre, debido a que el indicador se cumple en porcentaje, por lo que el mismo 100% fue logrado desde esa fecha, por lo que de esa manera, era ilógico ubicar un cumplimiento mayor. _x000D_
_x000D_
INVESTIGACIÓN SOCIAL_x000D_
_x000D_
En los meses de noviembre y diciembre, el observatorio social continúo con el desarrolló de las actividades de apoyo a los análisis de datos y respuesta a solicitudes generales, además se contribuyó significativamente al ANALISIS DEL IMPACTO DE LOS APOYOS SOCIOECONOMICOS realizados entre el observatorio social y el observatorio institucional._x000D_
_x000D_
_x000D_
En el mes de septiembre y las dos primeras semanas de octubre, el observatorio social desarrollo un producto de investigación bastante importante, consiste en el aplicativo para la digitalización de la prueba DIT y la generación de los cálculos correspondientes a los resultados para cada una de las personas que respondan dicha prueba. Éste aplicativo fue el fruto de la consulta de documentación referente a la prueba, el diseño del formulario para el ingreso de la prueba y la elaboración del código de programación en Visual Basic de Excel Office de tal manera que valide las respuestas, consolide los datos y permita el cálculo de los resultados. Este producto será de gran utilidad para el proceso de FORMACIÓN PARA LA RESPONSABILIDAD SOCIAL y la medición de su indicador en el plan de desarrollo institucional para los años 2016 y 2017. Se considera además desde otro punto de vista un producto de investigación que además aportará a la futura investigación sobre el estadio moral de los estudiantes del proceso mencionado y otros grupos de interés. Es también un producto que aporta en la toma de decisiones, teniendo en cuenta que medirá el avance formativo de los estudiantes y permitirá decidir sobre los cambios en las intervenciones a los mismos estudiantes._x000D_
_x000D_
_x000D_
En el año 2015, el observatorio social de la Universidad Tecnológica de Pereira tuvo grandes cambios respecto del año 2014, estos se debieron a decisiones por parte de las directivas institucionales, consistentes en que el observatorio social pasaría a ser parte de un observatorio institucional._x000D_
No obstante el observatorio social continua realizando ciertas labores y procesos, a la espera de la ejecución de las decisiones institucionales tomadas, sin embargo se debe tener en cuenta que el número de profesionales dispuestos para el mismo proceso rebajo en un 75% lo que ha generado que la capacidad de generación de resultados por parte del equipo allá rebajado considerablemente._x000D_
Es así como el proceso de investigación social ha presentado dificultades para el desarrollo, puesto que este requiere generalmente del levantamiento de información, la digitalización y análisis de la misma, precisando de un tiempo adecuado para esto._x000D_
</v>
      </c>
      <c r="K68" s="624">
        <f>Tabla__10.1.1.223_SQLEXPRESS_sigob_utp_Codigos_PlanesOperativos_Proyectos[[#This Row],[fechaIni]]</f>
        <v>42005</v>
      </c>
      <c r="L68" s="540">
        <f>Tabla__10.1.1.223_SQLEXPRESS_sigob_utp_Codigos_PlanesOperativos_Proyectos[[#This Row],[fecha_ini]]</f>
        <v>42369</v>
      </c>
    </row>
    <row r="69" spans="1:12" x14ac:dyDescent="0.25">
      <c r="A69">
        <v>486</v>
      </c>
      <c r="B69" t="s">
        <v>883</v>
      </c>
      <c r="C69" t="s">
        <v>720</v>
      </c>
      <c r="D69" s="1">
        <v>42392.458281481478</v>
      </c>
      <c r="E69" s="1" t="s">
        <v>1087</v>
      </c>
      <c r="F69" s="1">
        <v>42031</v>
      </c>
      <c r="G69" s="1">
        <v>42353</v>
      </c>
      <c r="H69" s="563" t="str">
        <f t="shared" si="2"/>
        <v>Gerencia para la gestión y evaluación del Plan</v>
      </c>
      <c r="I69" s="688">
        <f>Tabla__10.1.1.223_SQLEXPRESS_sigob_utp_Codigos_PlanesOperativos_Proyectos[[#This Row],[fecha_ultima_modificacion]]</f>
        <v>42392.458281481478</v>
      </c>
      <c r="J69" s="564" t="str">
        <f t="shared" si="3"/>
        <v xml:space="preserve">CORTE  31 DE DICIEMBRE DE 2015_x000D_
_x000D_
Se realizó seguimiento al PDI con corte al 31 de diciembre de 2015, último seguimiento programado para el periodo._x000D_
_x000D_
Soportes: Cuadro de control corte diciembre y presentación Comité 18/12/2015_x000D_
_x000D_
</v>
      </c>
      <c r="K69" s="624">
        <f>Tabla__10.1.1.223_SQLEXPRESS_sigob_utp_Codigos_PlanesOperativos_Proyectos[[#This Row],[fechaIni]]</f>
        <v>42031</v>
      </c>
      <c r="L69" s="540">
        <f>Tabla__10.1.1.223_SQLEXPRESS_sigob_utp_Codigos_PlanesOperativos_Proyectos[[#This Row],[fecha_ini]]</f>
        <v>42353</v>
      </c>
    </row>
    <row r="70" spans="1:12" x14ac:dyDescent="0.25">
      <c r="A70">
        <v>487</v>
      </c>
      <c r="B70" t="s">
        <v>883</v>
      </c>
      <c r="C70" t="s">
        <v>910</v>
      </c>
      <c r="D70" s="1">
        <v>42392.454694942127</v>
      </c>
      <c r="E70" s="1" t="s">
        <v>1088</v>
      </c>
      <c r="F70" s="1">
        <v>42036</v>
      </c>
      <c r="G70" s="1">
        <v>42339</v>
      </c>
      <c r="H70" s="563" t="str">
        <f t="shared" si="2"/>
        <v>Alianzas Estratégicas (Aprestamiento Institucional)</v>
      </c>
      <c r="I70" s="688">
        <f>Tabla__10.1.1.223_SQLEXPRESS_sigob_utp_Codigos_PlanesOperativos_Proyectos[[#This Row],[fecha_ultima_modificacion]]</f>
        <v>42392.454694942127</v>
      </c>
      <c r="J70" s="564" t="str">
        <f t="shared" si="3"/>
        <v xml:space="preserve">Corte 31 de diciembre de 2015_x000D_
_x000D_
De las 21 alianzas existentes a la fecha se encuentra pendiente de reportar seguimiento “Parquesoft”, se identificó una alianza finalizada “CHEC- Central Hidroeléctrica de Caldas”, y una alianza inactiva “Convenio Interinstitucional entre la Universidad Tecnológica de Pereira y el Instituto Técnico Superior”, la cual se espera reactivar en la vigencia 2016, teniendo un total de 19 alianzas Activas._x000D_
_x000D_
En el seguimiento realizado a las alianzas existentes se logró identificar una nueva alianza CIBSE, con lo anterior a corte 30 de noviembre de 2015 se cuentan con 20 alianzas activas.  _x000D_
_x000D_
Así mismo las alianzas acaban de salir de un seguimiento realizado a corte de noviembre la cual arrojo que hay 20 alianzas activas, el siguiente seguimiento se realizara en el mes de enero corte final de la vigencia_x000D_
_x000D_
En cuanto a los espacios de deliberación pública se está trabajando en la actualización del inventario de los 65 espacios de deliberación públicos para lo cual quedaron 74 espacios, ver resultados en el plan de acción. _x000D_
_x000D_
Avance sobre la meta 115.49%, el indicador sobrepaso la meta dado que se tenía la expectativa de que el 50% de los espacios de deliberación pública aportaran al PDI, y de acuerdo al resultado de seguimiento corte noviembre se identificaron nueve (9) espacios más donde participa la UTP,  de los cuales todos aportan al PDI.  Es importante aclarar que no hubo una mala planificación de la meta sino que se superó una expectativa de cumplimiento._x000D_
_x000D_
Y para finalizar en el proceso de difusión interna del proyecto Sociedad en Movimiento en el mes de noviembre y diciembre se logró difundir a 353 personas al interior de la UTP, entre, docentes, administrativos y estudiantes, contando con un acumulado para la vigencia de 812._x000D_
_x000D_
Soportes: ficha del proyecto Aprestamiento institucional y matriz de difusión noviembre y diciembre_x000D_
</v>
      </c>
      <c r="K70" s="624">
        <f>Tabla__10.1.1.223_SQLEXPRESS_sigob_utp_Codigos_PlanesOperativos_Proyectos[[#This Row],[fechaIni]]</f>
        <v>42036</v>
      </c>
      <c r="L70" s="540">
        <f>Tabla__10.1.1.223_SQLEXPRESS_sigob_utp_Codigos_PlanesOperativos_Proyectos[[#This Row],[fecha_ini]]</f>
        <v>42339</v>
      </c>
    </row>
    <row r="71" spans="1:12" x14ac:dyDescent="0.25">
      <c r="A71">
        <v>489</v>
      </c>
      <c r="B71" t="s">
        <v>883</v>
      </c>
      <c r="C71" t="s">
        <v>613</v>
      </c>
      <c r="D71" s="1">
        <v>42392.45513440972</v>
      </c>
      <c r="E71" s="1" t="s">
        <v>1089</v>
      </c>
      <c r="F71" s="1">
        <v>42063</v>
      </c>
      <c r="G71" s="1">
        <v>42353</v>
      </c>
      <c r="H71" s="563" t="str">
        <f t="shared" si="2"/>
        <v>Monitoreo Mapa de Riesgos del Contexto Estratégico</v>
      </c>
      <c r="I71" s="688">
        <f>Tabla__10.1.1.223_SQLEXPRESS_sigob_utp_Codigos_PlanesOperativos_Proyectos[[#This Row],[fecha_ultima_modificacion]]</f>
        <v>42392.45513440972</v>
      </c>
      <c r="J71" s="564" t="str">
        <f t="shared" si="3"/>
        <v>CORTE  31 DE DICIEMBRE DE 2015:_x000D_
_x000D_
Actividad finalizada en el periodo anterior.</v>
      </c>
      <c r="K71" s="624">
        <f>Tabla__10.1.1.223_SQLEXPRESS_sigob_utp_Codigos_PlanesOperativos_Proyectos[[#This Row],[fechaIni]]</f>
        <v>42063</v>
      </c>
      <c r="L71" s="540">
        <f>Tabla__10.1.1.223_SQLEXPRESS_sigob_utp_Codigos_PlanesOperativos_Proyectos[[#This Row],[fecha_ini]]</f>
        <v>42353</v>
      </c>
    </row>
    <row r="72" spans="1:12" x14ac:dyDescent="0.25">
      <c r="A72">
        <v>562</v>
      </c>
      <c r="B72" t="s">
        <v>883</v>
      </c>
      <c r="C72" t="s">
        <v>886</v>
      </c>
      <c r="D72" s="1">
        <v>42392.453515856483</v>
      </c>
      <c r="E72" s="1" t="s">
        <v>1090</v>
      </c>
      <c r="F72" s="1">
        <v>42036</v>
      </c>
      <c r="G72" s="1">
        <v>42155</v>
      </c>
      <c r="H72" s="563" t="str">
        <f t="shared" si="2"/>
        <v>Coordinación Audiencia de Rendición de cuentas publicas</v>
      </c>
      <c r="I72" s="688">
        <f>Tabla__10.1.1.223_SQLEXPRESS_sigob_utp_Codigos_PlanesOperativos_Proyectos[[#This Row],[fecha_ultima_modificacion]]</f>
        <v>42392.453515856483</v>
      </c>
      <c r="J72" s="564" t="str">
        <f t="shared" si="3"/>
        <v xml:space="preserve">CORTE 31 de diciembre de 2015_x000D_
_x000D_
NOTA: Este plan operativo ya se cumplio. _x000D_
</v>
      </c>
      <c r="K72" s="624">
        <f>Tabla__10.1.1.223_SQLEXPRESS_sigob_utp_Codigos_PlanesOperativos_Proyectos[[#This Row],[fechaIni]]</f>
        <v>42036</v>
      </c>
      <c r="L72" s="540">
        <f>Tabla__10.1.1.223_SQLEXPRESS_sigob_utp_Codigos_PlanesOperativos_Proyectos[[#This Row],[fecha_ini]]</f>
        <v>42155</v>
      </c>
    </row>
    <row r="73" spans="1:12" x14ac:dyDescent="0.25">
      <c r="A73">
        <v>563</v>
      </c>
      <c r="B73" t="s">
        <v>883</v>
      </c>
      <c r="C73" t="s">
        <v>921</v>
      </c>
      <c r="D73" s="1">
        <v>42392.455906053241</v>
      </c>
      <c r="E73" s="1" t="s">
        <v>1091</v>
      </c>
      <c r="F73" s="1">
        <v>42064</v>
      </c>
      <c r="G73" s="1">
        <v>42353</v>
      </c>
      <c r="H73" s="563" t="str">
        <f t="shared" si="2"/>
        <v>Actualización y seguimiento PACTO</v>
      </c>
      <c r="I73" s="688">
        <f>Tabla__10.1.1.223_SQLEXPRESS_sigob_utp_Codigos_PlanesOperativos_Proyectos[[#This Row],[fecha_ultima_modificacion]]</f>
        <v>42392.455906053241</v>
      </c>
      <c r="J73" s="564" t="str">
        <f t="shared" si="3"/>
        <v xml:space="preserve">Reporte  31 de diciembre de 2015_x000D_
_x000D_
Se realizó seguimiento al PACTO con corte 31 de diciembre de 2015_x000D_
_x000D_
Soportes: Seguimiento Pacto y soportes  _x000D_
_x000D_
</v>
      </c>
      <c r="K73" s="624">
        <f>Tabla__10.1.1.223_SQLEXPRESS_sigob_utp_Codigos_PlanesOperativos_Proyectos[[#This Row],[fechaIni]]</f>
        <v>42064</v>
      </c>
      <c r="L73" s="540">
        <f>Tabla__10.1.1.223_SQLEXPRESS_sigob_utp_Codigos_PlanesOperativos_Proyectos[[#This Row],[fecha_ini]]</f>
        <v>42353</v>
      </c>
    </row>
    <row r="74" spans="1:12" x14ac:dyDescent="0.25">
      <c r="A74">
        <v>565</v>
      </c>
      <c r="B74" t="s">
        <v>883</v>
      </c>
      <c r="C74" t="s">
        <v>884</v>
      </c>
      <c r="D74" s="1">
        <v>42392.458394872687</v>
      </c>
      <c r="E74" s="1" t="s">
        <v>1092</v>
      </c>
      <c r="F74" s="1">
        <v>42023</v>
      </c>
      <c r="G74" s="1">
        <v>42277</v>
      </c>
      <c r="H74" s="563" t="str">
        <f t="shared" si="2"/>
        <v>Alineación del PDI con los retos estratégicos de la nueva administración</v>
      </c>
      <c r="I74" s="688">
        <f>Tabla__10.1.1.223_SQLEXPRESS_sigob_utp_Codigos_PlanesOperativos_Proyectos[[#This Row],[fecha_ultima_modificacion]]</f>
        <v>42392.458394872687</v>
      </c>
      <c r="J74" s="564" t="str">
        <f t="shared" si="3"/>
        <v xml:space="preserve">REPORTE DE AVANCE  31 de diciembre de 2015._x000D_
_x000D_
Actividad finalizada reporte anterior. _x000D_
</v>
      </c>
      <c r="K74" s="624">
        <f>Tabla__10.1.1.223_SQLEXPRESS_sigob_utp_Codigos_PlanesOperativos_Proyectos[[#This Row],[fechaIni]]</f>
        <v>42023</v>
      </c>
      <c r="L74" s="540">
        <f>Tabla__10.1.1.223_SQLEXPRESS_sigob_utp_Codigos_PlanesOperativos_Proyectos[[#This Row],[fecha_ini]]</f>
        <v>42277</v>
      </c>
    </row>
    <row r="75" spans="1:12" x14ac:dyDescent="0.25">
      <c r="A75">
        <v>566</v>
      </c>
      <c r="B75" t="s">
        <v>883</v>
      </c>
      <c r="C75" t="s">
        <v>888</v>
      </c>
      <c r="D75" s="1">
        <v>42392.456827465277</v>
      </c>
      <c r="E75" s="1" t="s">
        <v>1093</v>
      </c>
      <c r="F75" s="1">
        <v>42023</v>
      </c>
      <c r="G75" s="1">
        <v>42353</v>
      </c>
      <c r="H75" s="563" t="str">
        <f t="shared" si="2"/>
        <v>Secretaria Técnica Comité de Estrategias</v>
      </c>
      <c r="I75" s="688">
        <f>Tabla__10.1.1.223_SQLEXPRESS_sigob_utp_Codigos_PlanesOperativos_Proyectos[[#This Row],[fecha_ultima_modificacion]]</f>
        <v>42392.456827465277</v>
      </c>
      <c r="J75" s="564" t="str">
        <f t="shared" si="3"/>
        <v xml:space="preserve">CORTE  31 DE DICIEMBRE DE 2015_x000D_
_x000D_
A corte 31 de diciembre de 2015, se realizaron 14 sesiones del Comité Coordinador Integral de Gestión Estrategias, en el cual se cerró con la presentación de avances PDI cuarto triste, seguimiento a las decisiones de acción, resultados plan de trabajo Comité._x000D_
_x000D_
Soportes: Presentación Comité 18/12/2015_x000D_
_x000D_
</v>
      </c>
      <c r="K75" s="624">
        <f>Tabla__10.1.1.223_SQLEXPRESS_sigob_utp_Codigos_PlanesOperativos_Proyectos[[#This Row],[fechaIni]]</f>
        <v>42023</v>
      </c>
      <c r="L75" s="540">
        <f>Tabla__10.1.1.223_SQLEXPRESS_sigob_utp_Codigos_PlanesOperativos_Proyectos[[#This Row],[fecha_ini]]</f>
        <v>42353</v>
      </c>
    </row>
    <row r="76" spans="1:12" x14ac:dyDescent="0.25">
      <c r="A76">
        <v>509</v>
      </c>
      <c r="B76" t="s">
        <v>895</v>
      </c>
      <c r="C76" t="s">
        <v>896</v>
      </c>
      <c r="D76" s="1">
        <v>42417.657448692131</v>
      </c>
      <c r="E76" s="1" t="s">
        <v>1256</v>
      </c>
      <c r="F76" s="1">
        <v>42023</v>
      </c>
      <c r="G76" s="1">
        <v>42353</v>
      </c>
      <c r="H76" s="563" t="str">
        <f t="shared" si="2"/>
        <v>Componente interno GEC (Actividades 2015)</v>
      </c>
      <c r="I76" s="688">
        <f>Tabla__10.1.1.223_SQLEXPRESS_sigob_utp_Codigos_PlanesOperativos_Proyectos[[#This Row],[fecha_ultima_modificacion]]</f>
        <v>42417.657448692131</v>
      </c>
      <c r="J76" s="564" t="str">
        <f t="shared" si="3"/>
        <v xml:space="preserve">30 diciembre de 2015_x000D_
_x000D_
El avance de ejecución del plan de ordenamiento de acuerdo con los planes operativos definidos para la vigencia 2015 se encuentra en un 98 % discriminado de la siguiente manera:_x000D_
_x000D_
Gestión estratégica del campus:_x000D_
_x000D_
A la fecha presenta un avance del 98% con la terminación de  los diseños de proyectos tales como, piscina , determinación de necesidades para el centro multipropósito, diseño para el espacio público y amueblamiento urbano del campus, viabilidad técnica para el proyecto presentado al MEN para acceder a los recursos de la convocatoria para fortalecimiento de la infraestructura de las universidades, realización de los estudios de vulnerabilidad sísmica del puente de guadua el cual se entregó lo siguiente: la interventoría técnica realizo un informe en cual se solicitan sean ajustados unos datos, los cuales modifican el informe, Se entregó el informe el cual incluye  diagnóstico situación actual, levantamiento topográfico,  estudio fitosanitario de la guadua, estudio de suelos, diagnósticos exploraciones estructurales ferroscan,  estudio de vulnerabilidad sísmica, diseño del reforzamiento estructura, presupuesto de la intervención, programación de la intervención; por lo cual se espera que para el siguiente año se realice la intervención, y se incluyeron dos diseños proyectados para la ejecución, el diseño del edificio para la UDA   y en el cual los contratistas encargados de los diseños del UDA realizaron los contratos de redes complementarias, gases, aires redes eléctricas, se aprobaron los diseños en la curaduría urbana No 2 el diseño arquitectónico esta en 90% se iniciaron las cantidades de obra y especificaciones técnicas, se aprobaron las distribuciones de laboratorios por parte del equipo tenido UDA. , Laboratorio Alternativos: este proceso culmino en su primer etapa de diseño: los cuales se haran unos diseños complementarios debido a la necesidad de laboratorios este proceso se encuentra en un 70%; y los diseños de los puentes de guadua para la UTP, entre otros proyecto de alto impacto para el campus y su planta física._x000D_
_x000D_
Es pertinente aclarar que se incluyeron recursos en algunos CDP´s los cuales el porcentaje de avance._x000D_
</v>
      </c>
      <c r="K76" s="624">
        <f>Tabla__10.1.1.223_SQLEXPRESS_sigob_utp_Codigos_PlanesOperativos_Proyectos[[#This Row],[fechaIni]]</f>
        <v>42023</v>
      </c>
      <c r="L76" s="540">
        <f>Tabla__10.1.1.223_SQLEXPRESS_sigob_utp_Codigos_PlanesOperativos_Proyectos[[#This Row],[fecha_ini]]</f>
        <v>42353</v>
      </c>
    </row>
    <row r="77" spans="1:12" x14ac:dyDescent="0.25">
      <c r="A77">
        <v>568</v>
      </c>
      <c r="B77" t="s">
        <v>895</v>
      </c>
      <c r="C77" t="s">
        <v>898</v>
      </c>
      <c r="D77" s="1">
        <v>42417.658407523151</v>
      </c>
      <c r="E77" s="1" t="s">
        <v>1257</v>
      </c>
      <c r="F77" s="1">
        <v>42023</v>
      </c>
      <c r="G77" s="1">
        <v>42353</v>
      </c>
      <c r="H77" s="563" t="str">
        <f t="shared" si="2"/>
        <v>Componente interno GEC (Actividades con recursos de vigencias anteriores)</v>
      </c>
      <c r="I77" s="688">
        <f>Tabla__10.1.1.223_SQLEXPRESS_sigob_utp_Codigos_PlanesOperativos_Proyectos[[#This Row],[fecha_ultima_modificacion]]</f>
        <v>42417.658407523151</v>
      </c>
      <c r="J77" s="564" t="str">
        <f t="shared" si="3"/>
        <v xml:space="preserve">31 de diciembre de 2015_x000D_
_x000D_
Estudios de patrimonio para el edificio administrativo, está avanzado en un 100%, se adelanta lo correspondiente al edificio administrativo, sin embargo se debe realizar el mismo estudio para el edificio de eléctrica por lo cual se realizó ampliación de contrato en plazo y se hará contrato posterior y específico para este edificio._x000D_
_x000D_
_x000D_
</v>
      </c>
      <c r="K77" s="624">
        <f>Tabla__10.1.1.223_SQLEXPRESS_sigob_utp_Codigos_PlanesOperativos_Proyectos[[#This Row],[fechaIni]]</f>
        <v>42023</v>
      </c>
      <c r="L77" s="540">
        <f>Tabla__10.1.1.223_SQLEXPRESS_sigob_utp_Codigos_PlanesOperativos_Proyectos[[#This Row],[fecha_ini]]</f>
        <v>42353</v>
      </c>
    </row>
    <row r="78" spans="1:12" x14ac:dyDescent="0.25">
      <c r="A78">
        <v>449</v>
      </c>
      <c r="B78" t="s">
        <v>764</v>
      </c>
      <c r="C78" t="s">
        <v>870</v>
      </c>
      <c r="D78" s="1">
        <v>42394.911875578706</v>
      </c>
      <c r="E78" s="1" t="s">
        <v>1147</v>
      </c>
      <c r="F78" s="1">
        <v>42005</v>
      </c>
      <c r="G78" s="1">
        <v>42369</v>
      </c>
      <c r="H78" s="563" t="str">
        <f t="shared" si="2"/>
        <v>Usos de la agro biodiversidad en la ecorregión eje cafetero</v>
      </c>
      <c r="I78" s="688">
        <f>Tabla__10.1.1.223_SQLEXPRESS_sigob_utp_Codigos_PlanesOperativos_Proyectos[[#This Row],[fecha_ultima_modificacion]]</f>
        <v>42394.911875578706</v>
      </c>
      <c r="J78" s="564" t="str">
        <f t="shared" si="3"/>
        <v xml:space="preserve">En el proceso de apoyo al Observatorio Ambiental de Risaralda de la Facultad de Ciencias Ambientales, se consolidó una matriz con la información de los trabajos de grado del Programa de Administración Ambiental desde el año 2009 hasta el 2014, como insumo para el Atlas del Observatorio Ambiental. _x000D_
_x000D_
Se realizaron los diseños de una huerta piramidal y otra utilizando llantas recicladas, que serán implementadas en el edificio 13 de la UTP. Se contó con el apoyo de la división de servicios para la construcción de la pirámides en madera, así mismo con la Facultad de Bellas Artes, quienes a través de la vinculación de dos estudiantes se encargarán de la decoración de las llantas para la implementación de la Huerta, dando cumplimiento a la propuesta de montaje de una huerta demostrativa._x000D_
_x000D_
Se realizaron en total 9 mercados agroecológicos en la Plaza Cívica Ciudad Victoria con muy buenos resultados, se contó con la participación de 35 productores en cada uno de ellos, logrando consolidar este espacio en la ciudad dirigido a los consumidores que buscan alternativas de alimentos saludables.  Cabe mencionar que la meta de esta actividad se cumplió en el mes de julio, sin embargo, se decidió dar continuidad a la coordinación y acompañamiento a los mercados reconociendo los buenos resultados y los impactos positivos que estos representan para la comunidad. _x000D_
_x000D_
Para la Consolidación y ejecución de la agenda académica en agroecología se planearon y ejecutaron 3 Talleres dirigido a productores agroecológicos en los siguientes temas: mercadeo y servicio, manipulación de alimentos y transformación de productos, así mismo se realizó el II Encuentro de Custodios de Semillas del Eje Cafetero, con la participación de 40 custodios. _x000D_
_x000D_
Se apoyaron diferentes actividades encaminadas a la conformación y fortalecimiento de la red de custodios de semillas, para ello se elaboró un directorio completo de los custodios, se diseñaron y elaboraron libretas de utilidad para que los miembros de la red registren el intercambio y siembra de semillas. Se apoyó la realización del encuentro de custodios de semillas, en el cual se elaboró el Plan de trabajo de la red._x000D_
Como apoyo a la consolidación de la casa de Semillas de la Universidad Tecnológica de Pereira Taapay Mikuy, se acompañó el proceso de diseño y construcción de la nueva Huerta agroecológica, así mismo se complementó la información de las semillas que se conservan en la UTP._x000D_
_x000D_
Dentro de las actividades de apoyo al desarrollo del Sistema Participativo de Garantías Risaralda -SPG-, se apoyó la logística del curso de fortalecimiento en agroecología para SPG Risaralda, además se acompañaron las visitas de verificación a diferentes fincas de productores del departamento, para lo cual se presentaron los informes de propuesta de certificación o recertificación de acuerdo a cada caso. Así mismo se realizaron las propuestas de ajustes a los formatos para realizar la verificación._x000D_
_x000D_
</v>
      </c>
      <c r="K78" s="624">
        <f>Tabla__10.1.1.223_SQLEXPRESS_sigob_utp_Codigos_PlanesOperativos_Proyectos[[#This Row],[fechaIni]]</f>
        <v>42005</v>
      </c>
      <c r="L78" s="540">
        <f>Tabla__10.1.1.223_SQLEXPRESS_sigob_utp_Codigos_PlanesOperativos_Proyectos[[#This Row],[fecha_ini]]</f>
        <v>42369</v>
      </c>
    </row>
    <row r="79" spans="1:12" x14ac:dyDescent="0.25">
      <c r="A79">
        <v>450</v>
      </c>
      <c r="B79" t="s">
        <v>765</v>
      </c>
      <c r="C79" t="s">
        <v>365</v>
      </c>
      <c r="D79" s="1">
        <v>42394.908259953707</v>
      </c>
      <c r="E79" s="1" t="s">
        <v>1148</v>
      </c>
      <c r="F79" s="1">
        <v>42005</v>
      </c>
      <c r="G79" s="1">
        <v>42369</v>
      </c>
      <c r="H79" s="563" t="str">
        <f t="shared" si="2"/>
        <v>Gestión Ambiental Comunidades</v>
      </c>
      <c r="I79" s="688">
        <f>Tabla__10.1.1.223_SQLEXPRESS_sigob_utp_Codigos_PlanesOperativos_Proyectos[[#This Row],[fecha_ultima_modificacion]]</f>
        <v>42394.908259953707</v>
      </c>
      <c r="J79" s="564" t="str">
        <f t="shared" si="3"/>
        <v xml:space="preserve">En el proceso de apoyo de la Secretaria Técnica de la Alianza CARDER –UTP, se realizaron las labores de apoyo para el inicio y ejecución de los seis proyectos desarrollados en el marco del Convenio 642 de 2014 entre la CARDER y la UTP. Así mismo se realizaron las gestiones de apoyo al Ordenador del Gasto, frente al seguimiento de los presupuesto de cada proyecto. Los 6 proyectos finalizaron su ejecución técnica y presupuestal. Así mismo se llevaron a cabo las reuniones de los Comités Estratégicos y Directivos de acuerdo a lo estipulado en el Convenio Marco entre las dos entidades._x000D_
_x000D_
Dentro de la meta de apoyar 5 procesos de gestión ambiental a nivel externo, se acompañaron 5 iniciativas de gestión ambiental en la ciudad que se mencionan a continuación:_x000D_
•	Participación y apoyo en el Comité Técnico Interinstitucional de Educación Ambiental -CIEAR-  _x000D_
•	Participación y apoyo en el Comité Municipal de Educación Ambiental -COMEDA-._x000D_
•	Participación de la Feria de Reciclaje organizada por el Colectivo Ambiental "Reciclar es Conservar"._x000D_
•	Se participó de la celebración de la Feria de la alimentación, realizada en el marco del día mundial de la alimentación organizado por Centro de Innovación y Conocimiento en Gestión Ambiental y Seguridad Alimentaria – CENISAN._x000D_
•	Se apoyó la realización de la actividad de Recolección de Residuos peligrosos y de aparatos eléctricos y electrónicos organizado por la ANDI._x000D_
_x000D_
En el proceso de apoyo para facilitar la integración de los semilleros de investigación en áreas ambientales se elaboró un documento denominado Diagnóstico de los semilleros de investigación de la Facultad de Ciencias Ambientales, así mismo se llevaron a cabo dos Cursos dirigidos a los estudiantes de la Facultad de Ciencias Ambientales y a los grupos de investigación uno sobre Metodología de la Investigación y base de datos y búsqueda de información. _x000D_
_x000D_
En el mes de mayo se realizó la Feria de Sostenibilidad y Desarrollo en la Universidad Tecnológica de Pereira, donde el Centro de Gestión Ambiental participó como organizador del evento, estando a cargo de temas logísticos y de la realización de la muestra de productores agroecológicos y artesanales del evento._x000D_
Como parte del proceso de implementación de iniciativas de gestión ambiental en Instituciones Educativas, fueron implementadas 2 iniciativas en los Centros de Desarrollo Infantil de Tokio y Otún, logrando desarrollar en ambas instituciones, un diagnóstico de la gestión ambiental a partir del cual se revisaron los avances en términos de gestión ambiental, además fue posible establecer con el CDI de Tokio un plan de trabajo para encaminar acciones ambientales con los niños y padres de familia. Así mismo se realizó una salida pedagógica con los docentes del CDI Tokio al Campus UTP, además de la realización en los dos centros una jornada de sensibilización ambiental denominada: Minirecicloton con participación de los docentes, niños y padres de familia. Se está realizando la redacción del documento diagnostico final, el cual se entregará a los CDI´s._x000D_
</v>
      </c>
      <c r="K79" s="624">
        <f>Tabla__10.1.1.223_SQLEXPRESS_sigob_utp_Codigos_PlanesOperativos_Proyectos[[#This Row],[fechaIni]]</f>
        <v>42005</v>
      </c>
      <c r="L79" s="540">
        <f>Tabla__10.1.1.223_SQLEXPRESS_sigob_utp_Codigos_PlanesOperativos_Proyectos[[#This Row],[fecha_ini]]</f>
        <v>42369</v>
      </c>
    </row>
    <row r="80" spans="1:12" x14ac:dyDescent="0.25">
      <c r="A80">
        <v>391</v>
      </c>
      <c r="B80" t="s">
        <v>277</v>
      </c>
      <c r="C80" t="s">
        <v>279</v>
      </c>
      <c r="D80" s="1">
        <v>42388.666323645833</v>
      </c>
      <c r="E80" s="1" t="s">
        <v>1057</v>
      </c>
      <c r="F80" s="1">
        <v>42014</v>
      </c>
      <c r="G80" s="1">
        <v>42369</v>
      </c>
      <c r="H80" s="563" t="str">
        <f t="shared" si="2"/>
        <v>Gestión estratégica del campus</v>
      </c>
      <c r="I80" s="688">
        <f>Tabla__10.1.1.223_SQLEXPRESS_sigob_utp_Codigos_PlanesOperativos_Proyectos[[#This Row],[fecha_ultima_modificacion]]</f>
        <v>42388.666323645833</v>
      </c>
      <c r="J80" s="564" t="str">
        <f t="shared" si="3"/>
        <v xml:space="preserve">30 diciembre de 2015_x000D_
_x000D_
El avance de ejecución del plan de ordenamiento de acuerdo con los planes operativos definidos para la vigencia 2015 se encuentra en un 91 % discriminado de la siguiente manera:_x000D_
_x000D_
Gestión estratégica del campus:_x000D_
_x000D_
A la fecha presenta un avance del 98% con la terminación de  los diseños de proyectos tales como, piscina , determinación de necesidades para el centro multipropósito, diseño para el espacio público y amueblamiento urbano del campus, viabilidad técnica para el proyecto presentado al MEN para acceder a los recursos de la convocatoria para fortalecimiento de la infraestructura de las universidades, realización de los estudios de vulnerabilidad sísmica del puente de guadua el cual se entregó lo siguiente: la interventoría técnica realizo un informe en cual se solicitan sean ajustados unos datos, los cuales modifican el informe, Se entregó el informe el cual incluye  diagnóstico situación actual, levantamiento topográfico,  estudio fitosanitario de la guadua, estudio de suelos, diagnósticos exploraciones estructurales ferroscan,  estudio de vulnerabilidad sísmica, diseño del reforzamiento estructura, presupuesto de la intervención, programación de la intervención; por lo cual se espera que para el siguiente año se realice la intervención, y se incluyeron dos diseños proyectados para la ejecución, el diseño del edificio para la UDA   y en el cual los contratistas encargados de los diseños del UDA realizaron los contratos de redes complementarias, gases, aires redes eléctricas, se aprobaron los diseños en la curaduría urbana No 2 el diseño arquitectónico esta en 90% se iniciaron las cantidades de obra y especificaciones técnicas, se aprobaron las distribuciones de laboratorios por parte del equipo tenido UDA. , Laboratorio Alternativos: este proceso culmino en su primer etapa de diseño: los cuales se haran unos diseños complementarios debido a la necesidad de laboratorios este proceso se encuentra en un 70%; y los diseños de los puentes de guadua para la UTP, entre otros proyecto de alto impacto para el campus y su planta física._x000D_
_x000D_
Es pertinente aclarar que se incluyeron recursos en algunos CDP´s los cuales el porcentaje de avance._x000D_
</v>
      </c>
      <c r="K80" s="624">
        <f>Tabla__10.1.1.223_SQLEXPRESS_sigob_utp_Codigos_PlanesOperativos_Proyectos[[#This Row],[fechaIni]]</f>
        <v>42014</v>
      </c>
      <c r="L80" s="540">
        <f>Tabla__10.1.1.223_SQLEXPRESS_sigob_utp_Codigos_PlanesOperativos_Proyectos[[#This Row],[fecha_ini]]</f>
        <v>42369</v>
      </c>
    </row>
    <row r="81" spans="1:12" x14ac:dyDescent="0.25">
      <c r="A81">
        <v>392</v>
      </c>
      <c r="B81" t="s">
        <v>277</v>
      </c>
      <c r="C81" t="s">
        <v>278</v>
      </c>
      <c r="D81" s="1">
        <v>42390.436008067132</v>
      </c>
      <c r="E81" s="1" t="s">
        <v>1058</v>
      </c>
      <c r="F81" s="1">
        <v>42005</v>
      </c>
      <c r="G81" s="1">
        <v>42369</v>
      </c>
      <c r="H81" s="563" t="str">
        <f t="shared" si="2"/>
        <v>Gestión de sostenibilidad ambiental</v>
      </c>
      <c r="I81" s="688">
        <f>Tabla__10.1.1.223_SQLEXPRESS_sigob_utp_Codigos_PlanesOperativos_Proyectos[[#This Row],[fecha_ultima_modificacion]]</f>
        <v>42390.436008067132</v>
      </c>
      <c r="J81" s="564" t="str">
        <f t="shared" si="3"/>
        <v xml:space="preserve">Durante 2015 se logró avanzar en el 99.61% del plan operativo del proyecto Gestión y sostenibilidad ambiental, del 100% que tenemos como meta._x000D_
_x000D_
El jardin botánico recibió durante este año 21867 visitantes, y logró llegar a 522 especies en conservación en las areas de bosque de la Universidad._x000D_
_x000D_
Asi mismo, con la Carder realizó un proyecto para la implementación de una Ludoteca, la constitución de la Red departamental de Jardínes Botánicos y se concluyó la investigación en Fibras Naturales. Con la Alcaldía de Pereira, se formuló el Plan Maestro de Silvicultura Urbana de Pereira y con la Alacaldía de Cartago el Catastro de los arboles urbanos de ese municipio._x000D_
_x000D_
Se ejecutó un convenio con Aguas y Aguas de Pereira en pro de la gestión de la educación ambiental en la zona de la Cascada Los Frayles, Buenos Aires, Lisbran y El Cedral._x000D_
_x000D_
Se realizaron convenios con la varias instituciones para el abastecimiento de arboles para reforestación, entre las más importentes: Fedegan, Empresa de Energía de Bogotá y Alcaldía de Pereira, quien encargó 5000 arboles para sembrar en los primeros 100 dias de gestión de la nueva administración en 2016._x000D_
_x000D_
Este año se logro también la impresión de una Cartilla sobre la Magnoliaceas (familia botánica con mayor amenaza de extinción en Colombia), financiada por la Botanic Gardens Conservatión Intenational (BGCI), para entregarla a las comunidades instituciones y particulares. En este sentido, el Jardín Botánico contribuyó con la imagen, propuesta y justificación de dos de las nuevas estampillas en Risaralda, dedicadas a nuestra flora y fauna; la especie Magnolia Wolfii fue la seleccionada._x000D_
_x000D_
En el marco del proceso de seguimiento y apoyo al proyecto Campus UTP Un aula Viva en el año 2015, realizaron 17 jornadas de mantenimiento al humedal y a la huerta agroecológica, así mismo se elaboraron los diseños y contenidos de dos vallas informativas para humedal y huerta que se propone imprimir en el año 2016, además con el apoyo de la responsable de comunicaciones y la oficina de Tv de la UTP se elaboró el video de difusión de las Aulas Vivas, además de la elaboración de foto-historia con el proceso de evolución de la Huerta Agroecológica. Igualmente se retroalimentaron las Guías de Interpretación Ambiental de las Aulas Vivas._x000D_
_x000D_
En el año 2015, en el marco de la estrategia de educación ambiental para la Gestión Ambiental Universitaria, fueron capacitados y sensibilizados 437 administrativos, 230 docentes, 1756 estudiantes y  570 personas externas, a través de las actividades como Mercados agroecológicos, reciclotones, capacitaciones en reciclaje, capacitaciones en temas de medio ambiente, de residuos sólidos, del proyecto UTP Recicla, celebraciones ambientales, respel entre otras._x000D_
_x000D_
La meta no se cumplió al 100% porque se esperaba capacitar un número mayor de docentes. _x000D_
_x000D_
En el proceso de Coordinación de la línea de Gestión Ambiental Universitaria, En el primer semestre del año 2015 se vincularon 60 monitores y en el segundo semestre fueron vinculados 32 a la Línea GAU, durante todo el año fueron programadas y coordinadas las actividades  con los monitores de la línea GAU, se realizaron los respectivos reportes y evaluación del desempeño solicitada por la Vicerrectoría de Responsabilidad Social y Bienestar Universitario._x000D_
En el desarrollo de la Estrategia Comunicativa: Programa radial Onda Ambiental, Durante el año 2015, fueron emitidos 45 programas a través de la emisora Universitaria Estéreo en el programa Onda ambiental, superando la meta inicialmente propuesta. Los programas siempre fueron dirigidos por la responsable de comunicaciones y contó siempre con un invitado especial._x000D_
_x000D_
En el marco de la línea Reducción del Impacto Ambiental, en las acciones tendientes a la Gestión integral de residuos sólidos en la UTP, Durante el año 2015, se realizaron 44 jornadas de recolección de material reciclado por las oficinas de la UTP y se llevaron a cabo las jornadas de separación con apoyo de los Monitores vinculados a la Línea GAU._x000D_
_x000D_
Se recolectaron 7 tipos de materiales: Papel, Cartón, Vidrio, Plástico de baja y alta densidad, Pet, chatarra, puesto que se contó con la puesta  en marcha del centro de almacenamiento temporal que permitió la recolección de mayor y cantidad y diferentes tipos de material. En el año 2015, se recuperaron 28867 kg de material reciclable (11,501 kg de material reciclable recuperados por UTP Recicla y 17,366 kg de material reciclable recuperados por COOPAZFU. Durante el año, se realizó un trabajo de capacitación y sensibilización sobre el proyecto UTP recicla dirigido a los administrativos y docentes de la UTP, como actividad complementaria de sensibilización sobre este tema se realizaron  4 reciclotones._x000D_
En el marco de la implementación del Plan Institucional para la Gestión Integral de residuos sólidos, durante el año 2015, se finalizaron las capacitaciones a las 40 dependencias generadoras de residuos peligrosos, durante las cuales se presentó el plan institucional para la Gestión Integral de Residuos de la UTP y se socializó la Resolución 956 de 2015, a través de la cual se reglamenta dicho plan._x000D_
Se concertó con SURA la realización de dos capacitaciones dirigida a generadores de respel de riesgo biológico y químico, una de ellas se llevó a cabo en el mes de diciembre y otra se propuso para el mes de febrero._x000D_
Se realizó el acompañamiento y ajustes de las rutas de recolección de residuos biológicos y químicos. También se realizaron capacitaciones a los funcionarios responsables del tema de aseo sobre el tema. Así mismo se acompañó el proceso de diseño del sistema de información ambiental en el módulo de residuos peligrosos que desarrolló la división de sistemas. _x000D_
Como avances en el Sistema de Información Ambiental de la UTP, durante el período evaluado, se finalizó la consolidación de la información ambiental disponible para el sistema de información ambiental, se acompañaron las reuniones con los ingenieros encargados del módulo de Respel._x000D_
Respecto al compromiso de presentación de informes ambientales ante los entes de control durante el año 2015, se presentaron todos los informes ambientales de ley: Informe de gestión ambiental, informe de inversión ambiental, se dio respuesta a los requerimientos de Contraloría durante la auditoría ambiental, se presentó el informe de PCB´s._x000D_
Respecto al compromiso de socialización de la política ambiental, los audios de la campaña cada cosa en su lugar, están al aire en universitaria estéreo rodando durante la mañana y la programación de la tarde. Están subidos a la página web del CGA y han rodado en algunos programas de contenido de la programación de las tardes 88.2. Además se realizó el Taller académico "Universidad Tecnológica de Pereira: Construyendo un campus sustentable" en el marco de la celebración de la política ambiental._x000D_
</v>
      </c>
      <c r="K81" s="624">
        <f>Tabla__10.1.1.223_SQLEXPRESS_sigob_utp_Codigos_PlanesOperativos_Proyectos[[#This Row],[fechaIni]]</f>
        <v>42005</v>
      </c>
      <c r="L81" s="540">
        <f>Tabla__10.1.1.223_SQLEXPRESS_sigob_utp_Codigos_PlanesOperativos_Proyectos[[#This Row],[fecha_ini]]</f>
        <v>42369</v>
      </c>
    </row>
    <row r="82" spans="1:12" x14ac:dyDescent="0.25">
      <c r="A82">
        <v>393</v>
      </c>
      <c r="B82" t="s">
        <v>277</v>
      </c>
      <c r="C82" t="s">
        <v>163</v>
      </c>
      <c r="D82" s="1">
        <v>42388.666518206017</v>
      </c>
      <c r="E82" s="1" t="s">
        <v>1059</v>
      </c>
      <c r="F82" s="1">
        <v>42005</v>
      </c>
      <c r="G82" s="1">
        <v>42369</v>
      </c>
      <c r="H82" s="563" t="str">
        <f t="shared" si="2"/>
        <v>Gestión de sedes alternas</v>
      </c>
      <c r="I82" s="688">
        <f>Tabla__10.1.1.223_SQLEXPRESS_sigob_utp_Codigos_PlanesOperativos_Proyectos[[#This Row],[fecha_ultima_modificacion]]</f>
        <v>42388.666518206017</v>
      </c>
      <c r="J82" s="564" t="str">
        <f t="shared" si="3"/>
        <v xml:space="preserve">30 de diciembre 2015_x000D_
_x000D_
Gestión de Sedes Alternas, _x000D_
_x000D_
se avanzó en un 100 %, _x000D_
Gestiones realizadas por la administración para  el diagnóstico de la utilización de  la infraestructura física del antiguo colegio, el cual se realizó el levantamiento arquitectónico para una correcta optimización, proyección y negociación. _x000D_
</v>
      </c>
      <c r="K82" s="624">
        <f>Tabla__10.1.1.223_SQLEXPRESS_sigob_utp_Codigos_PlanesOperativos_Proyectos[[#This Row],[fechaIni]]</f>
        <v>42005</v>
      </c>
      <c r="L82" s="540">
        <f>Tabla__10.1.1.223_SQLEXPRESS_sigob_utp_Codigos_PlanesOperativos_Proyectos[[#This Row],[fecha_ini]]</f>
        <v>42369</v>
      </c>
    </row>
    <row r="83" spans="1:12" x14ac:dyDescent="0.25">
      <c r="A83">
        <v>394</v>
      </c>
      <c r="B83" t="s">
        <v>277</v>
      </c>
      <c r="C83" t="s">
        <v>1244</v>
      </c>
      <c r="D83" s="1">
        <v>42389.414712650461</v>
      </c>
      <c r="E83" s="1" t="s">
        <v>1060</v>
      </c>
      <c r="F83" s="1">
        <v>42005</v>
      </c>
      <c r="G83" s="1">
        <v>42369</v>
      </c>
      <c r="H83" s="563" t="str">
        <f t="shared" si="2"/>
        <v>Sostenibilidad de la infraestructura física</v>
      </c>
      <c r="I83" s="688">
        <f>Tabla__10.1.1.223_SQLEXPRESS_sigob_utp_Codigos_PlanesOperativos_Proyectos[[#This Row],[fecha_ultima_modificacion]]</f>
        <v>42389.414712650461</v>
      </c>
      <c r="J83" s="564" t="str">
        <f t="shared" si="3"/>
        <v xml:space="preserve">30 de diciembre de 2015_x000D_
_x000D_
Sostenibilidad de la infraestructura física:_x000D_
_x000D_
Presenta un avance del 82%  donde se adelanta la implementación del amueblamiento en el edificio de ciencias de la salud y en el edificio de química por un valor de $592,212,913,oo, el amueblamiento del auditorio de bellas artes adjudicado a SERIES LTDA está para entrega del amueblamiento para el mes de marzo de 2016, el proyecto de aulas alternativa con un contratista, viene adelantando labores de fundición  de la placa en steeldeck para el primer  módulo y de las vigas de vigas aéreas  para el segundo módulo y el proceso de la guadua viene adelantando procesos al montaje de la estructura; las obras de adecuación del edificio de Ciencias de la Salud se encuentran avanzando en su etapa final; donde esta perfeccionando acabados, la obra se espera que se entregue para toda la comunidad universitaria para el mes de febrero de 2016._x000D_
Para los diseños de la UDA se realizaron los contratos de redes complementarias, gases, aires redes eléctricas, se aprobaron los diseños en la curaduría urbana No 2 el diseño arquitectónico esta en 90% se iniciaron las cantidades de obra y especificaciones técnicas, se aprobaron las distribuciones de laboratorios por parte del equipo tenido UDA; Se inició el proceso de coordinación con las redes complementarias , se espera tener el paquete compilado en marzo; la Licitación Pública No. 22 de 2015: CONSTRUCCIÓN DE OBRAS DEL CENTRO DE INNOVACIÓN Y DESARROLLO TECNOLOGICO – BLOQUE C CENTRO DE FORMACIÓN POSTGRADUAL, ya se encuentra en su primera etapa contractual y se espera el inicio por parte de la interventoría, contrato N. 5992, contratista Consorcio centro UTP, valor $8.627.342.828; la Licitación pública No. 23 de 2015: CONSTRUCCIÓN DE CANCHAS MULTIPLEX UTP- PRIMERA ETAPA, El día del cierre de la licitación no se presentó ningún proponente por esta razón la licitación se declaró desierta, aplicando el estatuto de contratación en el artículo 41 EXCEPCIONES A LA CONTRATACIÓN se solicitó cotización al ingeniero Rodrigo Cárdenas Garcia el cual presento una oferta para la construcción de las canchas por un valor de $ 1.498.399.859. De la propuesta surgió el contrato 5993 al cual se realizara el acta de inicio una vez se encuentre contratada la interventoría; Avance en ejecución: 0 %; Avance en tiempo: 0 %. INTERVENTORÍA CONSTRUCCIÓN CANCHAS MULTIPLEX UTP - PRIMERA ETAPA, Se realizó invitación a diferentes oferentes para la realización de la interventoría de las canchas para la cual se escogió la propuesta del ingeniero Eduardo Giraldo por un valor de $ 82 millones de pesos. Se envió la propuesta a la oficina jurídica para el cual elaboraron el contrato No. 6005 de 2015. El acta de inicio se firmara en el mes de enero, Avance en ejecución: 0 %; Avance en tiempo: 0 %_x000D_
Se adelantan obras menores en el auditorio de bellas artes._x000D_
_x000D_
La actualización estructural de la rampa está al 100% de la ejecución y ya fue entregada a la sección de mantenimiento de la UTP, Las adecuaciones del auditorio en el edificio de Bellas Artes se encuentran terminadas 100%._x000D_
_x000D_
</v>
      </c>
      <c r="K83" s="624">
        <f>Tabla__10.1.1.223_SQLEXPRESS_sigob_utp_Codigos_PlanesOperativos_Proyectos[[#This Row],[fechaIni]]</f>
        <v>42005</v>
      </c>
      <c r="L83" s="540">
        <f>Tabla__10.1.1.223_SQLEXPRESS_sigob_utp_Codigos_PlanesOperativos_Proyectos[[#This Row],[fecha_ini]]</f>
        <v>42369</v>
      </c>
    </row>
    <row r="84" spans="1:12" x14ac:dyDescent="0.25">
      <c r="A84">
        <v>395</v>
      </c>
      <c r="B84" t="s">
        <v>280</v>
      </c>
      <c r="C84" t="s">
        <v>172</v>
      </c>
      <c r="D84" s="1">
        <v>42368.477105057871</v>
      </c>
      <c r="E84" s="1" t="s">
        <v>1061</v>
      </c>
      <c r="F84" s="1">
        <v>42019</v>
      </c>
      <c r="G84" s="1">
        <v>42356</v>
      </c>
      <c r="H84" s="563" t="str">
        <f t="shared" si="2"/>
        <v>Sistemas de Información</v>
      </c>
      <c r="I84" s="688">
        <f>Tabla__10.1.1.223_SQLEXPRESS_sigob_utp_Codigos_PlanesOperativos_Proyectos[[#This Row],[fecha_ultima_modificacion]]</f>
        <v>42368.477105057871</v>
      </c>
      <c r="J84" s="564" t="str">
        <f t="shared" si="3"/>
        <v>Para el mes de diciembre, se tiene un avance del 80.3% correspondiente a:_x000D_
_x000D_
Software académico: 91% con los módulos de Inscripciones y admisiones_x000D_
Software Financiero: 80%, con los módulos de contabilidad, venta de servicios, licitaciones, proveedores, tesorería y necesidades._x000D_
Software de Personal: 80%, con los módulos de documentos anexos, liquidación de nomina, retención en la fuente, certificados de ingresos y retención, información para entidades externas, planta de cargos y estructura organizacional._x000D_
Software de egresados: 17%, con los módulos de encuestas y bolsa de empleo._x000D_
Software de seguimiento Plan de Desarrollo Institucional: 95%, con los módulos de administración y configuración, Evaluador._x000D_
Web Institucional: 99%, con las actividades de Investigación, reestructuración, actualización Administración, estandarización y soporte del portal institucional y sus sitios internos nuevos y antiguos de acuerdo a las exigencias del medio. Administración, desarrollo e implementación de herramientas de uso WEB para la comunidad universitaria._x000D_
Proyecto de Identidad: 100%, con las actividades de Plan de Marketing de promocion Marca UTP, Sistema de Señalización UTP, Implementación del Centro Virtual de Marca UTP, Banco Fotográfico UTP, Estandarización Publicaciones Editoriales y Piezas Académicas UTP.</v>
      </c>
      <c r="K84" s="624">
        <f>Tabla__10.1.1.223_SQLEXPRESS_sigob_utp_Codigos_PlanesOperativos_Proyectos[[#This Row],[fechaIni]]</f>
        <v>42019</v>
      </c>
      <c r="L84" s="540">
        <f>Tabla__10.1.1.223_SQLEXPRESS_sigob_utp_Codigos_PlanesOperativos_Proyectos[[#This Row],[fecha_ini]]</f>
        <v>42356</v>
      </c>
    </row>
    <row r="85" spans="1:12" x14ac:dyDescent="0.25">
      <c r="A85">
        <v>396</v>
      </c>
      <c r="B85" t="s">
        <v>280</v>
      </c>
      <c r="C85" t="s">
        <v>286</v>
      </c>
      <c r="D85" s="1">
        <v>42368.479436539354</v>
      </c>
      <c r="E85" s="1" t="s">
        <v>1062</v>
      </c>
      <c r="F85" s="1">
        <v>42019</v>
      </c>
      <c r="G85" s="1">
        <v>42356</v>
      </c>
      <c r="H85" s="563" t="str">
        <f t="shared" si="2"/>
        <v>Sostenibilidad de Software y Hardware</v>
      </c>
      <c r="I85" s="688">
        <f>Tabla__10.1.1.223_SQLEXPRESS_sigob_utp_Codigos_PlanesOperativos_Proyectos[[#This Row],[fecha_ultima_modificacion]]</f>
        <v>42368.479436539354</v>
      </c>
      <c r="J85" s="564" t="str">
        <f t="shared" si="3"/>
        <v>Para el mes de diciembre se tiene un avance del 94%, correspondiente a:_x000D_
_x000D_
Administración de la red: 100% con las actividades de Administración, documentación y crecimiento de la red física de cableado estructurado: Infraestructura de conectividad, respaldo y continuidad de los sistemas de información  7x24._x000D_
Administración de salas: 99% con las actividades de Sistematización procesos de préstamo, asignación y control de recursos para uso individual en salas CRIE. (Plataforma Linux); Actualización plataforma de selección y asignación de horarios de monitorías CRIE; Sistematización y automatización del proceso de programación de Videoconferencias._x000D_
Renovación equipos de Computo: 80% con las actividades de renovación equipos de computo academia, estudiantes y Administrativos._x000D_
Mantenimientos preventivos: 100%_x000D_
Mantenimientos correctivos: 90%</v>
      </c>
      <c r="K85" s="624">
        <f>Tabla__10.1.1.223_SQLEXPRESS_sigob_utp_Codigos_PlanesOperativos_Proyectos[[#This Row],[fechaIni]]</f>
        <v>42019</v>
      </c>
      <c r="L85" s="540">
        <f>Tabla__10.1.1.223_SQLEXPRESS_sigob_utp_Codigos_PlanesOperativos_Proyectos[[#This Row],[fecha_ini]]</f>
        <v>42356</v>
      </c>
    </row>
    <row r="86" spans="1:12" x14ac:dyDescent="0.25">
      <c r="A86">
        <v>397</v>
      </c>
      <c r="B86" t="s">
        <v>280</v>
      </c>
      <c r="C86" t="s">
        <v>281</v>
      </c>
      <c r="D86" s="1">
        <v>42368.48523622685</v>
      </c>
      <c r="E86" s="1" t="s">
        <v>1063</v>
      </c>
      <c r="F86" s="1">
        <v>42019</v>
      </c>
      <c r="G86" s="1">
        <v>42356</v>
      </c>
      <c r="H86" s="563" t="str">
        <f t="shared" si="2"/>
        <v>Automatización de Espacios Físicos</v>
      </c>
      <c r="I86" s="688">
        <f>Tabla__10.1.1.223_SQLEXPRESS_sigob_utp_Codigos_PlanesOperativos_Proyectos[[#This Row],[fecha_ultima_modificacion]]</f>
        <v>42368.48523622685</v>
      </c>
      <c r="J86" s="564" t="str">
        <f t="shared" si="3"/>
        <v xml:space="preserve">Para el mes de diciembre se tiene un avance del 85%, correspondiente a  la elaboración del contrato e inicio de obra. </v>
      </c>
      <c r="K86" s="624">
        <f>Tabla__10.1.1.223_SQLEXPRESS_sigob_utp_Codigos_PlanesOperativos_Proyectos[[#This Row],[fechaIni]]</f>
        <v>42019</v>
      </c>
      <c r="L86" s="540">
        <f>Tabla__10.1.1.223_SQLEXPRESS_sigob_utp_Codigos_PlanesOperativos_Proyectos[[#This Row],[fecha_ini]]</f>
        <v>42356</v>
      </c>
    </row>
    <row r="87" spans="1:12" x14ac:dyDescent="0.25">
      <c r="A87">
        <v>398</v>
      </c>
      <c r="B87" t="s">
        <v>280</v>
      </c>
      <c r="C87" t="s">
        <v>283</v>
      </c>
      <c r="D87" s="1">
        <v>42368.481823298614</v>
      </c>
      <c r="E87" s="1" t="s">
        <v>1064</v>
      </c>
      <c r="F87" s="1">
        <v>42019</v>
      </c>
      <c r="G87" s="1">
        <v>42356</v>
      </c>
      <c r="H87" s="563" t="str">
        <f t="shared" si="2"/>
        <v>Sistemas de Comunicación</v>
      </c>
      <c r="I87" s="688">
        <f>Tabla__10.1.1.223_SQLEXPRESS_sigob_utp_Codigos_PlanesOperativos_Proyectos[[#This Row],[fecha_ultima_modificacion]]</f>
        <v>42368.481823298614</v>
      </c>
      <c r="J87" s="564" t="str">
        <f t="shared" si="3"/>
        <v>Para el mes de diciembre el proyecto de Sistemas de Comunicación tiene un avance del 92.5%, correspondiente a:_x000D_
_x000D_
Administrador de la red: 100%, con las actividades de Administración y planeación red de voz, Administración y ampliación sistema inalámbrico de la Universidad._x000D_
Televisión: 83%, con las actividades de Puesta en marcha e implementación y Desarrollo de contenidos para la Red Interna Audiovisual UTP. Realización y apoyo en  piezas audiovisuales a la Institución (Academia y Administración). Generación de formato audiovisual para presentar al Canal Zoom._x000D_
Grupo de Investigación: 87%, con las actividades de Participación en  la Asociación de la Televisión Educativa y Cultural, realización cine foro, representar a la UTP en el canal ZOOM. Clasificación del grupo. Vigilancia Tecnológica. Desarrollo, seguimiento y evaluación de competencias de uso y apropiación de TIC en la comunidad en general interna - externa a la UTP._x000D_
Redes académicas de alta velocidad: 100%, con las actividades de plataformas LMS. Promover, coordinar y dinamizar el desarrollo de comunidades temáticas para trabajo colaborativo. Promover y coordinar actividades de estímulo y difusión del uso de los servicios que ofrecen las redes académicas (STAR) a la comunidad académica de la Universidad.</v>
      </c>
      <c r="K87" s="624">
        <f>Tabla__10.1.1.223_SQLEXPRESS_sigob_utp_Codigos_PlanesOperativos_Proyectos[[#This Row],[fechaIni]]</f>
        <v>42019</v>
      </c>
      <c r="L87" s="540">
        <f>Tabla__10.1.1.223_SQLEXPRESS_sigob_utp_Codigos_PlanesOperativos_Proyectos[[#This Row],[fecha_ini]]</f>
        <v>42356</v>
      </c>
    </row>
    <row r="88" spans="1:12" x14ac:dyDescent="0.25">
      <c r="A88">
        <v>399</v>
      </c>
      <c r="B88" t="s">
        <v>287</v>
      </c>
      <c r="C88" t="s">
        <v>289</v>
      </c>
      <c r="D88" s="1">
        <v>42389.400671875002</v>
      </c>
      <c r="E88" s="1" t="s">
        <v>1065</v>
      </c>
      <c r="F88" s="1">
        <v>42005</v>
      </c>
      <c r="G88" s="1">
        <v>42369</v>
      </c>
      <c r="H88" s="563" t="str">
        <f t="shared" si="2"/>
        <v>Procesos de Gestión Humana</v>
      </c>
      <c r="I88" s="688">
        <f>Tabla__10.1.1.223_SQLEXPRESS_sigob_utp_Codigos_PlanesOperativos_Proyectos[[#This Row],[fecha_ultima_modificacion]]</f>
        <v>42389.400671875002</v>
      </c>
      <c r="J88" s="564" t="str">
        <f t="shared" si="3"/>
        <v xml:space="preserve">Se tiene un avance a la fecha del 87.75 %, del cual se destacan las siguientes actividades:_x000D_
_x000D_
?	Implementación proceso de evaluación de competencias. Finalización de evaluación y consolidación de informes finales de evaluación_x000D_
?	Parametrización del aplicativo y prueba piloto con funcionarios de diferentes áreas, (Sistemas, CRIE, Biblioteca, Vice administrativa). Entrega de aplicativo para funcionamiento_x000D_
?	Revisión acuerdo de carrera -  ley 909_x000D_
?	Elaboración Documento Propuesta de Carrera administrativa_x000D_
?	Desarrollar procesos de selección de acuerdo con los requerimientos (2 procesos para la Facultad de Bellas Artes- División de Sistemas – Oficina de Planeación, Vicerrectoría Responsabilidad Social, Gestión  Financiera)_x000D_
?	Presentación informe gestión plan de capacitación 2014 al Comité de Capacitación Administrativas y alta dirección y propuesta plan de capacitación institucional vigencia 2015_x000D_
?	Inducción administrativa  asistencia 8 personas primer semestre – asistencia 11 personas segundo semestre_x000D_
?	Implementación del plan de capacitación institucional. Avance del 75% (horas ejecutadas/total horas) (14 procesos)_x000D_
?	Re inducción administrativa (temas: Código de Ética y Buen Gobierno-MECI- Código Único Disciplinario) asistencia 225 personas primer semestre. Socialización Sistema de seguridad y salud en el trabajo asistentes 280 personas segundo semestre_x000D_
?	Sensibilización del personal próximo a jubilarse asistentes 3 personas_x000D_
?	Las actividades correspondientes a los Subprogramas Higiene y Seguridad - Medicina Preventiva y del Trabajo, se han desarrollado de acuerdo al plan de trabajo establecido por el responsable._x000D_
_x000D_
Los soportes a los procesos de selección se encuentran en archivo físico de gestión humana - División de personal._x000D_
</v>
      </c>
      <c r="K88" s="624">
        <f>Tabla__10.1.1.223_SQLEXPRESS_sigob_utp_Codigos_PlanesOperativos_Proyectos[[#This Row],[fechaIni]]</f>
        <v>42005</v>
      </c>
      <c r="L88" s="540">
        <f>Tabla__10.1.1.223_SQLEXPRESS_sigob_utp_Codigos_PlanesOperativos_Proyectos[[#This Row],[fecha_ini]]</f>
        <v>42369</v>
      </c>
    </row>
    <row r="89" spans="1:12" x14ac:dyDescent="0.25">
      <c r="A89">
        <v>400</v>
      </c>
      <c r="B89" t="s">
        <v>287</v>
      </c>
      <c r="C89" t="s">
        <v>1247</v>
      </c>
      <c r="D89" s="1">
        <v>42389.407873645832</v>
      </c>
      <c r="E89" s="1" t="s">
        <v>1066</v>
      </c>
      <c r="F89" s="1">
        <v>42005</v>
      </c>
      <c r="G89" s="1">
        <v>42369</v>
      </c>
      <c r="H89" s="563" t="str">
        <f t="shared" si="2"/>
        <v>Cultura Organizacional</v>
      </c>
      <c r="I89" s="688">
        <f>Tabla__10.1.1.223_SQLEXPRESS_sigob_utp_Codigos_PlanesOperativos_Proyectos[[#This Row],[fecha_ultima_modificacion]]</f>
        <v>42389.407873645832</v>
      </c>
      <c r="J89" s="564" t="str">
        <f t="shared" si="3"/>
        <v xml:space="preserve">Corte Diciembre 30_x000D_
_x000D_
Se registra un avance de 100 % del cual se destacan las siguientes actividades:_x000D_
_x000D_
- Intervención de procesos de acuerdo con los resultados de la medición de clima (Univirtual- Financiera- Académica- Gestión Humana- RSBU- Gestión de documentos)_x000D_
- Medición de la percepción del esfuerzo que hace la institución por mejorar el clima_x000D_
- Construcción Propuesta Intervención de Cultura Organizacional_x000D_
</v>
      </c>
      <c r="K89" s="624">
        <f>Tabla__10.1.1.223_SQLEXPRESS_sigob_utp_Codigos_PlanesOperativos_Proyectos[[#This Row],[fechaIni]]</f>
        <v>42005</v>
      </c>
      <c r="L89" s="540">
        <f>Tabla__10.1.1.223_SQLEXPRESS_sigob_utp_Codigos_PlanesOperativos_Proyectos[[#This Row],[fecha_ini]]</f>
        <v>42369</v>
      </c>
    </row>
    <row r="90" spans="1:12" x14ac:dyDescent="0.25">
      <c r="A90">
        <v>401</v>
      </c>
      <c r="B90" t="s">
        <v>287</v>
      </c>
      <c r="C90" t="s">
        <v>1248</v>
      </c>
      <c r="D90" s="1">
        <v>42368.637143749998</v>
      </c>
      <c r="E90" s="1" t="s">
        <v>1067</v>
      </c>
      <c r="F90" s="1">
        <v>42005</v>
      </c>
      <c r="G90" s="1">
        <v>42369</v>
      </c>
      <c r="H90" s="563" t="str">
        <f t="shared" si="2"/>
        <v>Estructura Organizacional</v>
      </c>
      <c r="I90" s="688">
        <f>Tabla__10.1.1.223_SQLEXPRESS_sigob_utp_Codigos_PlanesOperativos_Proyectos[[#This Row],[fecha_ultima_modificacion]]</f>
        <v>42368.637143749998</v>
      </c>
      <c r="J90" s="564" t="str">
        <f t="shared" si="3"/>
        <v xml:space="preserve">A corte 31 de Diciembre de 2015, se tiene un avance del 100% correspondiente a las actividades estipuladas en el plan operativo del proyecto Mejoramiento de procesos._x000D_
_x000D_
Las actividades más relevantes que permitieron el alcance anterior son:_x000D_
_x000D_
Tareas_x000D_
_x000D_
1.	Revisiones preliminares y correcciones de los catorce (14) informes resultantes de la experiencia piloto de mejoramiento de procesos, adelantada vía proyectos de grado. (4%)_x000D_
_x000D_
2.	Elaboración del documento resumen ejecutivo (resultados esperados, diagnóstico, propuesta de mejoramiento y proceso rediseñado) de los procesos mejorados, a saber: (4%)_x000D_
_x000D_
Vicerrectoría de Investigaciones, Innovación y Extensión_x000D_
_x000D_
?	Gestión de la innovación y el emprendimiento._x000D_
?	Gestión de la oferta institucional de servicios y productos._x000D_
?	Coordinación institucional de los organismos evaluadores de la conformidad._x000D_
?	Coordinación institucional de las prácticas universitarias._x000D_
_x000D_
Vicerrectoría Académica _x000D_
_x000D_
?	Gestión  académica para la docencia._x000D_
_x000D_
Vicerrectoría Administrativa y Financiera_x000D_
_x000D_
?	Administración de la seguridad institucional. _x000D_
?	Administración del servicio de aseo._x000D_
?	Administración del mantenimiento institucional._x000D_
?	Administración  de servicios complementarios._x000D_
?	Administración del Almacén General e Inventarios. _x000D_
_x000D_
Vicerrectoría de Responsabilidad Social y Bienestar Universitario_x000D_
_x000D_
?	Promoción Social._x000D_
?	Gestión de la comunicación organizacional._x000D_
?	Gestión de la comunicación informativa._x000D_
_x000D_
Jurídica _x000D_
_x000D_
?	Gestión de la contratación._x000D_
_x000D_
3.	Envío preliminar a los funcionarios directamente responsables del proceso, para validación del diagnóstico y la propuesta formulada por el Equipo de Mejoramiento con el fin de proponer ajustes a la propuesta o tomar decisión de implementar rediseño. (3%) _x000D_
_x000D_
Vicerrectoría de Investigaciones, Innovación y Extensión_x000D_
_x000D_
?	Gestión de la innovación y el emprendimiento._x000D_
?	Gestión de la oferta institucional de servicios y productos._x000D_
?	Coordinación institucional de los organismos evaluadores de la conformidad._x000D_
?	Coordinación institucional de las prácticas universitarias._x000D_
_x000D_
Vicerrectoría Académica _x000D_
_x000D_
?	Gestión  académica para la docencia._x000D_
_x000D_
Vicerrectoría Administrativa y Financiera_x000D_
_x000D_
?	Administración del servicio de aseo._x000D_
?	Administración del Almacén General e Inventarios._x000D_
?	Administración de Servicios Complementarios_x000D_
?	Administración de la seguridad institucional. _x000D_
?	Administración del mantenimiento institucional._x000D_
_x000D_
Vicerrectoría de Responsabilidad Social y Bienestar Universitario_x000D_
_x000D_
?	Promoción Social._x000D_
?	Gestión de la comunicación organizacional._x000D_
?	Gestión de la comunicación informativa._x000D_
_x000D_
Jurídica _x000D_
_x000D_
?	Gestión de la contratación._x000D_
_x000D_
4.	Socialización y presentación del informe ejecutivo final ante las instancias correspondientes, a saber: (4%)_x000D_
_x000D_
Vicerrectoría de Investigaciones, Innovación y Extensión_x000D_
_x000D_
?	Gestión de la innovación y el emprendimiento._x000D_
?	Gestión de la oferta institucional de servicios y productos._x000D_
?	Coordinación institucional de los organismos evaluadores de la conformidad._x000D_
?	Coordinación institucional de las prácticas universitarias._x000D_
_x000D_
Vicerrectoría Académica _x000D_
_x000D_
?	Gestión  académica para la docencia._x000D_
_x000D_
Vicerrectoría Administrativa y Financiera_x000D_
_x000D_
?	Administración del servicio de aseo._x000D_
?	Administración del Almacén General e Inventarios._x000D_
?	Administración de Servicios Complementarios_x000D_
?	Administración de la seguridad institucional. _x000D_
?	Administración del mantenimiento institucional._x000D_
_x000D_
Vicerrectoría de Responsabilidad Social y Bienestar Universitario_x000D_
_x000D_
?	Promoción Social._x000D_
?	Gestión de la comunicación organizacional._x000D_
?	Gestión de la comunicación informativa._x000D_
_x000D_
5.	Elaboración del documento que contiene resultados esperados y el diagnóstico obtenido para los procesos analizados: (5%)_x000D_
_x000D_
?	Gestión Contable._x000D_
?	Gestión de Presupuesto._x000D_
?	Gestión de Tesorería._x000D_
?	Gestión de compra de bienes y suministros._x000D_
?	Gestión estratégica de proyectos institucionales y especiales._x000D_
_x000D_
6.	Revisión preliminar en conjunto con el Equipo de Mejoramiento de Procesos, de los resultados preliminares de los  procesos analizados: (5%)_x000D_
_x000D_
?	Gestión de Tesorería. _x000D_
?	Gestión del Presupuesto. _x000D_
?	Gestión Contable._x000D_
?	Gestión de compra de bienes y suministros._x000D_
?	Gestión estratégica de proyectos institucionales y especiales._x000D_
_x000D_
7.	Socialización y presentación del informe ejecutivo ante el equipo interno de trabajo de la unidad organizacional Gestión Financiera, de los procesos: (5%) _x000D_
_x000D_
?	Gestión de Tesorería. _x000D_
?	Gestión del Presupuesto. _x000D_
?	Gestión Contable._x000D_
?	Gestión de compra de bienes y suministros._x000D_
?	Gestión estratégica de proyectos institucionales y especiales._x000D_
_x000D_
8.	Elaboración de flujogramas de los procesos  y procedimientos intervenidos utilizando el Software Enterprice Architect, a saber: _x000D_
_x000D_
Vicerrectoría Administrativa y Financiera (5%)_x000D_
_x000D_
?	Gestión Contable._x000D_
?	Gestión de Presupuesto._x000D_
?	Gestión de Compras Bienes y Suministros._x000D_
?	Gestión de Tesorería._x000D_
?	Gestión estratégica de proyectos institucionales y especiales._x000D_
_x000D_
Vicerrectoría de Investigaciones, Innovación y Extensión (5%)_x000D_
_x000D_
?	Gestión de la innovación y el emprendimiento._x000D_
?	Gestión de la oferta institucional de servicios y productos._x000D_
?	Coordinación institucional de los organismos evaluadores de la conformidad._x000D_
?	Coordinación institucional de las prácticas universitarias._x000D_
_x000D_
_x000D_
Vicerrectoría Académica _x000D_
_x000D_
?	Gestión  académica para la docencia._x000D_
_x000D_
Gestión de servicios institucionales _x000D_
_x000D_
?	Administración de la seguridad institucional. _x000D_
?	Administración del servicio de aseo._x000D_
?	Administración del mantenimiento institucional._x000D_
?	Administración  de servicios complementarios._x000D_
?	Administración del Almacén General e Inventarios. _x000D_
_x000D_
Vicerrectoría de Responsabilidad Social y Bienestar Universitario _x000D_
_x000D_
?	Promoción  social._x000D_
?	Gestión de la comunicación organizacional._x000D_
?	Gestión de la comunicación informativa._x000D_
_x000D_
Jurídica _x000D_
_x000D_
?	Gestión de la contratación._x000D_
_x000D_
9.	Redefinición de nuevos procesos a intervenir y mejorar (Dependencias y procesos), a saber: (5%)_x000D_
_x000D_
DEPENDENCIA	PROCESOS A INTERVENIR_x000D_
Vicerrectoría Administrativa y Financiera._x000D_
Unidad organizacional:_x000D_
Gestión del Talento Humano	1.	Desarrollo del talento humano. _x000D_
2.	Vinculación de talento humano._x000D_
3.	Administración de la compensación._x000D_
4.	Gestión de actos administrativos específicos._x000D_
5.	Sistema de gestión de la salud y la seguridad en el trabajo – SG-SST_x000D_
Vicerrectoría de Investigaciones, Innovación y Extensión._x000D_
Unidad organizacional:_x000D_
Administración Institucional de la Investigación	6.	Fortalecimiento de la investigación institucional._x000D_
7.	Fomento investigativo._x000D_
8.	Fomento a la producción intelectual._x000D_
_x000D_
_x000D_
10.	Conformación equipos de trabajo, diseño, socialización y puesta en común de la metodología a emplear institucionalmente para mejoramiento de procesos. (5%)_x000D_
_x000D_
11.	Por tratarse de actividades simultáneas, requeridas para continuar con el desarrollo del Estudio, según metodología establecida, en el período se evidencia un nuevo avance del 40%, evidenciado en el desarrollo de las siguientes actividades en cada proceso en intervención:_x000D_
_x000D_
?	Rediseño de cada uno de los procedimientos que conforman el proceso._x000D_
_x000D_
?	Elaboración, revisión y análisis de los respectivos flujogramas, en que aparece la articulación de actividades entre dependencias intervinientes en cada procedimiento._x000D_
_x000D_
?	Desarrollo en detalle de las subactividades que conforman las actividades  correspondientes e identificación de los cargos que las desarrollan._x000D_
_x000D_
12.	Elaboración del plan de acción para el mejoramiento de los procesos definidos e intervenido en el año 2014 a saber: (5%)_x000D_
_x000D_
Vicerrectoría Administrativa y Financiera_x000D_
_x000D_
?	Gestión de Tesorería. _x000D_
?	Gestión del Presupuesto. _x000D_
?	Gestión Contable._x000D_
?	Gestión de compra de bienes y suministros._x000D_
?	Gestión estratégica de proyectos institucionales y especiales._x000D_
_x000D_
Vicerrectoría de Investigaciones, Innovación y Extensión_x000D_
_x000D_
?	Gestión de la innovación y el emprendimiento._x000D_
?	Gestión de la oferta institucional de servicios y productos._x000D_
?	Coordinación institucional de los organismos evaluadores de la conformidad._x000D_
?	Coordinación institucional de las prácticas universitarias._x000D_
_x000D_
13.	Entrega del plan de mejoramiento a la dependencia correspondiente para el seguimiento a los compromisos establecidos, de los procesos: (5%)_x000D_
_x000D_
Vicerrectoría Administrativa y Financiera_x000D_
_x000D_
?	Gestión de Tesorería. _x000D_
?	Gestión del Presupuesto. _x000D_
?	Gestión Contable._x000D_
?	Gestión de compra de bienes y suministros._x000D_
?	Gestión estratégica de proyectos institucionales y especiales._x000D_
_x000D_
Vicerrectoría de Responsabilidad Social y Bienestar Universitario_x000D_
_x000D_
?	Promoción Social._x000D_
?	Gestión de la comunicación organizacional._x000D_
?	Gestión de la comunicación informativa._x000D_
</v>
      </c>
      <c r="K90" s="624">
        <f>Tabla__10.1.1.223_SQLEXPRESS_sigob_utp_Codigos_PlanesOperativos_Proyectos[[#This Row],[fechaIni]]</f>
        <v>42005</v>
      </c>
      <c r="L90" s="540">
        <f>Tabla__10.1.1.223_SQLEXPRESS_sigob_utp_Codigos_PlanesOperativos_Proyectos[[#This Row],[fecha_ini]]</f>
        <v>42369</v>
      </c>
    </row>
    <row r="91" spans="1:12" x14ac:dyDescent="0.25">
      <c r="A91">
        <v>402</v>
      </c>
      <c r="B91" t="s">
        <v>287</v>
      </c>
      <c r="C91" t="s">
        <v>288</v>
      </c>
      <c r="D91" s="1">
        <v>42388.411292164354</v>
      </c>
      <c r="E91" s="1" t="s">
        <v>1021</v>
      </c>
      <c r="F91" s="1">
        <v>42005</v>
      </c>
      <c r="G91" s="1">
        <v>42369</v>
      </c>
      <c r="H91" s="563" t="str">
        <f t="shared" si="2"/>
        <v>Gestión de Procesos</v>
      </c>
      <c r="I91" s="688">
        <f>Tabla__10.1.1.223_SQLEXPRESS_sigob_utp_Codigos_PlanesOperativos_Proyectos[[#This Row],[fecha_ultima_modificacion]]</f>
        <v>42388.411292164354</v>
      </c>
      <c r="J91" s="564" t="str">
        <f t="shared" si="3"/>
        <v xml:space="preserve">El Sistema Integral de Calidad presenta un avance de 90% al 31 de diciembre de 2015, representado en el cumplimiento de su plan de acción.  _x000D_
_x000D_
Los principales resultados obtenidos fueron:_x000D_
_x000D_
Generales_x000D_
-Implementación Nuevo Mapa de Macroprocesos y Direccionamiento del Sistema Integral de Gestión (Alcance, Política de Calidad y Objetivos)_x000D_
-Participación en los Comité de Riesgos y Grupos Técnicos de de Evaluación de cargos y mejoramiento administrativo_x000D_
-Administración documentación Sistema Integral de Calidad_x000D_
-Caracterizaciones de Macroprocesos  _x000D_
-Medición de la Satisfacción de los Usuarios (Nueva Metodología)_x000D_
-Ajuste documentación Auditorías internas y planificación ejecución 2016_x000D_
-Documentación Estructura Orgánica_x000D_
_x000D_
Organismos Evaluadores de la Conformidad_x000D_
_x000D_
- Realización auditorías internas 2015_x000D_
- Ejecución plan de acción OEC - Audiotría Externa Organismo Acreditador_x000D_
- Operacionalización comité técnico OEC._x000D_
- Curso de validación de métodos para el centro de laboratorios_x000D_
_x000D_
_x000D_
Seguridad de la Información_x000D_
_x000D_
Capacitación_x000D_
   - Curso de Auditor Interno ISO 27001:2013_x000D_
   - Superintendencia de Industria y Turismo para la "Protección de Datos Personales"._x000D_
   - Secretaria de Transparencia "Ley de Transparencia 1712/2014 y Decreto reglamentario 103/2015"_x000D_
Revisión de procedimientos SGSI_x000D_
Revisón del Plan de tratamiento de Riesgos y Adaptación del Plan de tratamiento de Riesgos actual al SGSI._x000D_
Actualización de activos de información, Identificación y análisis de Riesgos, y Plan de tratamiento de riesgo._x000D_
Desarrollo de actividades para implementación del procedimiento de Gestión de Incidentes - Mesa de ayuda._x000D_
Desarrollo de actividades para implementación del procedimiento Control de Acceso._x000D_
Realización de Directrices para el SGSI:_x000D_
_x000D_
_x000D_
Sistema de Gestión de Calidad - Área Académica_x000D_
-	Definición de procedimientos institucionales a partir de los resultados del diagnóstico documental._x000D_
-	Complemento matriz de alineación de lineamientos de acreditación Vs requisitos norma ISO 9001 y NTC GP 1000, inclusión de los requisitos mínimos para gestión de Registros Calificados_x000D_
-Actualización funciones cargos estandarizados área académica, según lineamientos decreto 1785_x000D_
- Identificación de registros y tipos de documentos, nuevos indicadores de acreditación de programas (trabajo con oficina de planeación y Vicerrectoría Académica)_x000D_
_x000D_
Seguridad y Salud en el Trabajo_x000D_
- Matrices de peligros y riesgos, _x000D_
- Programas de vigilancia epidemiologica, _x000D_
- Intervención del riesgo psicosocial._x000D_
- Implementación primera Fase del sistema de gestión de SST dando cumplimiento al decreto 1072 de 2015 </v>
      </c>
      <c r="K91" s="624">
        <f>Tabla__10.1.1.223_SQLEXPRESS_sigob_utp_Codigos_PlanesOperativos_Proyectos[[#This Row],[fechaIni]]</f>
        <v>42005</v>
      </c>
      <c r="L91" s="540">
        <f>Tabla__10.1.1.223_SQLEXPRESS_sigob_utp_Codigos_PlanesOperativos_Proyectos[[#This Row],[fecha_ini]]</f>
        <v>42369</v>
      </c>
    </row>
    <row r="92" spans="1:12" x14ac:dyDescent="0.25">
      <c r="A92">
        <v>403</v>
      </c>
      <c r="B92" t="s">
        <v>290</v>
      </c>
      <c r="C92" t="s">
        <v>182</v>
      </c>
      <c r="D92" s="1">
        <v>42394.471406099539</v>
      </c>
      <c r="E92" s="1" t="s">
        <v>1152</v>
      </c>
      <c r="F92" s="1">
        <v>42020</v>
      </c>
      <c r="G92" s="1">
        <v>42369</v>
      </c>
      <c r="H92" s="563" t="str">
        <f t="shared" si="2"/>
        <v>Optimización de Ingresos</v>
      </c>
      <c r="I92" s="688">
        <f>Tabla__10.1.1.223_SQLEXPRESS_sigob_utp_Codigos_PlanesOperativos_Proyectos[[#This Row],[fecha_ultima_modificacion]]</f>
        <v>42394.471406099539</v>
      </c>
      <c r="J92" s="564" t="str">
        <f t="shared" si="3"/>
        <v>Al 31 de Diciembre e se tiene un avance del 82% correspondiente a los proyectos:"Certificación de educación continuada" y  "Desafectación de los recursos de destinación especifica de concurrencia para el pago del pasivo pensional", los avances en las tareas se pueden consultar en el plan operativo Optimización de Ingresos.</v>
      </c>
      <c r="K92" s="624">
        <f>Tabla__10.1.1.223_SQLEXPRESS_sigob_utp_Codigos_PlanesOperativos_Proyectos[[#This Row],[fechaIni]]</f>
        <v>42020</v>
      </c>
      <c r="L92" s="540">
        <f>Tabla__10.1.1.223_SQLEXPRESS_sigob_utp_Codigos_PlanesOperativos_Proyectos[[#This Row],[fecha_ini]]</f>
        <v>42369</v>
      </c>
    </row>
    <row r="93" spans="1:12" x14ac:dyDescent="0.25">
      <c r="A93">
        <v>404</v>
      </c>
      <c r="B93" t="s">
        <v>290</v>
      </c>
      <c r="C93" t="s">
        <v>181</v>
      </c>
      <c r="D93" s="1">
        <v>42394.471272650466</v>
      </c>
      <c r="E93" s="1" t="s">
        <v>1153</v>
      </c>
      <c r="F93" s="1">
        <v>42020</v>
      </c>
      <c r="G93" s="1">
        <v>42369</v>
      </c>
      <c r="H93" s="563" t="str">
        <f t="shared" si="2"/>
        <v>Nuevas líneas de financiamiento</v>
      </c>
      <c r="I93" s="688">
        <f>Tabla__10.1.1.223_SQLEXPRESS_sigob_utp_Codigos_PlanesOperativos_Proyectos[[#This Row],[fecha_ultima_modificacion]]</f>
        <v>42394.471272650466</v>
      </c>
      <c r="J93" s="564" t="str">
        <f t="shared" si="3"/>
        <v>Al 31 de Diciembre se tiene un avance del 85% correspondiente a los proyectos:"Consecución de recursos nuevos a través de la comisión SUE", los avances en las tareas se pueden consultar en el plan operativo Nuevas líneas de financiamiento.</v>
      </c>
      <c r="K93" s="624">
        <f>Tabla__10.1.1.223_SQLEXPRESS_sigob_utp_Codigos_PlanesOperativos_Proyectos[[#This Row],[fechaIni]]</f>
        <v>42020</v>
      </c>
      <c r="L93" s="540">
        <f>Tabla__10.1.1.223_SQLEXPRESS_sigob_utp_Codigos_PlanesOperativos_Proyectos[[#This Row],[fecha_ini]]</f>
        <v>42369</v>
      </c>
    </row>
    <row r="94" spans="1:12" x14ac:dyDescent="0.25">
      <c r="A94">
        <v>405</v>
      </c>
      <c r="B94" t="s">
        <v>290</v>
      </c>
      <c r="C94" t="s">
        <v>184</v>
      </c>
      <c r="D94" s="1">
        <v>42394.473646956016</v>
      </c>
      <c r="E94" s="1" t="s">
        <v>1154</v>
      </c>
      <c r="F94" s="1">
        <v>42020</v>
      </c>
      <c r="G94" s="1">
        <v>42369</v>
      </c>
      <c r="H94" s="563" t="str">
        <f t="shared" si="2"/>
        <v>Racionalización del uso de los recursos</v>
      </c>
      <c r="I94" s="688">
        <f>Tabla__10.1.1.223_SQLEXPRESS_sigob_utp_Codigos_PlanesOperativos_Proyectos[[#This Row],[fecha_ultima_modificacion]]</f>
        <v>42394.473646956016</v>
      </c>
      <c r="J94" s="564" t="str">
        <f t="shared" si="3"/>
        <v>Al 31 de Diciembre se tiene un avance del 91% correspondiente a los proyectos:_x000D_
Licitaciones para Bienes y Suministros en Línea, Eliminación de sellos y control electrónico de autenticidad de certificados, Tercerización de los servicios para crédito educativo en pregrado y posgrado, Políticas de ejecución presupuestal,  los avances en las tareas se pueden consultar en el plan operativo Racionalización del uso de los recursos</v>
      </c>
      <c r="K94" s="624">
        <f>Tabla__10.1.1.223_SQLEXPRESS_sigob_utp_Codigos_PlanesOperativos_Proyectos[[#This Row],[fechaIni]]</f>
        <v>42020</v>
      </c>
      <c r="L94" s="540">
        <f>Tabla__10.1.1.223_SQLEXPRESS_sigob_utp_Codigos_PlanesOperativos_Proyectos[[#This Row],[fecha_ini]]</f>
        <v>42369</v>
      </c>
    </row>
    <row r="95" spans="1:12" x14ac:dyDescent="0.25">
      <c r="A95">
        <v>392</v>
      </c>
      <c r="B95" t="s">
        <v>1245</v>
      </c>
      <c r="C95" t="s">
        <v>278</v>
      </c>
      <c r="D95" s="1">
        <v>42390.436008067132</v>
      </c>
      <c r="E95" s="1" t="s">
        <v>1058</v>
      </c>
      <c r="F95" s="1">
        <v>42005</v>
      </c>
      <c r="G95" s="1">
        <v>42369</v>
      </c>
      <c r="H95" s="563" t="str">
        <f t="shared" si="2"/>
        <v>Gestión de sostenibilidad ambiental</v>
      </c>
      <c r="I95" s="688">
        <f>Tabla__10.1.1.223_SQLEXPRESS_sigob_utp_Codigos_PlanesOperativos_Proyectos[[#This Row],[fecha_ultima_modificacion]]</f>
        <v>42390.436008067132</v>
      </c>
      <c r="J95" s="564" t="str">
        <f t="shared" si="3"/>
        <v xml:space="preserve">Durante 2015 se logró avanzar en el 99.61% del plan operativo del proyecto Gestión y sostenibilidad ambiental, del 100% que tenemos como meta._x000D_
_x000D_
El jardin botánico recibió durante este año 21867 visitantes, y logró llegar a 522 especies en conservación en las areas de bosque de la Universidad._x000D_
_x000D_
Asi mismo, con la Carder realizó un proyecto para la implementación de una Ludoteca, la constitución de la Red departamental de Jardínes Botánicos y se concluyó la investigación en Fibras Naturales. Con la Alcaldía de Pereira, se formuló el Plan Maestro de Silvicultura Urbana de Pereira y con la Alacaldía de Cartago el Catastro de los arboles urbanos de ese municipio._x000D_
_x000D_
Se ejecutó un convenio con Aguas y Aguas de Pereira en pro de la gestión de la educación ambiental en la zona de la Cascada Los Frayles, Buenos Aires, Lisbran y El Cedral._x000D_
_x000D_
Se realizaron convenios con la varias instituciones para el abastecimiento de arboles para reforestación, entre las más importentes: Fedegan, Empresa de Energía de Bogotá y Alcaldía de Pereira, quien encargó 5000 arboles para sembrar en los primeros 100 dias de gestión de la nueva administración en 2016._x000D_
_x000D_
Este año se logro también la impresión de una Cartilla sobre la Magnoliaceas (familia botánica con mayor amenaza de extinción en Colombia), financiada por la Botanic Gardens Conservatión Intenational (BGCI), para entregarla a las comunidades instituciones y particulares. En este sentido, el Jardín Botánico contribuyó con la imagen, propuesta y justificación de dos de las nuevas estampillas en Risaralda, dedicadas a nuestra flora y fauna; la especie Magnolia Wolfii fue la seleccionada._x000D_
_x000D_
En el marco del proceso de seguimiento y apoyo al proyecto Campus UTP Un aula Viva en el año 2015, realizaron 17 jornadas de mantenimiento al humedal y a la huerta agroecológica, así mismo se elaboraron los diseños y contenidos de dos vallas informativas para humedal y huerta que se propone imprimir en el año 2016, además con el apoyo de la responsable de comunicaciones y la oficina de Tv de la UTP se elaboró el video de difusión de las Aulas Vivas, además de la elaboración de foto-historia con el proceso de evolución de la Huerta Agroecológica. Igualmente se retroalimentaron las Guías de Interpretación Ambiental de las Aulas Vivas._x000D_
_x000D_
En el año 2015, en el marco de la estrategia de educación ambiental para la Gestión Ambiental Universitaria, fueron capacitados y sensibilizados 437 administrativos, 230 docentes, 1756 estudiantes y  570 personas externas, a través de las actividades como Mercados agroecológicos, reciclotones, capacitaciones en reciclaje, capacitaciones en temas de medio ambiente, de residuos sólidos, del proyecto UTP Recicla, celebraciones ambientales, respel entre otras._x000D_
_x000D_
La meta no se cumplió al 100% porque se esperaba capacitar un número mayor de docentes. _x000D_
_x000D_
En el proceso de Coordinación de la línea de Gestión Ambiental Universitaria, En el primer semestre del año 2015 se vincularon 60 monitores y en el segundo semestre fueron vinculados 32 a la Línea GAU, durante todo el año fueron programadas y coordinadas las actividades  con los monitores de la línea GAU, se realizaron los respectivos reportes y evaluación del desempeño solicitada por la Vicerrectoría de Responsabilidad Social y Bienestar Universitario._x000D_
En el desarrollo de la Estrategia Comunicativa: Programa radial Onda Ambiental, Durante el año 2015, fueron emitidos 45 programas a través de la emisora Universitaria Estéreo en el programa Onda ambiental, superando la meta inicialmente propuesta. Los programas siempre fueron dirigidos por la responsable de comunicaciones y contó siempre con un invitado especial._x000D_
_x000D_
En el marco de la línea Reducción del Impacto Ambiental, en las acciones tendientes a la Gestión integral de residuos sólidos en la UTP, Durante el año 2015, se realizaron 44 jornadas de recolección de material reciclado por las oficinas de la UTP y se llevaron a cabo las jornadas de separación con apoyo de los Monitores vinculados a la Línea GAU._x000D_
_x000D_
Se recolectaron 7 tipos de materiales: Papel, Cartón, Vidrio, Plástico de baja y alta densidad, Pet, chatarra, puesto que se contó con la puesta  en marcha del centro de almacenamiento temporal que permitió la recolección de mayor y cantidad y diferentes tipos de material. En el año 2015, se recuperaron 28867 kg de material reciclable (11,501 kg de material reciclable recuperados por UTP Recicla y 17,366 kg de material reciclable recuperados por COOPAZFU. Durante el año, se realizó un trabajo de capacitación y sensibilización sobre el proyecto UTP recicla dirigido a los administrativos y docentes de la UTP, como actividad complementaria de sensibilización sobre este tema se realizaron  4 reciclotones._x000D_
En el marco de la implementación del Plan Institucional para la Gestión Integral de residuos sólidos, durante el año 2015, se finalizaron las capacitaciones a las 40 dependencias generadoras de residuos peligrosos, durante las cuales se presentó el plan institucional para la Gestión Integral de Residuos de la UTP y se socializó la Resolución 956 de 2015, a través de la cual se reglamenta dicho plan._x000D_
Se concertó con SURA la realización de dos capacitaciones dirigida a generadores de respel de riesgo biológico y químico, una de ellas se llevó a cabo en el mes de diciembre y otra se propuso para el mes de febrero._x000D_
Se realizó el acompañamiento y ajustes de las rutas de recolección de residuos biológicos y químicos. También se realizaron capacitaciones a los funcionarios responsables del tema de aseo sobre el tema. Así mismo se acompañó el proceso de diseño del sistema de información ambiental en el módulo de residuos peligrosos que desarrolló la división de sistemas. _x000D_
Como avances en el Sistema de Información Ambiental de la UTP, durante el período evaluado, se finalizó la consolidación de la información ambiental disponible para el sistema de información ambiental, se acompañaron las reuniones con los ingenieros encargados del módulo de Respel._x000D_
Respecto al compromiso de presentación de informes ambientales ante los entes de control durante el año 2015, se presentaron todos los informes ambientales de ley: Informe de gestión ambiental, informe de inversión ambiental, se dio respuesta a los requerimientos de Contraloría durante la auditoría ambiental, se presentó el informe de PCB´s._x000D_
Respecto al compromiso de socialización de la política ambiental, los audios de la campaña cada cosa en su lugar, están al aire en universitaria estéreo rodando durante la mañana y la programación de la tarde. Están subidos a la página web del CGA y han rodado en algunos programas de contenido de la programación de las tardes 88.2. Además se realizó el Taller académico "Universidad Tecnológica de Pereira: Construyendo un campus sustentable" en el marco de la celebración de la política ambiental._x000D_
</v>
      </c>
      <c r="K95" s="624">
        <f>Tabla__10.1.1.223_SQLEXPRESS_sigob_utp_Codigos_PlanesOperativos_Proyectos[[#This Row],[fechaIni]]</f>
        <v>42005</v>
      </c>
      <c r="L95" s="540">
        <f>Tabla__10.1.1.223_SQLEXPRESS_sigob_utp_Codigos_PlanesOperativos_Proyectos[[#This Row],[fecha_ini]]</f>
        <v>42369</v>
      </c>
    </row>
    <row r="96" spans="1:12" x14ac:dyDescent="0.25">
      <c r="A96">
        <v>402</v>
      </c>
      <c r="B96" t="s">
        <v>685</v>
      </c>
      <c r="C96" t="s">
        <v>288</v>
      </c>
      <c r="D96" s="1">
        <v>42388.411292164354</v>
      </c>
      <c r="E96" s="1" t="s">
        <v>1021</v>
      </c>
      <c r="F96" s="1">
        <v>42005</v>
      </c>
      <c r="G96" s="1">
        <v>42369</v>
      </c>
      <c r="H96" s="563" t="str">
        <f t="shared" si="2"/>
        <v>Gestión de Procesos</v>
      </c>
      <c r="I96" s="688">
        <f>Tabla__10.1.1.223_SQLEXPRESS_sigob_utp_Codigos_PlanesOperativos_Proyectos[[#This Row],[fecha_ultima_modificacion]]</f>
        <v>42388.411292164354</v>
      </c>
      <c r="J96" s="564" t="str">
        <f t="shared" si="3"/>
        <v xml:space="preserve">El Sistema Integral de Calidad presenta un avance de 90% al 31 de diciembre de 2015, representado en el cumplimiento de su plan de acción.  _x000D_
_x000D_
Los principales resultados obtenidos fueron:_x000D_
_x000D_
Generales_x000D_
-Implementación Nuevo Mapa de Macroprocesos y Direccionamiento del Sistema Integral de Gestión (Alcance, Política de Calidad y Objetivos)_x000D_
-Participación en los Comité de Riesgos y Grupos Técnicos de de Evaluación de cargos y mejoramiento administrativo_x000D_
-Administración documentación Sistema Integral de Calidad_x000D_
-Caracterizaciones de Macroprocesos  _x000D_
-Medición de la Satisfacción de los Usuarios (Nueva Metodología)_x000D_
-Ajuste documentación Auditorías internas y planificación ejecución 2016_x000D_
-Documentación Estructura Orgánica_x000D_
_x000D_
Organismos Evaluadores de la Conformidad_x000D_
_x000D_
- Realización auditorías internas 2015_x000D_
- Ejecución plan de acción OEC - Audiotría Externa Organismo Acreditador_x000D_
- Operacionalización comité técnico OEC._x000D_
- Curso de validación de métodos para el centro de laboratorios_x000D_
_x000D_
_x000D_
Seguridad de la Información_x000D_
_x000D_
Capacitación_x000D_
   - Curso de Auditor Interno ISO 27001:2013_x000D_
   - Superintendencia de Industria y Turismo para la "Protección de Datos Personales"._x000D_
   - Secretaria de Transparencia "Ley de Transparencia 1712/2014 y Decreto reglamentario 103/2015"_x000D_
Revisión de procedimientos SGSI_x000D_
Revisón del Plan de tratamiento de Riesgos y Adaptación del Plan de tratamiento de Riesgos actual al SGSI._x000D_
Actualización de activos de información, Identificación y análisis de Riesgos, y Plan de tratamiento de riesgo._x000D_
Desarrollo de actividades para implementación del procedimiento de Gestión de Incidentes - Mesa de ayuda._x000D_
Desarrollo de actividades para implementación del procedimiento Control de Acceso._x000D_
Realización de Directrices para el SGSI:_x000D_
_x000D_
_x000D_
Sistema de Gestión de Calidad - Área Académica_x000D_
-	Definición de procedimientos institucionales a partir de los resultados del diagnóstico documental._x000D_
-	Complemento matriz de alineación de lineamientos de acreditación Vs requisitos norma ISO 9001 y NTC GP 1000, inclusión de los requisitos mínimos para gestión de Registros Calificados_x000D_
-Actualización funciones cargos estandarizados área académica, según lineamientos decreto 1785_x000D_
- Identificación de registros y tipos de documentos, nuevos indicadores de acreditación de programas (trabajo con oficina de planeación y Vicerrectoría Académica)_x000D_
_x000D_
Seguridad y Salud en el Trabajo_x000D_
- Matrices de peligros y riesgos, _x000D_
- Programas de vigilancia epidemiologica, _x000D_
- Intervención del riesgo psicosocial._x000D_
- Implementación primera Fase del sistema de gestión de SST dando cumplimiento al decreto 1072 de 2015 </v>
      </c>
      <c r="K96" s="624">
        <f>Tabla__10.1.1.223_SQLEXPRESS_sigob_utp_Codigos_PlanesOperativos_Proyectos[[#This Row],[fechaIni]]</f>
        <v>42005</v>
      </c>
      <c r="L96" s="540">
        <f>Tabla__10.1.1.223_SQLEXPRESS_sigob_utp_Codigos_PlanesOperativos_Proyectos[[#This Row],[fecha_ini]]</f>
        <v>42369</v>
      </c>
    </row>
    <row r="97" spans="1:12" x14ac:dyDescent="0.25">
      <c r="A97">
        <v>434</v>
      </c>
      <c r="B97" t="s">
        <v>1258</v>
      </c>
      <c r="C97" t="s">
        <v>370</v>
      </c>
      <c r="D97" s="1">
        <v>42387.504957372686</v>
      </c>
      <c r="E97" s="1" t="s">
        <v>1053</v>
      </c>
      <c r="F97" s="1">
        <v>41640</v>
      </c>
      <c r="G97" s="1">
        <v>42369</v>
      </c>
      <c r="H97" s="563" t="str">
        <f t="shared" si="2"/>
        <v>Implementación del CI&amp;DT -Nodo Central</v>
      </c>
      <c r="I97" s="688">
        <f>Tabla__10.1.1.223_SQLEXPRESS_sigob_utp_Codigos_PlanesOperativos_Proyectos[[#This Row],[fecha_ultima_modificacion]]</f>
        <v>42387.504957372686</v>
      </c>
      <c r="J97" s="564" t="str">
        <f t="shared" si="3"/>
        <v xml:space="preserve">Corte 31 de diciembre de 2015:_x000D_
_x000D_
El proyecto actualmente presenta un avance físico en su implementación del 67%_x000D_
_x000D_
ÁREA PROYECTOS: 12 proyectos en desarrollo con seguimiento_x000D_
_x000D_
Se ajustó el diseño, verificaron y consolidaron las arquitecturas físicas y lógicas del CIDT, potencializando capacidades esperadas y coherencia con los objetivos del CIDT. _x000D_
Se realizó la revisión y coordinación técnica de las compras requeridas._x000D_
Asesoría y acompañamiento a spin off Electrotic y a dos proyectos potenciales de ser elegibles para acceder al CIDT (red hidroclimatológica y redes de sensores inteligentes, que involucra tres grupos de investigación))_x000D_
Como parte de la estrategia de aportes de la UCP se identificaron 2 proyectos para acompañamiento a planes de negocios vinculando recurso humano de la especialización en Gestión de la innovación "Plataforma de comercio electrónico- con artesanías de Colombia” y “plataforma de servicios KPO"._x000D_
_x000D_
ÁREA COMERCIAL_x000D_
Asesoría en la construcción de los portafolios de servicios de 5 proyectos en las líneas de Smart Grids y Desarrollo de Software._x000D_
Documentación de la Metodología para la construcción del marco teórico de los portafolios comerciales de los  proyectos del CIDT _x000D_
Diseño de la estructura del Programa de Radio del CIDT “Unos minutos por la Innovación.”_x000D_
Difusión de las actividades del CIDT a través de la utilización de los medios internos de la UTP (Web, redes sociales, emisora) _x000D_
Apoyo a la difusión de las diferentes actividades y eventos del CIDT._x000D_
_x000D_
AREA ALIANZAS_x000D_
Enjambre empresarial ruta competitiva NOVITAS (60 entidades han firmado la alianza a la fecha) Pendientes por firmar: 12 entidades_x000D_
_x000D_
Formulación del proyecto para la convocatoria de Innpulsa RETO CLUSTER (UTP, Acopi, CIDT): Implementación de estrategias para el fortalecimiento de las empresas e incremento de la competitividad del sector BPO&amp;O de Risaralda: El proyecto se entregará para revisión de la Vicerrectoria de Investigaciones de la UTP y enviado a Bogotá, para el cierre de la convocatoria el 18 de Diciembre. En este proyecto participan 15 empresas._x000D_
 _x000D_
 Caso de éxito, Convocatoria de Colciencias: Formulación y ejecución del        proyecto "Desarrollo de un prototipo de sistema de información con la empresa  vinculada al Enjambre: Hospitec_x000D_
_x000D_
 1 modelo de negocio para nueva línea de servicio en revisión y acompañamiento:  Caso Electrotic's_x000D_
_x000D_
 Seminario en Desarrollo Web/Móvil donado por la Fundación Mozilla Colombia.  Beneficiados: 14 empresas, 35 emprendedores y estudiantes de Pereira_x000D_
_x000D_
 Transferencia de la Estrategia Comercial del  Nodo tic-Parquesoft Risaralda y  Procolombia a las empresas del Enjambre Novitas: 6 empresas beneficiadas_x000D_
_x000D_
Se están gestando las siguientes alianzas:_x000D_
IAMPLAS (softVT)  Para desarrollo de herramientas de vigilancia estratégica_x000D_
Schreder Empresa belga para laboratorio de Smart Grids_x000D_
Parque Nacional del Café Desarrollo de herramientas de sistema de información e inteligencia de negocios _x000D_
PwC Price Waterhouse Coopers Alianza proyecto políticas públicas_x000D_
EDEQ Convenio para pruebas proyecto localización de fallas_x000D_
Formulación del proyecto para la convocatoria de Innpulsa RETO CLUSTER (UTP, Cámara Pereira, ClústerTic, Acopi, Parquesoft, Alcaldía Pereira): Implementación de estrategias para el fortalecimiento de las empresas e incremento de la competitividad del sector BPO/ITO/KPO ubicado en el departamento de Risaralda_x000D_
</v>
      </c>
      <c r="K97" s="624">
        <f>Tabla__10.1.1.223_SQLEXPRESS_sigob_utp_Codigos_PlanesOperativos_Proyectos[[#This Row],[fechaIni]]</f>
        <v>41640</v>
      </c>
      <c r="L97" s="540">
        <f>Tabla__10.1.1.223_SQLEXPRESS_sigob_utp_Codigos_PlanesOperativos_Proyectos[[#This Row],[fecha_ini]]</f>
        <v>42369</v>
      </c>
    </row>
    <row r="98" spans="1:12" x14ac:dyDescent="0.25">
      <c r="A98">
        <v>440</v>
      </c>
      <c r="B98" t="s">
        <v>766</v>
      </c>
      <c r="C98" t="s">
        <v>912</v>
      </c>
      <c r="D98" s="1">
        <v>42394.399032326386</v>
      </c>
      <c r="E98" s="1" t="s">
        <v>1146</v>
      </c>
      <c r="F98" s="1">
        <v>42023</v>
      </c>
      <c r="G98" s="1">
        <v>42356</v>
      </c>
      <c r="H98" s="563" t="str">
        <f t="shared" si="2"/>
        <v>Movilización Social o sociedad en movimiento al interior de la UTP</v>
      </c>
      <c r="I98" s="688">
        <f>Tabla__10.1.1.223_SQLEXPRESS_sigob_utp_Codigos_PlanesOperativos_Proyectos[[#This Row],[fecha_ultima_modificacion]]</f>
        <v>42394.399032326386</v>
      </c>
      <c r="J98" s="564" t="str">
        <f t="shared" si="3"/>
        <v>CORTE 30 DE DICIEMBRE DE 2015._x000D_
Por parte de un profesional se inicio con la difusión al interior de la UTP con un total de 353 personas difundidas para el mes de Noviembre._x000D_
Se elaboró el texto para las pruebas   de lecto escritura que se le hace a los estudiantes al inicio del semestre, la cual fue enviada a la doctora Patricia Carvajal, quien ya envió correo las observaciones para ajustar el texto. y nos encontramos en construcción del texto y las preguntas. Con esto llegaríamos  a 2000 estudiantes anuales aproximadamente, Ademas se contrato personal de apoyo para la difusion de sociedad en movimiento dentro de la UTP_x000D_
_x000D_
_x000D_
NOTA 1: EL INDICADOR DE REEDITORES SE DIO INICIO EL DÍA 22 DE JULIO CON EL TALLER EN LA RED DE NODOS DE LA UTP</v>
      </c>
      <c r="K98" s="624">
        <f>Tabla__10.1.1.223_SQLEXPRESS_sigob_utp_Codigos_PlanesOperativos_Proyectos[[#This Row],[fechaIni]]</f>
        <v>42023</v>
      </c>
      <c r="L98" s="540">
        <f>Tabla__10.1.1.223_SQLEXPRESS_sigob_utp_Codigos_PlanesOperativos_Proyectos[[#This Row],[fecha_ini]]</f>
        <v>42356</v>
      </c>
    </row>
    <row r="99" spans="1:12" x14ac:dyDescent="0.25">
      <c r="A99">
        <v>398</v>
      </c>
      <c r="B99" t="s">
        <v>595</v>
      </c>
      <c r="C99" t="s">
        <v>283</v>
      </c>
      <c r="D99" s="1">
        <v>42368.481823298614</v>
      </c>
      <c r="E99" s="1" t="s">
        <v>1064</v>
      </c>
      <c r="F99" s="1">
        <v>42019</v>
      </c>
      <c r="G99" s="1">
        <v>42356</v>
      </c>
      <c r="H99" s="563" t="str">
        <f t="shared" si="2"/>
        <v>Sistemas de Comunicación</v>
      </c>
      <c r="I99" s="688">
        <f>Tabla__10.1.1.223_SQLEXPRESS_sigob_utp_Codigos_PlanesOperativos_Proyectos[[#This Row],[fecha_ultima_modificacion]]</f>
        <v>42368.481823298614</v>
      </c>
      <c r="J99" s="564" t="str">
        <f t="shared" si="3"/>
        <v>Para el mes de diciembre el proyecto de Sistemas de Comunicación tiene un avance del 92.5%, correspondiente a:_x000D_
_x000D_
Administrador de la red: 100%, con las actividades de Administración y planeación red de voz, Administración y ampliación sistema inalámbrico de la Universidad._x000D_
Televisión: 83%, con las actividades de Puesta en marcha e implementación y Desarrollo de contenidos para la Red Interna Audiovisual UTP. Realización y apoyo en  piezas audiovisuales a la Institución (Academia y Administración). Generación de formato audiovisual para presentar al Canal Zoom._x000D_
Grupo de Investigación: 87%, con las actividades de Participación en  la Asociación de la Televisión Educativa y Cultural, realización cine foro, representar a la UTP en el canal ZOOM. Clasificación del grupo. Vigilancia Tecnológica. Desarrollo, seguimiento y evaluación de competencias de uso y apropiación de TIC en la comunidad en general interna - externa a la UTP._x000D_
Redes académicas de alta velocidad: 100%, con las actividades de plataformas LMS. Promover, coordinar y dinamizar el desarrollo de comunidades temáticas para trabajo colaborativo. Promover y coordinar actividades de estímulo y difusión del uso de los servicios que ofrecen las redes académicas (STAR) a la comunidad académica de la Universidad.</v>
      </c>
      <c r="K99" s="624">
        <f>Tabla__10.1.1.223_SQLEXPRESS_sigob_utp_Codigos_PlanesOperativos_Proyectos[[#This Row],[fechaIni]]</f>
        <v>42019</v>
      </c>
      <c r="L99" s="540">
        <f>Tabla__10.1.1.223_SQLEXPRESS_sigob_utp_Codigos_PlanesOperativos_Proyectos[[#This Row],[fecha_ini]]</f>
        <v>42356</v>
      </c>
    </row>
    <row r="100" spans="1:12" x14ac:dyDescent="0.25">
      <c r="A100">
        <v>406</v>
      </c>
      <c r="B100" t="s">
        <v>1259</v>
      </c>
      <c r="C100" t="s">
        <v>824</v>
      </c>
      <c r="D100" s="1">
        <v>42073.594424340277</v>
      </c>
      <c r="E100" s="1" t="s">
        <v>911</v>
      </c>
      <c r="F100" s="1">
        <v>42023</v>
      </c>
      <c r="G100" s="1">
        <v>42356</v>
      </c>
      <c r="H100" s="563" t="str">
        <f t="shared" si="2"/>
        <v>Pruebas para la identificación de perfiles de ingreso y medición de competencias</v>
      </c>
      <c r="I100" s="688">
        <f>Tabla__10.1.1.223_SQLEXPRESS_sigob_utp_Codigos_PlanesOperativos_Proyectos[[#This Row],[fecha_ultima_modificacion]]</f>
        <v>42073.594424340277</v>
      </c>
      <c r="J100" s="564" t="str">
        <f t="shared" si="3"/>
        <v xml:space="preserve">Reporte a 28 de Febrero de 2015_x000D_
_x000D_
Para el mes en curso se han realizado las siguientes actividades:_x000D_
•	Solicitud de reportes a División de Sistemas para realizar una revisión de los listados de los estudiantes de 10 semestres de todos los programas académicos que a la fecha no han presentado trabajo de grado, les falta algunas asignaturas por cursar o deben niveles de inglés._x000D_
_x000D_
•	Entrega de informe de la semana de pruebas clasificatorias, desde el observatorio institucional y la vicerrectoría académica._x000D_
•	Realización de la presentación correspondiente a los estudiantes clasificados._x000D_
•	Informe estudiantes becados por el programa “Ser Pilo Paga”_x000D_
•	Seguimiento a los estudiantes en los trámites del desembolso de los subsidios para la manutención, beneficiarios del programa “ Ser Pilo Paga”_x000D_
•	Acta de Reunión, se fija fecha de entrega de informe de pruebas clasificatorias, con la Docente Patricia Carvajal, para realizar la revisión correspondiente._x000D_
•	Presentación del estado del Bilingüismo de la Universidad Tecnológica de Pereira, tanto de docentes como de los estudiantes._x000D_
•	Creación de Estrategia de Seguimiento a los estudiantes beneficiados con el proceso “Ser Pilo Paga”, se envía memorando número 02-121-107 del 24 de febrero de 2015, con el fin de socializarla con los decanos de la universidad, quienes son lo que van a realizar el seguimiento y van a rendir informe sobre el mismo a la Vicerrectoría Académica._x000D_
•	Consolidación de información enviada desde la Secretaría de Educación Departamental, para la creación de estrategias orientadas al fortalecimiento de competencias genéricas de los estudiantes de instituciones de educación media._x000D_
•	Se fija Fecha de Reunión con los decanos y con los directores de programa, vicerrectoría de responsabilidad social e ILEX, para la socialización de resultados de las pruebas aplicadas a los estudiantes que ingresaron a primer semestre de 2015. _x000D_
•	Procedimiento inicial para revisión, semana de pruebas segundo semestre 2015._x000D_
Desarrollo del Proceso_x000D_
_x000D_
La semana de presentación de pruebas se divide en las siguientes etapas:_x000D_
_x000D_
Planeación del Proceso: información correspondiente a la identificación de programas los cuales intervienen en el proceso, y diseño de pruebas clasificatorias y de diagnóstico para aplicar a los estudiantes del primer semestre de 2015, así mismo se lleva a cabo la programación y seguimiento de las mismas. Para la planeación del proceso de pruebas clasificatorias, se diseña un procedimiento el cual ayudará a identificar las actividades macro que rigen el desarrollo del proceso._x000D_
</v>
      </c>
      <c r="K100" s="624">
        <f>Tabla__10.1.1.223_SQLEXPRESS_sigob_utp_Codigos_PlanesOperativos_Proyectos[[#This Row],[fechaIni]]</f>
        <v>42023</v>
      </c>
      <c r="L100" s="540">
        <f>Tabla__10.1.1.223_SQLEXPRESS_sigob_utp_Codigos_PlanesOperativos_Proyectos[[#This Row],[fecha_ini]]</f>
        <v>42356</v>
      </c>
    </row>
    <row r="101" spans="1:12" x14ac:dyDescent="0.25">
      <c r="A101">
        <v>468</v>
      </c>
      <c r="B101" t="s">
        <v>903</v>
      </c>
      <c r="C101" t="s">
        <v>207</v>
      </c>
      <c r="D101" s="1">
        <v>42195.644238506946</v>
      </c>
      <c r="E101" s="1" t="s">
        <v>924</v>
      </c>
      <c r="F101" s="1">
        <v>42023</v>
      </c>
      <c r="G101" s="1">
        <v>42353</v>
      </c>
      <c r="H101" s="563" t="str">
        <f t="shared" si="2"/>
        <v>Proyectos de extensión enfocados en el tema socio-cultural</v>
      </c>
      <c r="I101" s="688">
        <f>Tabla__10.1.1.223_SQLEXPRESS_sigob_utp_Codigos_PlanesOperativos_Proyectos[[#This Row],[fecha_ultima_modificacion]]</f>
        <v>42195.644238506946</v>
      </c>
      <c r="J101" s="564" t="str">
        <f t="shared" si="3"/>
        <v xml:space="preserve">Junio 30 de 2015_x000D_
_x000D_
Para la vigencia 2015 se aprobaron en la convocatoria interna de extensión social y cultural, 6 proyectos de presentados por docentes, los cuales se nombran a continuación:_x000D_
_x000D_
1.	Proyecto EIDOS Ensamble proyección social y cultural Facultad de Bellas Artes y Humanidades 2015_x000D_
2.	Evaluación de impacto ambiental con énfasis en aspectos socioeconómico de la mega-minería en el municipio de  Marmato, Caldas._x000D_
3.	Terapia del humor en pacientes oncológicos pediátricos en la ciudad de Pereira _x000D_
4.	Turismo comunitario: Una estrategia para la conservación y apropiación social del patrimonio cultural de la cuenca alta del Consota y el Paisaje Cultural Cafetero. _x000D_
5.	Fortalecimiento de las capacidades institucionales de los CDI (Centros de desarrollo institucional) en el procesamiento y análisis de información de la primera infancia del municipio de Pereira, utilizando la plataforma del sistema de información de infancia del OPIJ (Observatorio de políticas de infancia y Juventud) ¿ UTP _x000D_
6.	Mapa histórico-cultural de Risaralda: fortalecimiento de los procesos organizativos en torno a la gestión y políticas culturales._x000D_
_x000D_
Por otro lado, se han registrado para la vigencia 2015 16 actividades culturales y artísticas a través de las siguientes dependencias:_x000D_
_x000D_
1. Facultad De Ciencias De La Salud: 5 actividades_x000D_
_x000D_
2. Facultad De Bellas Artes Y Humanidades: 7 actividades_x000D_
_x000D_
3. Vicerrectoría de Bienestar Universitario y Responsabilidad Social: 1 Actividad_x000D_
_x000D_
4. Facultad de Ciencias Básicas: 1 Actividad_x000D_
_x000D_
5. Vicerrectoría de Investigaciones, Innovación y Extensión: 2 Actividades_x000D_
_x000D_
Hasta el momento se cuenta con 22 proyectos de extensión, enfocados en el tema socio- cultural._x000D_
_x000D_
Teniendo en cuenta lo anterior, se ha cumplido en un 39.29% de la meta establecida para la vigencia 2015 de 56 Proyectos enfocados en el tema socio cultural. _x000D_
</v>
      </c>
      <c r="K101" s="624">
        <f>Tabla__10.1.1.223_SQLEXPRESS_sigob_utp_Codigos_PlanesOperativos_Proyectos[[#This Row],[fechaIni]]</f>
        <v>42023</v>
      </c>
      <c r="L101" s="540">
        <f>Tabla__10.1.1.223_SQLEXPRESS_sigob_utp_Codigos_PlanesOperativos_Proyectos[[#This Row],[fecha_ini]]</f>
        <v>42353</v>
      </c>
    </row>
    <row r="102" spans="1:12" x14ac:dyDescent="0.25">
      <c r="A102">
        <v>476</v>
      </c>
      <c r="B102" t="s">
        <v>904</v>
      </c>
      <c r="C102" t="s">
        <v>337</v>
      </c>
      <c r="D102" s="1">
        <v>42395.389258368057</v>
      </c>
      <c r="E102" s="1" t="s">
        <v>1130</v>
      </c>
      <c r="F102" s="1">
        <v>42005</v>
      </c>
      <c r="G102" s="1">
        <v>42353</v>
      </c>
      <c r="H102" s="563" t="str">
        <f t="shared" si="2"/>
        <v>Gestión y comercialización de productos y servicios tecnológicos  y sociales</v>
      </c>
      <c r="I102" s="688">
        <f>Tabla__10.1.1.223_SQLEXPRESS_sigob_utp_Codigos_PlanesOperativos_Proyectos[[#This Row],[fecha_ultima_modificacion]]</f>
        <v>42395.389258368057</v>
      </c>
      <c r="J102" s="564" t="str">
        <f t="shared" si="3"/>
        <v xml:space="preserve">31 de Diciembre de 2015_x000D_
_x000D_
Para la vigencia 2015, hasta la fecha se cuenta con las siguientes actividades de gestión y comercialización:_x000D_
_x000D_
EDUCACIÓN CONTINUA O NO FORMAL: 230  actividades desarrolladas cumpliendo en un 247.31% la meta establecida._x000D_
ASESORÍAS Y CONSULTORIAS: 54  actividades desarrolladas cumpliendo en un 135% la meta establecida. _x000D_
SERVICIOS DE LABORATORIOS: 273 servicios presentados por los laboratorios cumpliendo en un 126.97% la meta establecida. _x000D_
_x000D_
_x000D_
</v>
      </c>
      <c r="K102" s="624">
        <f>Tabla__10.1.1.223_SQLEXPRESS_sigob_utp_Codigos_PlanesOperativos_Proyectos[[#This Row],[fechaIni]]</f>
        <v>42005</v>
      </c>
      <c r="L102" s="540">
        <f>Tabla__10.1.1.223_SQLEXPRESS_sigob_utp_Codigos_PlanesOperativos_Proyectos[[#This Row],[fecha_ini]]</f>
        <v>42353</v>
      </c>
    </row>
    <row r="103" spans="1:12" x14ac:dyDescent="0.25">
      <c r="A103">
        <v>415</v>
      </c>
      <c r="B103" t="s">
        <v>1260</v>
      </c>
      <c r="C103" t="s">
        <v>295</v>
      </c>
      <c r="D103" s="1">
        <v>42394.651253819444</v>
      </c>
      <c r="E103" s="1" t="s">
        <v>1124</v>
      </c>
      <c r="F103" s="1">
        <v>42012</v>
      </c>
      <c r="G103" s="1">
        <v>42356</v>
      </c>
      <c r="H103" s="563" t="str">
        <f t="shared" si="2"/>
        <v>Ambientes virtuales de aprendizaje</v>
      </c>
      <c r="I103" s="688">
        <f>Tabla__10.1.1.223_SQLEXPRESS_sigob_utp_Codigos_PlanesOperativos_Proyectos[[#This Row],[fecha_ultima_modificacion]]</f>
        <v>42394.651253819444</v>
      </c>
      <c r="J103" s="564" t="str">
        <f t="shared" si="3"/>
        <v>Diciembre de 2015:_x000D_
_x000D_
1.	Se realizó la visita a la oficina de Planeación, con el responsable del proceso de Egresados para finalizar el autodiagnóstico programado para el actual período. Teniendo en cuenta que es necesario realizar una nueva visita a la División de Personal y reprogramar la cita con la División Financiera, se construyó un informe parcial con la información recopilada en los procesos Diagnosticados._x000D_
En esta actividad se tuvo un avance del 5,31% en la meta pactada. Cumpliendo durante el período 2015 con el 77,51% del total propuesto (80%), tal como se encuentra definido en el Plan Operativo de 2015 (Se adjunta documento)._x000D_
_x000D_
2.	Sensibilización a la comunidad universitaria sobre la educación virtual en la U.T.P._x000D_
En el mes de Diciembre se enviaron 15.351 mensajes a los estudiantes matriculados en los diferentes programas académicos de la Universidad ofreciendo las Asignaturas Semipresenciales que podían matricular para el período 2016-1 (se adjunta documento “Informe Actividades de Sensibilización”). _x000D_
Por otro lado, se envió el Boletín Conexión del mes de Diciembre, a la comunidad Univirtual, con 3 notas: un mensaje de navidad y dos mensajes de reconocimiento de nuestro equipo, estas actividades han permitido un reconocimiento de Univirtual y de la metodología e-learning en la institución._x000D_
A través de las redes sociales se realizaron publicaciones cortas, resúmenes de notas, frase célebre cada día, promoción de oferta académica mediada por el posicionamiento de Univirtual. En el mes de Diciembre de 2015, se publicaron más de 34 notas en Facebook, se acumularon más de 500 contactos vinculados en LinkedIn, y en Twitter se cuenta con 2.380 seguidores (se adjunta documento “Informe Actividades de Sensibilización”). _x000D_
En esta actividad se tuvo un avance mensual del 5,79% de la meta pactada._x000D_
_x000D_
3.	Viabilidad de programas de pregrado y posgrado virtuales._x000D_
Con relación a la Viabilidad de programas de pregrado y posgrado virtuales, se construyó un documento final sobre la especialización en Gestión Ambiental Local y se socializaron los estudios realizados ante las directivas de la universidad; esta propuesta es aceptada y financiada por la facultad de Ciencias Ambientales._x000D_
En esta actividad se tuvo un avance mensual del 8,0% cumpliendo totalmente con la meta pactada para el año 2015 (40%).</v>
      </c>
      <c r="K103" s="624">
        <f>Tabla__10.1.1.223_SQLEXPRESS_sigob_utp_Codigos_PlanesOperativos_Proyectos[[#This Row],[fechaIni]]</f>
        <v>42012</v>
      </c>
      <c r="L103" s="540">
        <f>Tabla__10.1.1.223_SQLEXPRESS_sigob_utp_Codigos_PlanesOperativos_Proyectos[[#This Row],[fecha_ini]]</f>
        <v>42356</v>
      </c>
    </row>
    <row r="104" spans="1:12" x14ac:dyDescent="0.25">
      <c r="A104">
        <v>410</v>
      </c>
      <c r="B104" t="s">
        <v>1261</v>
      </c>
      <c r="C104" t="s">
        <v>300</v>
      </c>
      <c r="D104" s="1">
        <v>42394.322031284719</v>
      </c>
      <c r="E104" s="1" t="s">
        <v>1041</v>
      </c>
      <c r="F104" s="1">
        <v>42023</v>
      </c>
      <c r="G104" s="1">
        <v>42356</v>
      </c>
      <c r="H104" s="563" t="str">
        <f t="shared" si="2"/>
        <v>Acreditación institucional - seguimiento plan de mejoramiento</v>
      </c>
      <c r="I104" s="688">
        <f>Tabla__10.1.1.223_SQLEXPRESS_sigob_utp_Codigos_PlanesOperativos_Proyectos[[#This Row],[fecha_ultima_modificacion]]</f>
        <v>42394.322031284719</v>
      </c>
      <c r="J104" s="564" t="str">
        <f t="shared" si="3"/>
        <v xml:space="preserve">REPORTE DE AVANCE – AL 31 de Diciembre  _x000D_
_x000D_
Para el corte del 31 de Diciembre de 2015 se logró un avance del 99.8%  del plan operativo propuesto._x000D_
Los avances del plan operativo se resumen de acuerdo a las siguientes actividades por cada etapa, así:_x000D_
_x000D_
Etapa 1. Diseño y ajustes al sistema de seguimiento de los planes de mejoramiento_x000D_
•	Se socializaron y se presentaron los nuevos lineamientos del CNA para la Acreditación Institucional. Se estableció un análisis comparativo frente a la versión anterior, permitiendo establecer la necesidad de actualizar el Plan de Mejoramiento Institucional a los nuevos lineamientos, para garantizar el seguimiento y la actualización del Plan de Mejoramiento Institucional y la sostenibilidad de la acreditación institucional. _x000D_
•	Se trabajó en la ruta de integración de los Planes de Mejoramiento de los programas -  Planes de Coherencia – y la actualización de la Acreditación institucional a los lineamientos  2015, buscando establecer a partir de los indicadores del PDI, los parámetros que se establecen en las características y factores de las guías del CNA según los nuevos lineamientos. _x000D_
•	Se definió el tamaño de la muestra de la población a encuestar y se trabajó la socialización previa de lo que representa la acreditación institucional. _x000D_
_x000D_
 Etapa 2. Ajustes a las etapas de la autoevaluación institucional_x000D_
•	Se ha trabajado en la actualización de la plataforma SIA con la División de Sistemas, ajustando las etapas que apoyan el proceso. _x000D_
•	Se ha continuado con el trabajo de la actualización de la matriz de bitácora de programas conjuntamente con Viceacadémica y con el área de AIE para establecer la información que se debe proporcionar desde cada fuente._x000D_
•	Se realizó un ajuste estructural al proceso de autoevaluación institucional que establece solo la ponderación para las características y los factores, dejando la ponderación de los aspectos por fuera de la etapa. _x000D_
•	Se trabajó desde el aprestamiento de los objetivos para soportar el proceso de autoevaluación. Se ha definido que el proceso de autoevaluación ponderará y calificará solo características y factores._x000D_
•	Se está ejecutando el plan comunicacional y el proceso de recolección de información. Dentro del proceso de autoevaluación institucional, y el proceso de actualización del Plan de Mejoramiento Institucional, se tiene establecido que los indicadores a nivel de componente y de proyectos, se constituyen en los principales insumos para la autoevaluación institucional. Se emitieron los conceptos técnicos de los ajustes a los diferentes objetivos, revisando la coherencia de los indicadores con relación a los nuevos lineamientos de acreditación institucional del CNA._x000D_
•	Se trabajó el Plan Comunicacional y se finalizó el ajuste a la etapa de recolección de información desde los objetivos institucionales.  Se ha finalizado el ajuste al PDI, donde se estableció la coherencia de los lineamientos de Acreditación Institucional con respecto a los indicadores establecidos en los proyecto y en los objetivos del mismo._x000D_
_x000D_
Etapa 3. Seguimiento a las oportunidades de mejora._x000D_
•	Se emitió concepto Técnico del informe de Maestría en Instrumentación Física,  de la Maestría en Investigación Operativa y Estadística y de la Maestría en Administración y Desarrollo Humano, igualmente se emitió concepto técnico de la Licenciatura en Matemáticas y Física, así como el de Ingeniería Eléctrica, Tecnología Industrial, Química Industrial. Se entregó concepto Técnico del Doctorado en Educación. De aquí se trabajó en la integración de los Planes de Mejoramiento de los programas, con el plan de mejoramiento Institucional._x000D_
•	Se acompañó a los programas para garantizar que las facultades incorporen las actividades establecidas en los Planes de Mejoramiento de Programas, a través de la elaboración de los Conceptos Técnicos de los Planes de Coherencia con las facultades, para articularlos al Plan de Mejoramiento Institucional. _x000D_
•	Se tiene el informe del primer semestre del año 2015 de seguimiento al Plan de Mejoramiento Institucional. Se tiene el informe trimestral de septiembre de 2015, de seguimiento al Plan de mejoramiento institucional _x000D_
_x000D_
Etapa 4. Actualización a la Autoevaluación institucional (indicadores o etapas del proceso)_x000D_
•	Se trabajó la bitácora institucional, matriz que articula al nivel de detalle los indicadores del PDI y los aspectos a evaluar de los nuevos lineamientos del CNA, con el objeto de garantizar la articulación completa de los objetivos institucionales con los factores, características y aspectos de los nuevos lineamientos. Se tiene la bitácora para la acreditación institucional, producto del análisis de la relación de los indicadores del PDI y de la guía de Autoevaluación con fines de Acreditación 2015.  _x000D_
•	Se trabajó con los objetivos institucionales, buscando incorporar los principales indicadores de monitoreo, para su posterior seguimiento, dentro de los ejercicios de autoevaluación, en la etapa de Recolección de la Información, análisis y calificación, derivados de los lineamientos de Acreditación del CNA 2015._x000D_
•	Se emitieron los conceptos técnicos de los ajustes a los objetivos institucionales buscando incorporar los principales indicadores de monitoreo para su posterior seguimiento. Se preparó a nivel institucional a los objetivos en la etapa de Recolección de la Información para que a partir de los propios indicadores, se les dé respuesta a los factores, características y aspectos que se mencionan en la guía del CNA 2015._x000D_
•	Se finalizó la ruta de ajuste del PDI, para los proyectos institucionales y sus componentes. Los indicadores propuestos por los diferentes objetivos se ajustaron a los lineamientos de Acreditación Institucional, de acuerdo a los Conceptos Técnicos Emitidos. _x000D_
_x000D_
Etapa 5. Estrategia de socialización avances y resultados de la acreditación institucional._x000D_
•	Se ajustó el modelo metodológico y el plan de trabajo para la realización de un nuevo proceso de autoevaluación institucional, de acuerdo a los nuevos lineamientos de acreditación, con el fin de actualizar el Plan de Mejoramiento Institucional, basados inicialmente en el ajuste de indicadores a la cadena de logro del Plan de Desarrollo Institucional._x000D_
•	Se inició la socialización de los nuevos lineamientos de acreditación institucional 2015, ante las directivas académicas y ante los objetivos institucionales, quienes incorporaron nuevos elementos para disminuir la brecha de los indicadores para las mediciones institucionales._x000D_
•	Se presentaron algunos resultados del Plan de Mejoramiento Institucional, que le han permitido a la universidad, incorporar nuevas oportunidades de mejora encontradas desde los programas.  _x000D_
•	Se cumplió con la propuesta de involucrar los lineamientos de acreditación institucional a los Objetivos Institucionales. Igualmente se sigue trabajando en la socialización de la cultura de la Acreditación Institucional dentro de todos los estamentos, mediante la difusión de la información referente al proceso y a los resultados de la acreditación. _x000D_
•	Se sigue trabajando en la socialización de la cultura de la Acreditación Institucional dentro de todos los estamentos, mediante la difusión de la información referente al proceso y a los resultados de la acreditación. _x000D_
_x000D_
Etapa 6. Presentación de resultados._x000D_
•	Se ejecutó el cronograma establecido para el proceso de actualización del Plan de Mejoramiento Institucional para el año 2015. Se tiene la bitácora institucional articulada con las nuevas apuestas de la actual administración y los nuevos ajustes que se proponen para los objetivos institucionales. Se ha presentado en el Comité de Estrategias la propuesta articulada de ejecución del proceso._x000D_
•	Se continúa socializando con la comunidad lo que representa la acreditación institucional._x000D_
•	Se presentaron los resultados del Plan de mejoramiento institucional y su integralidad con los planes de mejoramiento de los programas académicos. _x000D_
•	Se definió como uno de los principales indicadores a nivel institucional, el índice de cumplimiento del Plan de Mejoramiento Institucional._x000D_
_x000D_
</v>
      </c>
      <c r="K104" s="624">
        <f>Tabla__10.1.1.223_SQLEXPRESS_sigob_utp_Codigos_PlanesOperativos_Proyectos[[#This Row],[fechaIni]]</f>
        <v>42023</v>
      </c>
      <c r="L104" s="540">
        <f>Tabla__10.1.1.223_SQLEXPRESS_sigob_utp_Codigos_PlanesOperativos_Proyectos[[#This Row],[fecha_ini]]</f>
        <v>42356</v>
      </c>
    </row>
    <row r="105" spans="1:12" x14ac:dyDescent="0.25">
      <c r="A105">
        <v>475</v>
      </c>
      <c r="B105" t="s">
        <v>905</v>
      </c>
      <c r="C105" t="s">
        <v>839</v>
      </c>
      <c r="D105" s="1">
        <v>42347.594230902774</v>
      </c>
      <c r="E105" s="1" t="s">
        <v>971</v>
      </c>
      <c r="F105" s="1">
        <v>42023</v>
      </c>
      <c r="G105" s="1">
        <v>42353</v>
      </c>
      <c r="H105" s="563" t="str">
        <f t="shared" si="2"/>
        <v>Política de propiedad intelectual</v>
      </c>
      <c r="I105" s="688">
        <f>Tabla__10.1.1.223_SQLEXPRESS_sigob_utp_Codigos_PlanesOperativos_Proyectos[[#This Row],[fecha_ultima_modificacion]]</f>
        <v>42347.594230902774</v>
      </c>
      <c r="J105" s="564" t="str">
        <f t="shared" si="3"/>
        <v xml:space="preserve">30 de Noviembre de 2015_x000D_
_x000D_
El plan de acción de propiedad intelectual se encuentra en desarrollo y se reporta un avance del 97.1%, cabe destacar que los soportes se encuentran en los informes presentados por el Asesor en Propiedad Intelectual Pablo Julio Hernández Martínez._x000D_
_x000D_
</v>
      </c>
      <c r="K105" s="624">
        <f>Tabla__10.1.1.223_SQLEXPRESS_sigob_utp_Codigos_PlanesOperativos_Proyectos[[#This Row],[fechaIni]]</f>
        <v>42023</v>
      </c>
      <c r="L105" s="540">
        <f>Tabla__10.1.1.223_SQLEXPRESS_sigob_utp_Codigos_PlanesOperativos_Proyectos[[#This Row],[fecha_ini]]</f>
        <v>42353</v>
      </c>
    </row>
    <row r="106" spans="1:12" x14ac:dyDescent="0.25">
      <c r="A106">
        <v>418</v>
      </c>
      <c r="B106" t="s">
        <v>906</v>
      </c>
      <c r="C106" t="s">
        <v>830</v>
      </c>
      <c r="D106" s="1">
        <v>42391.408231018519</v>
      </c>
      <c r="E106" s="1" t="s">
        <v>1042</v>
      </c>
      <c r="F106" s="1">
        <v>42023</v>
      </c>
      <c r="G106" s="1">
        <v>42356</v>
      </c>
      <c r="H106" s="563" t="str">
        <f t="shared" si="2"/>
        <v>Capacidades Institucionales</v>
      </c>
      <c r="I106" s="688">
        <f>Tabla__10.1.1.223_SQLEXPRESS_sigob_utp_Codigos_PlanesOperativos_Proyectos[[#This Row],[fecha_ultima_modificacion]]</f>
        <v>42391.408231018519</v>
      </c>
      <c r="J106" s="564" t="str">
        <f t="shared" si="3"/>
        <v>Reporte Diciembre_x000D_
_x000D_
Este Plan Operativo esta aritculado al Sistema de Indicadores Institucionales, no tiene asignado presupuesto, y su propósito es contribuir con información para dar soporte a la toma de decisiones en los aspectos de cobertura._x000D_
_x000D_
Desde el Plan de Acción de la Oficina de Planeación se está adelantando la recolección de información de las fuentes primarias para consolidar la información pertinente para la toma de decisiones._x000D_
_x000D_
El nivel de cumplimiento del Plan Operativo está articulado al indicador de Nivel de actualización de la información a nivel estratégico y táctico del área de Administración de la Información Estratégica de la Oficina de Planeación._x000D_
_x000D_
Se construyó una presentación en conjunto con la División de sistemas con una propuesta de intervención a la programación de Aulas.  Se sugirió presentarla ante el Consejo Académico._x000D_
_x000D_
Este plan operativo está en proceso de reformulación dado la actualización de la cadena de resultados del objetivo de cobertura con calidad.</v>
      </c>
      <c r="K106" s="624">
        <f>Tabla__10.1.1.223_SQLEXPRESS_sigob_utp_Codigos_PlanesOperativos_Proyectos[[#This Row],[fechaIni]]</f>
        <v>42023</v>
      </c>
      <c r="L106" s="540">
        <f>Tabla__10.1.1.223_SQLEXPRESS_sigob_utp_Codigos_PlanesOperativos_Proyectos[[#This Row],[fecha_ini]]</f>
        <v>42356</v>
      </c>
    </row>
    <row r="107" spans="1:12" x14ac:dyDescent="0.25">
      <c r="A107">
        <v>413</v>
      </c>
      <c r="B107" t="s">
        <v>918</v>
      </c>
      <c r="C107" t="s">
        <v>826</v>
      </c>
      <c r="D107" s="1">
        <v>42395.502199456016</v>
      </c>
      <c r="E107" s="1" t="s">
        <v>1165</v>
      </c>
      <c r="F107" s="1">
        <v>42023</v>
      </c>
      <c r="G107" s="1">
        <v>42369</v>
      </c>
      <c r="H107" s="563" t="str">
        <f t="shared" si="2"/>
        <v>Observatorio Institucional</v>
      </c>
      <c r="I107" s="688">
        <f>Tabla__10.1.1.223_SQLEXPRESS_sigob_utp_Codigos_PlanesOperativos_Proyectos[[#This Row],[fecha_ultima_modificacion]]</f>
        <v>42395.502199456016</v>
      </c>
      <c r="J107" s="564" t="str">
        <f t="shared" si="3"/>
        <v>Reporte al 31 de Diciembre de 2015_x000D_
_x000D_
Se evidenció una ejecución del plan de trabajo del 92%. El Observatorio Institucional realizó las entregas del contrato del año 2015 entre el mes de diciembre de 2015 y enero de 2016._x000D_
_x000D_
Reporte a 30 de Noviembre de 2015_x000D_
_x000D_
Se reporta un avance en la ejecución del plan de trabajo del 90%._x000D_
_x000D_
Se realizaron unos primeros análisis de los indicadores que fueron presentados ante directores académicos y decanos. Se tienen presentaciones e informe resumen de estos procesos de socialización de resultados los cuales hicieron parte de la entrega oficial realizada por el OI a planeación el día 14 de diciembre del 2015. Se prepararon informes de resultados de estudiantes evaluados en competencias los cuales fueron compartidos con los directores._x000D_
_x000D_
En el plan de trabajo del OI y el contrato de labores de la dependencia se formuló la lista de ampliaciones informáticas para las herramientas y los ajustes a nivel de migración a base de datos en Oracle que se requería por parte de la División de Sistemas para garantizar la mejor comunicación de las herramientas con el SI institucional._x000D_
_x000D_
Se realizaron visitas a las direcciones de programa para promover el uso de la información por parte de estas dependencias, donde además se discutieron aspectos relativos a la gobernabilidad real que estas dependencias tenía de sus propias problemáticas académicas. El balance general fue consigando en informe de promoción del uso de información que hizo parte de la entrega oficial del día 14 de Diciembre del 2015. A efectos de facilitar el acceso a la información producto de las mediciones realizadas por el OI a los directores de programa, se hizo montaje de reportes en BI-PUBLISHER y se enviaron informes físicos. Se habilitaron enlaces para el ingreso a la plataforma de pruebas, y se programaron ajustes al mode de acceso a las aplicaciones que hacen parte de los alcances de las aplicaciones migradas._x000D_
_x000D_
_x000D_
_x000D_
Reporte a 30 de Septiembre de 2015_x000D_
_x000D_
Se realizará una comunicación oficial sobre pruebas de salida a estudiantes de primer semestre, para exponerles la importancia de éstas pruebas para determinar el impacto de las mismas._x000D_
Se realizará una resolución para definir el llamado hasta donde se realizarán las pruebas de ingreso (segundo llamado)._x000D_
Actividades Adicionales del OI_x000D_
•	Generación de bases de datos de pruebas SAT y SOP con base en la aplicación de instrumentos de valoración de riesgos en el marco de la semana de pruebas clasificatorias (pendiente agendar capacitaciones específicas a funcionarios PAI y entrega de reportes en Excel). Por ahora las herramientas permiten accesar a la información desde interfaces WEB._x000D_
_x000D_
•	Entrega de contraseñas de acceso a la información a funcionarios PAI, funcionaria Yolima Rodríguez, y Jefe del departamento de Matemáticas para la visualización de reportes de resultados, y orientación en la interpretación de las cifras._x000D_
•	Preparación de video demos preliminares de la información que debe ser procesada desde la unidad de Gestión de Tecnologías Informáticas y Sistemas de Información para fortalecer acciones estratégicas para la gestión académica._x000D_
•	Reunión realizada con la oficina de planeación para definir plantilla para el reporte de deserción por cohortes, así como asignaciones de responsabilidades en cuanto a generación de indicadores de permanencia estudiantil y egreso exitoso, los cuales quedan a cargo del Observatorio Institucional_x000D_
•	Preparación del documento borrador de modelo conceptual del Observatorio Institucibonal UTP._x000D_
•	Realización de primeras versiones de manuales de procesos y procedimientos del Observatorio Institucional._x000D_
•	Generación de un borrador de manual de funciones para el Observatorio Institucional._x000D_
•	Generación de material físico ilustrativo de las funciones macro del Observatorio Institucional (Carteleras con direccionamiento general del OI)_x000D_
•	Diseñar un modelo de funcionamiento del Observatorio Institucional_x000D_
•	Realizar una lista de requerimientos informáticos que mencionen las ampliaciones necesarias  (en el alcance y la funcionalidad) que deben realizarse sobre el conjunto de pruebas para medir competencias y perfiles de ingreso._x000D_
•	Generación de un listado de requerimientos de mejoras para los aplicativos que servirá de base para que la UTP decida si asumirá eventuales adecuaciones futuras de las herramientas una vez surtida la etapa de integración._x000D_
_x000D_
Como soporte de la realización de estas actividades se adjunta carpeta comprimida con gran variedad de archivos, bases de datos, actas digitalizadas que constituyen evidencia de lo realizado._x000D_
_x000D_
_x000D_
Reporte a 31 de Agosto de 2015_x000D_
_x000D_
Se reportan los siguientes esfuerzos complementarios que abarcan la serie de tareas realizadas al interior de las actividades para los cuales se reportaron porcentajes de avance en el plan operativo:_x000D_
_x000D_
•	Generación de estadísticas preliminares sobre níveles de aprobación de asignaturas prioritarias, y estado de rendimiento académico según modalidades de semestre y/o asignaturas cursadas._x000D_
_x000D_
•	Socialización de los resultados del semestre de nivelación ante el Sr. Vicerrector para su difusión en consejo académico._x000D_
_x000D_
Preparación de proyecto y anteproyecto de la investigación encaminada a la sistematización de la experiencia del semestre de nivelación._x000D_
•	Realización de unas primeras entrevistas con Funcionarios que han participado en la implantación del semestre de nivelación UTP en sus diferentes etapas._x000D_
Reporte a 31 de Julio de 2015_x000D_
_x000D_
Se reportan los siguientes esfuerzos complementarios que abarcan la serie de tareas realizadas al interior de las actividades para los cuales se reportaron porcentajes de avance diferentes al 0% en el formato de plan operativo:_x000D_
_x000D_
•	Reuniones con Vicerrectoría de Bienestar, funcionaria Yolima Rodríguez, para definir aspectos logísticos de la semana de pruebas._x000D_
•	Conversaciones con la dirección del departamento de Matemáticas y con la decanatura de ciencias de la educación para la definición de criterios clasificatorios._x000D_
•	Preparación de boletín informativo para estudiantes en el que se da claridad de la normativa institucional que regula la clasificación a semestre de créditos reducidos._x000D_
•	Capacitación de funcionarios PAI y monitores en aspectos claves para la coordinación de la semana de pruebas._x000D_
•	Remisión de listados de estudiantes que presentan pruebas en formato adecuado para control de asistencia en sala._x000D_
•	Carga de datos de estudiantes a evaluar en la plataforma, y demás parametrizaciones de las herramientas._x000D_
•	Soporte logístico y Tecnológico in situ durante la semana de pruebas._x000D_
•	Generación de reportes de notas clasificatorias, y remisión a Víctor Jiménez para generación de horarios._x000D_
•	Adecuación de la plataforma tecnológica para alertar al estudiante su desempeño en la prueba de acuerdo con los criterios clasificatorios definidos por la facultad de ciencias de la educación y el departamento de matemáticas._x000D_
•	Realización de reuniones preliminares con Gestión de Tecnologías Informáticas y Sistemas de Información para presentación de estructura de base de datos y características generales de las herramientas que administra el OI._x000D_
•	Recolección de los primeros requerimientos de la oficina de Gestión de Tecnologías Informáticas y Sistemas de Información en lo que respecta a parametrización de herramientas usando tablas del SI institucional y detalles sobre la autenticación usando LDAP (Quedan pendientes detalles técnicos y de procedimiento)_x000D_
•	Realización de pruebas de competencias en Lectura y Matemáticas cerrando primer semestre del 2015 (2015-1) para establecer el grado de progreso de los estudiantes en apropiación de competencias según modalidad de semestre y/o asignatura cursada._x000D_
•	Realización de una encuesta de opinión a estudiantes de primer semestre, cerrando el periodo académico 2015-1, para establecer aspectos relativos a la práctica docente, a las condiciones de los estudiantes, y a las percepciones respecto a las pruebas de competencias con el fin de explicar hermenéuticamente las cifras de pruebas de salida._x000D_
_x000D_
Reporte a 30 de Junio de 2015_x000D_
_x000D_
Tareas adelantadas del OI_x000D_
 _x000D_
1.       Dentro del objetivo “Diseñar un modelo de funcionamiento del Observatorio Institucional” se realizó, entre otras actividades; crear fichas de procesos y procedimientos, crear manuales de funciones, hasta el momento se tiene un avance importante en la actividad el cual se reporta en formato de plan operativo anexo. Se anexan también los documentos de soporte de la actividad: Fichas de Procesos y Procedimientos OI v ficha de MANUALES DE FUNCIONES OI, para finalizar estas tareas, faltan algunos detalles de contenido y de forma y someter los documentos a revisión del coordinador del proyecto._x000D_
_x000D_
2.       Dentro del objetivo “Realizar una lista de requerimientos informáticos que mencionen las ampliaciones necesarias  (en el alcance y la funcionalidad) que deben realizarse sobre el conjunto de pruebas para medir competencias y perfiles de ingreso. Se realizaron las siguientes actividades:_x000D_
_x000D_
2.1. Identificar las variables y los indicadores que se derivan de la medición de las competencias y perfiles de ingreso, en relación con el alcance y la funcionalidad de los aplicativos._x000D_
2.2. Revisar si en cada uno de los reportes generados por las herramientas se aprovecha todo el potencial informativo de las mismas para la intervención en aras de evitar la deserción estudiantil._x000D_
2.3. Proponer las modificaciones necesarias en términos de la comparación entre la medición y los reportes._x000D_
_x000D_
Estas ya se realizaron, como producto se entregó un documento (anexo: A.3.3 Modificaciones propuestas), para dar por cumplido este objetivo, se debe verificar que las  modificaciones implantadas cumplan con los requerimientos planteados. Nuevamente el documento queda en revisión del Coordinador General._x000D_
_x000D_
_x000D_
Reporte a 30 de Mayo de 2015_x000D_
_x000D_
A la fecha, se está realizado la programación de las pruebas clasificatorias para el segundo semestre de 2015. Estas pruebas se llevarán a cabo desde el día 13 de Julio hasta el 17 de junio, se realizarán diferentes actividades para ésta semana además de las pruebas tales como, la inducción que realizará la directora del ILEX, también la inducción que se realizará por parte del departamento de matemáticas, las presentaciones de los programas académicos, y las actividades propuestas por la Vicerrectoría de Responsabilidad Social, los cuales junto con la Vicerrectoría Académica, estarán a cargo de la parte logística y del desarrollo de este importante evento académico._x000D_
_x000D_
_x000D_
Reporte a 30 de Abril de 2015_x000D_
_x000D_
Avance Observatorio Institucional._x000D_
_x000D_
Objetivo 8: Coordinar la semana de pruebas clasificatorias y pruebas para medir perfiles de ingreso_x000D_
_x000D_
·         Coordinar con la Vicerrectoría Académica el plan de la semana de pruebas considerando: Fechas, Horarios, tipos de prueba por programa, presupuesto disponible, material informativo para los diferentes actores, actos administrativos de soporte._x000D_
_x000D_
·         Acordar con los directores que pruebas requieren aplicar en sus programas académicos a fin de diagnosticar y clasificar según las competencias evidenciadas._x000D_
_x000D_
·         Elaborar el cronograma de la semana según pruebas a aplicar por cada programa tomando en cuenta la inclusión de otras actividades que atiendan el tiempo de fatiga en la calidad de las respuestas por parte de los estudiantes. Procurando que este proceso quede sistematizado para aplicaciones futuras._x000D_
_x000D_
·         Definir plan de medios (correo, emisora, página de internet), definir el cuerpo del texto informativo y folleto explicativo del SN, relevando las consecuencias de no presentarse a pruebas, y qué significan los resultados. Garantizando que los estudiantes se enteren de estos procesos desde la inscripción._x000D_
_x000D_
·         Concertar con los directores de programa la disposición de la información específica de sus programas que sea requerida para la logística de pruebas; - Solicitar que estén dispuestos a resolver desde sus dependencias a las inquietudes que eventualmente puedan presentar los estudiantes nuevos antes, durante y después de la semana de pruebas con respecto al semestre de nivelación.- Convocar a la participación activa en las actividades que la vicerrectoría de Bienestar programe y sea necesario adelantar desde el programa académico para intercalar con los horarios de pruebas._x000D_
_x000D_
·         Solicitar el personal necesario para acompañar el levantamiento de información (trabajadores sociales, psicólogos, monitores de apoyo)._x000D_
_x000D_
·         Garantizar la correcta operación del servidor que aloja los aplicativos para las pruebas y la disposición permanente de ingeniero de apoyo para atender contingencias relacionadas con acceso al servidor (base de datos, actualización de aplicativo)._x000D_
_x000D_
·         Facilitar la información de estudiantes a los encargados de la logística de pruebas para su convocatoria correspondiente así como estar informados y atentos a responder desde la dependencia a las inquietudes que eventualmente puedan presentar los estudiantes nuevos antes, durante y después de la semana de pruebas con respecto al estado en el que puedan quedar, es decir, si van a primer semestre o a semestre de articulación._x000D_
_x000D_
·         Verificar el correcto funcionamiento de los aplicativos que han sistematizado las pruebas tanto de competencias como de levantamiento del riesgo._x000D_
_x000D_
·         Disponer las salas de computo operando adecuadamente y conectadas a la red que aloja los aplicativos para las prueba. –Disponer los monitores de apoyo capacitados para acompañar la aplicación de pruebas en las salas y resolver las inquietudes que puedan presentar los estudiantes._x000D_
_x000D_
·         Monitorear el avance de la semana de pruebas para incorporar los ajustes que sean necesarios e igualmente verificar diariamente que las bases de datos se estén guardando de manera correcta._x000D_
_x000D_
·         Disponer de un espacio formal para socializar los reportes de aplicativos con los docentes que luego tendrán a cargo los diferentes cursos de “nivelación”, de esta manera se logrará un uso óptimo de los resultados en el planeamiento de dichos cursos._x000D_
_x000D_
·         Solicitar a la División de Sistemas una revisión exhaustiva del algoritmo que va a generar los horarios a partir de la clasificación de los nuevos estudiantes a fin de disminuir errores en la asignación de los mismos_x000D_
_x000D_
_x000D_
Reporte a 31 de marzo de 2015_x000D_
_x000D_
Hasta el momento se tiene un avance en la creación del plan operativo "Observatorio Institucional" definiendo las actividades que se van a ejecutar desde el mismo y en articulación con la Vicerrectoría Académica, se espera, tener un avance significativo para el próximo mes._x000D_
_x000D_
_x000D_
Se está construyendo, junto con el Observatorio Institucional, una propuesta con el fin de presentarla ante los rectores de los colegios de donde mas provienen estudiantes a la Universidad Tecnológica de Pereira, con el objetivo de mostrarles los resultados de las pruebas de ingreso de los estudiantes de primer semestre y contextualizarlos sobre las competencias con las llegan los estudiantes de las instituciones de educación media, y así mismo poder interactuar con ellos, llevando una formación mas apropiada para fortalecer éstas competencias y así mismo pueda reflejarse en el ingreso a la educación superior, aumentando la cobertura y evitando la deserción._x000D_
_x000D_
Realización de planes operativos “Articulación de la Educación Superior con la Educación Media” y _x000D_
“Observatorio Institucional”, para el cumplimiento de ambos planes operativos, se realizó una revisión de las actividades que se pueden realizar tanto desde la Vicerrectoría Académica y el Observatorio Institucional con el fin de articularlas y darle cumplimiento a las mismas._x000D_
_x000D_
Se realizó una reunión con la Oficina de Planeación, Observatorio Institucional y la Vicerrectoría Académica con el fin de revisar cuales son los indicadores que se van a impactar desde los diferentes planes operativos que se realizan desde las diferentes dependencias, por el momento los planes operativos se encuentran en proceso de revisión por parte de los funcionarios involucrados en el proceso.</v>
      </c>
      <c r="K107" s="624">
        <f>Tabla__10.1.1.223_SQLEXPRESS_sigob_utp_Codigos_PlanesOperativos_Proyectos[[#This Row],[fechaIni]]</f>
        <v>42023</v>
      </c>
      <c r="L107" s="540">
        <f>Tabla__10.1.1.223_SQLEXPRESS_sigob_utp_Codigos_PlanesOperativos_Proyectos[[#This Row],[fecha_ini]]</f>
        <v>42369</v>
      </c>
    </row>
    <row r="108" spans="1:12" x14ac:dyDescent="0.25">
      <c r="A108">
        <v>469</v>
      </c>
      <c r="B108" t="s">
        <v>907</v>
      </c>
      <c r="C108" t="s">
        <v>329</v>
      </c>
      <c r="D108" s="1">
        <v>42395.395075810186</v>
      </c>
      <c r="E108" s="1" t="s">
        <v>1135</v>
      </c>
      <c r="F108" s="1">
        <v>42023</v>
      </c>
      <c r="G108" s="1">
        <v>42353</v>
      </c>
      <c r="H108" s="563" t="str">
        <f t="shared" si="2"/>
        <v>Política Editorial</v>
      </c>
      <c r="I108" s="688">
        <f>Tabla__10.1.1.223_SQLEXPRESS_sigob_utp_Codigos_PlanesOperativos_Proyectos[[#This Row],[fecha_ultima_modificacion]]</f>
        <v>42395.395075810186</v>
      </c>
      <c r="J108" s="564" t="str">
        <f t="shared" si="3"/>
        <v xml:space="preserve">31 de Diciembre de 2015 _x000D_
_x000D_
A la fecha se ha obtenido un porcentaje de cumplimiento del 90%, teniendo en cuenta que se ha logrado lo siguiente: _x000D_
_x000D_
_x000D_
"Se suministró información sobre el proceso editorial, sobre los resultados de la convocatoria 2015 y sobre los lineamiento para diagramación a 174 personas _x000D_
_x000D_
*13 Libros terminados: Técnicas Heurísticas, Rociado térmico, Museo Tecmit,  Algebra Lineal, Introducción al dibujo mecánico con AutoCAD (digital),  Montaigne ética en diálogos modernos, Enseñar Filosofía, On line monitoring,  Discusiones Filosóficas, Re significación de los conceptos, Efectos cuánticos, Civismo y Educación, Apropiación social del conocimiento._x000D_
_x000D_
*La revista Estudios Históricos y la Revista Letra Anexa  ya están constituidas como nuevas revistas institucionales_x000D_
se han realizado 5 reuniones del Comité Editorial_x000D_
_x000D_
*Despacho de libros acumulado desde feb. 1048 unidades _x000D_
_x000D_
*Número de libros vendidos desde Febrero a Noviembre  699 unidades _x000D_
_x000D_
*Se participó en la feria de libro en Bogotá y en la Fería Internacional de Guadalajara_x000D_
_x000D_
_x000D_
</v>
      </c>
      <c r="K108" s="624">
        <f>Tabla__10.1.1.223_SQLEXPRESS_sigob_utp_Codigos_PlanesOperativos_Proyectos[[#This Row],[fechaIni]]</f>
        <v>42023</v>
      </c>
      <c r="L108" s="540">
        <f>Tabla__10.1.1.223_SQLEXPRESS_sigob_utp_Codigos_PlanesOperativos_Proyectos[[#This Row],[fecha_ini]]</f>
        <v>42353</v>
      </c>
    </row>
    <row r="109" spans="1:12" x14ac:dyDescent="0.25">
      <c r="A109">
        <v>570</v>
      </c>
      <c r="B109" t="s">
        <v>594</v>
      </c>
      <c r="C109" t="s">
        <v>851</v>
      </c>
      <c r="D109" s="1">
        <v>42390.421819675925</v>
      </c>
      <c r="E109" s="1" t="s">
        <v>1044</v>
      </c>
      <c r="F109" s="1">
        <v>42023</v>
      </c>
      <c r="G109" s="1">
        <v>42353</v>
      </c>
      <c r="H109" s="563" t="str">
        <f t="shared" si="2"/>
        <v>Recurso Humano Calificado - Administrativos</v>
      </c>
      <c r="I109" s="688">
        <f>Tabla__10.1.1.223_SQLEXPRESS_sigob_utp_Codigos_PlanesOperativos_Proyectos[[#This Row],[fecha_ultima_modificacion]]</f>
        <v>42390.421819675925</v>
      </c>
      <c r="J109" s="564" t="str">
        <f t="shared" si="3"/>
        <v xml:space="preserve">A 31 de Diciembre se tiene un avance del 91,67% que corresponde a los 110 funcionarios administrativos que han participado en los cursos de formación de la lengua inglesa, dictados por el ILEX. </v>
      </c>
      <c r="K109" s="624">
        <f>Tabla__10.1.1.223_SQLEXPRESS_sigob_utp_Codigos_PlanesOperativos_Proyectos[[#This Row],[fechaIni]]</f>
        <v>42023</v>
      </c>
      <c r="L109" s="540">
        <f>Tabla__10.1.1.223_SQLEXPRESS_sigob_utp_Codigos_PlanesOperativos_Proyectos[[#This Row],[fecha_ini]]</f>
        <v>42353</v>
      </c>
    </row>
    <row r="110" spans="1:12" x14ac:dyDescent="0.25">
      <c r="A110">
        <v>401</v>
      </c>
      <c r="B110" t="s">
        <v>617</v>
      </c>
      <c r="C110" t="s">
        <v>1248</v>
      </c>
      <c r="D110" s="1">
        <v>42368.637143749998</v>
      </c>
      <c r="E110" s="1" t="s">
        <v>1067</v>
      </c>
      <c r="F110" s="1">
        <v>42005</v>
      </c>
      <c r="G110" s="1">
        <v>42369</v>
      </c>
      <c r="H110" s="563" t="str">
        <f t="shared" si="2"/>
        <v>Estructura Organizacional</v>
      </c>
      <c r="I110" s="688">
        <f>Tabla__10.1.1.223_SQLEXPRESS_sigob_utp_Codigos_PlanesOperativos_Proyectos[[#This Row],[fecha_ultima_modificacion]]</f>
        <v>42368.637143749998</v>
      </c>
      <c r="J110" s="564" t="str">
        <f t="shared" si="3"/>
        <v xml:space="preserve">A corte 31 de Diciembre de 2015, se tiene un avance del 100% correspondiente a las actividades estipuladas en el plan operativo del proyecto Mejoramiento de procesos._x000D_
_x000D_
Las actividades más relevantes que permitieron el alcance anterior son:_x000D_
_x000D_
Tareas_x000D_
_x000D_
1.	Revisiones preliminares y correcciones de los catorce (14) informes resultantes de la experiencia piloto de mejoramiento de procesos, adelantada vía proyectos de grado. (4%)_x000D_
_x000D_
2.	Elaboración del documento resumen ejecutivo (resultados esperados, diagnóstico, propuesta de mejoramiento y proceso rediseñado) de los procesos mejorados, a saber: (4%)_x000D_
_x000D_
Vicerrectoría de Investigaciones, Innovación y Extensión_x000D_
_x000D_
?	Gestión de la innovación y el emprendimiento._x000D_
?	Gestión de la oferta institucional de servicios y productos._x000D_
?	Coordinación institucional de los organismos evaluadores de la conformidad._x000D_
?	Coordinación institucional de las prácticas universitarias._x000D_
_x000D_
Vicerrectoría Académica _x000D_
_x000D_
?	Gestión  académica para la docencia._x000D_
_x000D_
Vicerrectoría Administrativa y Financiera_x000D_
_x000D_
?	Administración de la seguridad institucional. _x000D_
?	Administración del servicio de aseo._x000D_
?	Administración del mantenimiento institucional._x000D_
?	Administración  de servicios complementarios._x000D_
?	Administración del Almacén General e Inventarios. _x000D_
_x000D_
Vicerrectoría de Responsabilidad Social y Bienestar Universitario_x000D_
_x000D_
?	Promoción Social._x000D_
?	Gestión de la comunicación organizacional._x000D_
?	Gestión de la comunicación informativa._x000D_
_x000D_
Jurídica _x000D_
_x000D_
?	Gestión de la contratación._x000D_
_x000D_
3.	Envío preliminar a los funcionarios directamente responsables del proceso, para validación del diagnóstico y la propuesta formulada por el Equipo de Mejoramiento con el fin de proponer ajustes a la propuesta o tomar decisión de implementar rediseño. (3%) _x000D_
_x000D_
Vicerrectoría de Investigaciones, Innovación y Extensión_x000D_
_x000D_
?	Gestión de la innovación y el emprendimiento._x000D_
?	Gestión de la oferta institucional de servicios y productos._x000D_
?	Coordinación institucional de los organismos evaluadores de la conformidad._x000D_
?	Coordinación institucional de las prácticas universitarias._x000D_
_x000D_
Vicerrectoría Académica _x000D_
_x000D_
?	Gestión  académica para la docencia._x000D_
_x000D_
Vicerrectoría Administrativa y Financiera_x000D_
_x000D_
?	Administración del servicio de aseo._x000D_
?	Administración del Almacén General e Inventarios._x000D_
?	Administración de Servicios Complementarios_x000D_
?	Administración de la seguridad institucional. _x000D_
?	Administración del mantenimiento institucional._x000D_
_x000D_
Vicerrectoría de Responsabilidad Social y Bienestar Universitario_x000D_
_x000D_
?	Promoción Social._x000D_
?	Gestión de la comunicación organizacional._x000D_
?	Gestión de la comunicación informativa._x000D_
_x000D_
Jurídica _x000D_
_x000D_
?	Gestión de la contratación._x000D_
_x000D_
4.	Socialización y presentación del informe ejecutivo final ante las instancias correspondientes, a saber: (4%)_x000D_
_x000D_
Vicerrectoría de Investigaciones, Innovación y Extensión_x000D_
_x000D_
?	Gestión de la innovación y el emprendimiento._x000D_
?	Gestión de la oferta institucional de servicios y productos._x000D_
?	Coordinación institucional de los organismos evaluadores de la conformidad._x000D_
?	Coordinación institucional de las prácticas universitarias._x000D_
_x000D_
Vicerrectoría Académica _x000D_
_x000D_
?	Gestión  académica para la docencia._x000D_
_x000D_
Vicerrectoría Administrativa y Financiera_x000D_
_x000D_
?	Administración del servicio de aseo._x000D_
?	Administración del Almacén General e Inventarios._x000D_
?	Administración de Servicios Complementarios_x000D_
?	Administración de la seguridad institucional. _x000D_
?	Administración del mantenimiento institucional._x000D_
_x000D_
Vicerrectoría de Responsabilidad Social y Bienestar Universitario_x000D_
_x000D_
?	Promoción Social._x000D_
?	Gestión de la comunicación organizacional._x000D_
?	Gestión de la comunicación informativa._x000D_
_x000D_
5.	Elaboración del documento que contiene resultados esperados y el diagnóstico obtenido para los procesos analizados: (5%)_x000D_
_x000D_
?	Gestión Contable._x000D_
?	Gestión de Presupuesto._x000D_
?	Gestión de Tesorería._x000D_
?	Gestión de compra de bienes y suministros._x000D_
?	Gestión estratégica de proyectos institucionales y especiales._x000D_
_x000D_
6.	Revisión preliminar en conjunto con el Equipo de Mejoramiento de Procesos, de los resultados preliminares de los  procesos analizados: (5%)_x000D_
_x000D_
?	Gestión de Tesorería. _x000D_
?	Gestión del Presupuesto. _x000D_
?	Gestión Contable._x000D_
?	Gestión de compra de bienes y suministros._x000D_
?	Gestión estratégica de proyectos institucionales y especiales._x000D_
_x000D_
7.	Socialización y presentación del informe ejecutivo ante el equipo interno de trabajo de la unidad organizacional Gestión Financiera, de los procesos: (5%) _x000D_
_x000D_
?	Gestión de Tesorería. _x000D_
?	Gestión del Presupuesto. _x000D_
?	Gestión Contable._x000D_
?	Gestión de compra de bienes y suministros._x000D_
?	Gestión estratégica de proyectos institucionales y especiales._x000D_
_x000D_
8.	Elaboración de flujogramas de los procesos  y procedimientos intervenidos utilizando el Software Enterprice Architect, a saber: _x000D_
_x000D_
Vicerrectoría Administrativa y Financiera (5%)_x000D_
_x000D_
?	Gestión Contable._x000D_
?	Gestión de Presupuesto._x000D_
?	Gestión de Compras Bienes y Suministros._x000D_
?	Gestión de Tesorería._x000D_
?	Gestión estratégica de proyectos institucionales y especiales._x000D_
_x000D_
Vicerrectoría de Investigaciones, Innovación y Extensión (5%)_x000D_
_x000D_
?	Gestión de la innovación y el emprendimiento._x000D_
?	Gestión de la oferta institucional de servicios y productos._x000D_
?	Coordinación institucional de los organismos evaluadores de la conformidad._x000D_
?	Coordinación institucional de las prácticas universitarias._x000D_
_x000D_
_x000D_
Vicerrectoría Académica _x000D_
_x000D_
?	Gestión  académica para la docencia._x000D_
_x000D_
Gestión de servicios institucionales _x000D_
_x000D_
?	Administración de la seguridad institucional. _x000D_
?	Administración del servicio de aseo._x000D_
?	Administración del mantenimiento institucional._x000D_
?	Administración  de servicios complementarios._x000D_
?	Administración del Almacén General e Inventarios. _x000D_
_x000D_
Vicerrectoría de Responsabilidad Social y Bienestar Universitario _x000D_
_x000D_
?	Promoción  social._x000D_
?	Gestión de la comunicación organizacional._x000D_
?	Gestión de la comunicación informativa._x000D_
_x000D_
Jurídica _x000D_
_x000D_
?	Gestión de la contratación._x000D_
_x000D_
9.	Redefinición de nuevos procesos a intervenir y mejorar (Dependencias y procesos), a saber: (5%)_x000D_
_x000D_
DEPENDENCIA	PROCESOS A INTERVENIR_x000D_
Vicerrectoría Administrativa y Financiera._x000D_
Unidad organizacional:_x000D_
Gestión del Talento Humano	1.	Desarrollo del talento humano. _x000D_
2.	Vinculación de talento humano._x000D_
3.	Administración de la compensación._x000D_
4.	Gestión de actos administrativos específicos._x000D_
5.	Sistema de gestión de la salud y la seguridad en el trabajo – SG-SST_x000D_
Vicerrectoría de Investigaciones, Innovación y Extensión._x000D_
Unidad organizacional:_x000D_
Administración Institucional de la Investigación	6.	Fortalecimiento de la investigación institucional._x000D_
7.	Fomento investigativo._x000D_
8.	Fomento a la producción intelectual._x000D_
_x000D_
_x000D_
10.	Conformación equipos de trabajo, diseño, socialización y puesta en común de la metodología a emplear institucionalmente para mejoramiento de procesos. (5%)_x000D_
_x000D_
11.	Por tratarse de actividades simultáneas, requeridas para continuar con el desarrollo del Estudio, según metodología establecida, en el período se evidencia un nuevo avance del 40%, evidenciado en el desarrollo de las siguientes actividades en cada proceso en intervención:_x000D_
_x000D_
?	Rediseño de cada uno de los procedimientos que conforman el proceso._x000D_
_x000D_
?	Elaboración, revisión y análisis de los respectivos flujogramas, en que aparece la articulación de actividades entre dependencias intervinientes en cada procedimiento._x000D_
_x000D_
?	Desarrollo en detalle de las subactividades que conforman las actividades  correspondientes e identificación de los cargos que las desarrollan._x000D_
_x000D_
12.	Elaboración del plan de acción para el mejoramiento de los procesos definidos e intervenido en el año 2014 a saber: (5%)_x000D_
_x000D_
Vicerrectoría Administrativa y Financiera_x000D_
_x000D_
?	Gestión de Tesorería. _x000D_
?	Gestión del Presupuesto. _x000D_
?	Gestión Contable._x000D_
?	Gestión de compra de bienes y suministros._x000D_
?	Gestión estratégica de proyectos institucionales y especiales._x000D_
_x000D_
Vicerrectoría de Investigaciones, Innovación y Extensión_x000D_
_x000D_
?	Gestión de la innovación y el emprendimiento._x000D_
?	Gestión de la oferta institucional de servicios y productos._x000D_
?	Coordinación institucional de los organismos evaluadores de la conformidad._x000D_
?	Coordinación institucional de las prácticas universitarias._x000D_
_x000D_
13.	Entrega del plan de mejoramiento a la dependencia correspondiente para el seguimiento a los compromisos establecidos, de los procesos: (5%)_x000D_
_x000D_
Vicerrectoría Administrativa y Financiera_x000D_
_x000D_
?	Gestión de Tesorería. _x000D_
?	Gestión del Presupuesto. _x000D_
?	Gestión Contable._x000D_
?	Gestión de compra de bienes y suministros._x000D_
?	Gestión estratégica de proyectos institucionales y especiales._x000D_
_x000D_
Vicerrectoría de Responsabilidad Social y Bienestar Universitario_x000D_
_x000D_
?	Promoción Social._x000D_
?	Gestión de la comunicación organizacional._x000D_
?	Gestión de la comunicación informativa._x000D_
</v>
      </c>
      <c r="K110" s="624">
        <f>Tabla__10.1.1.223_SQLEXPRESS_sigob_utp_Codigos_PlanesOperativos_Proyectos[[#This Row],[fechaIni]]</f>
        <v>42005</v>
      </c>
      <c r="L110" s="540">
        <f>Tabla__10.1.1.223_SQLEXPRESS_sigob_utp_Codigos_PlanesOperativos_Proyectos[[#This Row],[fecha_ini]]</f>
        <v>42369</v>
      </c>
    </row>
    <row r="111" spans="1:12" x14ac:dyDescent="0.25">
      <c r="A111">
        <v>510</v>
      </c>
      <c r="B111" t="s">
        <v>871</v>
      </c>
      <c r="C111" t="s">
        <v>620</v>
      </c>
      <c r="D111" s="1">
        <v>42395.492658993055</v>
      </c>
      <c r="E111" s="1" t="s">
        <v>1166</v>
      </c>
      <c r="F111" s="1">
        <v>42023</v>
      </c>
      <c r="G111" s="1">
        <v>42356</v>
      </c>
      <c r="H111" s="563" t="str">
        <f t="shared" si="2"/>
        <v>Cultura de uso de la información generada en la comunidad universitaria</v>
      </c>
      <c r="I111" s="688">
        <f>Tabla__10.1.1.223_SQLEXPRESS_sigob_utp_Codigos_PlanesOperativos_Proyectos[[#This Row],[fecha_ultima_modificacion]]</f>
        <v>42395.492658993055</v>
      </c>
      <c r="J111" s="564" t="str">
        <f t="shared" si="3"/>
        <v xml:space="preserve">Reporte Diciembre 2015._x000D_
_x000D_
Los soportes de todos los proyectos se encuentran en el reporte de Componente. TM AIE (MES CORRESPONDIENTE).XLSX_x000D_
_x000D_
Actualmente se ha venido trabajando con la Vic. Académica y la División de Sistemas para generar reportes que ayuden a los programas académicos en la gestión de los mismos, se espera que al culminar con el proceso se puedan conectar dichos reportes a la base de datos con el fin de automatizar el proceso. Ya se tiene un avance de estos reportes, con un insumo de los cuadros maestros para la parte docentes, la cual puede ser consultada en los siguientes enlaces:_x000D_
_x000D_
Insumo Cuadro Institucional:_x000D_
http://reportes.utp.edu.co/xmlpserver/publico/Planeacion/Desarrollo/Boletin_estadistico/Docentes/personal_docente_cuadro_maestro_institucional.xdo_x000D_
_x000D_
Insumo Cuadro por Departamento:_x000D_
http://reportes.utp.edu.co/xmlpserver/publico/Planeacion/Desarrollo/Boletin_estadistico/Docentes/personal_docente_cuadro_maestro.xdo_x000D_
_x000D_
Docentes que apoyan programas académicos:_x000D_
http://reportes.utp.edu.co/xmlpserver/publico/Planeacion/PDI/Docentes_apoyo/Docentes_apoyo.xdo_x000D_
_x000D_
Herramienta Saber Pro:_x000D_
http://reportes.utp.edu.co/xmlpserver/publico/Planeacion/Desarrollo/Saber_pro/saber_pro.xdo_x000D_
_x000D_
_x000D_
Por otra parte, también se viene trabajando en la migración de los boletines para hacerlos más dinámicos en la plataforma de BI Publisher. En el mes de abril se habilitó la plataforma de Estadísticas e Indicadores (http://planea.utp.edu.co/estadisticas-e-indicadores/estadisticas-e-indicadores.html), allí se pueden consultar las estadísticas de la institución bajo la nueva plataforma. Para montar esta información se requirió de un proceso exhaustivo de migración de los soportes para adecuar los boletines al nuevo sistema, que tiene como objetivo mejorar la relación de la comunidad universitaria con la información institucional._x000D_
_x000D_
Durante el mes de Junio se realizó una capacitación con los directivos académicos para socializar el nuevo sistema de información y los sistemas de información externos. Se contó con una participación de 30 personas en este evento._x000D_
_x000D_
En el mes de Julio se asistió desde el proceso a diferentes reuniones de revisión del índice multidimensional de calidad de la educación superior (MIDE), elaborado por el MEN, y a partir de resultados se apoyó al consejo superior en el proceso de difusión de información positiva de la universidad por medio de un inserto que será publicado a través del periodo universitario “Udiversidad”, el cual será distribuido a nivel regional dentro de la prensa._x000D_
_x000D_
Por otra parte, Desde agosto se viene trabajando con la Unidad de Gestión de Tecnologías Informáticas y Sistemas de Información en una propuesta de Política para el uso de la información en la UTP, en el mes de Octubre se presentó a comité directivo y se aprobó la realización de una resolución reglamentaría para el tema, el cual se encuentra en construcción _x000D_
_x000D_
</v>
      </c>
      <c r="K111" s="624">
        <f>Tabla__10.1.1.223_SQLEXPRESS_sigob_utp_Codigos_PlanesOperativos_Proyectos[[#This Row],[fechaIni]]</f>
        <v>42023</v>
      </c>
      <c r="L111" s="540">
        <f>Tabla__10.1.1.223_SQLEXPRESS_sigob_utp_Codigos_PlanesOperativos_Proyectos[[#This Row],[fecha_ini]]</f>
        <v>42356</v>
      </c>
    </row>
    <row r="112" spans="1:12" x14ac:dyDescent="0.25">
      <c r="A112">
        <v>511</v>
      </c>
      <c r="B112" t="s">
        <v>871</v>
      </c>
      <c r="C112" t="s">
        <v>622</v>
      </c>
      <c r="D112" s="1">
        <v>42395.492753391205</v>
      </c>
      <c r="E112" s="1" t="s">
        <v>1167</v>
      </c>
      <c r="F112" s="1">
        <v>42023</v>
      </c>
      <c r="G112" s="1">
        <v>42356</v>
      </c>
      <c r="H112" s="563" t="str">
        <f t="shared" si="2"/>
        <v>Sistema de información y gestión articulado al sistema transaccional de la UTP</v>
      </c>
      <c r="I112" s="688">
        <f>Tabla__10.1.1.223_SQLEXPRESS_sigob_utp_Codigos_PlanesOperativos_Proyectos[[#This Row],[fecha_ultima_modificacion]]</f>
        <v>42395.492753391205</v>
      </c>
      <c r="J112" s="564" t="str">
        <f t="shared" si="3"/>
        <v xml:space="preserve">Reporte Diciembre 2015._x000D_
_x000D_
Los soportes de todos los proyectos se encuentran en el reporte de Componente. TM AIE (MES CORRESPONDIENTE).XLSX_x000D_
_x000D_
Protocolos: Se ha venido realizando proceso de acompañamiento a los objetivos de cobertura con calidad, desarrollo institucional, e impacto regional, en cuanto los ajustes se surtan y sean aprobados iniciará el proceso de actualización de los protocolos._x000D_
_x000D_
Por otra parte, la Oficina de Planeación presentó una propuesta para ajustar el PDI ante el comité técnico del Plan, por tanto este componente se dinamizará a partir de la aprobación de los ajustes al PDI. Por otra parte, se viene acompañando desde el proceso de AIE a la vic. Académica en la definición de los nuevos indicadores._x000D_
_x000D_
Sitio web: Se actualizaron los responsables de las diferentes áreas de la Oficina. Se habilitó la plataforma de Estadísticas e Indicadores._x000D_
_x000D_
Inteligencia Institucional: Por otra parte, también se viene trabajando en la migración de los reportes para hacerlos más útiles en la plataforma de BI Publisher. Adicionalmente, se construyó un reporte para la vicerrectoría académica para monitorear la matrícula total, este reporte esta articulado con la base de datos de la Universidad._x000D_
_x000D_
Desde la División de Sistemas se dio acceso a una instancia de la Base de Datos para administración autónoma, esto ha permitido avanzar rápidamente en la construcción del boletín estadístico articulado a la nueva herramienta BI._x000D_
_x000D_
En el mes de mayo se gestionó con la división de sistemas un portal dentro de los sistemas de información que manejan usuario y clave de acceso para publicar reportes específicos para directores de programa._x000D_
_x000D_
Adicionalmente, se inició un proceso con la Vic. IIE para mejorar el flujo de información y disminuir la cantidad de solicitudes a esa dependencia, terminado este proceso se continuará con otras dependencias._x000D_
_x000D_
Por otra parte, Desde agosto se viene trabajando con la Unidad de Gestión de Tecnologías Informáticas y Sistemas de Información en una propuesta de Política para el uso de la información en la UTP, en el mes de Octubre se presentó a comité directivo y se aprobó la realización de una resolución reglamentaría para el tema, el cual se encuentra en construcción _x000D_
_x000D_
</v>
      </c>
      <c r="K112" s="624">
        <f>Tabla__10.1.1.223_SQLEXPRESS_sigob_utp_Codigos_PlanesOperativos_Proyectos[[#This Row],[fechaIni]]</f>
        <v>42023</v>
      </c>
      <c r="L112" s="540">
        <f>Tabla__10.1.1.223_SQLEXPRESS_sigob_utp_Codigos_PlanesOperativos_Proyectos[[#This Row],[fecha_ini]]</f>
        <v>42356</v>
      </c>
    </row>
    <row r="113" spans="1:12" ht="30" x14ac:dyDescent="0.25">
      <c r="A113">
        <v>512</v>
      </c>
      <c r="B113" t="s">
        <v>871</v>
      </c>
      <c r="C113" t="s">
        <v>619</v>
      </c>
      <c r="D113" s="1">
        <v>42395.492849421295</v>
      </c>
      <c r="E113" s="1" t="s">
        <v>1168</v>
      </c>
      <c r="F113" s="1">
        <v>42023</v>
      </c>
      <c r="G113" s="1">
        <v>42356</v>
      </c>
      <c r="H113" s="563" t="str">
        <f t="shared" si="2"/>
        <v>Accesibilidad y disponibilidad de información oportuna para soportar la toma de decisiones</v>
      </c>
      <c r="I113" s="688">
        <f>Tabla__10.1.1.223_SQLEXPRESS_sigob_utp_Codigos_PlanesOperativos_Proyectos[[#This Row],[fecha_ultima_modificacion]]</f>
        <v>42395.492849421295</v>
      </c>
      <c r="J113" s="564" t="str">
        <f t="shared" si="3"/>
        <v xml:space="preserve">Reporte Diciembre 2015._x000D_
_x000D_
Los soportes de todos los proyectos se encuentran en el reporte de Componente. TM AIE (MES CORRESPONDIENTE).XLSX_x000D_
_x000D_
Durante el año se han finalizado las siguientes actividades:_x000D_
_x000D_
Requerimientos internos:_x000D_
1. Cierre del sistema de gerencia 2014, construcción de los diferentes informes de gestión (ejecutivo, superior y audiencia)._x000D_
2. Apoyo al seguimiento del PDI, se aprestó el sistema para reportes del año 2015._x000D_
_x000D_
Requerimientos externos:_x000D_
- Reporte a Contraloría: Finalizado y enviado._x000D_
- Reporte primer semestre SNIES y SPADIES: Se reportó tanto el primer como el segundo corte del primer semestre. Está pendiente SPADIES._x000D_
- Reporte SUE: Se realizaron las solicitudes pertinentes. Se asistió a la subcomisión técnica del SUE, el SUE corrió el modelo haciendo uso de la información cargada en el SNIES, y según el reporte de rectoría la UTP quedó ubicada en el 5° lugar en el modelo de gestión._x000D_
- Boletín 2015-I: Está terminado._x000D_
- Boletín 2014: Finalizado._x000D_
- Boletín 2015-II: Se están acopiando las variables._x000D_
- SNIES Financiero: Seguimiento al cargue efectivo de la información por parte de la Vic. Administrativa con fecha de envío a 30 de abril._x000D_
_x000D_
En el mes de Agosto fue emitida una nueva resolución del ministerio que derogó la reglamentación anterior del SNIES, ya se informó a los interesados._x000D_
_x000D_
</v>
      </c>
      <c r="K113" s="624">
        <f>Tabla__10.1.1.223_SQLEXPRESS_sigob_utp_Codigos_PlanesOperativos_Proyectos[[#This Row],[fechaIni]]</f>
        <v>42023</v>
      </c>
      <c r="L113" s="540">
        <f>Tabla__10.1.1.223_SQLEXPRESS_sigob_utp_Codigos_PlanesOperativos_Proyectos[[#This Row],[fecha_ini]]</f>
        <v>42356</v>
      </c>
    </row>
    <row r="114" spans="1:12" x14ac:dyDescent="0.25">
      <c r="A114">
        <v>514</v>
      </c>
      <c r="B114" t="s">
        <v>871</v>
      </c>
      <c r="C114" t="s">
        <v>621</v>
      </c>
      <c r="D114" s="1">
        <v>42395.492253900462</v>
      </c>
      <c r="E114" s="1" t="s">
        <v>1169</v>
      </c>
      <c r="F114" s="1">
        <v>42023</v>
      </c>
      <c r="G114" s="1">
        <v>42356</v>
      </c>
      <c r="H114" s="563" t="str">
        <f t="shared" si="2"/>
        <v>Proceso de implementación de la política del egresados</v>
      </c>
      <c r="I114" s="688">
        <f>Tabla__10.1.1.223_SQLEXPRESS_sigob_utp_Codigos_PlanesOperativos_Proyectos[[#This Row],[fecha_ultima_modificacion]]</f>
        <v>42395.492253900462</v>
      </c>
      <c r="J114" s="564" t="str">
        <f t="shared" si="3"/>
        <v xml:space="preserve">4. Implementación de la Política de Egresados_x000D_
_x000D_
 REPORTE  DICIEMBRE_x000D_
_x000D_
1.Porcentaje de graduados con información actualizada acorde con las variables de interés institucional_x000D_
Se tiene un seguimiento de 11.335  egresados bajo la metodología establecida por el Observatorio de egresados y una ampliación de la base de datos de 15.973 contactos con egresados para la principal población objetivo comprendida entre (2000 – 2014). _x000D_
_x000D_
Respecto al Observatorio de Seguimiento y Vinculación del Egresados se ha tenido un avance del 41 % frente al cumplimiento de su meta (30%) de seguimiento para este año. El indicador corresponde a “Graduados con información actualizada acorde con las variables de interés institucional”. (Ver protocolo AIE31)_x000D_
_x000D_
2. Impacto de la estrategia de gestión del conocimiento sobre la comunidad Universitaria_x000D_
_x000D_
Línea Actualización Académica: Con un total de 1640 beneficiarios a la fecha, de los cuales  473 son egresados, 966 estudiantes y 201 personas externas; sobrepasando la meta de este año en un 109,3%._x000D_
_x000D_
Se realizó asesoría  a  programas académicos, en procesos de autoevaluación: Maestría en enseñanza de la matemática y se entregó información para autoevaluación para el programa de Ingeniería en Mecatrónica._x000D_
 Se  complementaron  informes  ejecutivos de seguimiento a egresados de  8 programas de pregrado académicos, que revelan la opinión de los egresados frente a de seguimiento a egresados y análisis de  Información personal y familiar, Competencias, Plan de vida, Responsabilidad social, Situación laboral, Aspectos generales de las actividades laborales de los egresados, Emprendimiento, Satisfacción con los recursos ofrecidos por la Institución. Dicha información para toma de decisiones._x000D_
_x000D_
Así mismo se realizaron 27 informes de educación continuada para programas de pregrado_x000D_
</v>
      </c>
      <c r="K114" s="624">
        <f>Tabla__10.1.1.223_SQLEXPRESS_sigob_utp_Codigos_PlanesOperativos_Proyectos[[#This Row],[fechaIni]]</f>
        <v>42023</v>
      </c>
      <c r="L114" s="540">
        <f>Tabla__10.1.1.223_SQLEXPRESS_sigob_utp_Codigos_PlanesOperativos_Proyectos[[#This Row],[fecha_ini]]</f>
        <v>42356</v>
      </c>
    </row>
    <row r="115" spans="1:12" x14ac:dyDescent="0.25">
      <c r="A115">
        <v>452</v>
      </c>
      <c r="B115" t="s">
        <v>856</v>
      </c>
      <c r="C115" t="s">
        <v>853</v>
      </c>
      <c r="D115" s="1">
        <v>42395.686355821759</v>
      </c>
      <c r="E115" s="1" t="s">
        <v>1172</v>
      </c>
      <c r="F115" s="1">
        <v>42023</v>
      </c>
      <c r="G115" s="1">
        <v>42353</v>
      </c>
      <c r="H115" s="563" t="str">
        <f t="shared" si="2"/>
        <v>Seguimiento adquisición competencia en lengua extranjera - Estudiantes</v>
      </c>
      <c r="I115" s="688">
        <f>Tabla__10.1.1.223_SQLEXPRESS_sigob_utp_Codigos_PlanesOperativos_Proyectos[[#This Row],[fecha_ultima_modificacion]]</f>
        <v>42395.686355821759</v>
      </c>
      <c r="J115" s="564" t="str">
        <f t="shared" si="3"/>
        <v xml:space="preserve">Reporte final Enero 26 de 2016_x000D_
_x000D_
El ILEX envía a cada facultad y dirección de programa el listado con la distribución de estudiantes por curso para el respectivo seguimiento y control_x000D_
_x000D_
Durante el año 2015 se enviaron los dos reportes (uno por semestre) con la información actualizada, dando cumplimiento a la meta de dos reportes_x000D_
</v>
      </c>
      <c r="K115" s="624">
        <f>Tabla__10.1.1.223_SQLEXPRESS_sigob_utp_Codigos_PlanesOperativos_Proyectos[[#This Row],[fechaIni]]</f>
        <v>42023</v>
      </c>
      <c r="L115" s="540">
        <f>Tabla__10.1.1.223_SQLEXPRESS_sigob_utp_Codigos_PlanesOperativos_Proyectos[[#This Row],[fecha_ini]]</f>
        <v>42353</v>
      </c>
    </row>
    <row r="116" spans="1:12" x14ac:dyDescent="0.25">
      <c r="A116">
        <v>477</v>
      </c>
      <c r="B116" t="s">
        <v>901</v>
      </c>
      <c r="C116" t="s">
        <v>338</v>
      </c>
      <c r="D116" s="1">
        <v>42198.459687731483</v>
      </c>
      <c r="E116" s="1" t="s">
        <v>925</v>
      </c>
      <c r="F116" s="1">
        <v>42023</v>
      </c>
      <c r="G116" s="1">
        <v>42353</v>
      </c>
      <c r="H116" s="563" t="str">
        <f t="shared" si="2"/>
        <v>Programa colaborativos entre la empresa y la Universidad</v>
      </c>
      <c r="I116" s="688">
        <f>Tabla__10.1.1.223_SQLEXPRESS_sigob_utp_Codigos_PlanesOperativos_Proyectos[[#This Row],[fecha_ultima_modificacion]]</f>
        <v>42198.459687731483</v>
      </c>
      <c r="J116" s="564" t="str">
        <f t="shared" si="3"/>
        <v xml:space="preserve">Junio 30 de 2015_x000D_
_x000D_
Este Plan Operativo tiene como objetivo establecer los Proyectos de desarrollo a la innovación tecnológica donde el mayor esfuerzo financiero lo realiza la empresa privada y pública: No de estudiantes vinculados prácticas universitarias conducentes a trabajo de grado. _x000D_
_x000D_
 A la fecha, se cuenta con 817 proyectos colaborativos con las empresas por medio de las Prácticas empresariales conducentes a trabajo de grado, cumpliéndose en un 592% la meta establecida para el año 2015 que es 138.  _x000D_
_x000D_
</v>
      </c>
      <c r="K116" s="624">
        <f>Tabla__10.1.1.223_SQLEXPRESS_sigob_utp_Codigos_PlanesOperativos_Proyectos[[#This Row],[fechaIni]]</f>
        <v>42023</v>
      </c>
      <c r="L116" s="540">
        <f>Tabla__10.1.1.223_SQLEXPRESS_sigob_utp_Codigos_PlanesOperativos_Proyectos[[#This Row],[fecha_ini]]</f>
        <v>42353</v>
      </c>
    </row>
    <row r="117" spans="1:12" x14ac:dyDescent="0.25">
      <c r="A117">
        <v>479</v>
      </c>
      <c r="B117" t="s">
        <v>901</v>
      </c>
      <c r="C117" t="s">
        <v>339</v>
      </c>
      <c r="D117" s="1">
        <v>42395.389613923609</v>
      </c>
      <c r="E117" s="1" t="s">
        <v>1132</v>
      </c>
      <c r="F117" s="1">
        <v>42023</v>
      </c>
      <c r="G117" s="1">
        <v>42353</v>
      </c>
      <c r="H117" s="563" t="str">
        <f t="shared" si="2"/>
        <v>Programa de apoyo a prácticas empresariales</v>
      </c>
      <c r="I117" s="688">
        <f>Tabla__10.1.1.223_SQLEXPRESS_sigob_utp_Codigos_PlanesOperativos_Proyectos[[#This Row],[fecha_ultima_modificacion]]</f>
        <v>42395.389613923609</v>
      </c>
      <c r="J117" s="564" t="str">
        <f t="shared" si="3"/>
        <v xml:space="preserve">31 de Diciembre de 2015  _x000D_
_x000D_
Este plan operativo realiza el seguimiento del número de Estudiantes de diferentes programas académicos vinculados con las empresas mediante la modalidad de práctica: No de estudiantes vinculados a prácticas universitarias.  _x000D_
_x000D_
A la fecha se cuenta con:   _x000D_
_x000D_
- Estudiantes Vinculados en Práctica Conducente a Trabajo de Grado: 1264_x000D_
- Estudiantes Vinculados en Práctica No Conducente a Trabajo de Grado: 617_x000D_
_x000D_
En total se cuenta con 1881 estudiantes vinculados, es decir la meta se ha cumplido en un 144.7% de la meta establecida de 1300  estudiantes.  _x000D_
</v>
      </c>
      <c r="K117" s="624">
        <f>Tabla__10.1.1.223_SQLEXPRESS_sigob_utp_Codigos_PlanesOperativos_Proyectos[[#This Row],[fechaIni]]</f>
        <v>42023</v>
      </c>
      <c r="L117" s="540">
        <f>Tabla__10.1.1.223_SQLEXPRESS_sigob_utp_Codigos_PlanesOperativos_Proyectos[[#This Row],[fecha_ini]]</f>
        <v>42353</v>
      </c>
    </row>
    <row r="118" spans="1:12" x14ac:dyDescent="0.25">
      <c r="A118">
        <v>456</v>
      </c>
      <c r="B118" t="s">
        <v>857</v>
      </c>
      <c r="C118" t="s">
        <v>847</v>
      </c>
      <c r="D118" s="1">
        <v>42395.687715046297</v>
      </c>
      <c r="E118" s="1" t="s">
        <v>1173</v>
      </c>
      <c r="F118" s="1">
        <v>42023</v>
      </c>
      <c r="G118" s="1">
        <v>42353</v>
      </c>
      <c r="H118" s="563" t="str">
        <f t="shared" si="2"/>
        <v>Capacidades Físicas y Tecnológicas</v>
      </c>
      <c r="I118" s="688">
        <f>Tabla__10.1.1.223_SQLEXPRESS_sigob_utp_Codigos_PlanesOperativos_Proyectos[[#This Row],[fecha_ultima_modificacion]]</f>
        <v>42395.687715046297</v>
      </c>
      <c r="J118" s="564" t="str">
        <f t="shared" si="3"/>
        <v xml:space="preserve">Reporte final corte Enero 26 de 2016_x000D_
_x000D_
-Durante la vigencia 2015 se construyó el modelo de formación blending-learning con apoyo de la plataforma My Oxford English (MOE). El diseño curricular fue desarrollado en un 100% (el documento soporte se encuentra en físico en las ofc del ILEX bajo custodia por parte de la Coordinación del Instituto)_x000D_
_x000D_
-Inicio de grupo Piloto de formación en inglés Blended-Learning. _x000D_
-50 docentes UTP inician el proceso_x000D_
-Fecha del proceso: Sept. 21 – Enero 29 de 2016 _x000D_
_x000D_
FECHA DE FINALIZACION EXTENDIDA_x000D_
</v>
      </c>
      <c r="K118" s="624">
        <f>Tabla__10.1.1.223_SQLEXPRESS_sigob_utp_Codigos_PlanesOperativos_Proyectos[[#This Row],[fechaIni]]</f>
        <v>42023</v>
      </c>
      <c r="L118" s="540">
        <f>Tabla__10.1.1.223_SQLEXPRESS_sigob_utp_Codigos_PlanesOperativos_Proyectos[[#This Row],[fecha_ini]]</f>
        <v>42353</v>
      </c>
    </row>
    <row r="119" spans="1:12" x14ac:dyDescent="0.25">
      <c r="A119">
        <v>414</v>
      </c>
      <c r="B119" t="s">
        <v>920</v>
      </c>
      <c r="C119" t="s">
        <v>190</v>
      </c>
      <c r="D119" s="1">
        <v>42381.440657060186</v>
      </c>
      <c r="E119" s="1" t="s">
        <v>1039</v>
      </c>
      <c r="F119" s="1">
        <v>42023</v>
      </c>
      <c r="G119" s="1">
        <v>42369</v>
      </c>
      <c r="H119" s="563" t="str">
        <f t="shared" si="2"/>
        <v>Programa de acompañamiento académico</v>
      </c>
      <c r="I119" s="688">
        <f>Tabla__10.1.1.223_SQLEXPRESS_sigob_utp_Codigos_PlanesOperativos_Proyectos[[#This Row],[fecha_ultima_modificacion]]</f>
        <v>42381.440657060186</v>
      </c>
      <c r="J119" s="564" t="str">
        <f t="shared" si="3"/>
        <v xml:space="preserve">REPORTE A  DICIEMBRE 31 DE 2015_x000D_
_x000D_
Se tiene a la fecha un avance de 87.7%, correspondiente al 100.76% de la meta propuesta para la presente vigencia, que se ubica en el 87%, este resultado se justifica en la ejecución de las siguientes actividades:_x000D_
1. Elaboración de listado de estudiantes acompañados durante la vigencia 2015: se consolidaron los listados proporcionados por las direcciones de programa y departamento, obteniéndose un total de 3900 acompañamientos durante el segundo semestre académico de 2015_x000D_
_x000D_
2. Identificación de necesidades de apoyo académico en diferentes programas: como resultado, se logró la contratación de monitores para los programas de Ingeniería Mecánica, Tecnología Química y Departamento de Matemáticas._x000D_
_x000D_
4. Recolección mensual de listados de asistencia a monitorias, y sistematización de estos (adjunto), Esta actividad se está adelantando con el fin de identificar la demanda de las diferentes asignaturas ofrecidas._x000D_
_x000D_
5. Estructuración del proyecto de consultorios académicos: se tiene una versión preliminar de la propuesta, a la espera de presentación y aprobación por la alta dirección._x000D_
_x000D_
</v>
      </c>
      <c r="K119" s="624">
        <f>Tabla__10.1.1.223_SQLEXPRESS_sigob_utp_Codigos_PlanesOperativos_Proyectos[[#This Row],[fechaIni]]</f>
        <v>42023</v>
      </c>
      <c r="L119" s="540">
        <f>Tabla__10.1.1.223_SQLEXPRESS_sigob_utp_Codigos_PlanesOperativos_Proyectos[[#This Row],[fecha_ini]]</f>
        <v>42369</v>
      </c>
    </row>
    <row r="120" spans="1:12" x14ac:dyDescent="0.25">
      <c r="A120">
        <v>430</v>
      </c>
      <c r="B120" t="s">
        <v>1262</v>
      </c>
      <c r="C120" t="s">
        <v>325</v>
      </c>
      <c r="D120" s="1">
        <v>42394.907521377318</v>
      </c>
      <c r="E120" s="1" t="s">
        <v>1151</v>
      </c>
      <c r="F120" s="1">
        <v>42005</v>
      </c>
      <c r="G120" s="1">
        <v>42369</v>
      </c>
      <c r="H120" s="563" t="str">
        <f t="shared" si="2"/>
        <v>Comunicaciones, relaciones públicas y protocolo</v>
      </c>
      <c r="I120" s="688">
        <f>Tabla__10.1.1.223_SQLEXPRESS_sigob_utp_Codigos_PlanesOperativos_Proyectos[[#This Row],[fecha_ultima_modificacion]]</f>
        <v>42394.907521377318</v>
      </c>
      <c r="J120" s="564" t="str">
        <f t="shared" si="3"/>
        <v>_x000D_
Con corte al mes de diciembre de 2015 se logró un cumplimiento del 81.82% a través de 1800 publicaciones de carácter institucional. El número aumento significativamente en el mes de diciembre por cuanto no se habían reportado los publicaciones de carácter externo._x000D_
_x000D_
_x000D_
_x000D_
_x000D_
Al mes de mayo se cuenta con 462 publicaciones del informativo institucional Campus InForma el cual es enviado  a diferentes públicos, inscrito en la base de datos: Campus InForma Interno: estudiantes, administrativos y profesores), Campus InForma Externo, Campus InForma Egresado y Campus InForma Prensa._x000D_
_x000D_
Se realizaron cubrimientos de notas, comités de planificación, cubrimientos especiales; transmisiones de eventos institucionales y de la música local a través de la Emisora. _x000D_
_x000D_
Se realizaron 152 productos audiovisuales._x000D_
_x000D_
Se publico el periódico Institucional Udiversidad, se realizó cubrimiento especial por todos los medios de la semana de Europa en Pereira._x000D_
_x000D_
En el mes de abril, en cuanto a número de actividades desarrolladas para el fortalecimiento institucional, se realizaron 37 actividades entre las cuales se encuentra: conversatorios, dialogos, Visita señora Embajadora de la Unión Europea, apoyo logistico para actividades de la Vicerrectoria e instituicionales._x000D_
_x000D_
_x000D_
durante el mes de mayo, en cuanto a número de actividades desarrolladas para el fortalecimiento institucional, se realizaron 42 actividades entre las cuales se encuentra: conversatorios, dialogos, semana de Europa en Pereira, apoyo logistico para actividades de la Vicerrectoria e instituicionales._x000D_
_x000D_
Al mes de Marzo se cuenta con 340 publicaciones del informativo institucional Campus InForma el cual es enviado  a diferentes públicos, inscrito en la base de datos: Campus InForma Interno: estudiantes, administrativos y profesores), Campus InForma Externo, Campus InForma Egresado y Campus InForma Prensa._x000D_
_x000D_
Se realizaron cubrimientos de notas, comités de planificación, cubrimientos especiales; transmisiones de eventos institucionales y de la música local a través de la Emisora. _x000D_
_x000D_
Para el mes de junio se realizaron cubrimientos de notas, se redactaron notas para ser ingresadas en el aplicativo del boletín electrónico Campus InForma. se realizaron comités de planificación. Para destacar el cubrimiento del de los Conciertos por la Paz "El Mesías", realizados el 4 y 11 de junio. Dando como resultado productos audiovisuales y noticias escrita. Se realizó todo el apoyo en la parte logística y se gestionó con medios de comunicación externos para la promoción de los Conciertos, logrando así el objetivo planteado. _x000D_
_x000D_
Al mes de diciembre desde el Área Audiovisual, se  logró realizar un total de 116 productos audiovisuales (entre un 20 y 30% más con respecto al año anterior). Para este año el área audiovisual apoyó además con registros fotográficos a eventos y diferentes actividades académicas y culturales con un total de 107 registros y reportajes gráficos._x000D_
_x000D_
A diciembre se logró sacar 3 ediciones del periódico Institucional Udiversidad y un especial sobre el bingo pro Orquesta Sinfónica UTP, para un total de 4 productos impresos._x000D_
_x000D_
Se realizaron cubrimientos de eventos de importancia para la Institución tales como: Visita del Ministerio de Ambiente y Desarrollo Sostenible, diálogos con Facultades entre muchos otros._x000D_
_x000D_
Desde la Ofcina de Gestión de la Comunicación y la Promoción Institucional se logró fortalecer la relación con los medios de comunicaciónes reginales logrando actualizar la base de datos, tener un contacto permanente y así visibilizar el quehacer de la institución teniendo registro de ellos en los diferentes medios escritos.</v>
      </c>
      <c r="K120" s="624">
        <f>Tabla__10.1.1.223_SQLEXPRESS_sigob_utp_Codigos_PlanesOperativos_Proyectos[[#This Row],[fechaIni]]</f>
        <v>42005</v>
      </c>
      <c r="L120" s="540">
        <f>Tabla__10.1.1.223_SQLEXPRESS_sigob_utp_Codigos_PlanesOperativos_Proyectos[[#This Row],[fecha_ini]]</f>
        <v>42369</v>
      </c>
    </row>
    <row r="121" spans="1:12" x14ac:dyDescent="0.25">
      <c r="A121">
        <v>412</v>
      </c>
      <c r="B121" t="s">
        <v>938</v>
      </c>
      <c r="C121" t="s">
        <v>302</v>
      </c>
      <c r="D121" s="1">
        <v>42318.472061493056</v>
      </c>
      <c r="E121" s="1" t="s">
        <v>968</v>
      </c>
      <c r="F121" s="1">
        <v>42023</v>
      </c>
      <c r="G121" s="1">
        <v>42356</v>
      </c>
      <c r="H121" s="563" t="str">
        <f t="shared" si="2"/>
        <v>Revisión y modernización curricular</v>
      </c>
      <c r="I121" s="688">
        <f>Tabla__10.1.1.223_SQLEXPRESS_sigob_utp_Codigos_PlanesOperativos_Proyectos[[#This Row],[fecha_ultima_modificacion]]</f>
        <v>42318.472061493056</v>
      </c>
      <c r="J121" s="564" t="str">
        <f t="shared" si="3"/>
        <v xml:space="preserve">Reporte SIGOB  mes de Octubre                               _x000D_
Durante el mes de octubre se complementaron las líneas de tiempo por  categoría en los tres periodos investigados, se contrastaron datos, se hizo el análisis transversal de los tres periodos y se produjo la respectiva síntesis, se avanzó en el análisis del segundo momento descrito y tercer momento descrito en el plan operativo (1986-2005). SOPORTE:  _x000D_
PEI/OCTUBE/ analisis_long_tranversal en computador ubicado en la oficina de Asesoría Académica.  _x000D_
Se avanzó en la construcción de la línea de tiempo digital en las  categorías. Se gestionó la consecución de información para avanzar  en el  establecimiento de un inventario de la información disponible institucionalmente para soportar la creación de los programas en la  línea de tiempo de Quehacer Académico._x000D_
SOPORTE: PEI/OCTUBRE/LINEA_TIEMPO/ LINEA_TIEMPO_DIGITAL en computador ubicado en la oficina de Asesoría Académica._x000D_
PEI/OCTUBRE/LINEA_TIEMPO/LINEASTIEMPO_CATEGORIALES._x000D_
Se han producido 7 documentos de trabajo  iniciales para los primeros 25 años de la universidad por las siguientes categorías y se revisaron documentos, para generar lineamientos y ajustes  para avanzar en la composición de los textos académicos en los dos periodos siguientes:_x000D_
•	Que Hacer Académico_x000D_
•	Proyección Social y Divulgación del conocimiento._x000D_
•	Internacionalización_x000D_
•	Bienestar Universitario_x000D_
•	Administración y Gestión_x000D_
•	Reconocimiento y Autoreconocimiento_x000D_
•	Investigación_x000D_
SOPORTE: PEI/OCTUBRE/ DOCUMENTOS_DE_TRABAJO en computador ubicado en la oficina de Asesoría Académica.  _x000D_
</v>
      </c>
      <c r="K121" s="624">
        <f>Tabla__10.1.1.223_SQLEXPRESS_sigob_utp_Codigos_PlanesOperativos_Proyectos[[#This Row],[fechaIni]]</f>
        <v>42023</v>
      </c>
      <c r="L121" s="540">
        <f>Tabla__10.1.1.223_SQLEXPRESS_sigob_utp_Codigos_PlanesOperativos_Proyectos[[#This Row],[fecha_ini]]</f>
        <v>42356</v>
      </c>
    </row>
    <row r="122" spans="1:12" x14ac:dyDescent="0.25">
      <c r="A122">
        <v>515</v>
      </c>
      <c r="B122" t="s">
        <v>873</v>
      </c>
      <c r="C122" t="s">
        <v>879</v>
      </c>
      <c r="D122" s="1">
        <v>42347.694357870372</v>
      </c>
      <c r="E122" s="1" t="s">
        <v>973</v>
      </c>
      <c r="F122" s="1">
        <v>42023</v>
      </c>
      <c r="G122" s="1">
        <v>42356</v>
      </c>
      <c r="H122" s="563" t="str">
        <f t="shared" si="2"/>
        <v>Sistema de seguimiento a Planes de Mejoramiento - Plan de mejoramiento institucional</v>
      </c>
      <c r="I122" s="688">
        <f>Tabla__10.1.1.223_SQLEXPRESS_sigob_utp_Codigos_PlanesOperativos_Proyectos[[#This Row],[fecha_ultima_modificacion]]</f>
        <v>42347.694357870372</v>
      </c>
      <c r="J122" s="564" t="str">
        <f t="shared" si="3"/>
        <v>PA.1. Cumplimiento del plan de trabajo para la sostenibilidad institucional_x000D_
_x000D_
• Se está culminando la presentación de los resultados del Plan de Mejoramiento Institucional, para el informe final del Cumplimiento al Plan de Mejoramiento Institucional del año 2015._x000D_
_x000D_
Los soportes se encuentran a nivel de componente.</v>
      </c>
      <c r="K122" s="624">
        <f>Tabla__10.1.1.223_SQLEXPRESS_sigob_utp_Codigos_PlanesOperativos_Proyectos[[#This Row],[fechaIni]]</f>
        <v>42023</v>
      </c>
      <c r="L122" s="540">
        <f>Tabla__10.1.1.223_SQLEXPRESS_sigob_utp_Codigos_PlanesOperativos_Proyectos[[#This Row],[fecha_ini]]</f>
        <v>42356</v>
      </c>
    </row>
    <row r="123" spans="1:12" ht="30" x14ac:dyDescent="0.25">
      <c r="A123">
        <v>516</v>
      </c>
      <c r="B123" t="s">
        <v>873</v>
      </c>
      <c r="C123" t="s">
        <v>881</v>
      </c>
      <c r="D123" s="1">
        <v>42347.694560034724</v>
      </c>
      <c r="E123" s="1" t="s">
        <v>969</v>
      </c>
      <c r="F123" s="1">
        <v>42023</v>
      </c>
      <c r="G123" s="1">
        <v>42356</v>
      </c>
      <c r="H123" s="563" t="str">
        <f t="shared" si="2"/>
        <v>Sistema de seguimiento a Planes de Mejoramiento - Planes de mejoramiento por programas académicos</v>
      </c>
      <c r="I123" s="688">
        <f>Tabla__10.1.1.223_SQLEXPRESS_sigob_utp_Codigos_PlanesOperativos_Proyectos[[#This Row],[fecha_ultima_modificacion]]</f>
        <v>42347.694560034724</v>
      </c>
      <c r="J123" s="564" t="str">
        <f t="shared" si="3"/>
        <v>PA.2. Cumplimiento del plan de trabajo para la sostenibilidad en la acreditación de programas académicos_x000D_
_x000D_
• Se apoya la construcción de los Planes de gestión de las facultades, garantizando la incorporación de las actividades propuestas en los Planes de Mejoramiento de los programas en la ruta de trabajo de las facultades. _x000D_
_x000D_
Los soportes se encuentran a nivel de componente.</v>
      </c>
      <c r="K123" s="624">
        <f>Tabla__10.1.1.223_SQLEXPRESS_sigob_utp_Codigos_PlanesOperativos_Proyectos[[#This Row],[fechaIni]]</f>
        <v>42023</v>
      </c>
      <c r="L123" s="540">
        <f>Tabla__10.1.1.223_SQLEXPRESS_sigob_utp_Codigos_PlanesOperativos_Proyectos[[#This Row],[fecha_ini]]</f>
        <v>42356</v>
      </c>
    </row>
    <row r="124" spans="1:12" x14ac:dyDescent="0.25">
      <c r="A124">
        <v>517</v>
      </c>
      <c r="B124" t="s">
        <v>873</v>
      </c>
      <c r="C124" t="s">
        <v>878</v>
      </c>
      <c r="D124" s="1">
        <v>42347.694803275466</v>
      </c>
      <c r="E124" s="1" t="s">
        <v>974</v>
      </c>
      <c r="F124" s="1">
        <v>42023</v>
      </c>
      <c r="G124" s="1">
        <v>42356</v>
      </c>
      <c r="H124" s="563" t="str">
        <f t="shared" si="2"/>
        <v>Difusión de resultados de la Reacreditación institucional</v>
      </c>
      <c r="I124" s="688">
        <f>Tabla__10.1.1.223_SQLEXPRESS_sigob_utp_Codigos_PlanesOperativos_Proyectos[[#This Row],[fecha_ultima_modificacion]]</f>
        <v>42347.694803275466</v>
      </c>
      <c r="J124" s="564" t="str">
        <f t="shared" si="3"/>
        <v>PA.3. Difusión de resultados de la Reacreditación institucional._x000D_
_x000D_
• Se presenta la difusión de los resultados de la Reacreditación Institucional, en marco de las diferentes actividades de la presentación Diagnóstica de los resultados de autoevaluación, recordando el compromiso que a nivel institucional representa el Plan de Mejoramiento Institucional._x000D_
_x000D_
Los soportes se encuentran a nivel de componente.</v>
      </c>
      <c r="K124" s="624">
        <f>Tabla__10.1.1.223_SQLEXPRESS_sigob_utp_Codigos_PlanesOperativos_Proyectos[[#This Row],[fechaIni]]</f>
        <v>42023</v>
      </c>
      <c r="L124" s="540">
        <f>Tabla__10.1.1.223_SQLEXPRESS_sigob_utp_Codigos_PlanesOperativos_Proyectos[[#This Row],[fecha_ini]]</f>
        <v>42356</v>
      </c>
    </row>
    <row r="125" spans="1:12" x14ac:dyDescent="0.25">
      <c r="A125">
        <v>518</v>
      </c>
      <c r="B125" t="s">
        <v>873</v>
      </c>
      <c r="C125" t="s">
        <v>709</v>
      </c>
      <c r="D125" s="1">
        <v>42347.69842685185</v>
      </c>
      <c r="E125" s="1" t="s">
        <v>975</v>
      </c>
      <c r="F125" s="1">
        <v>42023</v>
      </c>
      <c r="G125" s="1">
        <v>42356</v>
      </c>
      <c r="H125" s="563" t="str">
        <f t="shared" si="2"/>
        <v>Acreditación de programas académicos</v>
      </c>
      <c r="I125" s="688">
        <f>Tabla__10.1.1.223_SQLEXPRESS_sigob_utp_Codigos_PlanesOperativos_Proyectos[[#This Row],[fecha_ultima_modificacion]]</f>
        <v>42347.69842685185</v>
      </c>
      <c r="J125" s="564" t="str">
        <f t="shared" si="3"/>
        <v>PA.4. Acreditación de programas académicos_x000D_
_x000D_
•Se emitió el concepto técnico del Doctorado en Educación. Se ajustó la meta a 8 conceptos técnicos._x000D_
_x000D_
Los soportes se encuentran a nivel de componente.</v>
      </c>
      <c r="K125" s="624">
        <f>Tabla__10.1.1.223_SQLEXPRESS_sigob_utp_Codigos_PlanesOperativos_Proyectos[[#This Row],[fechaIni]]</f>
        <v>42023</v>
      </c>
      <c r="L125" s="540">
        <f>Tabla__10.1.1.223_SQLEXPRESS_sigob_utp_Codigos_PlanesOperativos_Proyectos[[#This Row],[fecha_ini]]</f>
        <v>42356</v>
      </c>
    </row>
    <row r="126" spans="1:12" x14ac:dyDescent="0.25">
      <c r="A126">
        <v>519</v>
      </c>
      <c r="B126" t="s">
        <v>873</v>
      </c>
      <c r="C126" t="s">
        <v>874</v>
      </c>
      <c r="D126" s="1">
        <v>42347.695432604167</v>
      </c>
      <c r="E126" s="1" t="s">
        <v>976</v>
      </c>
      <c r="F126" s="1">
        <v>42023</v>
      </c>
      <c r="G126" s="1">
        <v>42356</v>
      </c>
      <c r="H126" s="563" t="str">
        <f t="shared" si="2"/>
        <v>Ajustes al modelo de acreditación de programas</v>
      </c>
      <c r="I126" s="688">
        <f>Tabla__10.1.1.223_SQLEXPRESS_sigob_utp_Codigos_PlanesOperativos_Proyectos[[#This Row],[fecha_ultima_modificacion]]</f>
        <v>42347.695432604167</v>
      </c>
      <c r="J126" s="564" t="str">
        <f t="shared" si="3"/>
        <v>PA.5. Asesoría en el ajuste del Sistema de Información y Autoevaluación SIA._x000D_
_x000D_
• El proyecto se encuentra en validación de la plataforma SIA con la División de Sistemas_x000D_
_x000D_
Los soportes se encuentran a nivel de componente.</v>
      </c>
      <c r="K126" s="624">
        <f>Tabla__10.1.1.223_SQLEXPRESS_sigob_utp_Codigos_PlanesOperativos_Proyectos[[#This Row],[fechaIni]]</f>
        <v>42023</v>
      </c>
      <c r="L126" s="540">
        <f>Tabla__10.1.1.223_SQLEXPRESS_sigob_utp_Codigos_PlanesOperativos_Proyectos[[#This Row],[fecha_ini]]</f>
        <v>42356</v>
      </c>
    </row>
    <row r="127" spans="1:12" x14ac:dyDescent="0.25">
      <c r="A127">
        <v>520</v>
      </c>
      <c r="B127" t="s">
        <v>873</v>
      </c>
      <c r="C127" t="s">
        <v>712</v>
      </c>
      <c r="D127" s="1">
        <v>42347.695638773148</v>
      </c>
      <c r="E127" s="1" t="s">
        <v>977</v>
      </c>
      <c r="F127" s="1">
        <v>42023</v>
      </c>
      <c r="G127" s="1">
        <v>42356</v>
      </c>
      <c r="H127" s="563" t="str">
        <f t="shared" si="2"/>
        <v>Monitoreo aspectos Institucionales y Contexto educativo</v>
      </c>
      <c r="I127" s="688">
        <f>Tabla__10.1.1.223_SQLEXPRESS_sigob_utp_Codigos_PlanesOperativos_Proyectos[[#This Row],[fecha_ultima_modificacion]]</f>
        <v>42347.695638773148</v>
      </c>
      <c r="J127" s="564" t="str">
        <f t="shared" si="3"/>
        <v>PA.6. Monitoreo aspectos Institucionales y Contexto educativo_x000D_
_x000D_
• El proceso de ajuste al Proyecto Educativo Institucional PEI, ha cumplido con las actividades propuestas, relacionadas con la identificación de los hechos de la categoría de Administración y Gestión.  _x000D_
_x000D_
Los soportes se encuentran a nivel de componente.</v>
      </c>
      <c r="K127" s="624">
        <f>Tabla__10.1.1.223_SQLEXPRESS_sigob_utp_Codigos_PlanesOperativos_Proyectos[[#This Row],[fechaIni]]</f>
        <v>42023</v>
      </c>
      <c r="L127" s="540">
        <f>Tabla__10.1.1.223_SQLEXPRESS_sigob_utp_Codigos_PlanesOperativos_Proyectos[[#This Row],[fecha_ini]]</f>
        <v>42356</v>
      </c>
    </row>
    <row r="128" spans="1:12" ht="30" x14ac:dyDescent="0.25">
      <c r="A128">
        <v>521</v>
      </c>
      <c r="B128" t="s">
        <v>873</v>
      </c>
      <c r="C128" t="s">
        <v>876</v>
      </c>
      <c r="D128" s="1">
        <v>42347.695926851855</v>
      </c>
      <c r="E128" s="1" t="s">
        <v>978</v>
      </c>
      <c r="F128" s="1">
        <v>42023</v>
      </c>
      <c r="G128" s="1">
        <v>42356</v>
      </c>
      <c r="H128" s="563" t="str">
        <f t="shared" si="2"/>
        <v>Coordinación técnica al proceso de Autoevaluación institucional con fines de acreditación</v>
      </c>
      <c r="I128" s="688">
        <f>Tabla__10.1.1.223_SQLEXPRESS_sigob_utp_Codigos_PlanesOperativos_Proyectos[[#This Row],[fecha_ultima_modificacion]]</f>
        <v>42347.695926851855</v>
      </c>
      <c r="J128" s="564" t="str">
        <f t="shared" si="3"/>
        <v>PA.7. Coordinación técnica al proceso de Autoevaluación institucional con fines de acreditación._x000D_
_x000D_
• Se tiene un cronograma establecido para el proceso de actualización del Plan de Mejoramiento Institucional. Se avanzó en la ejecución de percepciones frente a la sensibilización y socialización del proceso con  la Comunidad Académica. Se consolidó el informe final de los resultados de las encuestas._x000D_
_x000D_
Los soportes se encuentran a nivel de componente.</v>
      </c>
      <c r="K128" s="624">
        <f>Tabla__10.1.1.223_SQLEXPRESS_sigob_utp_Codigos_PlanesOperativos_Proyectos[[#This Row],[fechaIni]]</f>
        <v>42023</v>
      </c>
      <c r="L128" s="540">
        <f>Tabla__10.1.1.223_SQLEXPRESS_sigob_utp_Codigos_PlanesOperativos_Proyectos[[#This Row],[fecha_ini]]</f>
        <v>42356</v>
      </c>
    </row>
    <row r="129" spans="1:12" x14ac:dyDescent="0.25">
      <c r="A129">
        <v>524</v>
      </c>
      <c r="B129" t="s">
        <v>890</v>
      </c>
      <c r="C129" t="s">
        <v>707</v>
      </c>
      <c r="D129" s="1">
        <v>42416.341889699077</v>
      </c>
      <c r="E129" s="1" t="s">
        <v>1184</v>
      </c>
      <c r="F129" s="1">
        <v>42023</v>
      </c>
      <c r="G129" s="1">
        <v>42353</v>
      </c>
      <c r="H129" s="563" t="str">
        <f t="shared" si="2"/>
        <v>Seguimiento a la ejecución de Proyectos de la Universidad</v>
      </c>
      <c r="I129" s="688">
        <f>Tabla__10.1.1.223_SQLEXPRESS_sigob_utp_Codigos_PlanesOperativos_Proyectos[[#This Row],[fecha_ultima_modificacion]]</f>
        <v>42416.341889699077</v>
      </c>
      <c r="J129" s="564" t="str">
        <f t="shared" si="3"/>
        <v xml:space="preserve">Se acompañó el proceso de cierre definitivo de los proyectos institucionales a corte 30 de diciembre de 2015. Como resultado de este acompañamiento se estructuró este avance dentro del informe de gestión ejecutivo 2015 y el cual se encuentra en el siguiente link: http://www.utp.edu.co/pdi/InformeGestion/Informe%20Gesti%C3%B3n%202015%20(Ejecutivo).pdf _x000D_
_x000D_
Como conclusión se brindó un proceso de seguimiento mensual y de acompañamiento a las redes de trabajo del PDI, lo cual conllevó a un cumplimiento de metas en un nivel satisfactorio._x000D_
_x000D_
_x000D_
</v>
      </c>
      <c r="K129" s="624">
        <f>Tabla__10.1.1.223_SQLEXPRESS_sigob_utp_Codigos_PlanesOperativos_Proyectos[[#This Row],[fechaIni]]</f>
        <v>42023</v>
      </c>
      <c r="L129" s="540">
        <f>Tabla__10.1.1.223_SQLEXPRESS_sigob_utp_Codigos_PlanesOperativos_Proyectos[[#This Row],[fecha_ini]]</f>
        <v>42353</v>
      </c>
    </row>
    <row r="130" spans="1:12" x14ac:dyDescent="0.25">
      <c r="A130">
        <v>526</v>
      </c>
      <c r="B130" t="s">
        <v>890</v>
      </c>
      <c r="C130" t="s">
        <v>703</v>
      </c>
      <c r="D130" s="1">
        <v>42416.343226273151</v>
      </c>
      <c r="E130" s="1" t="s">
        <v>1155</v>
      </c>
      <c r="F130" s="1">
        <v>42023</v>
      </c>
      <c r="G130" s="1">
        <v>42353</v>
      </c>
      <c r="H130" s="563" t="str">
        <f t="shared" si="2"/>
        <v>Acciones presupuestales de la oficina de planeación</v>
      </c>
      <c r="I130" s="688">
        <f>Tabla__10.1.1.223_SQLEXPRESS_sigob_utp_Codigos_PlanesOperativos_Proyectos[[#This Row],[fecha_ultima_modificacion]]</f>
        <v>42416.343226273151</v>
      </c>
      <c r="J130" s="564" t="str">
        <f t="shared" si="3"/>
        <v>Se realizó seguimiento al presupuesto de los proyectos institucionales de alianzas esratégicas, desarrollo físico y sostenibilidad ambiental y educabilidad (observatorio del egresado). A corte 31 de dicembre, se presentó el siguiente cumplimiento en la ejecución:_x000D_
_x000D_
Alianzas Estratégicas: 96.14%_x000D_
Educabilidad (Observatorio del egresado): 92.37%_x000D_
Desarrollo Físico y Sostenibilidad Ambiental: 93.96%_x000D_
_x000D_
Ya se dio por finalizado el proceso de acompañamiento a la oficina de Planeación en la presentación y ajustes a los requerimientos presupuestales de funcionamiento e inversión (proyectos PDI) a cargo de la oficina de planeación. las soliciutes se encuentran en el aplicativo financiero.</v>
      </c>
      <c r="K130" s="624">
        <f>Tabla__10.1.1.223_SQLEXPRESS_sigob_utp_Codigos_PlanesOperativos_Proyectos[[#This Row],[fechaIni]]</f>
        <v>42023</v>
      </c>
      <c r="L130" s="540">
        <f>Tabla__10.1.1.223_SQLEXPRESS_sigob_utp_Codigos_PlanesOperativos_Proyectos[[#This Row],[fecha_ini]]</f>
        <v>42353</v>
      </c>
    </row>
    <row r="131" spans="1:12" x14ac:dyDescent="0.25">
      <c r="A131">
        <v>527</v>
      </c>
      <c r="B131" t="s">
        <v>890</v>
      </c>
      <c r="C131" t="s">
        <v>705</v>
      </c>
      <c r="D131" s="1">
        <v>42394.466235914355</v>
      </c>
      <c r="E131" s="1" t="s">
        <v>1156</v>
      </c>
      <c r="F131" s="1">
        <v>42023</v>
      </c>
      <c r="G131" s="1">
        <v>42353</v>
      </c>
      <c r="H131" s="563" t="str">
        <f t="shared" ref="H131:H161" si="4">C131</f>
        <v>Acompañamiento al proceso de articulación de facultades con el PDI</v>
      </c>
      <c r="I131" s="688">
        <f>Tabla__10.1.1.223_SQLEXPRESS_sigob_utp_Codigos_PlanesOperativos_Proyectos[[#This Row],[fecha_ultima_modificacion]]</f>
        <v>42394.466235914355</v>
      </c>
      <c r="J131" s="564" t="str">
        <f t="shared" ref="J131:J161" si="5">E131</f>
        <v>Facultad de Ciencias Básicas, Facultad de Mecánica: Son las facultades que ya tienen realizados sus planes de gestión en un 100%; Para finalizar se está trabajando en el ajuste de las matrices de los planes con los nuevos ajustes realizados al PDI. _x000D_
Facultad de Ingeniería Industrial _x000D_
Plan de gestión realizado_x000D_
Facultad de Tecnologías_x000D_
Plan de gestión realizado y enviado al decano en diciembre_x000D_
Facultad de Ingenierías_x000D_
Se presentó propuesta para la construcción del plan de gestión, sin embargo no se ha recibido un espacio por parte de la decanatura para iniciar su revisión._x000D_
Facultad de Bellas Artes y Ciencias de la Salud _x000D_
Se incluyeron a los planes de gestión, las actividades de sus planes de mejoramiento como se había pactado anteriormente, (acta 17), igualmente el equipo de Planeación con el ánimo de poder realizar el cierre final de dichos planes, acordó realizar una jornada de trabajo donde se busca revisar los resultados que se tienen, estructurar los objetivos que estén pendientes por desarrollar y posteriormente enviar a los decanos para que validen con sus responsables._x000D_
Ciencias Educación_x000D_
Plan de gestión realizado y entregado en el mes de diciembre para revisión del decano_x000D_
Facultad de Ciencias Ambientales_x000D_
Se acordó por parte del equipo de trabajo de la oficina de Planeación, realizar una reunión con el decano con el fin de revisar los resultados de la ejecución del plan de gestión ya realizado por ellos y los parámetros y tiempo a iniciar el trabajo para la construcción del nuevo plan._x000D_
_x000D_
Se tomó la decisión de no iniciar seguimiento durante el 2015, dicho seguimiento se hará mediante prueba piloto en el año 2016 y en el marco de seguimiento a  los planes de mejoramiento. Sin embargo se deja desde el área la propuesta inicial de modelo de seguimiento a los planes de gestión</v>
      </c>
      <c r="K131" s="624">
        <f>Tabla__10.1.1.223_SQLEXPRESS_sigob_utp_Codigos_PlanesOperativos_Proyectos[[#This Row],[fechaIni]]</f>
        <v>42023</v>
      </c>
      <c r="L131" s="540">
        <f>Tabla__10.1.1.223_SQLEXPRESS_sigob_utp_Codigos_PlanesOperativos_Proyectos[[#This Row],[fecha_ini]]</f>
        <v>42353</v>
      </c>
    </row>
    <row r="132" spans="1:12" x14ac:dyDescent="0.25">
      <c r="A132">
        <v>528</v>
      </c>
      <c r="B132" t="s">
        <v>890</v>
      </c>
      <c r="C132" t="s">
        <v>891</v>
      </c>
      <c r="D132" s="1">
        <v>42394.471292164351</v>
      </c>
      <c r="E132" s="1" t="s">
        <v>1157</v>
      </c>
      <c r="F132" s="1">
        <v>42023</v>
      </c>
      <c r="G132" s="1">
        <v>42353</v>
      </c>
      <c r="H132" s="563" t="str">
        <f t="shared" si="4"/>
        <v>Acompañamiento a la formulación de proyectos de interés institucional</v>
      </c>
      <c r="I132" s="688">
        <f>Tabla__10.1.1.223_SQLEXPRESS_sigob_utp_Codigos_PlanesOperativos_Proyectos[[#This Row],[fecha_ultima_modificacion]]</f>
        <v>42394.471292164351</v>
      </c>
      <c r="J132" s="564" t="str">
        <f t="shared" si="5"/>
        <v xml:space="preserve">Se acompañó la formulación técnico económica del proyecto "Implementación de Líneas de Acción de la Ruita Competitiva Iniciativa Novitas" en el marco de la convocatoria de INNPULSA Colombia (CER 007), _x000D_
Igualmente se compañó en la elaboración metodológica dell taller de actualización del CIDT con actores en donde se trabajó participativamnte la matriz DOFA._x000D_
_x000D_
Se acompañó y se facilitó metodológicamente el taller de actualización del marco filosófico y estratégico de FEDEGUADUA, organización nacional en la cual la UTP forma parte. Este taller se facilitó en el marco de la asamblea nacional de asociados._x000D_
_x000D_
Se acompañó al CIDT en la facilitación del taller de fortalecimiento de la comunicación interna del centro, taller realizado el pasado miércoles 14 de abril en el piso 2 salón 2 del CIDT. Se acompañó este proceso desde la construcción metodológica, el proceso de facilitación y las orientaciones al responsable para la sistematización de los resultados_x000D_
_x000D_
Se acompañó metodológicamente a la UTP en el desarrollo del taller regional para la postulación de un proyecto en materia de cafés especiales del Paisaje Cultural Cafetero el día viernes 30 de octubre de 2015 con la perticipación de instituciones y universidades del eje cafetero._x000D_
_x000D_
Se acompañó la consolidación del convenio de cooperación entre Comfamiliar - UTP y se realizó la presentación de los avances del convenio ante el CSU. Actualmente se viene estructurando la presentación para el evento de la firma del acto protocolario_x000D_
_x000D_
Se acompañó metodológicamente el proceso de revisión del direccionamiento estratégico de Incubar Eje Cafetero. Se realizaron dos talleres en donde se revisó: misión, visión, objetivos estratégicos con mecanismos y resultados esperados. Igualmente se acompañó la presentación del proceso ante la asamblea de Incubar_x000D_
_x000D_
Se acompañó metodológicamente en la construcción del perfil del proyecto de la Unidad de Desarrollo Agroindustrial. Ya se tiene un documento de perfil de proyecto en MML y se presentó ante la jefatura de planeación. Se realizó retroalimentación al documento y a la presentación realizada por el equipo de agroindustria_x000D_
</v>
      </c>
      <c r="K132" s="624">
        <f>Tabla__10.1.1.223_SQLEXPRESS_sigob_utp_Codigos_PlanesOperativos_Proyectos[[#This Row],[fechaIni]]</f>
        <v>42023</v>
      </c>
      <c r="L132" s="540">
        <f>Tabla__10.1.1.223_SQLEXPRESS_sigob_utp_Codigos_PlanesOperativos_Proyectos[[#This Row],[fecha_ini]]</f>
        <v>42353</v>
      </c>
    </row>
    <row r="133" spans="1:12" x14ac:dyDescent="0.25">
      <c r="A133">
        <v>569</v>
      </c>
      <c r="B133" t="s">
        <v>890</v>
      </c>
      <c r="C133" t="s">
        <v>893</v>
      </c>
      <c r="D133" s="1">
        <v>42394.473828159724</v>
      </c>
      <c r="E133" s="1" t="s">
        <v>1158</v>
      </c>
      <c r="F133" s="1">
        <v>42023</v>
      </c>
      <c r="G133" s="1">
        <v>42353</v>
      </c>
      <c r="H133" s="563" t="str">
        <f t="shared" si="4"/>
        <v>Monitoreo a Fuentes de Financiación</v>
      </c>
      <c r="I133" s="688">
        <f>Tabla__10.1.1.223_SQLEXPRESS_sigob_utp_Codigos_PlanesOperativos_Proyectos[[#This Row],[fecha_ultima_modificacion]]</f>
        <v>42394.473828159724</v>
      </c>
      <c r="J133" s="564" t="str">
        <f t="shared" si="5"/>
        <v>Se realizaron tres ejercicios de monitoreo de fuentes de financiacióndurante el año: marzo, julio - agosto y noviembredichos informes eran enviados a las redes de trabajo del PDI y se publicaron por campus informa. Igualmente como resultado de los tres monitoreos en el año se construyó el documento de monitoreo de vigilancia del contexto en el tema de fuentes de financiación. En este documento se integró lo desarrollado desde la Oficina de Relaciones Internacionales en el tema de búsqueda de fuentes de cooperación internacional</v>
      </c>
      <c r="K133" s="624">
        <f>Tabla__10.1.1.223_SQLEXPRESS_sigob_utp_Codigos_PlanesOperativos_Proyectos[[#This Row],[fechaIni]]</f>
        <v>42023</v>
      </c>
      <c r="L133" s="540">
        <f>Tabla__10.1.1.223_SQLEXPRESS_sigob_utp_Codigos_PlanesOperativos_Proyectos[[#This Row],[fecha_ini]]</f>
        <v>42353</v>
      </c>
    </row>
    <row r="134" spans="1:12" x14ac:dyDescent="0.25">
      <c r="A134">
        <v>529</v>
      </c>
      <c r="B134" t="s">
        <v>900</v>
      </c>
      <c r="C134" t="s">
        <v>713</v>
      </c>
      <c r="D134" s="1">
        <v>42075.657535416663</v>
      </c>
      <c r="E134" s="1" t="s">
        <v>154</v>
      </c>
      <c r="F134" s="1">
        <v>42023</v>
      </c>
      <c r="G134" s="1">
        <v>42356</v>
      </c>
      <c r="H134" s="563" t="str">
        <f t="shared" si="4"/>
        <v>Coordinación Red de Nodos de Innovación, Ciencia y Tecnología</v>
      </c>
      <c r="I134" s="688">
        <f>Tabla__10.1.1.223_SQLEXPRESS_sigob_utp_Codigos_PlanesOperativos_Proyectos[[#This Row],[fecha_ultima_modificacion]]</f>
        <v>42075.657535416663</v>
      </c>
      <c r="J134" s="564" t="str">
        <f t="shared" si="5"/>
        <v/>
      </c>
      <c r="K134" s="624">
        <f>Tabla__10.1.1.223_SQLEXPRESS_sigob_utp_Codigos_PlanesOperativos_Proyectos[[#This Row],[fechaIni]]</f>
        <v>42023</v>
      </c>
      <c r="L134" s="540">
        <f>Tabla__10.1.1.223_SQLEXPRESS_sigob_utp_Codigos_PlanesOperativos_Proyectos[[#This Row],[fecha_ini]]</f>
        <v>42356</v>
      </c>
    </row>
    <row r="135" spans="1:12" x14ac:dyDescent="0.25">
      <c r="A135">
        <v>530</v>
      </c>
      <c r="B135" t="s">
        <v>900</v>
      </c>
      <c r="C135" t="s">
        <v>605</v>
      </c>
      <c r="D135" s="1">
        <v>42075.658173263888</v>
      </c>
      <c r="E135" s="1" t="s">
        <v>154</v>
      </c>
      <c r="F135" s="1">
        <v>42023</v>
      </c>
      <c r="G135" s="1">
        <v>42356</v>
      </c>
      <c r="H135" s="563" t="str">
        <f t="shared" si="4"/>
        <v>Condiciones Internas de Funcionamiento para la Innovación y el CI&amp;DT en la UTP</v>
      </c>
      <c r="I135" s="688">
        <f>Tabla__10.1.1.223_SQLEXPRESS_sigob_utp_Codigos_PlanesOperativos_Proyectos[[#This Row],[fecha_ultima_modificacion]]</f>
        <v>42075.658173263888</v>
      </c>
      <c r="J135" s="564" t="str">
        <f t="shared" si="5"/>
        <v/>
      </c>
      <c r="K135" s="624">
        <f>Tabla__10.1.1.223_SQLEXPRESS_sigob_utp_Codigos_PlanesOperativos_Proyectos[[#This Row],[fechaIni]]</f>
        <v>42023</v>
      </c>
      <c r="L135" s="540">
        <f>Tabla__10.1.1.223_SQLEXPRESS_sigob_utp_Codigos_PlanesOperativos_Proyectos[[#This Row],[fecha_ini]]</f>
        <v>42356</v>
      </c>
    </row>
    <row r="136" spans="1:12" x14ac:dyDescent="0.25">
      <c r="A136">
        <v>531</v>
      </c>
      <c r="B136" t="s">
        <v>900</v>
      </c>
      <c r="C136" t="s">
        <v>604</v>
      </c>
      <c r="D136" s="1">
        <v>42075.657763460651</v>
      </c>
      <c r="E136" s="1" t="s">
        <v>154</v>
      </c>
      <c r="F136" s="1">
        <v>42023</v>
      </c>
      <c r="G136" s="1">
        <v>42356</v>
      </c>
      <c r="H136" s="563" t="str">
        <f t="shared" si="4"/>
        <v>Articulación de Facultades y Grupos de Investigación a la Red de Nodos</v>
      </c>
      <c r="I136" s="688">
        <f>Tabla__10.1.1.223_SQLEXPRESS_sigob_utp_Codigos_PlanesOperativos_Proyectos[[#This Row],[fecha_ultima_modificacion]]</f>
        <v>42075.657763460651</v>
      </c>
      <c r="J136" s="564" t="str">
        <f t="shared" si="5"/>
        <v/>
      </c>
      <c r="K136" s="624">
        <f>Tabla__10.1.1.223_SQLEXPRESS_sigob_utp_Codigos_PlanesOperativos_Proyectos[[#This Row],[fechaIni]]</f>
        <v>42023</v>
      </c>
      <c r="L136" s="540">
        <f>Tabla__10.1.1.223_SQLEXPRESS_sigob_utp_Codigos_PlanesOperativos_Proyectos[[#This Row],[fecha_ini]]</f>
        <v>42356</v>
      </c>
    </row>
    <row r="137" spans="1:12" x14ac:dyDescent="0.25">
      <c r="A137">
        <v>532</v>
      </c>
      <c r="B137" t="s">
        <v>900</v>
      </c>
      <c r="C137" t="s">
        <v>606</v>
      </c>
      <c r="D137" s="1">
        <v>42075.658975312501</v>
      </c>
      <c r="E137" s="1" t="s">
        <v>154</v>
      </c>
      <c r="F137" s="1">
        <v>42023</v>
      </c>
      <c r="G137" s="1">
        <v>42356</v>
      </c>
      <c r="H137" s="563" t="str">
        <f t="shared" si="4"/>
        <v>Gestión del Centro de Innovación y Desarrollo Tecnológico</v>
      </c>
      <c r="I137" s="688">
        <f>Tabla__10.1.1.223_SQLEXPRESS_sigob_utp_Codigos_PlanesOperativos_Proyectos[[#This Row],[fecha_ultima_modificacion]]</f>
        <v>42075.658975312501</v>
      </c>
      <c r="J137" s="564" t="str">
        <f t="shared" si="5"/>
        <v/>
      </c>
      <c r="K137" s="624">
        <f>Tabla__10.1.1.223_SQLEXPRESS_sigob_utp_Codigos_PlanesOperativos_Proyectos[[#This Row],[fechaIni]]</f>
        <v>42023</v>
      </c>
      <c r="L137" s="540">
        <f>Tabla__10.1.1.223_SQLEXPRESS_sigob_utp_Codigos_PlanesOperativos_Proyectos[[#This Row],[fecha_ini]]</f>
        <v>42356</v>
      </c>
    </row>
    <row r="138" spans="1:12" x14ac:dyDescent="0.25">
      <c r="A138">
        <v>453</v>
      </c>
      <c r="B138" t="s">
        <v>719</v>
      </c>
      <c r="C138" t="s">
        <v>852</v>
      </c>
      <c r="D138" s="1">
        <v>42381.412845254628</v>
      </c>
      <c r="E138" s="1" t="s">
        <v>1043</v>
      </c>
      <c r="F138" s="1">
        <v>42023</v>
      </c>
      <c r="G138" s="1">
        <v>42353</v>
      </c>
      <c r="H138" s="563" t="str">
        <f t="shared" si="4"/>
        <v>Recurso Humano Calificado - Docentes</v>
      </c>
      <c r="I138" s="688">
        <f>Tabla__10.1.1.223_SQLEXPRESS_sigob_utp_Codigos_PlanesOperativos_Proyectos[[#This Row],[fecha_ultima_modificacion]]</f>
        <v>42381.412845254628</v>
      </c>
      <c r="J138" s="564" t="str">
        <f t="shared" si="5"/>
        <v>REPORTE CON CORTE A 31 DE DICIEMBRE DE 2015_x000D_
No se reportan cambios en el avance del 119.05% representado en 125 docentes de planta y transitorios, 122 de ellos en cursos de inglés y francés, correspondientes a los niveles A1, A2, B1 y B2, según la clasificación del marco común europeo y 3 docentes en inmersión._x000D_
_x000D_
REPORTE CON CORTE A 30 DE NOVIEMBRE DE 2015_x000D_
Se evidencia un avance del 119.05% representado en 125 docentes de planta y transitorios, 122 de ellos en cursos de inglés y francés, correspondientes a los niveles A1, A2, B1 y B2, según la clasificación del marco común europeo y 3 docentes en inmersión._x000D_
_x000D_
REPORTE CON CORTE A 31 DE OCTUBRE DE 2015_x000D_
No se reportan cambios en el avance del 68.57% representado en 72 docentes de planta y transitorios, 69 de ellos en cursos de inglés y francés, correspondientes a los niveles A1, A2, B1 y B2, según la clasificación del marco común europeo y 3 docentes en inmersión._x000D_
_x000D_
REPORTE CON CORTE A 30 DE SEPTIEMBRE DE 2015_x000D_
No se reportan cambios en el avance del 68.57% representado en 72 docentes de planta y transitorios, 69 de ellos en cursos de inglés y francés, correspondientes a los niveles A1, A2, B1 y B2, según la clasificación del marco común europeo y 3 docentes en inmersión._x000D_
_x000D_
REPORTE CON CORTE A 31 DE AGOSTO DE 2015_x000D_
Con un avance del 68.57% representado en 72 docentes de planta y transitorios, 69 de ellos en cursos de inglés y francés, correspondientes a los niveles A1, A2, B1 y B2, según la clasificación del marco común europeo y 3 docentes en inmersión._x000D_
_x000D_
REPORTE CON CORTE A 31 DE JULIO DE 2015_x000D_
No se reportan cambios en el avance del 60% representado en 63 docentes de planta y transitorios, 60 de ellos en cursos de inglés y francés, correspondientes a los niveles A1, A2, B1 y B2, según la clasificación del marco común europeo y 3 docentes en inmersión._x000D_
_x000D_
REPORTE CON CORTE A 30 DE JUNIO DE 2015_x000D_
No se reportan cambios en el avance del 60% representado en 63 docentes de planta y transitorios, 60 de ellos en cursos de inglés y francés, correspondientes a los niveles A1, A2, B1 y B2, según la clasificación del marco común europeo y 3 docentes en inmersión._x000D_
_x000D_
REPORTE CON CORTE A 31 DE MAYO DE 2015_x000D_
Se evidencia un avance del 60% representado en 63 docentes de planta y transitorios, 60 de ellos en cursos de inglés y francés, correspondientes a los niveles A1, A2, B1 y B2, según la clasificación del marco común europeo y 3 docentes en inmersión._x000D_
_x000D_
REPORTE CON CORTE A 30 DE ABRIL DE 2015_x000D_
No se reportan cambios en el avance del 53,33% reportado en el corte anterior. Este 53.33% representado en 56 docentes de planta y transitorios en cursos de inglés y francés, se inicia el primer ciclo de formación en segunda lengua, cursos 1,5,7,11 y 15, correspondientes a los niveles A1, A2 y B1, según la clasificación del marco común europeo._x000D_
_x000D_
REPORTE CON CORTE A 31 DE MARZO DE 2015_x000D_
Con un avance del 53,33% representado en 56 docentes de planta y transitorios en cursos de inglés y francés, se inicia el primer ciclo de formación en segunda lengua, cursos 1,5,7,11 y 15, correspondientes a los niveles A1, A2 y B1, según la clasificación del marco común europeo._x000D_
_x000D_
REPORTE CON CORTE A 28 DE FEBRERO DE 2015_x000D_
Con un avance del 52.38% representado en 55 docentes de planta y transitorios en cursos de inglés y francés, se inicia el primer ciclo de formación en segunda lengua, cursos 1,5,7,11 y 15, correspondientes a los niveles A1, A2 y B1, según la clasificación del marco común europeo.</v>
      </c>
      <c r="K138" s="624">
        <f>Tabla__10.1.1.223_SQLEXPRESS_sigob_utp_Codigos_PlanesOperativos_Proyectos[[#This Row],[fechaIni]]</f>
        <v>42023</v>
      </c>
      <c r="L138" s="540">
        <f>Tabla__10.1.1.223_SQLEXPRESS_sigob_utp_Codigos_PlanesOperativos_Proyectos[[#This Row],[fecha_ini]]</f>
        <v>42353</v>
      </c>
    </row>
    <row r="139" spans="1:12" x14ac:dyDescent="0.25">
      <c r="A139">
        <v>533</v>
      </c>
      <c r="B139" t="s">
        <v>1000</v>
      </c>
      <c r="C139" t="s">
        <v>728</v>
      </c>
      <c r="D139" s="1">
        <v>42059.714689664354</v>
      </c>
      <c r="E139" s="1" t="s">
        <v>154</v>
      </c>
      <c r="F139" s="1">
        <v>41730</v>
      </c>
      <c r="G139" s="1">
        <v>42094</v>
      </c>
      <c r="H139" s="563" t="str">
        <f t="shared" si="4"/>
        <v>Infraestructura tecnológica de soporte transversal</v>
      </c>
      <c r="I139" s="688">
        <f>Tabla__10.1.1.223_SQLEXPRESS_sigob_utp_Codigos_PlanesOperativos_Proyectos[[#This Row],[fecha_ultima_modificacion]]</f>
        <v>42059.714689664354</v>
      </c>
      <c r="J139" s="564" t="str">
        <f t="shared" si="5"/>
        <v/>
      </c>
      <c r="K139" s="624">
        <f>Tabla__10.1.1.223_SQLEXPRESS_sigob_utp_Codigos_PlanesOperativos_Proyectos[[#This Row],[fechaIni]]</f>
        <v>41730</v>
      </c>
      <c r="L139" s="540">
        <f>Tabla__10.1.1.223_SQLEXPRESS_sigob_utp_Codigos_PlanesOperativos_Proyectos[[#This Row],[fecha_ini]]</f>
        <v>42094</v>
      </c>
    </row>
    <row r="140" spans="1:12" x14ac:dyDescent="0.25">
      <c r="A140">
        <v>534</v>
      </c>
      <c r="B140" t="s">
        <v>1001</v>
      </c>
      <c r="C140" t="s">
        <v>730</v>
      </c>
      <c r="D140" s="1">
        <v>42059.714689664354</v>
      </c>
      <c r="E140" s="1" t="s">
        <v>154</v>
      </c>
      <c r="F140" s="1">
        <v>41852</v>
      </c>
      <c r="G140" s="1">
        <v>42460</v>
      </c>
      <c r="H140" s="563" t="str">
        <f t="shared" si="4"/>
        <v>Desarrollo del proyecto de Sistemas Inteligentes de Transporte</v>
      </c>
      <c r="I140" s="688">
        <f>Tabla__10.1.1.223_SQLEXPRESS_sigob_utp_Codigos_PlanesOperativos_Proyectos[[#This Row],[fecha_ultima_modificacion]]</f>
        <v>42059.714689664354</v>
      </c>
      <c r="J140" s="564" t="str">
        <f t="shared" si="5"/>
        <v/>
      </c>
      <c r="K140" s="624">
        <f>Tabla__10.1.1.223_SQLEXPRESS_sigob_utp_Codigos_PlanesOperativos_Proyectos[[#This Row],[fechaIni]]</f>
        <v>41852</v>
      </c>
      <c r="L140" s="540">
        <f>Tabla__10.1.1.223_SQLEXPRESS_sigob_utp_Codigos_PlanesOperativos_Proyectos[[#This Row],[fecha_ini]]</f>
        <v>42460</v>
      </c>
    </row>
    <row r="141" spans="1:12" x14ac:dyDescent="0.25">
      <c r="A141">
        <v>535</v>
      </c>
      <c r="B141" t="s">
        <v>1001</v>
      </c>
      <c r="C141" t="s">
        <v>731</v>
      </c>
      <c r="D141" s="1">
        <v>42059.714689664354</v>
      </c>
      <c r="E141" s="1" t="s">
        <v>154</v>
      </c>
      <c r="F141" s="1">
        <v>41852</v>
      </c>
      <c r="G141" s="1">
        <v>42460</v>
      </c>
      <c r="H141" s="563" t="str">
        <f t="shared" si="4"/>
        <v>Desarrollo del proyecto de Smart Grids</v>
      </c>
      <c r="I141" s="688">
        <f>Tabla__10.1.1.223_SQLEXPRESS_sigob_utp_Codigos_PlanesOperativos_Proyectos[[#This Row],[fecha_ultima_modificacion]]</f>
        <v>42059.714689664354</v>
      </c>
      <c r="J141" s="564" t="str">
        <f t="shared" si="5"/>
        <v/>
      </c>
      <c r="K141" s="624">
        <f>Tabla__10.1.1.223_SQLEXPRESS_sigob_utp_Codigos_PlanesOperativos_Proyectos[[#This Row],[fechaIni]]</f>
        <v>41852</v>
      </c>
      <c r="L141" s="540">
        <f>Tabla__10.1.1.223_SQLEXPRESS_sigob_utp_Codigos_PlanesOperativos_Proyectos[[#This Row],[fecha_ini]]</f>
        <v>42460</v>
      </c>
    </row>
    <row r="142" spans="1:12" x14ac:dyDescent="0.25">
      <c r="A142">
        <v>536</v>
      </c>
      <c r="B142" t="s">
        <v>1001</v>
      </c>
      <c r="C142" t="s">
        <v>729</v>
      </c>
      <c r="D142" s="1">
        <v>42059.714689664354</v>
      </c>
      <c r="E142" s="1" t="s">
        <v>154</v>
      </c>
      <c r="F142" s="1">
        <v>41852</v>
      </c>
      <c r="G142" s="1">
        <v>42460</v>
      </c>
      <c r="H142" s="563" t="str">
        <f t="shared" si="4"/>
        <v>Desarrollo del proyecto de  Desarrollo de Software</v>
      </c>
      <c r="I142" s="688">
        <f>Tabla__10.1.1.223_SQLEXPRESS_sigob_utp_Codigos_PlanesOperativos_Proyectos[[#This Row],[fecha_ultima_modificacion]]</f>
        <v>42059.714689664354</v>
      </c>
      <c r="J142" s="564" t="str">
        <f t="shared" si="5"/>
        <v/>
      </c>
      <c r="K142" s="624">
        <f>Tabla__10.1.1.223_SQLEXPRESS_sigob_utp_Codigos_PlanesOperativos_Proyectos[[#This Row],[fechaIni]]</f>
        <v>41852</v>
      </c>
      <c r="L142" s="540">
        <f>Tabla__10.1.1.223_SQLEXPRESS_sigob_utp_Codigos_PlanesOperativos_Proyectos[[#This Row],[fecha_ini]]</f>
        <v>42460</v>
      </c>
    </row>
    <row r="143" spans="1:12" x14ac:dyDescent="0.25">
      <c r="A143">
        <v>537</v>
      </c>
      <c r="B143" t="s">
        <v>1002</v>
      </c>
      <c r="C143" t="s">
        <v>734</v>
      </c>
      <c r="D143" s="1">
        <v>42059.714689664354</v>
      </c>
      <c r="E143" s="1" t="s">
        <v>154</v>
      </c>
      <c r="F143" s="1">
        <v>41864</v>
      </c>
      <c r="G143" s="1">
        <v>42460</v>
      </c>
      <c r="H143" s="563" t="str">
        <f t="shared" si="4"/>
        <v>Proyecto ParqueSapienx</v>
      </c>
      <c r="I143" s="688">
        <f>Tabla__10.1.1.223_SQLEXPRESS_sigob_utp_Codigos_PlanesOperativos_Proyectos[[#This Row],[fecha_ultima_modificacion]]</f>
        <v>42059.714689664354</v>
      </c>
      <c r="J143" s="564" t="str">
        <f t="shared" si="5"/>
        <v/>
      </c>
      <c r="K143" s="624">
        <f>Tabla__10.1.1.223_SQLEXPRESS_sigob_utp_Codigos_PlanesOperativos_Proyectos[[#This Row],[fechaIni]]</f>
        <v>41864</v>
      </c>
      <c r="L143" s="540">
        <f>Tabla__10.1.1.223_SQLEXPRESS_sigob_utp_Codigos_PlanesOperativos_Proyectos[[#This Row],[fecha_ini]]</f>
        <v>42460</v>
      </c>
    </row>
    <row r="144" spans="1:12" x14ac:dyDescent="0.25">
      <c r="A144">
        <v>538</v>
      </c>
      <c r="B144" t="s">
        <v>1002</v>
      </c>
      <c r="C144" t="s">
        <v>733</v>
      </c>
      <c r="D144" s="1">
        <v>42059.714689664354</v>
      </c>
      <c r="E144" s="1" t="s">
        <v>154</v>
      </c>
      <c r="F144" s="1">
        <v>41864</v>
      </c>
      <c r="G144" s="1">
        <v>42460</v>
      </c>
      <c r="H144" s="563" t="str">
        <f t="shared" si="4"/>
        <v>Proyecto Laboratorio de Innovación</v>
      </c>
      <c r="I144" s="688">
        <f>Tabla__10.1.1.223_SQLEXPRESS_sigob_utp_Codigos_PlanesOperativos_Proyectos[[#This Row],[fecha_ultima_modificacion]]</f>
        <v>42059.714689664354</v>
      </c>
      <c r="J144" s="564" t="str">
        <f t="shared" si="5"/>
        <v/>
      </c>
      <c r="K144" s="624">
        <f>Tabla__10.1.1.223_SQLEXPRESS_sigob_utp_Codigos_PlanesOperativos_Proyectos[[#This Row],[fechaIni]]</f>
        <v>41864</v>
      </c>
      <c r="L144" s="540">
        <f>Tabla__10.1.1.223_SQLEXPRESS_sigob_utp_Codigos_PlanesOperativos_Proyectos[[#This Row],[fecha_ini]]</f>
        <v>42460</v>
      </c>
    </row>
    <row r="145" spans="1:12" x14ac:dyDescent="0.25">
      <c r="A145">
        <v>554</v>
      </c>
      <c r="B145" t="s">
        <v>1002</v>
      </c>
      <c r="C145" t="s">
        <v>732</v>
      </c>
      <c r="D145" s="1">
        <v>42059.714689664354</v>
      </c>
      <c r="E145" s="1" t="s">
        <v>154</v>
      </c>
      <c r="F145" s="1">
        <v>41927</v>
      </c>
      <c r="G145" s="1">
        <v>42460</v>
      </c>
      <c r="H145" s="563" t="str">
        <f t="shared" si="4"/>
        <v>Aula Móvil Eficiencia Energética</v>
      </c>
      <c r="I145" s="688">
        <f>Tabla__10.1.1.223_SQLEXPRESS_sigob_utp_Codigos_PlanesOperativos_Proyectos[[#This Row],[fecha_ultima_modificacion]]</f>
        <v>42059.714689664354</v>
      </c>
      <c r="J145" s="564" t="str">
        <f t="shared" si="5"/>
        <v/>
      </c>
      <c r="K145" s="624">
        <f>Tabla__10.1.1.223_SQLEXPRESS_sigob_utp_Codigos_PlanesOperativos_Proyectos[[#This Row],[fechaIni]]</f>
        <v>41927</v>
      </c>
      <c r="L145" s="540">
        <f>Tabla__10.1.1.223_SQLEXPRESS_sigob_utp_Codigos_PlanesOperativos_Proyectos[[#This Row],[fecha_ini]]</f>
        <v>42460</v>
      </c>
    </row>
    <row r="146" spans="1:12" x14ac:dyDescent="0.25">
      <c r="A146">
        <v>539</v>
      </c>
      <c r="B146" t="s">
        <v>1004</v>
      </c>
      <c r="C146" t="s">
        <v>747</v>
      </c>
      <c r="D146" s="1">
        <v>42059.714689664354</v>
      </c>
      <c r="E146" s="1" t="s">
        <v>154</v>
      </c>
      <c r="F146" s="1">
        <v>41852</v>
      </c>
      <c r="G146" s="1">
        <v>41958</v>
      </c>
      <c r="H146" s="563" t="str">
        <f t="shared" si="4"/>
        <v>Definición del Lote para el proyecto</v>
      </c>
      <c r="I146" s="688">
        <f>Tabla__10.1.1.223_SQLEXPRESS_sigob_utp_Codigos_PlanesOperativos_Proyectos[[#This Row],[fecha_ultima_modificacion]]</f>
        <v>42059.714689664354</v>
      </c>
      <c r="J146" s="564" t="str">
        <f t="shared" si="5"/>
        <v/>
      </c>
      <c r="K146" s="624">
        <f>Tabla__10.1.1.223_SQLEXPRESS_sigob_utp_Codigos_PlanesOperativos_Proyectos[[#This Row],[fechaIni]]</f>
        <v>41852</v>
      </c>
      <c r="L146" s="540">
        <f>Tabla__10.1.1.223_SQLEXPRESS_sigob_utp_Codigos_PlanesOperativos_Proyectos[[#This Row],[fecha_ini]]</f>
        <v>41958</v>
      </c>
    </row>
    <row r="147" spans="1:12" x14ac:dyDescent="0.25">
      <c r="A147">
        <v>540</v>
      </c>
      <c r="B147" t="s">
        <v>1004</v>
      </c>
      <c r="C147" t="s">
        <v>735</v>
      </c>
      <c r="D147" s="1">
        <v>42059.714689664354</v>
      </c>
      <c r="E147" s="1" t="s">
        <v>154</v>
      </c>
      <c r="F147" s="1">
        <v>41852</v>
      </c>
      <c r="G147" s="1">
        <v>41958</v>
      </c>
      <c r="H147" s="563" t="str">
        <f t="shared" si="4"/>
        <v>Construcción de Espacios Dedicados a la Innovación en KPO</v>
      </c>
      <c r="I147" s="688">
        <f>Tabla__10.1.1.223_SQLEXPRESS_sigob_utp_Codigos_PlanesOperativos_Proyectos[[#This Row],[fecha_ultima_modificacion]]</f>
        <v>42059.714689664354</v>
      </c>
      <c r="J147" s="564" t="str">
        <f t="shared" si="5"/>
        <v/>
      </c>
      <c r="K147" s="624">
        <f>Tabla__10.1.1.223_SQLEXPRESS_sigob_utp_Codigos_PlanesOperativos_Proyectos[[#This Row],[fechaIni]]</f>
        <v>41852</v>
      </c>
      <c r="L147" s="540">
        <f>Tabla__10.1.1.223_SQLEXPRESS_sigob_utp_Codigos_PlanesOperativos_Proyectos[[#This Row],[fecha_ini]]</f>
        <v>41958</v>
      </c>
    </row>
    <row r="148" spans="1:12" x14ac:dyDescent="0.25">
      <c r="A148">
        <v>541</v>
      </c>
      <c r="B148" t="s">
        <v>1006</v>
      </c>
      <c r="C148" t="s">
        <v>736</v>
      </c>
      <c r="D148" s="1">
        <v>42059.714689664354</v>
      </c>
      <c r="E148" s="1" t="s">
        <v>154</v>
      </c>
      <c r="F148" s="1">
        <v>41852</v>
      </c>
      <c r="G148" s="1">
        <v>41958</v>
      </c>
      <c r="H148" s="563" t="str">
        <f t="shared" si="4"/>
        <v>Adquisición de dotación tecnológica</v>
      </c>
      <c r="I148" s="688">
        <f>Tabla__10.1.1.223_SQLEXPRESS_sigob_utp_Codigos_PlanesOperativos_Proyectos[[#This Row],[fecha_ultima_modificacion]]</f>
        <v>42059.714689664354</v>
      </c>
      <c r="J148" s="564" t="str">
        <f t="shared" si="5"/>
        <v/>
      </c>
      <c r="K148" s="624">
        <f>Tabla__10.1.1.223_SQLEXPRESS_sigob_utp_Codigos_PlanesOperativos_Proyectos[[#This Row],[fechaIni]]</f>
        <v>41852</v>
      </c>
      <c r="L148" s="540">
        <f>Tabla__10.1.1.223_SQLEXPRESS_sigob_utp_Codigos_PlanesOperativos_Proyectos[[#This Row],[fecha_ini]]</f>
        <v>41958</v>
      </c>
    </row>
    <row r="149" spans="1:12" x14ac:dyDescent="0.25">
      <c r="A149">
        <v>542</v>
      </c>
      <c r="B149" t="s">
        <v>1007</v>
      </c>
      <c r="C149" t="s">
        <v>1008</v>
      </c>
      <c r="D149" s="1">
        <v>42383.912747256945</v>
      </c>
      <c r="E149" s="1" t="s">
        <v>154</v>
      </c>
      <c r="F149" s="1">
        <v>42005</v>
      </c>
      <c r="G149" s="1">
        <v>42735</v>
      </c>
      <c r="H149" s="563" t="str">
        <f t="shared" si="4"/>
        <v>Sistema inteligente de información y gestión del conocimiento</v>
      </c>
      <c r="I149" s="688">
        <f>Tabla__10.1.1.223_SQLEXPRESS_sigob_utp_Codigos_PlanesOperativos_Proyectos[[#This Row],[fecha_ultima_modificacion]]</f>
        <v>42383.912747256945</v>
      </c>
      <c r="J149" s="564" t="str">
        <f t="shared" si="5"/>
        <v/>
      </c>
      <c r="K149" s="624">
        <f>Tabla__10.1.1.223_SQLEXPRESS_sigob_utp_Codigos_PlanesOperativos_Proyectos[[#This Row],[fechaIni]]</f>
        <v>42005</v>
      </c>
      <c r="L149" s="540">
        <f>Tabla__10.1.1.223_SQLEXPRESS_sigob_utp_Codigos_PlanesOperativos_Proyectos[[#This Row],[fecha_ini]]</f>
        <v>42735</v>
      </c>
    </row>
    <row r="150" spans="1:12" x14ac:dyDescent="0.25">
      <c r="A150">
        <v>575</v>
      </c>
      <c r="B150" t="s">
        <v>1007</v>
      </c>
      <c r="C150" t="s">
        <v>1068</v>
      </c>
      <c r="D150" s="1">
        <v>42383.913063344909</v>
      </c>
      <c r="E150" s="1" t="s">
        <v>154</v>
      </c>
      <c r="F150" s="1">
        <v>42005</v>
      </c>
      <c r="G150" s="1">
        <v>42735</v>
      </c>
      <c r="H150" s="563" t="str">
        <f t="shared" si="4"/>
        <v>Sistema de vigilancia tecnológica e inteligencia competitiva</v>
      </c>
      <c r="I150" s="688">
        <f>Tabla__10.1.1.223_SQLEXPRESS_sigob_utp_Codigos_PlanesOperativos_Proyectos[[#This Row],[fecha_ultima_modificacion]]</f>
        <v>42383.913063344909</v>
      </c>
      <c r="J150" s="564" t="str">
        <f t="shared" si="5"/>
        <v/>
      </c>
      <c r="K150" s="624">
        <f>Tabla__10.1.1.223_SQLEXPRESS_sigob_utp_Codigos_PlanesOperativos_Proyectos[[#This Row],[fechaIni]]</f>
        <v>42005</v>
      </c>
      <c r="L150" s="540">
        <f>Tabla__10.1.1.223_SQLEXPRESS_sigob_utp_Codigos_PlanesOperativos_Proyectos[[#This Row],[fecha_ini]]</f>
        <v>42735</v>
      </c>
    </row>
    <row r="151" spans="1:12" x14ac:dyDescent="0.25">
      <c r="A151">
        <v>576</v>
      </c>
      <c r="B151" t="s">
        <v>1007</v>
      </c>
      <c r="C151" t="s">
        <v>1069</v>
      </c>
      <c r="D151" s="1">
        <v>42383.913956215278</v>
      </c>
      <c r="E151" s="1" t="s">
        <v>154</v>
      </c>
      <c r="F151" s="1">
        <v>42005</v>
      </c>
      <c r="G151" s="1">
        <v>42735</v>
      </c>
      <c r="H151" s="563" t="str">
        <f t="shared" si="4"/>
        <v>Sistema regional de ciencia, tecnología e innovación</v>
      </c>
      <c r="I151" s="688">
        <f>Tabla__10.1.1.223_SQLEXPRESS_sigob_utp_Codigos_PlanesOperativos_Proyectos[[#This Row],[fecha_ultima_modificacion]]</f>
        <v>42383.913956215278</v>
      </c>
      <c r="J151" s="564" t="str">
        <f t="shared" si="5"/>
        <v/>
      </c>
      <c r="K151" s="624">
        <f>Tabla__10.1.1.223_SQLEXPRESS_sigob_utp_Codigos_PlanesOperativos_Proyectos[[#This Row],[fechaIni]]</f>
        <v>42005</v>
      </c>
      <c r="L151" s="540">
        <f>Tabla__10.1.1.223_SQLEXPRESS_sigob_utp_Codigos_PlanesOperativos_Proyectos[[#This Row],[fecha_ini]]</f>
        <v>42735</v>
      </c>
    </row>
    <row r="152" spans="1:12" x14ac:dyDescent="0.25">
      <c r="A152">
        <v>543</v>
      </c>
      <c r="B152" t="s">
        <v>1010</v>
      </c>
      <c r="C152" t="s">
        <v>738</v>
      </c>
      <c r="D152" s="1">
        <v>42059.714689664354</v>
      </c>
      <c r="E152" s="1" t="s">
        <v>154</v>
      </c>
      <c r="F152" s="1">
        <v>41927</v>
      </c>
      <c r="G152" s="1">
        <v>42460</v>
      </c>
      <c r="H152" s="563" t="str">
        <f t="shared" si="4"/>
        <v>Gestión de Proyectos</v>
      </c>
      <c r="I152" s="688">
        <f>Tabla__10.1.1.223_SQLEXPRESS_sigob_utp_Codigos_PlanesOperativos_Proyectos[[#This Row],[fecha_ultima_modificacion]]</f>
        <v>42059.714689664354</v>
      </c>
      <c r="J152" s="564" t="str">
        <f t="shared" si="5"/>
        <v/>
      </c>
      <c r="K152" s="624">
        <f>Tabla__10.1.1.223_SQLEXPRESS_sigob_utp_Codigos_PlanesOperativos_Proyectos[[#This Row],[fechaIni]]</f>
        <v>41927</v>
      </c>
      <c r="L152" s="540">
        <f>Tabla__10.1.1.223_SQLEXPRESS_sigob_utp_Codigos_PlanesOperativos_Proyectos[[#This Row],[fecha_ini]]</f>
        <v>42460</v>
      </c>
    </row>
    <row r="153" spans="1:12" x14ac:dyDescent="0.25">
      <c r="A153">
        <v>544</v>
      </c>
      <c r="B153" t="s">
        <v>1010</v>
      </c>
      <c r="C153" t="s">
        <v>737</v>
      </c>
      <c r="D153" s="1">
        <v>42059.714689664354</v>
      </c>
      <c r="E153" s="1" t="s">
        <v>154</v>
      </c>
      <c r="F153" s="1">
        <v>41870</v>
      </c>
      <c r="G153" s="1">
        <v>41992</v>
      </c>
      <c r="H153" s="563" t="str">
        <f t="shared" si="4"/>
        <v>Gestión de alianzas estrategicas</v>
      </c>
      <c r="I153" s="688">
        <f>Tabla__10.1.1.223_SQLEXPRESS_sigob_utp_Codigos_PlanesOperativos_Proyectos[[#This Row],[fecha_ultima_modificacion]]</f>
        <v>42059.714689664354</v>
      </c>
      <c r="J153" s="564" t="str">
        <f t="shared" si="5"/>
        <v/>
      </c>
      <c r="K153" s="624">
        <f>Tabla__10.1.1.223_SQLEXPRESS_sigob_utp_Codigos_PlanesOperativos_Proyectos[[#This Row],[fechaIni]]</f>
        <v>41870</v>
      </c>
      <c r="L153" s="540">
        <f>Tabla__10.1.1.223_SQLEXPRESS_sigob_utp_Codigos_PlanesOperativos_Proyectos[[#This Row],[fecha_ini]]</f>
        <v>41992</v>
      </c>
    </row>
    <row r="154" spans="1:12" x14ac:dyDescent="0.25">
      <c r="A154">
        <v>545</v>
      </c>
      <c r="B154" t="s">
        <v>1010</v>
      </c>
      <c r="C154" t="s">
        <v>767</v>
      </c>
      <c r="D154" s="1">
        <v>42059.714689664354</v>
      </c>
      <c r="E154" s="1" t="s">
        <v>154</v>
      </c>
      <c r="F154" s="1">
        <v>41852</v>
      </c>
      <c r="G154" s="1">
        <v>42460</v>
      </c>
      <c r="H154" s="563" t="str">
        <f t="shared" si="4"/>
        <v>Gestión Comercial</v>
      </c>
      <c r="I154" s="688">
        <f>Tabla__10.1.1.223_SQLEXPRESS_sigob_utp_Codigos_PlanesOperativos_Proyectos[[#This Row],[fecha_ultima_modificacion]]</f>
        <v>42059.714689664354</v>
      </c>
      <c r="J154" s="564" t="str">
        <f t="shared" si="5"/>
        <v/>
      </c>
      <c r="K154" s="624">
        <f>Tabla__10.1.1.223_SQLEXPRESS_sigob_utp_Codigos_PlanesOperativos_Proyectos[[#This Row],[fechaIni]]</f>
        <v>41852</v>
      </c>
      <c r="L154" s="540">
        <f>Tabla__10.1.1.223_SQLEXPRESS_sigob_utp_Codigos_PlanesOperativos_Proyectos[[#This Row],[fecha_ini]]</f>
        <v>42460</v>
      </c>
    </row>
    <row r="155" spans="1:12" x14ac:dyDescent="0.25">
      <c r="A155">
        <v>546</v>
      </c>
      <c r="B155" t="s">
        <v>1010</v>
      </c>
      <c r="C155" t="s">
        <v>768</v>
      </c>
      <c r="D155" s="1">
        <v>42059.714689664354</v>
      </c>
      <c r="E155" s="1" t="s">
        <v>154</v>
      </c>
      <c r="F155" s="1">
        <v>41852</v>
      </c>
      <c r="G155" s="1">
        <v>42460</v>
      </c>
      <c r="H155" s="563" t="str">
        <f t="shared" si="4"/>
        <v>Apoyo Jurídico y en propiedad Intelectual</v>
      </c>
      <c r="I155" s="688">
        <f>Tabla__10.1.1.223_SQLEXPRESS_sigob_utp_Codigos_PlanesOperativos_Proyectos[[#This Row],[fecha_ultima_modificacion]]</f>
        <v>42059.714689664354</v>
      </c>
      <c r="J155" s="564" t="str">
        <f t="shared" si="5"/>
        <v/>
      </c>
      <c r="K155" s="624">
        <f>Tabla__10.1.1.223_SQLEXPRESS_sigob_utp_Codigos_PlanesOperativos_Proyectos[[#This Row],[fechaIni]]</f>
        <v>41852</v>
      </c>
      <c r="L155" s="540">
        <f>Tabla__10.1.1.223_SQLEXPRESS_sigob_utp_Codigos_PlanesOperativos_Proyectos[[#This Row],[fecha_ini]]</f>
        <v>42460</v>
      </c>
    </row>
    <row r="156" spans="1:12" x14ac:dyDescent="0.25">
      <c r="A156">
        <v>547</v>
      </c>
      <c r="B156" t="s">
        <v>1010</v>
      </c>
      <c r="C156" t="s">
        <v>739</v>
      </c>
      <c r="D156" s="1">
        <v>42059.714689664354</v>
      </c>
      <c r="E156" s="1" t="s">
        <v>154</v>
      </c>
      <c r="F156" s="1">
        <v>41950</v>
      </c>
      <c r="G156" s="1">
        <v>42460</v>
      </c>
      <c r="H156" s="563" t="str">
        <f t="shared" si="4"/>
        <v>Seguimiento a la Implementación</v>
      </c>
      <c r="I156" s="688">
        <f>Tabla__10.1.1.223_SQLEXPRESS_sigob_utp_Codigos_PlanesOperativos_Proyectos[[#This Row],[fecha_ultima_modificacion]]</f>
        <v>42059.714689664354</v>
      </c>
      <c r="J156" s="564" t="str">
        <f t="shared" si="5"/>
        <v/>
      </c>
      <c r="K156" s="624">
        <f>Tabla__10.1.1.223_SQLEXPRESS_sigob_utp_Codigos_PlanesOperativos_Proyectos[[#This Row],[fechaIni]]</f>
        <v>41950</v>
      </c>
      <c r="L156" s="540">
        <f>Tabla__10.1.1.223_SQLEXPRESS_sigob_utp_Codigos_PlanesOperativos_Proyectos[[#This Row],[fecha_ini]]</f>
        <v>42460</v>
      </c>
    </row>
    <row r="157" spans="1:12" x14ac:dyDescent="0.25">
      <c r="A157">
        <v>548</v>
      </c>
      <c r="B157" t="s">
        <v>1011</v>
      </c>
      <c r="C157" t="s">
        <v>740</v>
      </c>
      <c r="D157" s="1">
        <v>42059.714689664354</v>
      </c>
      <c r="E157" s="1" t="s">
        <v>154</v>
      </c>
      <c r="F157" s="1">
        <v>41870</v>
      </c>
      <c r="G157" s="1">
        <v>42460</v>
      </c>
      <c r="H157" s="563" t="str">
        <f t="shared" si="4"/>
        <v>Sistema de Vigilancia tecnológica e Inteligencia Competitiva</v>
      </c>
      <c r="I157" s="688">
        <f>Tabla__10.1.1.223_SQLEXPRESS_sigob_utp_Codigos_PlanesOperativos_Proyectos[[#This Row],[fecha_ultima_modificacion]]</f>
        <v>42059.714689664354</v>
      </c>
      <c r="J157" s="564" t="str">
        <f t="shared" si="5"/>
        <v/>
      </c>
      <c r="K157" s="624">
        <f>Tabla__10.1.1.223_SQLEXPRESS_sigob_utp_Codigos_PlanesOperativos_Proyectos[[#This Row],[fechaIni]]</f>
        <v>41870</v>
      </c>
      <c r="L157" s="540">
        <f>Tabla__10.1.1.223_SQLEXPRESS_sigob_utp_Codigos_PlanesOperativos_Proyectos[[#This Row],[fecha_ini]]</f>
        <v>42460</v>
      </c>
    </row>
    <row r="158" spans="1:12" x14ac:dyDescent="0.25">
      <c r="A158">
        <v>549</v>
      </c>
      <c r="B158" t="s">
        <v>1011</v>
      </c>
      <c r="C158" t="s">
        <v>769</v>
      </c>
      <c r="D158" s="1">
        <v>42059.714689664354</v>
      </c>
      <c r="E158" s="1" t="s">
        <v>154</v>
      </c>
      <c r="F158" s="1">
        <v>41944</v>
      </c>
      <c r="G158" s="1">
        <v>42460</v>
      </c>
      <c r="H158" s="563" t="str">
        <f t="shared" si="4"/>
        <v>Sistemas Inteligentes de Información y Gestión</v>
      </c>
      <c r="I158" s="688">
        <f>Tabla__10.1.1.223_SQLEXPRESS_sigob_utp_Codigos_PlanesOperativos_Proyectos[[#This Row],[fecha_ultima_modificacion]]</f>
        <v>42059.714689664354</v>
      </c>
      <c r="J158" s="564" t="str">
        <f t="shared" si="5"/>
        <v/>
      </c>
      <c r="K158" s="624">
        <f>Tabla__10.1.1.223_SQLEXPRESS_sigob_utp_Codigos_PlanesOperativos_Proyectos[[#This Row],[fechaIni]]</f>
        <v>41944</v>
      </c>
      <c r="L158" s="540">
        <f>Tabla__10.1.1.223_SQLEXPRESS_sigob_utp_Codigos_PlanesOperativos_Proyectos[[#This Row],[fecha_ini]]</f>
        <v>42460</v>
      </c>
    </row>
    <row r="159" spans="1:12" x14ac:dyDescent="0.25">
      <c r="A159">
        <v>550</v>
      </c>
      <c r="B159" t="s">
        <v>1011</v>
      </c>
      <c r="C159" t="s">
        <v>770</v>
      </c>
      <c r="D159" s="1">
        <v>42059.714689664354</v>
      </c>
      <c r="E159" s="1" t="s">
        <v>154</v>
      </c>
      <c r="F159" s="1">
        <v>41944</v>
      </c>
      <c r="G159" s="1">
        <v>42460</v>
      </c>
      <c r="H159" s="563" t="str">
        <f t="shared" si="4"/>
        <v>Gestión del conocimiento</v>
      </c>
      <c r="I159" s="688">
        <f>Tabla__10.1.1.223_SQLEXPRESS_sigob_utp_Codigos_PlanesOperativos_Proyectos[[#This Row],[fecha_ultima_modificacion]]</f>
        <v>42059.714689664354</v>
      </c>
      <c r="J159" s="564" t="str">
        <f t="shared" si="5"/>
        <v/>
      </c>
      <c r="K159" s="624">
        <f>Tabla__10.1.1.223_SQLEXPRESS_sigob_utp_Codigos_PlanesOperativos_Proyectos[[#This Row],[fechaIni]]</f>
        <v>41944</v>
      </c>
      <c r="L159" s="540">
        <f>Tabla__10.1.1.223_SQLEXPRESS_sigob_utp_Codigos_PlanesOperativos_Proyectos[[#This Row],[fecha_ini]]</f>
        <v>42460</v>
      </c>
    </row>
    <row r="160" spans="1:12" x14ac:dyDescent="0.25">
      <c r="A160">
        <v>551</v>
      </c>
      <c r="B160" t="s">
        <v>1012</v>
      </c>
      <c r="C160" t="s">
        <v>741</v>
      </c>
      <c r="D160" s="1">
        <v>42059.714689664354</v>
      </c>
      <c r="E160" s="1" t="s">
        <v>154</v>
      </c>
      <c r="F160" s="1">
        <v>41852</v>
      </c>
      <c r="G160" s="1">
        <v>42185</v>
      </c>
      <c r="H160" s="563" t="str">
        <f t="shared" si="4"/>
        <v>Sistema regional de CTI que responda a las capacidades y necesidades de la región</v>
      </c>
      <c r="I160" s="688">
        <f>Tabla__10.1.1.223_SQLEXPRESS_sigob_utp_Codigos_PlanesOperativos_Proyectos[[#This Row],[fecha_ultima_modificacion]]</f>
        <v>42059.714689664354</v>
      </c>
      <c r="J160" s="564" t="str">
        <f t="shared" si="5"/>
        <v/>
      </c>
      <c r="K160" s="624">
        <f>Tabla__10.1.1.223_SQLEXPRESS_sigob_utp_Codigos_PlanesOperativos_Proyectos[[#This Row],[fechaIni]]</f>
        <v>41852</v>
      </c>
      <c r="L160" s="540">
        <f>Tabla__10.1.1.223_SQLEXPRESS_sigob_utp_Codigos_PlanesOperativos_Proyectos[[#This Row],[fecha_ini]]</f>
        <v>42185</v>
      </c>
    </row>
    <row r="161" spans="1:12" x14ac:dyDescent="0.25">
      <c r="A161">
        <v>552</v>
      </c>
      <c r="B161" t="s">
        <v>1012</v>
      </c>
      <c r="C161" t="s">
        <v>771</v>
      </c>
      <c r="D161" s="1">
        <v>42059.714689664354</v>
      </c>
      <c r="E161" s="1" t="s">
        <v>154</v>
      </c>
      <c r="F161" s="1">
        <v>42005</v>
      </c>
      <c r="G161" s="1">
        <v>42185</v>
      </c>
      <c r="H161" s="563" t="str">
        <f t="shared" si="4"/>
        <v>Marco normativo y administrativo para la gestión y operación del Sistema</v>
      </c>
      <c r="I161" s="688">
        <f>Tabla__10.1.1.223_SQLEXPRESS_sigob_utp_Codigos_PlanesOperativos_Proyectos[[#This Row],[fecha_ultima_modificacion]]</f>
        <v>42059.714689664354</v>
      </c>
      <c r="J161" s="564" t="str">
        <f t="shared" si="5"/>
        <v/>
      </c>
      <c r="K161" s="624">
        <f>Tabla__10.1.1.223_SQLEXPRESS_sigob_utp_Codigos_PlanesOperativos_Proyectos[[#This Row],[fechaIni]]</f>
        <v>42005</v>
      </c>
      <c r="L161" s="540">
        <f>Tabla__10.1.1.223_SQLEXPRESS_sigob_utp_Codigos_PlanesOperativos_Proyectos[[#This Row],[fecha_ini]]</f>
        <v>42185</v>
      </c>
    </row>
    <row r="162" spans="1:12" x14ac:dyDescent="0.25">
      <c r="A162" s="566">
        <v>553</v>
      </c>
      <c r="B162" s="566" t="s">
        <v>1012</v>
      </c>
      <c r="C162" s="566" t="s">
        <v>772</v>
      </c>
      <c r="D162" s="567">
        <v>42059.714689664354</v>
      </c>
      <c r="E162" s="567" t="s">
        <v>154</v>
      </c>
      <c r="F162" s="567">
        <v>42005</v>
      </c>
      <c r="G162" s="567">
        <v>42185</v>
      </c>
      <c r="H162" s="563" t="e">
        <f>#REF!</f>
        <v>#REF!</v>
      </c>
      <c r="I162" s="688">
        <f>Tabla__10.1.1.223_SQLEXPRESS_sigob_utp_Codigos_PlanesOperativos_Proyectos[[#This Row],[fecha_ultima_modificacion]]</f>
        <v>42059.714689664354</v>
      </c>
      <c r="J162" s="564" t="e">
        <f>#REF!</f>
        <v>#REF!</v>
      </c>
      <c r="K162" s="624">
        <f>Tabla__10.1.1.223_SQLEXPRESS_sigob_utp_Codigos_PlanesOperativos_Proyectos[[#This Row],[fechaIni]]</f>
        <v>42005</v>
      </c>
      <c r="L162" s="540">
        <f>Tabla__10.1.1.223_SQLEXPRESS_sigob_utp_Codigos_PlanesOperativos_Proyectos[[#This Row],[fecha_ini]]</f>
        <v>42185</v>
      </c>
    </row>
    <row r="163" spans="1:12" x14ac:dyDescent="0.25">
      <c r="A163" s="566">
        <v>555</v>
      </c>
      <c r="B163" s="566" t="s">
        <v>1014</v>
      </c>
      <c r="C163" s="566" t="s">
        <v>742</v>
      </c>
      <c r="D163" s="567">
        <v>42059.714689664354</v>
      </c>
      <c r="E163" s="567" t="s">
        <v>154</v>
      </c>
      <c r="F163" s="567">
        <v>41852</v>
      </c>
      <c r="G163" s="567">
        <v>41988</v>
      </c>
      <c r="H163" s="563" t="e">
        <f>#REF!</f>
        <v>#REF!</v>
      </c>
      <c r="I163" s="688">
        <f>Tabla__10.1.1.223_SQLEXPRESS_sigob_utp_Codigos_PlanesOperativos_Proyectos[[#This Row],[fecha_ultima_modificacion]]</f>
        <v>42059.714689664354</v>
      </c>
      <c r="J163" s="564" t="e">
        <f>#REF!</f>
        <v>#REF!</v>
      </c>
      <c r="K163" s="624">
        <f>Tabla__10.1.1.223_SQLEXPRESS_sigob_utp_Codigos_PlanesOperativos_Proyectos[[#This Row],[fechaIni]]</f>
        <v>41852</v>
      </c>
      <c r="L163" s="624">
        <f>Tabla__10.1.1.223_SQLEXPRESS_sigob_utp_Codigos_PlanesOperativos_Proyectos[[#This Row],[fecha_ini]]</f>
        <v>41988</v>
      </c>
    </row>
    <row r="164" spans="1:12" x14ac:dyDescent="0.25">
      <c r="A164" s="566">
        <v>556</v>
      </c>
      <c r="B164" s="566" t="s">
        <v>1015</v>
      </c>
      <c r="C164" s="566" t="s">
        <v>743</v>
      </c>
      <c r="D164" s="567">
        <v>42059.714689664354</v>
      </c>
      <c r="E164" s="567" t="s">
        <v>154</v>
      </c>
      <c r="F164" s="567">
        <v>41883</v>
      </c>
      <c r="G164" s="567">
        <v>42460</v>
      </c>
      <c r="H164" s="563" t="e">
        <f>#REF!</f>
        <v>#REF!</v>
      </c>
      <c r="I164" s="688">
        <f>Tabla__10.1.1.223_SQLEXPRESS_sigob_utp_Codigos_PlanesOperativos_Proyectos[[#This Row],[fecha_ultima_modificacion]]</f>
        <v>42059.714689664354</v>
      </c>
      <c r="J164" s="564" t="e">
        <f>#REF!</f>
        <v>#REF!</v>
      </c>
      <c r="K164" s="624">
        <f>Tabla__10.1.1.223_SQLEXPRESS_sigob_utp_Codigos_PlanesOperativos_Proyectos[[#This Row],[fechaIni]]</f>
        <v>41883</v>
      </c>
      <c r="L164" s="624">
        <f>Tabla__10.1.1.223_SQLEXPRESS_sigob_utp_Codigos_PlanesOperativos_Proyectos[[#This Row],[fecha_ini]]</f>
        <v>42460</v>
      </c>
    </row>
    <row r="165" spans="1:12" x14ac:dyDescent="0.25">
      <c r="A165" s="566">
        <v>557</v>
      </c>
      <c r="B165" s="566" t="s">
        <v>1015</v>
      </c>
      <c r="C165" s="566" t="s">
        <v>773</v>
      </c>
      <c r="D165" s="567">
        <v>42059.714689664354</v>
      </c>
      <c r="E165" s="567" t="s">
        <v>154</v>
      </c>
      <c r="F165" s="567">
        <v>42005</v>
      </c>
      <c r="G165" s="567">
        <v>42460</v>
      </c>
      <c r="H165" s="563" t="str">
        <f>C167</f>
        <v>Sistema de Emprendimiento enfocado al Sector KPO</v>
      </c>
      <c r="I165" s="688">
        <f>Tabla__10.1.1.223_SQLEXPRESS_sigob_utp_Codigos_PlanesOperativos_Proyectos[[#This Row],[fecha_ultima_modificacion]]</f>
        <v>42059.714689664354</v>
      </c>
      <c r="J165" s="564" t="str">
        <f>E167</f>
        <v/>
      </c>
      <c r="K165" s="624">
        <f>Tabla__10.1.1.223_SQLEXPRESS_sigob_utp_Codigos_PlanesOperativos_Proyectos[[#This Row],[fechaIni]]</f>
        <v>42005</v>
      </c>
      <c r="L165" s="624">
        <f>Tabla__10.1.1.223_SQLEXPRESS_sigob_utp_Codigos_PlanesOperativos_Proyectos[[#This Row],[fecha_ini]]</f>
        <v>42460</v>
      </c>
    </row>
    <row r="166" spans="1:12" x14ac:dyDescent="0.25">
      <c r="A166" s="566">
        <v>558</v>
      </c>
      <c r="B166" s="566" t="s">
        <v>1016</v>
      </c>
      <c r="C166" s="566" t="s">
        <v>1263</v>
      </c>
      <c r="D166" s="567">
        <v>42059.714689664354</v>
      </c>
      <c r="E166" s="567" t="s">
        <v>154</v>
      </c>
      <c r="F166" s="567">
        <v>41852</v>
      </c>
      <c r="G166" s="567">
        <v>42460</v>
      </c>
    </row>
    <row r="167" spans="1:12" x14ac:dyDescent="0.25">
      <c r="A167" s="566">
        <v>559</v>
      </c>
      <c r="B167" s="566" t="s">
        <v>1016</v>
      </c>
      <c r="C167" s="566" t="s">
        <v>744</v>
      </c>
      <c r="D167" s="567">
        <v>42059.714689664354</v>
      </c>
      <c r="E167" s="567" t="s">
        <v>154</v>
      </c>
      <c r="F167" s="567">
        <v>41944</v>
      </c>
      <c r="G167" s="567">
        <v>42004</v>
      </c>
    </row>
  </sheetData>
  <pageMargins left="0.7" right="0.7" top="0.75" bottom="0.75" header="0.3" footer="0.3"/>
  <pageSetup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B209"/>
  <sheetViews>
    <sheetView zoomScaleNormal="100" workbookViewId="0">
      <selection activeCell="B4" sqref="B4:E4"/>
    </sheetView>
  </sheetViews>
  <sheetFormatPr baseColWidth="10" defaultRowHeight="15" x14ac:dyDescent="0.25"/>
  <cols>
    <col min="1" max="1" width="51.7109375" style="507" customWidth="1"/>
    <col min="2" max="2" width="117.85546875" style="5" customWidth="1"/>
  </cols>
  <sheetData>
    <row r="1" spans="1:2" ht="15.75" thickBot="1" x14ac:dyDescent="0.3"/>
    <row r="2" spans="1:2" x14ac:dyDescent="0.25">
      <c r="A2" s="508" t="s">
        <v>29</v>
      </c>
      <c r="B2" s="655" t="str">
        <f>VLOOKUP(A2,Tabla__10.1.1.223_SQLEXPRESS_sigob_utp_Objetivos_avance[],7,0)</f>
        <v>El Objetivo Desarrollo Institucional contempla 1 indicador de impacto llamado EFICIENCIA ADMINISTRATIVA, el cual es un meta-dato que contempla los avances en los componentes: Desarrollo físico y sostenibilidad, Desarrollo informático y comunicaciones, Desarrollo humano y organizacional y Desarrollo financiero, bajo la siguiente fórmula DFS * 23.3% + DIC * 23.3% + DHO * 30% + DF * 23.3%. A 31 de diciembre de 2015 se presentan los siguientes avances:_x000D_
_x000D_
Avance Cuantitativo: 96,43%_x000D_
Avance Cualitativo: A continación se presentan las actividades más representativas de los diferentes componentes:_x000D_
_x000D_
DESARROLLO FISICO Y SOSTENIBILIDAD_x000D_
_x000D_
• Diseños del proyecto construcción de escenarios deportivos en la UTP (Piscinas, gimnasio y cafetería). _x000D_
• Diseños reubicación canchas múltiples._x000D_
• Estudio de patrimonio “Edificio Administrativo”._x000D_
• Estudio de vulnerabilidad sísmica para el puente peatonal en guadua de la universidad tecnológica de Pereira._x000D_
• Diseños de la Unidad de Desarrollo Agroindustrial _x000D_
• Diseños CIDT segunda fase_x000D_
• Construcción de Aulas alternativas_x000D_
• Diseños dos puentes en guadua_x000D_
• Diseño Laboratorios alternativos _x000D_
• Diseño Estructural del edificio de Mecánica _x000D_
• Diseños arquitectónicos y urbanísticos para la implementación de amueblamiento y equipamiento urbano _x000D_
• Adecuación del Auditorio de Bellas Artes _x000D_
• Priorización de mantenimiento en el campus universitario _x000D_
_x000D_
•El jardín botánico recibió durante este año 21.867 visitantes y logró llegar a 522 especies en conservación. _x000D_
• Con la CARDER se realizó un proyecto para la implementación de una Ludoteca, la constitución de la Red departamental de Jardínes Botánicos y se concluyó la investigación en Fibras Naturales._x000D_
• Con la Alcaldía de Pereira, se formuló el Plan Maestro de Silvicultura Urbana de Pereira y con la Alacaldía de Cartago el Catastro de los arboles urbanos de ese municipio. _x000D_
• Se ejecutó un convenio con Aguas y Aguas de Pereira en pro de la gestión de la educación ambiental en la zona de la Cascada Los Frayles, Buenos Aires, Lisbran y El Cedral._x000D_
• Se realizaron convenios con Fedegan, Empresa de Energía de Bogotá y Alcaldía de Pereira para el abastecimiento de arboles_x000D_
 • Se realizó la impresión de la Cartilla sobre la Magnoliaceas (familia botánica con mayor amenaza de extinción en Colombia)_x000D_
• Se recuperaron 28867 k, de los cuales 11,501 kg fueron recuperados por el proyecto UTP Recicla y 17,366 kg por la cooperativa COOPAZFU._x000D_
• Se realizó la jornada Recicloton número 23, logrando sensibilizar a los diferentes estamentos de la UTP, y se realizó la venta de 1.123 kg de material reciclado._x000D_
_x000D_
_x000D_
DESARROLLO INFORMATICO Y COMUNICACIONES_x000D_
_x000D_
• Sistemas de Información en el año 2015, presento avances en los desarrollos de los Software académico, Software Financiero, Software de Personal, Software de egresados, Software de seguimiento Plan de Desarrollo Institucional, Web Institucional y Proyecto de Identidad._x000D_
_x000D_
• Sostenibilidad de Hardware y Software en el año 2015, presento avances correspondientes a las actividades de Administración de la red, Administración de salas, Renovación equipos de Cómputo, Mantenimientos preventivos y correctivos._x000D_
_x000D_
• Sistemas de Comunicación en el año 2015, presento avances en actividades relacionadas con: Administrador de la red, Televisión, Grupo de Investigación y Redes académicas de alta velocidad._x000D_
_x000D_
• Automatización de Espacios Físicos para el año 2015, presentó avances correspondientes a la elaboración del contrato e inicio de obra en los   edificios de Eléctrica e Industrial._x000D_
_x000D_
_x000D_
DESARROLLO HUMANO Y ORGANIZACIONAL_x000D_
_x000D_
• En el año 2015, se llevaron a cabo las siguientes actividades en el proceso de Gestión Humana: _x000D_
- Implementación proceso de evaluación de competencias, finalización de las evaluaciones y consolidación de informes finales._x000D_
- Revisión del acuerdo de carrera (ley 909) y elaboración del Documento Propuesta de Carrera Administrativa._x000D_
- Presentación informe gestión plan de capacitación 2014 al Comité de Capacitación Administrativas y alta dirección y la propuesta del plan de capacitación institucional vigencia 2015._x000D_
- Realización de inducción y Reinducción administrativa._x000D_
- Intervención de los  procesos de acuerdo con los resultados de la medición de clima (Univirtual- Financiera- Académica- Gestión Humana- RSBU- Gestión de documentos)._x000D_
- Medición de la percepción del esfuerzo que hace la institución por mejorar el clima._x000D_
- Construcción de la  propuesta para la intervención de la Cultura Organizacional._x000D_
- Coordinación y seguimiento a la entrega del aplicativo de Evaluación de Competencias y de la realización de la prueba piloto._x000D_
_x000D_
• El Sistema Integral de Calidad en el año 2015, realizó las siguientes actividades:  _x000D_
- Implementó el Nuevo Mapa de Macroprocesos y Direccionamiento del Sistema Integral de Gestión (Alcance, Política de Calidad y Objetivos)_x000D_
- Se realizó la prueba piloto para la medición de la satisfacción de los usuarios, para crear la línea base de medición y finalmente definir la estrategia más conveniente para el Sistema, que permita aportar al mejoramiento continúo de cada uno de los servicios ofrecidos._x000D_
- Se ejecutó el plan de acción OEC (Organismo Evaluador de la Conformidad) - Auditoría Externa Organismo Acreditador._x000D_
- Se llevó a cabo la Operacionalización con el comité técnico OEC._x000D_
- Se implementó primera Fase del sistema de gestión de SST dando cumplimiento al decreto 1072 de 2015._x000D_
- En cuento al Sistema de Gestión de Calidad con el Área Académica se han definido los procedimientos institucionales a partir de los resultados del diagnóstico documental y se  complementó la matriz de alineación de lineamientos de acreditación Vs requisitos norma ISO 9001 y NTC GP 1000._x000D_
_x000D_
DESARROLLO FINANCIERO_x000D_
_x000D_
• Se logró que a través del Decreto de liquidación de presupuesto que la concurrencia del pasivo pensional quedara en 1.500.000.000 acorde a lo establecido en el Decreto 2710 del 26 de Diciembre del 2014, garantizando recursos del pasivo pensionala cargo de la UTP. _x000D_
_x000D_
Adicionalmente se realizaron gestiones ante el Ministerio de Hacienda y Crédito Público solicitando la compensación de recursos por el diferencial Salarial, sin embargo la respuesta fue negativa, de igual forma se realizó monitoreo del trabajo realizado por la Comisión SUE ante el MEN logrando durante la vigencia recursos puntuales como: Votaciones, CREE, Estampilla, Artículo 87._x000D_
_x000D_
• Sostenimiento de los programas de capacitación docente, proyectos de investigación, formación en lengua inglesa y apoyo a estudiantes de escasos recursos._x000D_
_x000D_
• Se realizaron gestiones ante la Dirección General de Regulación Económica de la Seguridad Social del Ministerio de Hacienda para que la Universidad no tenga que firmar el acuerdo de concurrencia para el pago del pasivo pensional. _x000D_
_x000D_
• Se continuó con el programa de matrícula financiada de la Universidad a través del FASUT._x000D_
_x000D_
• Se realizó la presentación ante los Vicerrectores del documento "Otras variables que impactan el financiamiento en las universidades"_x000D_
_x000D_
• Se hizo una entrega preliminar sobre la situación financiera de las Universidades a la Viceministra de Educación Superior_x000D_
_x000D_
• Se presentó en el Consejo Nacional de Rectores con la presencia de la Viceministra de Educación Nacional y de los Vicerrectores Administrativos de las 33 universidades del SUE, el documento de financiación de la educación pública en Colombia._x000D_
_x000D_
•  Con la implementación de la eliminación de sellos y control electrónico de autenticidad de certificados, atendiendo el Artículo 11, Decreto 2150 de 1995 "Ley Antitrámites, se logro expedir a través de la Web 3762 certificados, lo que significa un incremento del 1.299% (2014: 269 certificados solicitados por la web)._x000D_
_x000D_
Por otro lado, se logró que se elaboraran 12.587 certif</v>
      </c>
    </row>
    <row r="3" spans="1:2" x14ac:dyDescent="0.25">
      <c r="A3" s="509" t="s">
        <v>37</v>
      </c>
      <c r="B3" s="655" t="str">
        <f>VLOOKUP(A3,Tabla__10.1.1.223_SQLEXPRESS_sigob_utp_Objetivos_avance[],7,0)</f>
        <v xml:space="preserve">REPORTE A NIVEL DE OBJETIVO_x000D_
_x000D_
DICIEMBRE 30 DE 2015_x000D_
_x000D_
OBJETIVO INSTITUCIONAL: Cobertura con calidad de la Oferta Educativa_x000D_
_x000D_
La Vicerrectoría Académica en cumplimiento del plan de acción estratégico para avanzar en el logro del Objetivo institucional:  Cobertura con Calidad de la Oferta Educativa y como resultado de la coordinación de las principales actividades que constituyen la funcionalidad académica, continúa impulsando las políticas institucionales y articulando los esfuerzos desde cada uno de los  proyectos que lo conforman; a continuación se exponen los resultados obtenidos al 30 de Noviembre de 2015 en cada uno de los indicadores propuestos para éste objetivo:_x000D_
_x000D_
1. ABSORCIÓN DE LA EDUCACIÓN MEDIA_x000D_
Éste indicador reporta un avance del 31.51%, correspondiente a un nivel de cumplimiento del 105.74% de la meta propuesta para la vigencia de 29,8%. Para su cálculo se tomó del total de 2109 estudiantes de matriculados por primera vez en la Universidad Tecnológica de Pereira en el Primer semestre del año 2015 y 1699 en en segundo período, sobre 12.087 estudiantes graduados en educación media a nivel departamental en el año 2014 (Valor estimado con base en información proporcionada por el Ministerio de Educación Nacional).  Dentro de las estrategias implementadas para el avance en éste indicador se encuentran charlas dictadas a estudiantes de educación media de colegios de la región. En cuanto a una línea dada por la Universidad para la articulación entre la educación media y la superior, en la actualidad se encuentra en ejecución el proyecto PAI, en el marco del cual se diagnostica al estudiante a su ingreso a la Universidad y generan estrategias que propenden por su permanencia y egreso exitoso._x000D_
_x000D_
_x000D_
2. ESTUDIANTES GRADUADOS POR COHORTE_x000D_
El indicador muestra a la fecha un nivel de cumplimiento de 26.3%, correspondiente al 87.67% de la meta propuesta para la presente vigencia, que se ubica en 30%, este valor se obtiene realizando la medición de los programas académicos de pregrado, analizando el comportamiento de las cohortes desde el primer semestre de  2003._x000D_
De acuerdo al Sistema para la Prevención de la Deserción en Educación Superior (SPADIES), se tienen los siguientes valores para la deserción por cohorte en el período de grado más dos años:_x000D_
Nivel de formación_x000D_
Técnica Profesional	68.31%_x000D_
Tecnológica	62.14%_x000D_
Con el fin de garantizar la permanencia y egreso exitoso de los estudiantes de la institución, se vienen implementando las siguientes estrategias:_x000D_
1. Aplicación de pruebas clasificatorias de inicio: buscan caracterizar al estudiante a su entrada a la Institución._x000D_
2. Semestre de créditos reducidos: busca fortalecer las competencias de entrada del estudiante, de tal forma, que pueda afrontar de manera exitosa su proceso de formación._x000D_
3. Programa de Acompañamiento Integral (PAI): Una estrategia liderada por la Vicerrectoría de Responsabilidad Social y Bienestar Universitario y la Vicerrectoría académica, ofrece a los estudiantes acompañamiento en cuatro ejes fundamentales: académico, biopsicosocial, económico y normativo._x000D_
_x000D_
3. PROGRAMAS ACREDITADOS DE ALTA CALIDAD _x000D_
3.1 PREGRADO_x000D_
Se tienen actualmente 14 programas acreditados en alta calidad por el Consejo Nacional de Acreditación y 3 que han recibido concepto de pares favorable; de un total de 27 acreditables, lo cual ubica el indicador en un nivel de cumplimiento del 62.96%, valor que representa avance del 82.95% propuesto como meta para el presente período de medición, la cual es 75%; a la fecha, cuentan con acreditación los siguientes programas:_x000D_
3.2 POSGRADO_x000D_
El indicador se encuentra en 25%, correspondiente a un nivel de cumplimiento del 125% de la meta propuesta, se tienen a la fecha dos programas de posgrado acreditados (Maestría en Literatura, Maestría en Ingeniería Eléctrica y Maestría en Administración Económica y Financiera)_x000D_
_x000D_
_x000D_
•	 los siguientes programas que están en el proceso:_x000D_
?	Ingeniería Física_x000D_
?	Licenciatura en Filosofía_x000D_
?	Licenciatura en Comunicación e Informática Educativa_x000D_
?	Maestría en Lingüística_x000D_
?	Técnico en Turismo Sostenible_x000D_
?	Maestría en Educación_x000D_
?	Maestría en Enseñanza de la Matemática_x000D_
_x000D_
•	 Programas en proceso de elaboración del informe final, razón por la cual no se han realizado reuniones este mes:_x000D_
_x000D_
?	Licenciatura en Etnoeducación y Desarrollo Comunitario_x000D_
?	Maestría en Sistemas Automáticos de Producción_x000D_
Los siguientes programas se encuentran en etapa de recolección de información: _x000D_
?	Tecnología en Atención Prehospitalaria_x000D_
?	Ingeniería Electrónica_x000D_
_x000D_
•	Se recibe visita de pares académicos para el programa de Química Industrial los días 26 y 27 de noviembre._x000D_
•	Se confirma visita de pares académicos al programa de Maestría en Comunicación Educativa para los días 20, 21 y 22 de enero._x000D_
•	Se realiza revisión de todos los indicadores de la bitácora para diagnóstico inicial de ubicación con la oficina de planeación y gestión de la calidad._x000D_
•	Se inicia revisión y ajuste a la propuesta de nueva bitácora con redacción previa de las posibles respuestas y análisis por indicador, fuentes de información y estructura, con el asesor externo contratado por la vicerrectoría y el Ingeniero Elkin López. _x000D_
_x000D_
PROGRAMAS ACREDITADOS_x000D_
Licenciatura en Filosofía_x000D_
Tecnología Eléctrica_x000D_
Administración del Medio Ambiente_x000D_
Ingeniería Física_x000D_
Ingeniería Mecánica_x000D_
Tecnología Química_x000D_
Licenciatura en Música_x000D_
Licenciatura en Comunicación e Informática Educativa_x000D_
Licenciatura en Español y Literatura_x000D_
Ingeniería Industrial_x000D_
Medicina_x000D_
Administración Industrial_x000D_
Licenciatura en Artes Visuales_x000D_
Tecnología Mecánica_x000D_
_x000D_
_x000D_
Maestría en Literatura_x000D_
Maestría en Ingeniería Eléctrica_x000D_
Maestría en Administración Económica y Financiera_x000D_
_x000D_
Los siguientes programas de posgrado se encuentran en proceso de elaboración del informe final:_x000D_
?	Doctorado en Educación  _x000D_
?	Maestría en Administración del Desarrollo Humano y Organizacional _x000D_
Los siguientes programas se encuentran en etapa de recolección de información: _x000D_
?	Maestría en Enseñanza de la Matemática _x000D_
?	Maestría en Lingüística_x000D_
_x000D_
4. ABSORCIÓN DE LA EDUCACIÓN SUPERIOR_x000D_
El indicador se ubicó en 26.26%,  lo cual corresponde a un avance del 138.21% de la meta planteada de 19.30%, el indicador se calculó tomando el total de 693 estudiantes matriculados por primera vez en cursos de posgrado en el año 2015; sobre el número de graduados en pregrado en Risaralda que fue de 2639 (valor estimado)._x000D_
Las estrategias para el avance de éste indicador están dadas por la promoción que cada uno de los programas de posgrado efectúa de éstos (publicidad en medios impresos y digitales, charlas a empresas y otras universidades del país). En la actualidad no existe una política Institucional para la articulación entre la educación superior y la posgraduada, no obstante, la investigación para identificar las necesidades más relevantes de la región (Plan Operativo que se encuentra en curso actualmente) resulta un insumo relevante para la oferta de programas de posgrado pertinentes a la demanda actual, se recomienda establecer estrategias institucionales para la vinculación de estudiantes de posgrado a la Universidad._x000D_
</v>
      </c>
    </row>
    <row r="4" spans="1:2" x14ac:dyDescent="0.25">
      <c r="A4" s="510" t="s">
        <v>25</v>
      </c>
      <c r="B4" s="655" t="str">
        <f>VLOOKUP(A4,Tabla__10.1.1.223_SQLEXPRESS_sigob_utp_Objetivos_avance[],7,0)</f>
        <v xml:space="preserve">1.	OBJETIVO BIENESTAR INSTITUCIONAL_x000D_
_x000D_
_x000D_
_x000D_
El objetivo de bienestar institucional contribuye al mejoramiento de la calidad de vida en contextos universitarios con responsabilidad social, a través de cinco componentes estratégicos y sus respectivos indicadores por medio de los cuales se realiza la medición y seguimiento periódico del cumplimiento y la gestión del objetivo. _x000D_
_x000D_
_x000D_
Para la vigencia 2015 se tiene establecida una meta del 76% ante la cual se logró definitivamente en el año 2015  un avance 97.06% lo que corresponde a un porcentaje respecto a la meta de 127.71%._x000D_
_x000D_
Todos los componentes cumplieron su meta, inclusive superando en algunos casos el 100%._x000D_
_x000D_
2.	FORMACIÓN INTEGRAL_x000D_
_x000D_
El componente de formación integral, es un estilo educativo que pretende no sólo instruir a los estudiantes con los saberes específicos de las  ciencias  sino, también, ofrecerles los elementos necesarios para que crezcan como personas buscando desarrollar todas sus características, condiciones y potencialidades. Además se encarga de medir la participación de la comunidad universitaria en actividades de formación en  responsabilidad social, ambiental y programas de ética, formación en desarrollo humano, deportiva y uso del tiempo libre, de expresión artística y cultural._x000D_
Para la base de la comunidad universitaria se tienen 15181 participantes entre estudiantes de pregrado jornada normal, docentes (planta, transitorios y catedráticos) y administrativos (planta, transitorio y administradora de nomina). _x000D_
Este componente presenta un cumplimiento de 150.93% respecto a su meta. (resultado: 90.56% meta: 60%)_x000D_
_x000D_
3.	ATENCIÓN INTEGRAL Y SERVICIO SOCIAL_x000D_
_x000D_
El componente de atención integral y servicio social,  está dirigido a todos los actores internos de la Universidad Tecnológica de Pereira con énfasis en la población estudiantil que  solicita los servicios de la Vicerrectoría y especialmente lo relacionado con los diferentes  beneficios que en  calidad  de apoyos son entregados. Igualmente el desarrollo normativo y de procedimientos vincula a las diferentes instancias  de la universidad en cada una de las decisiones que se toman con ocasión de estos beneficios, su proceso de retribución, administración y formación complementaria a los estudiantes con énfasis en las problemáticas sociales existentes en los cuales la universidad tiene consagrados sus propósitos misionales. _x000D_
Este componente mide la población universitaria vinculada en servicio social y voluntariado y la retención de estudiantes que reciben beneficios._x000D_
•	Comunidad Universitaria involucrada en proyectos de servicio social _x000D_
Este indicador presenta un resultado de 88.39% respecto a la meta de 2300, equivalente a 2033 participantes en las diferentes actividades de servicio social._x000D_
•	Comunidad Universitaria involucrada en programa de voluntariado: A lo largo del año se reportan 22 participantes en el proceso de consolidación del proyecto de red de voluntariado. (88% respecto a la meta de 25)_x000D_
•	Retención de estudiantes que reciben beneficios _x000D_
Este indicador se mide semestralmente, permite identificar cuantos estudiantes matriculados durante el primer semestre del 2014 beneficiarios de los diferentes apoyos socioeconómicos de la Vicerrectoría (bono de transporte, bono de alimentación, monitoria social, reliquidación de matrícula,  entre otros), continúan con su proceso de formación para el segundo semestre del 2014._x000D_
Para este semestre se reporta un cumplimiento del 95,71%, que corresponde a aquellos estudiantes que recibieron algún beneficio durante el 2014-1 y que continuaron o  matricularon para el 2014-II, dicho resultado comparado con la meta del 93%,  tendría un cumplimiento del 102,91%._x000D_
•	Porcentaje de estudiantes identificados en situación de vulnerabilidad que son atendidos por el área._x000D_
Como resultado final se tiene un porcentaje de avance del 97,09%, de estudiantes  en situación de vulnerabilidad socioeconómica identificados por parte de las trabajadoras sociales y apoyados desde la Vicerrectoría de Responsabilidad Social, este valor comparado con la meta proyectada para la vigencia 2104 del 90%, presenta un cumplimiento del 107,88%._x000D_
_x000D_
4.	UNIVERSIDAD QUE PROMUEVE LA SALUD_x000D_
_x000D_
Consiste en la implementación de estrategias orientadas a la promoción de la Salud Integral en la comunidad universitaria, con el fin de propiciar el desarrollo humano y mejorar la calidad de vida. Desarrolla actividades para construir entornos laborales, sociales, físicos y psicosociales saludables, promueve conocimientos, habilidades y destrezas para el propio cuidado y para la implementación de estilos de vida saludables en la comunidad universitaria, y favorece el acceso a servicios para la salud bio-psico-social._x000D_
_x000D_
El indicador del componente de universidad que promueve la salud, referente a las  participaciones en acciones para la promoción y prevención de salud, presenta un acumulado total de cumplimiento a Diciembre del 99.79% correspondiente  a 15.967 participaciones respecto a la meta de 16.000 participaciones._x000D_
_x000D_
5.	OBSERVATORIO SOCIAL_x000D_
_x000D_
El observatorio Social desarrolla labores de monitoreo, seguimiento, evaluación, investigación y  sistematización de políticas, estrategias, programas, proyectos internos, externos y grupos poblacionales de interés, que conlleve a dar explicación, comprensión y visibilización de las problemáticas sociales a través de instrumentos y herramientas que permitan la construcción de insumos pertinentes  para la toma de decisiones, la focalización e implementación de estrategias._x000D_
Para el mes de Diciembre se presenta un avance del 64% comparado con la meta equivale a un 116,36% de cumplimiento, este se da gracias a que los productos generados al interior del observatorio han contribuido a la toma de decisiones. _x000D_
_x000D_
Consultar el listado de productos en el proyecto de Observatorio Social._x000D_
_x000D_
6.	GESTIÓN ESTRATÉGICA_x000D_
_x000D_
Gestión Estratégica, desde el objetivo de BI, está concebida desde tres enfoques principales: el fortalecimiento de la responsabilidad social, la gestión de la comunicación e Información y la gestión logística, ejes que están construidos desde una visión de acercamiento, gestión y trabajo conjunto entre la Universidad, la empresa y el Estado, la atención, comunicación e información orientada hacia el usuario interno y externo, el fortalecimiento de las comunicaciones, la imagen y posicionamiento institucional en el medio, así como el uso adecuado, direccionado y planeado de los recursos desde una visión administrativa y financiera bajo los lineamientos institucionales y desde una cultura del acompañamiento y trabajo en equipo._x000D_
_x000D_
Tiene como objetivos principales:_x000D_
_x000D_
•	Generar y administrar estrategias de gestión de recursos para el fortalecimiento de la responsabilidad social, la Inclusión, la    permanencia y egreso exitoso._x000D_
_x000D_
•	Fortalecer y mantener una estructura organizacional  funcional, eficaz y efectiva._x000D_
_x000D_
•	Administrar el presupuesto de la Vicerrectoria y  los proyectos especiales que se derivan de la gestión de recursos por medio de las alianzas y/o convenios._x000D_
_x000D_
•	Dar respuesta a las necesidades  de las áreas de la Vicerrectoría y  a nivel institucional._x000D_
_x000D_
•	Trabajar de manera conjunta con la estrategia de integración y estímulos, desarrollo humano; en pro del bienestar y medición del talento humano del proceso._x000D_
_x000D_
Como resultado final, se presentó un avance total del 75.94% equivalente a $ 1.019.853.998, este porcentaje comparado con la meta del 54% tiene un cumplimiento del 140,63%. </v>
      </c>
    </row>
    <row r="5" spans="1:2" x14ac:dyDescent="0.25">
      <c r="A5" s="511" t="s">
        <v>15</v>
      </c>
      <c r="B5" s="655" t="str">
        <f>VLOOKUP(A5,Tabla__10.1.1.223_SQLEXPRESS_sigob_utp_Objetivos_avance[],7,0)</f>
        <v xml:space="preserve">OBJETIVO: Investigaciones, Innovación y Extensión_x000D_
_x000D_
31 de Diciembre de 2015 _x000D_
_x000D_
1. Número de artículos publicados en los índex internacionales: la meta establecida para este año es de 100 artículos registrados en el año 2015 y a la fecha se cuenta con 160  artículos reportados en SCOPUS Base de datos científica de impacto internacional,  por lo que se ha logrado un 160% de cumplimiento de la meta. _x000D_
_x000D_
2. Porcentaje de proyectos de investigación apropiados por la sociedad: La meta para este año es que el 30% de los proyectos concluidos sean apropiados y actualmente contamos con un 17.71%, es decir, de 288  proyectos concluidos en el período comprendido entre el año 2010 y 2014, 51 han sido apropiados por la sociedad, logrando un avance del 59.03%. _x000D_
_x000D_
3. Número de contratos de transferencia de resultados de la propiedad intelectual: La meta establecida para dicho indicador es de dos contratos y a la fecha se ha cumplido en un 100% teniendo en cuenta los ingresos que se han obtenido de la venta de plántulas de mora y de los experimentos de física del grupo de investigación DICOPED. _x000D_
_x000D_
4. Porcentaje libros resultados de investigación que hayan sido comercializados: La meta para este año es que el 10% de los  libros remitidos a los canales de  distribución sean comercializados y  a la fecha se cuenta con el siguiente reporte:_x000D_
_x000D_
1428 Libros despachados_x000D_
342 Libros vendidos resultados de investigación_x000D_
_x000D_
Para un porcentaje de comercialización del 23.9% de libros resultados de investigación,  cumpliendo la meta establecida en un 239%._x000D_
_x000D_
_x000D_
_x000D_
_x000D_
_x000D_
_x000D_
</v>
      </c>
    </row>
    <row r="6" spans="1:2" x14ac:dyDescent="0.25">
      <c r="A6" s="510" t="s">
        <v>21</v>
      </c>
      <c r="B6" s="655" t="str">
        <f>VLOOKUP(A6,Tabla__10.1.1.223_SQLEXPRESS_sigob_utp_Objetivos_avance[],7,0)</f>
        <v xml:space="preserve">31 de Diciembre de 2015_x000D_
_x000D_
Al cierre del 2015, el indicador del propósito de internacionalización alcanza un 94% versus un 83% planeado. Este indicador está compuesto por los indicadores de los componentes: Nivel de Internacionalización (70%) y Gestión de Información (30%). _x000D_
_x000D_
El nivel de internacionalización se encuentra en un 90,98%: no alcanza el 100% debido a que el indicador de bilinguismo de estudiantes tiene un avance sobre la meta de 82%, bilinguismo de docentes de 90,27%, bilinguismo de administrativos de 80%, grupos de investigación de 68,75%, movilidad de docentes de 92% y membresías de 50%. Este último se explica debido a que la nueva administración ha realizado una revisión de las membresías buscando optimizarlas. Con respecto a los grupos de investigación, el indicador se vio afectado por los cambios ocurridos en la evaluacion de grupos por parte de Colciencias. _x000D_
_x000D_
En relación con el indicador de Gestión de Información que se encuentra en un 27% no hay ningún avance considerando que los desarrollos solicitados no se dieron por parte de la División de Sistemas, de quién dependen los avances. _x000D_
_x000D_
Con respecto a  los componentes y proyectos establecidos para la internacionalización de la UTP y que se fundamentan en actividades que giran alrededor de la internacionalización en casa,  movilidad estudiantil y socios académicos internacionales, se siguen desarrollando respectivamente las actividades siguientes:_x000D_
_x000D_
•	Bilingüismo: existe la oferta de formación en lengua extranjera llevada a cabo en instituciones locales para docentes de la universidad: inglés mediante el Colombo Americano y francés mediante la Alianza Francesa. La alta dirección de la universidad ha actualizado la estrategia de formación en segunda lengua por parte de la comunidad universitaria, estudiantes de pregrado, estudiantes de licenciatura de inglés, docentes y administrativos. Esto a la luz de las realidades del contexto y de las posibilidades de la institución a fin de proyectarse en el concierto internacional de las oportunidades académicas, de investigación e innovación, de cooperación internacional y laborales. Se tiene previsto lanzar una convocatoria interna a fin de ofrecer unos cupos para estudiantes de pregrado para aprender el francés en la Alianza Francesa de Pereira.    _x000D_
•	Movilidad Estudiantil: la oficina de relaciones internacionales continúa con la gestión de convocatorias internacionales que dan posibilidad a los estudiantes de la UTP para acceder a intercambios académicos y programa de doble titulación así como con la invitación a las universidades extranjeras con quienes la UTP tiene convenios, para atraer a estudiantes extranjeros. Adicionalmente se promueve y apoya permanentemente la participación de estudiantes y de docentes en convocatorias internacionales y posibilidades de becas._x000D_
•	Socios académicos: la oficina de relaciones internacionales viene promoviendo la participación de la universidad en convocatorias internacionales (ERASMUS +) y el trabajo con socios internacionales (Digital Farm 2) a fin de profundizar y ampliar las relaciones académicas internacionales. Es de precisar que la UTP resultó ganador de una convocatoria ERASMUS + de la Union Europea donde participó fundamentalmente la Facultad de Ciencias Ambientales. Este proceso hace parte del trabajo que se viene haciendo en distintos escenarios para formar capacidades internas para la participación proactiva en convocatorias de la Unión Europea. Desde la alta dirección se vienen promoviendo puentes de cooperación académica con la Universidad de Salerno en Italia, y hay en camino convenios para dobles titulaciones. Así mismo, se realizaron dos misiones académicas internacionales: una a Francia, considerando las oportunidades académicas y de cooperación para la investigación y la asistencia técnica que ofrece Francia, y, una a Alemania, a fin de reforzar la cooperacion existente con Cottbus._x000D_
</v>
      </c>
    </row>
    <row r="7" spans="1:2" x14ac:dyDescent="0.25">
      <c r="A7" s="511" t="s">
        <v>42</v>
      </c>
      <c r="B7" s="655" t="str">
        <f>VLOOKUP(A7,Tabla__10.1.1.223_SQLEXPRESS_sigob_utp_Objetivos_avance[],7,0)</f>
        <v>REPORTE A NIVEL DE OBJETIVO _x000D_
_x000D_
OBJETIVO INSTITUCIONAL: _x000D_
_x000D_
FECHA REPORTE:  18 de enero al 31 de diciembre del 2015_x000D_
_x000D_
Para el reporte de cumplimiento del 2015,  el indicador asociado a este objetivo presenta un cumplimiento del 92%. Siendo un metadato calculado con el avance de los tres componentes del objetivo Impacto Regional, de tal forma que se ha avanzado satisfactoriamente._x000D_
_x000D_
COMPONENTE 1. DIRECCIONAMIENTO ESTRATÉGICOS DE LOS ÁMBITOS DE LA TECNOLOGÍA Y LA PRODUCCIÓN _x000D_
_x000D_
Este indicador tuvo un cumplimiento del 80% equivalente a 8 alianzas de una meta de 10 para este año, correspondiente a un nivel de cumplimiento del 32% en el indicador ponderado. _x000D_
_x000D_
Estas son las alianzas en los ámbitos de la tecnología y la producción en las que se participa desde la UTP:_x000D_
_x000D_
1. Comité Universidad Empresa Estado del Eje Cafetero _x000D_
2. Alianza interinstitucional con productores, comercializadores y transformadores en la cadena de valor del cafés especiales para un Acuerdo de Competitividad  _x000D_
3. Alianza con mujeres productoras de cafés especiales para la visibilización de procesos regionales._x000D_
4. PNUD/ MINISTERIO DE TRABAJO. Convenio 345 análisis trabajo decente área metropolitana centro-occidente_x000D_
5. ACOPI - Facultades de la UTP para la articulación a las necesidades del sector productivo con la Academia_x000D_
6. Con el Aeropuerto Matecaña. Producción de material vegetal, y siembra en el área de 1000 individuos forestales, con el fin de mejorar la estructura del bosque presentes en el área occidental del Aeropuerto Matecaña_x000D_
7. Con FEDEGAN. Producción de material vegetal. producción de material vegetal de (70000 árboles) para el programa de Ganadería Colombiana Sostenible, para los próximos 4 años, que propende por el cambio del sistema productivo ganadero actual._x000D_
8. Con la Empresa Energía De Bogotá. Producción de material vegetal (2000 chusquines y 1000 árboles) para la compensación ecológica solicitada por la ANLA a la empresa de Energía de Bogotá, para compensar las actividades de instalación de Torres eléctricas en la región_x000D_
_x000D_
COMPONENTE 2. DIRECCIONAMIENTO ESTRATÉGICOS EN EL ÁMBITO DEL CONOCIMIENTO_x000D_
_x000D_
Este indicador tuvo  un cumplimiento del 20% y está compuesto por la sumatoria y ponderación entre dos indicadores:_x000D_
_x000D_
Indicador 1: Sumatoria de políticas públicas formuladas o intervenidas con la participación de la UTP con un avance  del 100% equivalente a 4 políticas públicas acompañadas o intervenidas a nivel regional,  con un indicador ponderado de 10% y con una meta para la presente vigencia de 4 políticas públicas._x000D_
_x000D_
Se hizo acompañamiento a las siguientes políticas:_x000D_
_x000D_
1.  Difusión LEY 1448, Ley de víctimas y restitución de tierras_x000D_
2.  Participación en la formulación de la Política Pública de Género Departamento del Quindío_x000D_
3.  Socializacion Ley 1474 contra el maltrato animal, sancionada en el mes de diciembre_x000D_
4. Socialización documento presentado y aprobado en el Congreso de la República, Ley contra el maltrato animal_x000D_
_x000D_
_x000D_
Indicador 2: Sumatoria de planes, programas y/o proyectos ofrecidos a la región de conocimiento científico y académico con un avance  de 17 programas de una meta de 17, equivalente al 100%  y con un indicador ponderado de 10%_x000D_
_x000D_
Se incluyen los siguientes resultados de los proyectos: OBSERVATORIOS REGIONALES en los cuales participa la UTP:_x000D_
_x000D_
1. Observatorio de Drogas del Eje Cafetero (articulado)_x000D_
2. Turismo Sostenible (articulado)_x000D_
3. Observatorio ambiental Urbano-Regional_x000D_
4. Mercado Laboral (ORMET)_x000D_
5. OPIJ (Observatorio de Primera Infancia, Infancia y Juventud)_x000D_
6. Salud Pública_x000D_
7. Observatorio para la Sostenibilidad del Patrimonio en Paisajes _x000D_
8. Observatorio Mujer y Género UTP_x000D_
9. Observatorio de Políticas Públicas ESAP_x000D_
_x000D_
PROGRAMAS DE POSTGRADOS EN RED:_x000D_
1.    Doctorado en Administración de la UNAM_x000D_
2.	Doctorado en Ciencias Ambientales_x000D_
3.    Maestría en Biología Vegetal (en convenio entre las Universidades de Caldas - Quindío - UTP)_x000D_
4.   Doctorado en Ciencias Biomédicas_x000D_
5.   Doctorado en Ciencias Básicas_x000D_
_x000D_
"Programas de investigación en Red:_x000D_
"_x000D_
Proceso de investigación en Red por parte de la Red de Investigadores en Paz, Conflicto y Derechos Humanos que integran diferentes universidades de Caldas, Quindío, Risaralda y Norte del VAlle _x000D_
Financiación de 2 jóvenes investigadores de la UTP en los siguientes temas:_x000D_
_x000D_
Implementación de la termografía infraroja activa pulsada para analizar mediante procesamiento de imágenes termográficas los defectos superficiales y en profundidad en materiales metálicos y a partir de allí diseñar un protocolo experimental que pueda ser incluido dentro de los procesos de control de calidad en piezas aeronáuticas producidas por el Nodo de Metalmecánica de la Cámara de Comercio de Dosquebradas._x000D_
_x000D_
Desarrollar un software aplicativo para evaluación económica y análisis estadístico de la congestión para la valoración de soluciones de movilidad._x000D_
_x000D_
COMPONENTE 3. DIRECCIONAMIENTO ESTRATÉGICO DEL ÁMBITO DE LA SOCIEDAD Y EL AMBIENTE_x000D_
_x000D_
Indicador: Sumatoria de proyectos y/o actividades a nivel regional en concordancia con la agenda de la Ecorregión. _x000D_
_x000D_
Este indicador tuvo un cumplimiento del 100% equivalente a 30 actividades de una meta de 30 para el 2015, correspondiente a un nivel de cumplimiento del 40% en el indicador ponderado. _x000D_
_x000D_
A continuación se relacionan las actividades adelantadas, que hacen parte de dos grandes proyectos: Paisaje Cultural Cafetero y Herramientas que aportan al desarrollo socio ambiental de la Ecorregión Eje Cafetero_x000D_
_x000D_
En torno al Aporte de la UTP al PCC se adelantaron las siguientes actividades:_x000D_
_x000D_
1. Investigación sobre Escenarios y dinámicas recientes de la Comercialización internacional de cafés especiales del Paisaje Cultural Cafetero_x000D_
2. Investigación, sistematización, actualización e índices compilados en la línea de base de la Ecorregión Eje Cafetero 2011 - Paisaje Cultural Cafetero _x000D_
3. Levantamiento de la línea base procesos educativos en el Paisaje Cultural Cafetero_x000D_
4. Reunión Comité Técnico Departamental del PCC_x000D_
5. IV Foro Estudios del Paisaje_x000D_
6. Participación Conmemoración Declaratoria del PCC en Calarcá (Quindío)_x000D_
7. Programa Sostenibilidad Ambiental_x000D_
8. Reunión Observatorio en Paisajes Culturales_x000D_
9. Acuerdos CEIR Evento Regional Megaproyectos - Paisaje cultural Cafetero_x000D_
10. Vigias patrimonio PCC_x000D_
11. Propuesta presentada al Ministerio de Cultura: Expedición al País de las Achiras_x000D_
12. Convenio con Comfamiliar en temas asociados al PCC_x000D_
13. Evento experiencias pedagógicas en el PCC_x000D_
14. Encuentro de formación sobre Valores patrimoniales del PCC con los maestros del CEBBR para conocer, valorar y saber usar el patrimonio cultural y  articularlo al desarrollo regional._x000D_
_x000D_
En torno al proyecto Herramientas que aportan al desarrollo sostenible de la Ecorregión Eje Cafetero estas son las actividades que se han adelantado:_x000D_
_x000D_
1. Acciones de acuerdo y seguimiento Agenda de Paz interinstitucional y académica 2015.  _x000D_
2. Cohorte II del Diplomado Escuela de Liderazgo para la Paz_x000D_
3. Reunión Red de Investigadores en Paz, Conflictos y Derechos Humanos_x000D_
4.Realización Comité Ecorregión_x000D_
5. Cátedra 1: marzo 21 "Mitos y realidades del proceso de paz" Pedro Santana._x000D_
6. Cátedra 2: abril 25 "informe comisión para el esclarecimiento de la verdad del conflicto y sus víctimas" Marco Romero e "Historicidad del conflicto armado, una lectura regional" Carlos Alfonso Victoria._x000D_
7. Cátedra 3: mayo 09 "la tierra y los orígenes del conflicto armado", "Informe comisión para el esclarecimiento de la verdad histórica del conflicto" y "tierra: una lectura regional" Dario Fajardo y Eisenhowerd Zapata;_x000D_
8. Cátedra 4: "Foro Justicia Transicional" Alfonso Gómez Méndez y Germán Toro;_x000D_
9. Cátedra 5: "Experiencias de Paz-Paces en Colombia" Javier Giraldo y Autoridades indígenas pueblo Mi</v>
      </c>
    </row>
    <row r="8" spans="1:2" ht="15.75" thickBot="1" x14ac:dyDescent="0.3">
      <c r="A8" s="512" t="s">
        <v>33</v>
      </c>
      <c r="B8" s="655" t="str">
        <f>VLOOKUP(A8,Tabla__10.1.1.223_SQLEXPRESS_sigob_utp_Objetivos_avance[],7,0)</f>
        <v xml:space="preserve">Reporte Corte 31 de diciembre de 2015_x000D_
_x000D_
•	Indicador 1 Número de alianzas estratégicas activas: De las 21 alianzas existentes a la fecha se encuentra pendiente de reportar seguimiento “Parquesoft”, se identificó una alianza finalizada “CHEC- Central Hidroeléctrica de Caldas”, y una alianza inactiva “Convenio Interinstitucional entre la Universidad Tecnológica de Pereira y el Instituto Técnico Superior”, la cual se espera reactivar en la vigencia 2016, teniendo un total de 19 alianzas Activas._x000D_
En el seguimiento realizado a las alianzas existentes se logró identificar una nueva alianza CIBSE, con lo anterior a corte 31 de diciembre de 2015 se cuentan con 20 alianzas activas.  (Avance 90.91%)._x000D_
•	Indicador 2 Participación de los grupos de interés en las alianzas de la institución: de los 8 grupos de interés identificados 7 de ellos se encuentran participando de las alianzas estratégicas, actualmente no se cuenta con el grupo de egresados participando. _x000D_
_x000D_
•	Indicador 3 Tiempo promedio de formalización de una alianza (Meses): en el mes de julio se suscribió el convenio con Comfamiliar el cual es una posible alianza estratégica, para lo cual se realizará la respectiva caracterización, es importante aclarar que el tiempo promedio de la firma del convenio fue de 7 meses aproximadamente. (Avance del 100%)_x000D_
Soportes carpeta objetivos AE – diciembre– Informe en Word y medición de indicadores Número de alianzas estratégicas activas y Tiempo promedio de formalización de una alianza (Meses)._x000D_
</v>
      </c>
    </row>
    <row r="9" spans="1:2" x14ac:dyDescent="0.25">
      <c r="A9" s="513" t="s">
        <v>813</v>
      </c>
      <c r="B9" s="656" t="str">
        <f>VLOOKUP(A9,Tabla__10.1.1.223_SQLEXPRESS_sigob_utp_Componentes_avance[[titulo_componente]:[GERENTE]],7,0)</f>
        <v xml:space="preserve">REPORTE CON CORTE A 30 DE DICIEMBRE DE 2015_x000D_
_x000D_
• El índice de construcción:_x000D_
_x000D_
Definición:   Área construida/área ocupada por edificaciones _x000D_
Una vez verificadas las áreas construidas de la planta física e incorporadas las nuevas edificaciones, se llega a un índice de construcción de 2,31.   _x000D_
El área construida de la universidad corresponde a 71.960,56 m2   y el área ocupada a 	 31.181,63 m2, _x000D_
En el transcurso del año no ha habido aumento de área construida, sin embargo se adelantan los procesos de construcción de las Aulas Alternativas  y está en proceso de obra civil, ser adecuo el auditorio de bellas artes el cual se instalaran para el mes de febrero del siguiente año 256 sillas con lo cual el espacio queda habilitado para el uso; se adjudicó a la empresa CARVAJAL ESPACIOS S.A.S., los cuatro ítems para el amueblamiento de ciencias de la salud y el Ed. De química por un valor de $592,212,913,oo, con un tiempo de entrega de 20 días calendario” de acuerdo al cronograma se espera que este para entregar a los usuarios para el mes de febrero; La actualización estructural de la rampa está al 100% de la ejecución y ya fue entregada a la sección de mantenimiento de la UTP; las obras de adecuación del edificio de Ciencias de la Salud se encuentran avanzando y reportan un avance del 61% a la fecha._x000D_
_x000D_
Para los diseños de la UDA se realizaron los contratos de redes complementarias, gases, aires redes eléctricas, se aprobaron los diseños en la curaduría urbana No 2 el diseño arquitectónico esta en 90% se iniciaron las cantidades de obra y especificaciones técnicas, se aprobaron las distribuciones de laboratorios por parte del equipo tenido UDA; Se inició el proceso de coordinación con las redes complementarias , se espera tener el paquete compilado en marzo; la Licitación Pública No. 22 de 2015: CONSTRUCCIÓN DE OBRAS DEL CENTRO DE INNOVACIÓN Y DESARROLLO TECNOLOGICO – BLOQUE C CENTRO DE FORMACIÓN POSTGRADUAL, ya se encuentra en su primera etapa contractual y se espera el inicio por parte de la interventoría, contrato N. 5992, contratista Consorcio centro UTP, valor $8.627.342.828; la Licitación pública No. 23 de 2015: CONSTRUCCIÓN DE CANCHAS MULTIPLEX UTP- PRIMERA ETAPA, El día del cierre de la licitación no se presentó ningún proponente por esta razón la licitación se declaró desierta, aplicando el estatuto de contratación en el artículo 41 EXCEPCIONES A LA CONTRATACIÓN se solicitó cotización al ingeniero Rodrigo Cárdenas Garcia el cual presento una oferta para la construcción de las canchas por un valor de $ 1.498.399.859. De la propuesta surgió el contrato 5993 al cual se realizara el acta de inicio una vez se encuentre contratada la interventoría; Avance en ejecución: 0 %; Avance en tiempo: 0 %. INTERVENTORÍA CONSTRUCCIÓN CANCHAS MULTIPLEX UTP - PRIMERA ETAPA, Se realizó invitación a diferentes oferentes para la realización de la interventoría de las canchas para la cual se escogió la propuesta del ingeniero Eduardo Giraldo por un valor de $ 82 millones de pesos. Se envió la propuesta a la oficina jurídica para el cual elaboraron el contrato No. 6005 de 2015. El acta de inicio se firmara en el mes de enero, Avance en ejecución: 0 %; Avance en tiempo: 0 %_x000D_
Se adelantan obras menores en el auditorio de bellas artes._x000D_
_x000D_
• Cobertura de los equipamientos:_x000D_
_x000D_
Se refiere a la capacidad de aulas, laboratorios, salas de cómputo, áreas de uso especializado, cafeterías, oficinas, auditorios y salas múltiples, áreas de servicios, circulaciones y áreas libres en relación con el número de estudiantes de pregrado._x000D_
De acuerdo con la actualización realizada a la fecha, este indicador está en 80,29%_x000D_
_x000D_
• Atención a necesidades externas._x000D_
_x000D_
Este indicador corresponde a las intervenciones que se realizan en las sedes alternas, como lo son el CDV, la Sede de Ciencias Clínica, y el laboratorio de genética médica._x000D_
A la fecha se realizó traslado del laboratorio que fue atendido por la sección de mantenimiento._x000D_
El indicador está en 100%._x000D_
_x000D_
</v>
      </c>
    </row>
    <row r="10" spans="1:2" x14ac:dyDescent="0.25">
      <c r="A10" s="510" t="s">
        <v>667</v>
      </c>
      <c r="B10" s="656" t="str">
        <f>VLOOKUP(A10,Tabla__10.1.1.223_SQLEXPRESS_sigob_utp_Componentes_avance[[titulo_componente]:[GERENTE]],7,0)</f>
        <v xml:space="preserve">Durante 2015 se logró llegar al 69% de avance, correspondiente al 94,1% de la meta para este año. Durante este año se tuvo los siguientes avances._x000D_
_x000D_
El jardin botánico recibió durante este año 21867 visitantes, y logró llegar a 522 especies en conservación en las areas de bosque de la Universidad._x000D_
_x000D_
Asi mismo, con la Carder realizó un proyecto para la implementación de una Ludoteca, la constitución de la Red departamental de Jardínes Botánicos y se concluyó la investigación en Fibras Naturales. Con la Alcaldía de Pereira, se formuló el Plan Maestro de Silvicultura Urbana de Pereira y con la Alacaldía de Cartago el Catastro de los arboles urbanos de ese municipio._x000D_
_x000D_
Se ejecutó un convenio con Aguas y Aguas de Pereira en pro de la gestión de la educación ambiental en la zona de la Cascada Los Frayles, Buenos Aires, Lisbran y El Cedral._x000D_
_x000D_
Se realizaron convenios con la varias instituciones para el abastecimiento de arboles para reforestación, entre las más importentes: Fedegan, Empresa de Energía de Bogotá y Alcaldía de Pereira, quien encargó 5000 arboles para sembrar en los primeros 100 dias de gestión de la nueva administración en 2016._x000D_
_x000D_
Este año se logro también la impresión de una Cartilla sobre la Magnoliaceas (familia botánica con mayor amenaza de extinción en Colombia), financiada por la Botanic Gardens Conservatión Intenational (BGCI), para entregarla a las comunidades instituciones y particulares. En este sentido, el Jardín Botánico contribuyó con la imagen, propuesta y justificación de dos de las nuevas estampillas en Risaralda, dedicadas a nuestra flora y fauna; la especie Magnolia Wolfii fue la seleccionada._x000D_
_x000D_
En el año 2015, en el marco del proceso de medir el Desempeño Ambiental de la institución en términos de cultura ambiental y ambientalización de los currículos, Se continuo  con la actualización de la información sobre la inclusión de la dimensión ambiental en los currículos de los diferentes programas de pregrado y posgrado de la Institución. A la fecha se tiene confirmado dicha inclusión en 19 programas de la UTP, con 70 materias en el tema ambiental._x000D_
_x000D_
Respecto a la meta de recolección de residuos sólidos reciclables, en el año 2015, se recuperaon 28867 k, de los cuales 11,501 kg fueron recuperados por el proeycto UTP Recicla y 17,366 kg por la cooperativa COOPAZFU._x000D_
Con relación a la sensibilización y capacitación de estudiantes, administrativos y docentes frente a la dimensión ambiental en el año 2015 fueron sensibilizados y capacitados 437 administrativos, 230 docentes, 1756 estudiantes y  570 personas externas._x000D_
_x000D_
Todos los soportes de las actividades desarrolladas reposan en los equipos de cómputo del Centro de Gestión Ambiental y el Jardín Botánico.  Así mismo las rutas de cada soporte, se pueden consultar en las matrices de reporte cuantitativo del mes._x000D_
</v>
      </c>
    </row>
    <row r="11" spans="1:2" x14ac:dyDescent="0.25">
      <c r="A11" s="509" t="s">
        <v>668</v>
      </c>
      <c r="B11" s="656" t="str">
        <f>VLOOKUP(A11,Tabla__10.1.1.223_SQLEXPRESS_sigob_utp_Componentes_avance[[titulo_componente]:[GERENTE]],7,0)</f>
        <v>Para el mes de diciembre este componente presenta el siguiente informe de avance._x000D_
_x000D_
Sistemas de Información tiene un avance del 58.4%, con los siguientes avances por software:_x000D_
Software académico: 91% con los módulos de Inscripciones y admisiones_x000D_
Software Financiero: 80%, con los módulos de contabilidad, venta de servicios, licitaciones, proveedores, tesorería y necesidades._x000D_
Software de Personal: 80%, con los módulos de documentos anexos, liquidación de nomina, retención en la fuente, certificados de ingresos y retención, información para entidades externas, planta de cargos y estructura organizacional._x000D_
Software de egresados: 17%, con los módulos de encuestas y bolsa de empleo._x000D_
Software de seguimiento Plan de Desarrollo Institucional: 95%, con los módulos de administración y configuración, Evaluador._x000D_
Web Institucional: 99%, con las actividades de Investigación, reestructuración, actualización Administración, estandarización y soporte del portal institucional y sus sitios internos nuevos y antiguos de acuerdo a las exigencias del medio. Administración, desarrollo e implementación de herramientas de uso WEB para la comunidad universitaria._x000D_
Proyecto de Identidad: 100%, con las actividades de Plan de Marketing de promocion Marca UTP, Sistema de Señalización UTP, Implementación del Centro Virtual de Marca UTP, Banco Fotográfico UTP, Estandarización Publicaciones Editoriales y Piezas Académicas UTP._x000D_
_x000D_
_x000D_
Sostenibilidad de Hardware y Software  tiene un avance del 71.7%, correspondiente a:_x000D_
Administración de la red: 100% con las actividades de Administración, documentación y crecimiento de la red física de cableado estructurado: Infraestructura de conectividad, respaldo y continuidad de los sistemas de información  7x24._x000D_
Administración de salas: 99% con las actividades de Sistematización procesos de préstamo, asignación y control de recursos para uso individual en salas CRIE. (Plataforma Linux); Actualización plataforma de selección y asignación de horarios de monitorías CRIE; Sistematización y automatización del proceso de programación de Videoconferencias._x000D_
Renovación equipos de Computo: 80% con las actividades de renovación equipos de computo academia, estudiantes y Administrativos._x000D_
Mantenimientos preventivos: 100%_x000D_
Mantenimientos correctivos: 90%_x000D_
_x000D_
_x000D_
Sistemas de Comunicación tiene un avance de 71.7%, correspondiente a:_x000D_
Administrador de la red: 100%, con las actividades de Administración y planeación red de voz, Administración y ampliación sistema inalámbrico de la Universidad._x000D_
Televisión: 83%, con las actividades de Puesta en marcha e implementación y Desarrollo de contenidos para la Red Interna Audiovisual UTP. Realización y apoyo en  piezas audiovisuales a la Institución (Academia y Administración). Generación de formato audiovisual para presentar al Canal Zoom._x000D_
Grupo de Investigación: 87%, con las actividades de Participación en  la Asociación de la Televisión Educativa y Cultural, realización cine foro, representar a la UTP en el canal ZOOM. Clasificación del grupo. Vigilancia Tecnológica. Desarrollo, seguimiento y evaluación de competencias de uso y apropiación de TIC en la comunidad en general interna - externa a la UTP._x000D_
Redes académicas de alta velocidad: 100%, con las actividades de plataformas LMS. Promover, coordinar y dinamizar el desarrollo de comunidades temáticas para trabajo colaborativo. Promover y coordinar actividades de estímulo y difusión del uso de los servicios que ofrecen las redes académicas (STAR) a la comunidad académica de la Universidad._x000D_
_x000D_
_x000D_
Automatización de Espacios Físicos se tiene un avance del 38.5%, correspondiente a  la elaboración del contrato e inicio de obra en el  edifico de Eléctrica e Industrial.</v>
      </c>
    </row>
    <row r="12" spans="1:2" x14ac:dyDescent="0.25">
      <c r="A12" s="510" t="s">
        <v>669</v>
      </c>
      <c r="B12" s="656" t="str">
        <f>VLOOKUP(A12,Tabla__10.1.1.223_SQLEXPRESS_sigob_utp_Componentes_avance[[titulo_componente]:[GERENTE]],7,0)</f>
        <v xml:space="preserve">REPORTE CON CORTE AL 30 DE DICIEMBRE_x000D_
_x000D_
• Resultados de Medición de la Cultura Organizacional (CO) - _x000D_
_x000D_
Se registra un avance de 100 % del cual se destacan las siguientes actividades:_x000D_
_x000D_
- Intervención de procesos de acuerdo con los resultados de la medición de clima (Univirtual- Financiera- Académica- Gestión Humana- RSBU- Gestión de documentos)_x000D_
- Medición de la percepción del esfuerzo que hace la institución por mejorar el clima_x000D_
- Construcción Propuesta Intervención de Cultura Organizacional_x000D_
_x000D_
• Ejecución de procesos para el desarrollo del talento humano (PGH)_x000D_
_x000D_
Este indicador es acumulativo, Se tiene un avance del 88.33% a nivel de componente, el cual se refleja en el cumplimiento de las actividades estipuladas en el plan operativo del proyecto procesos de Gestión Human de las cuales se resaltan las siguientes:_x000D_
?	Informe de gestión plan de capacitación vigencia 2014_x000D_
?	Elaboración propuesta plan de capacitación institucional vigencia 2015_x000D_
?	Comparativo Ley 909 Vs Acuerdo de Carrera Administrativa_x000D_
        Elaboración Documento Propuesta de Carrera administrativa_x000D_
?	Realización de inducción administrativa (Primer semestre Participantes 8 personas - Segundo semestre asistentes 11 personas)-Reinducción administrativa (primer semestre asistentes 225 personas- segundo semestre 280 personas)_x000D_
?	Coordinación y seguimiento a la entrega del aplicativo de Evaluación de Competencias  y realización de prueba piloto _x000D_
?	Implementación proceso de evaluación de competencias. Finalización de evaluación y consolidación de informes finales de evaluación_x000D_
?	Implementación del plan de capacitación institucional. Avance del 75% (horas ejecutadas/total horas) (14 procesos)_x000D_
_x000D_
Los soportes a los procesos de selección se encuentran en archivo físico  de gestión humana -  Division de personal._x000D_
_x000D_
_x000D_
• Percepción de la comunidad sobre el esfuerzo institucional para mejorar el clima organizacional (CO)_x000D_
_x000D_
Se realizó la medicion de  este indicador con un resultado de 78.57 % </v>
      </c>
    </row>
    <row r="13" spans="1:2" ht="30" x14ac:dyDescent="0.25">
      <c r="A13" s="509" t="s">
        <v>673</v>
      </c>
      <c r="B13" s="656" t="str">
        <f>VLOOKUP(A13,Tabla__10.1.1.223_SQLEXPRESS_sigob_utp_Componentes_avance[[titulo_componente]:[GERENTE]],7,0)</f>
        <v xml:space="preserve">Para la vigencia 2015 el Sistema Integral de Calidad realizará una prueba piloto para la medición de la satisfacción de los usuarios, la cual será liderada por esta oficina y servirá para crear la línea base de medición y finalmente definir la estrategia más conveniente para el Sistema, que permita aportar al mejoramiento continuo de cada uno de los servicios ofrecidos. _x000D_
_x000D_
A diciembre 31 de 2015, se realizaron las siguientes actividades:  _x000D_
_x000D_
-	Socialización cambio de metodología_x000D_
-	Acompañamiento a los procesos en la redefinición de su instrumento de medición_x000D_
-	Identificación de nuevos servicios y usuarios_x000D_
-	Formulación de instrumentos de medición por cada proceso y servicio ofrecido_x000D_
- 	Recolección de las bases de datos por cada servicio a evaluar._x000D_
- 	Realizó la medición de la satisfacción de los usuarios._x000D_
- 	Socialización a los procesos administrativos, los resultados de sus servicios evaluados._x000D_
_x000D_
Resultados 2015_x000D_
Tipos de usuarios_x000D_
Estudiantes – 595_x000D_
Docentes – 307_x000D_
Administrativos – 662_x000D_
Egresados – 56_x000D_
Otros – 22_x000D_
_x000D_
Calificación General Obtenida._x000D_
Excelente 41%_x000D_
Bueno 39 %_x000D_
Aceptable 14%_x000D_
Deficiente 6%_x000D_
_x000D_
Conclusiones Generales 2015_x000D_
_x000D_
En la percepción de los usuarios frente a la calidad del servicio es evidente una tendencia a calificar en un intervalo entre el 80% - 85 % de satisfacción._x000D_
Los aspectos comunes a mejorar en los procesos administrativos están relacionados con la atención al usuario y la actitud de los funcionarios._x000D_
Bajo compromiso de los usuarios en el diligenciamiento de los instrumentos de medición._x000D_
_x000D_
Indicador 2015: Se reporta un valor del 80'% de satisfacción correspondiente a los resultados bueno y excelente, en concordancia con el protocolo actual._x000D_
_x000D_
Meta 2016_x000D_
_x000D_
Se espera que durante las mediciones de la vigencia 2016, el valor del % de satisfacción de los usuarios en los diferentes servicios evaluados, aumente para las categorías “Bueno y Excelente” y disminuya en las categorías “Aceptable y Deficiente”._x000D_
_x000D_
Se espera para la vigencia 2016, actualizar el protocolo del indicador y el cálculo del indicador, según la nueva metodología de medición vigente._x000D_
_x000D_
Involucrar la medición de la satisfacción de los usuarios en los procesos académicos._x000D_
_x000D_
</v>
      </c>
    </row>
    <row r="14" spans="1:2" x14ac:dyDescent="0.25">
      <c r="A14" s="510" t="s">
        <v>672</v>
      </c>
      <c r="B14" s="656" t="str">
        <f>VLOOKUP(A14,Tabla__10.1.1.223_SQLEXPRESS_sigob_utp_Componentes_avance[[titulo_componente]:[GERENTE]],7,0)</f>
        <v>A corte 31 de Diciembre de 2015, el componente desarrollo humano y organizacional -  Mejoramiento de procesos - presenta un avance del 47,87 %, en atención a que el indicador de impacto se logrará una vez se tengan los informes finales.</v>
      </c>
    </row>
    <row r="15" spans="1:2" x14ac:dyDescent="0.25">
      <c r="A15" s="509" t="s">
        <v>671</v>
      </c>
      <c r="B15" s="656" t="str">
        <f>VLOOKUP(A15,Tabla__10.1.1.223_SQLEXPRESS_sigob_utp_Componentes_avance[[titulo_componente]:[GERENTE]],7,0)</f>
        <v xml:space="preserve">El componente Desarrollo Financiero contempla 3 indicadores de impacto que son: OPTIMIZACIÓN DE INGRESOS, NUEVAS LINEAS DE FINANCIAMIENTO Y RACIONALIZACIÓN DEL USO DE LOS RECURSOS, los cuales presentan los siguientes avances a 31 de Diciembre:_x000D_
_x000D_
OPTIMIZACIÓN DE INGRESOS_x000D_
Informe cuantitativo: 100%_x000D_
_x000D_
Se logró cumplir con las metas proyectadas de ingresos propios y Nación permitiendo dar respuesta a los gastos de funcionamiento e inversión y los diferente programas de capacitación docente, proyectos de investigación, formación en lengua inglesa y apoyo a estudiantes de escasos recursos. _x000D_
_x000D_
_x000D_
NUEVAS LINEAS DE FINANCIAMIENTO_x000D_
Informe cuantitativo: 88.79%_x000D_
_x000D_
Se logró que a través del Decreto de liquidación de presupuesto que la concurrencia del pasivo pensional quedara en 1.500.000.000 acorde a lo establecido en el Decreto 2710 del 26 de Diciembre del 2014 garantizando recursos del pasivo pensional a cargo de la UTP._x000D_
_x000D_
Adicionalmente se realizaron gestiones ante el Ministerio de Hacienda y Crédito Público solicitando la compensación de recursos por el diferencial Salarial, sin embargo la respuesta fue negativa, de igual forma se realizó monitoreo del trabajo realizado por la Comisión SUE ante el MEN logrando durante la vigencia recursos puntuales como: Votaciones, CREE, Estampilla, Artículo 87._x000D_
_x000D_
RACIONALIZACIÓN DEL USO DE LOS RECURSOS_x000D_
Informe cuantitativo: 94.52%_x000D_
 _x000D_
Con la implementación de la eliminación de sellos y control electrónico de autenticidad de certificados, atendiendo el Artículo 11, Decreto 2150 de 1995 "Ley Antitrámites, se logro expedir a través de la Web 3762 certificados, lo que significa un incremento del 1.299% (2014: 269 certificados solicitados por la web)._x000D_
_x000D_
Por otro lado, se logró que se elaboraran 12.587 certificados sin el sello seco (2014: 269 certificados sin sello), lo que significa un incremento del 4.579%, permitiendo agilidad en el proceso y que la funcionaria encargada de los certificados contara con tiempo disponible para tener la estadística de certificados al día y colaborar con la atención de usuarios con temas referentes a promoción y divulgación de inscripciones, matricula académica y graduaciones tanto personal como telefónicamente_x000D_
_x000D_
•	Logros 2014: Actualización del procedimiento de cartera en el SGC, mejoras en el aplicativo de PCTG, permitiendo realizar 3.240 facturas a terceros a tiempo tanto de funcionamiento y proyectos especiales creciendo en un 70% con respecto al año 2013, adicionalmente permitir el monitoreo por parte de los ordenadores de aquellas facturas pagadas y pendientes de pago._x000D_
_x000D_
•	Beneficios adquiridos por la UTP por ser miembro de RADAR y RENATA sin costos adicionales tales como: Contar con 170 Mbps de internet y un canal de datos de 100 Mbps adicional para la sede de Ciencias Clínicas en el Hospital San Jorge, Contar con servidores de respaldo con un canal de transmisión de 100 Mbps, Control de todos los servicios de conectividad de la Institución, adicionalmente Servicios de divulgación, difusión y planeación de eventos académicos a través de Renata, entre otros._x000D_
_x000D_
•	Logros 2013: Disminución del gasto de la contratación de monitores la cual había aumentado en un 68% del 2011 al 2012 y con la nueva política se logró disminuir un 26% de la vigencia 2012 al 2013 e Incremento en el uso de los aplicativos como: pagos electrónicos, legalización de contratos, documentación de estudiantes._x000D_
</v>
      </c>
    </row>
    <row r="16" spans="1:2" x14ac:dyDescent="0.25">
      <c r="A16" s="509" t="s">
        <v>67</v>
      </c>
      <c r="B16" s="656" t="str">
        <f>VLOOKUP(A16,Tabla__10.1.1.223_SQLEXPRESS_sigob_utp_Componentes_avance[[titulo_componente]:[GERENTE]],7,0)</f>
        <v xml:space="preserve">REPORTE A NIVEL DE COMPONENTES_x000D_
_x000D_
EDUCABILIDAD_x000D_
_x000D_
Corte Diciembre 31 de 2015_x000D_
_x000D_
_x000D_
COMPONENTE: Educabilidad_x000D_
_x000D_
1. Estudiantes con calificación en evaluaciones de calidad de la educación superior por encima de la media nacional_x000D_
_x000D_
El indicador se ubica en un nivel de cumplimiento de 125.89%, alcanzado con 76,79% de los estudiantes que presentaron la prueba SABER PRO en el año 2014 y estuvieron por encima de la media nacional, que se ubicò en 10,10. _x000D_
7345 estudiantes de la Universidad Tecnològica de Pereira presentaron la prueba, de estos, 5640 estuvieron por encima de la media nacional._x000D_
Estrategias como el semestre de créditos reducidos se encuentran encaminadas a fomentar la permanencia y el egreso exitoso de los estudiantes, garantizando siempre la calidad del proceso de formaciòn._x000D_
_x000D_
_x000D_
 2. Estudiantes con reconocimiento "Estudiante Distinguido"_x000D_
_x000D_
El indicador muestra a la fecha un avance del 26.6%, correspondiente al 110.83% de la meta propuesta para la vigencia 2015, a la fecha de han graduado 2532 estudiantes, de los cuales 653 han obtenido el reconocimiento de estudiante distinguido._x000D_
_x000D_
_x000D_
3. Ocupación del egresado graduado en su perfil profesional_x000D_
_x000D_
Se tiene una avance de 89%, valor que corresponde a un nivel de cumplimiento de 108.54% de la meta propuesta de 82% para el presente año._x000D_
_x000D_
1758 egresados trabajando y 1564 vinculados de acuerdo a su su perfil profesional, de 39 programas encuestados._x000D_
_x000D_
 Para el cálculo del indicador se tiene en cuenta la población de 1, 3 y quinto año de egreso. Se excluye  la  población de momento de grado, porque apenas inicia su vinculación al mercado laboral._x000D_
_x000D_
Se puede observar que se ha incrementado el número de egresados identificados y contactados, programas tales como "pasa la antorcha" han sido de gran aporte a éste proceso; la automatización de los diversos procesos de obtención de información de egresados (uso de software) es otras de las herramientas que facilitan establecer el contacto Universidad - Egresado, siguiendo un lineamiento institucional; de igual forma, la Asociación de Egresados ha jugado un papel fundamental, ya que mediante el ofrecimiento de servicios de capacitación a egresados ha atrído a ésta población, logrando así su vinculación a la Universidad._x000D_
_x000D_
En soporte adjunto se muestra la respuesta que dan los egresados encuestados a  dos (2) preguntas claves que dan respuesta al Indicador:  _x000D_
_x000D_
* ¿En la actualidad, en qué actividad ocupa la mayor parte de su tiempo?     _x000D_
* ¿Qué tan relacionadas están las actividades que realiza en su empresa con la carrera que estudió?        _x000D_
_x000D_
_x000D_
4. Nivel de satisfacción de empleadores con los egresados graduados_x000D_
_x000D_
Se realizó la aplicación de 110 encuestas a empleadores, las cuales arrojaron un nivel de satisfacción de 92%, valor que supera ampliamente la meta planteada de 80%._x000D_
_x000D_
La encuesta realiza tres preguntas a los empleadores:_x000D_
a. ¿En qué grado los egresados del programa han impactado positivamente el entorno que le rodea, contribuyendo a su desarrollo? _x000D_
b. Califique de 1 a 5 la calidad del desempeño del egresado _x000D_
c. Calificación competencias generales_x000D_
_x000D_
_x000D_
Es un dato que fluctúa de acuerdo a la cobertura de seguimiento a empleadores, por tanto la meta es mantener los estándares de satisfacción ampliando el espacio muestral de indagación y fortaleciendo las estrategias de seguimiento y refinación de instrumentos, cabe aclarar que el seguimiento anterior contó con una participación de 198 empleadores._x000D_
</v>
      </c>
    </row>
    <row r="17" spans="1:2" x14ac:dyDescent="0.25">
      <c r="A17" s="514" t="s">
        <v>72</v>
      </c>
      <c r="B17" s="656" t="str">
        <f>VLOOKUP(A17,Tabla__10.1.1.223_SQLEXPRESS_sigob_utp_Componentes_avance[[titulo_componente]:[GERENTE]],7,0)</f>
        <v xml:space="preserve">REPORTE A NIVEL DE COMPONENTES_x000D_
_x000D_
APRENDIBILIDAD_x000D_
_x000D_
_x000D_
Corte Diciembre 31 de 2015_x000D_
_x000D_
_x000D_
1. Retención Estudiantil _x000D_
_x000D_
El indicador se ubica en 88.4%, correspondiente a un nivel de cumplimiento de 98.1% de la meta propuesta, que es de 99.86% para la presente vigencia, este valor se representa por una matrícula total de 16.414 estudiantes al finalizar el primer semestre académico de 2015, de los cuales 1899 no estaban en la institución en el segundo semestre del mismo año, claro está, deduciendo de esta cifra a los estudiantes que obtuvieron su título profesional en este período académico._x000D_
_x000D_
PROGRAMAS CON MENOR TASA DE DESERCIÓN INTERSEMESTRAL:_x000D_
_x000D_
MEDICINA	3.6%_x000D_
ADMINISTRACIÓN DEL TURISMO SOSTENIBLE - CICLO II TECNOLOGÍA EN GESTIÓN DEL TURISMO SOSTENIBLE	6.8%_x000D_
INGENIERÍA INDUSTRIAL	6.8%_x000D_
LICENCIATURA EN COMUNICACIÓN  E INFORMÁTICA EDUCATIVA	7.1%_x000D_
INGENIERÍA ELÉCTRICA	7.2%_x000D_
ADMINISTRACIÓN DEL TURISMO SOSTENIBLE	7.4%_x000D_
_x000D_
_x000D_
PROGRAMAS CON MAYOR TASA DE DESERCIÓN INTERSEMESTRAL:_x000D_
_x000D_
INGENIERÍA ELECTRÓNICA JORNADA ESPECIAL	17.0%_x000D_
ADMINISTRACIÓN INDUSTRIAL	17.6%_x000D_
INGENIERÍA DE SISTEMAS Y COMPUTACIÓN JORNADA ESPECIAL	18.0%_x000D_
LICENCIATURA EN MATEMÁTICAS Y FÍSICA	18.1%_x000D_
TECNOLOGÍA MECÁNICA	18.4%_x000D_
LICENCIATURA EN ETNOEDUCACIÓN Y DESARROLLO COMUNITARIO	18.8%_x000D_
LICENCIATURA EN FILOSOFÍA	20.0%_x000D_
ADMINISTRACIÓN DEL TURISMO SOSTENIBLE - CICLO I TÉCNICA PROFESIONAL EN PROCESOS DEL TURISMO SOSTENIBLE	28.6%_x000D_
_x000D_
_x000D_
2. Promedio ponderado de duración de estudios_x000D_
_x000D_
Este indicador se mide sobre una base de 39, programas con egresados graduados, de cada uno de ellos, se calcula el tiempo promedio de egreso de sus estudiantes (expresado en semestres), y posteriormente se efectúa la relación entre el tiempo de estudio establecido por el Plan de Estudios del Programa y el promedio real de éste, finalmente, se calcula un promedio de duración para todos los programas tenidos en cuenta para la vigencia._x000D_
Por medio del Promedio Ponderado de Duración de Estudios se busca dar cuenta de la efectividad de los programas bajo el criterio de duración de estudios, es decir, el resultado no arroja una proporción de tiempo por encima o por debajo de un estándar sino una medida del logro del programa académico en egresar sus estudiantes en el tiempo estipulado, considerado como “Tiempo Teórico”, de esta forma, un desempeño del 100% significará que la duración real y la teórica son iguales, y uno menor al 100% indica que la duración real excede esta última._x000D_
Para el presente corte de medición, el indicador se ubica en 79.11%, valor que representa un cumplimiento del 95.31% de la meta propuesta, que es de 83%, se puede observar que es un valor significativamente inferior al valor mínimo esperado que es 100%, no obstante, se debe tener en cuenta que los indicadores emitidos por el Ministerio de Educación Nacional, que constituyen una batería significativa para los cálculos realizados, toman como tiempo prudencial de egreso el tiempo de duración del programa académico, más dos años, esto quiere decir que para niveles tecnológicos un indicador de 60% y para niveles profesionales 69,31% se considerarían admisibles, a pesar de tratarse de desempeños bajos._x000D_
_x000D_
Este indicador guarda amplia relación con el indicador “egresados graduados por cohorte”, ya que si un estudiante tarda en egresar un tiempo superior al tiempo establecido por su programa académico más dos años, ya no se puede incluir su egreso en la cohorte, afectando con ello no sólo el promedio ponderado de duración de estudios sino el número de estudiantes graduados por cohorte, es por ello que las estrategias generadas desde el proyecto para la permanencia y el egreso exitoso resultan fundamentales. Si se da una mirada más allá de los indicadores, se encuentran múltiples implicaciones para los estudiantes que tardan en egresar de sus programas académicos, dentro de ellas el gran riesgo de no finalizarlos e iniciar su vida laboral sin un título profesional, es por ello que desde dicho programa se busca generar mecanismos para el acompañamiento de estos jóvenes._x000D_
_x000D_
_x000D_
</v>
      </c>
    </row>
    <row r="18" spans="1:2" x14ac:dyDescent="0.25">
      <c r="A18" s="511" t="s">
        <v>75</v>
      </c>
      <c r="B18" s="656" t="str">
        <f>VLOOKUP(A18,Tabla__10.1.1.223_SQLEXPRESS_sigob_utp_Componentes_avance[[titulo_componente]:[GERENTE]],7,0)</f>
        <v>REPORTE A NIVEL DE COMPONENTES_x000D_
_x000D_
_x000D_
EDUCATIVIDAD_x000D_
_x000D_
Corte Diciembre 31 de 2015_x000D_
_x000D_
_x000D_
1. FORMACIÒN POSGRADUADA_x000D_
_x000D_
    1.1 DOCTORADO_x000D_
_x000D_
Se tiene a la fecha un avance del 23.67%, correspondiente a un nivel de cumplimiento de 169.07% con respecto a la meta propuesta de 14% para la presente vigencia, representado por 107 doctores, entre un total de 452 docentes (planta y transitorios, que son aquellos que reciben apoyo econòmico por parte de la instituciòn para su formaciòn posgraduada), adicionalmente, se tienen 89 docentes en proceso de  formaciòn y 10 catedràticos titulados como doctores._x000D_
_x000D_
    1.2 MAESTRÌA_x000D_
_x000D_
Se tiene a la fecha un avance del 58.63%, correspondiente a un nivel de cumplimiento de 112.75% con respecto a la meta propuesta de 52% para la presente vigencia, representado por 153 docentes de planta, y 112 transitorios, entre un total de 452 docentes (planta y transitorios, que son aquellos que reciben apoyo econòmico por parte de la instituciòn para su formaciòn posgraduada), adicionalmente, se tienen 51 docentes en formaciòn, y 257 catedràticos titulados como magister._x000D_
_x000D_
_x000D_
2. FORMACIÒN PERMANENTE_x000D_
_x000D_
Se tiene a la fecha un avance del 64.6%, correspondiente a un nivel de cumplimiento de 115.34% con respecto a la meta propuesta de 56% para la presente vigencia, este valor se da por 140 docentes que en la actualidad se encuentran adelantando sus estudios de formación, ya sea en nivel de maestría o doctorado, adicionalmente, se tienen 152 docentes que han recibido diversos cursos de actualización disciplinar._x000D_
_x000D_
3. FORMACIÒN EN PEDAGOGÌA_x000D_
_x000D_
_x000D_
Se tiene a la fecha un avance del 64.60%, correspondiente a un nivel de cumplimiento de 116.80% con respecto a la meta propuesta de 55.50% para la presente vigencia, corresponde a 292 docentes formados de un total de 452._x000D_
_x000D_
4. FORMACIÒN TIC_x000D_
_x000D_
    4.1 NIVEL BÀSICO: e tiene un avance de 53.01%, correpondiente a un nivel de cumplimiento de 129.29% con respecto a la meta propuesta para la presente vigencia, este avance se da por la participación de 317 docentes en Objetivos Virtuales de Aprendizaje._x000D_
_x000D_
    4.2 NIVEL PROFUNDIZACIÒN: se tiene un avance de 22.69%, correpondiente a un nivel de cumplimiento de 141.81% con respecto a la meta propuesta para la presente vigencia, este avance se da por la participación de 103 docentes en los cursos: "Entre pares" y "Estrategias didácticas para la educación mediada por TIC", ambos ofrecidos por Univirtual._x000D_
_x000D_
_x000D_
_x000D_
_x000D_
_x000D_
5. FORMACIÒN EN SEGUNDA LENGUA_x000D_
_x000D_
Se tiene a la fecha un avance del 45.8%, correspondiente a un nivel de cumplimiento de 157.93%con respecto a la meta propuesta de 29% para la presente vigencia, una de las estrategias màs exitosas que se han adelantado desde la Vicerrectorìa acadèmica para fortalecer el bilinguismo docente, son los cursos ofrecidos por el Centro Colombo Americano, que dieron inicio en el año 2011, y a la fecha, aùn operan, garantizando asì continuidad a la poblaciòn docente de la instituciòn. A la fecha, 207 docentes se han beneficiado de esta oferta de formaciòn. Además se destinaron recursos para dar inicio a la formación docente en francés, oferta que se da desde la Alianza Francesa y en la cual se tienen 9 docentes en curso 1._x000D_
_x000D_
_x000D_
_x000D_
6. FORMACIÒN EN ADMINISTRACIÒN EDUCATIVA_x000D_
_x000D_
Se tiene un avance de 48.82%, correspondiente a un nivel de cumplimiento de 162.73% de la meta propuesta para la presente vigencia, que se ubica en 30%, a la fecha, se han formado 287 funcionarios administrativos y 86 docentes, de un total de 764.</v>
      </c>
    </row>
    <row r="19" spans="1:2" x14ac:dyDescent="0.25">
      <c r="A19" s="514" t="s">
        <v>84</v>
      </c>
      <c r="B19" s="656" t="str">
        <f>VLOOKUP(A19,Tabla__10.1.1.223_SQLEXPRESS_sigob_utp_Componentes_avance[[titulo_componente]:[GERENTE]],7,0)</f>
        <v xml:space="preserve">REPORTE A NIVEL DE COMPONENTE_x000D_
_x000D_
ENSEÑABILIDAD_x000D_
_x000D_
Corte Diciembre 31 de 2015_x000D_
_x000D_
_x000D_
1. Nivel de satisfacción de los  egresados con el programa:_x000D_
_x000D_
Se realizó el estudio con 2530 profesionales:_x000D_
_x000D_
1440 de Momento de Grado, 648 de Primer año de Egreso, 313 de Tercer año de Egreso,129 de Quinto año de Egreso._x000D_
El  porcentaje  mostrado es el resultado ponderado de tres (3) preguntas claves :_x000D_
_x000D_
 - ¿Qué tan útiles han sido en su trabajo los conocimientos, habilidades y destrezas aprendidas en su carrera?  (Ponderación 33%)                                                                      _x000D_
_x000D_
 -Califique de 1 a 5 la calidad de la formación que imparte el programa sobre sus estudiantes.  (Ponderación 33%)                                                                                                                                                                                                                                        _x000D_
-¿Recomendaría a un bachiller seleccionar el programa que estudió en esta Institución?  (Ponderación 34%)            _x000D_
_x000D_
La aplicaciòn de dicho instrumento arrojò como resultado un nivel de satisfacciòn de 90%, alcanzando el 105,88% de la meta propuesta._x000D_
_x000D_
A pesar de que el resultado de la vigencia supera la meta propuesta, la estrategia continua siendo intensificada, en cuanto a vinculación y seguimiento de egresados, de igual forma, es importante tener en cuenta su percepción e integrarlos a procesos tan importantes como el de Reforma Curricular._x000D_
_x000D_
2. Nivel de satisfacción de los  empleadores con el programa: _x000D_
_x000D_
El seguimiento a Empleadores se realizó con corte a Noviembre de 2014,  para esta fecha se diligenciaron  110 encuestas, las cuales se  utilizaron para calcular el valor de este indicador, el cual se ubicó en 91%, alcanzando un cumplimiento de 121.33% de la meta propuesta de 75% para la presente vigencia._x000D_
_x000D_
El instrumento busca dar respuesta a las siguientes preguntas:_x000D_
 a. La formación que imparten los programas académicos debe ser relevante académicamente y_x000D_
debe responder a necesidades locales, regionales, nacionales e internacionales.¿En su opinión el programa evaluado cumple con esas características?._x000D_
b. ¿En qué grado el programa académico, ha impactado positivamente el desarrollo de la región?._x000D_
c. ¿De acuerdo a su experiencia, el perfil profesional y ocupacional de los egresados, corresponde al perfil profesional ofrecido por su programa de formación?_x000D_
d. Califique la calidad de la formación que imparten los programas sobre sus estudiantes._x000D_
_x000D_
Es importante revisar la batería de indicadores de percepción, ya que están presentando algunas dificultades en aspectos como: fuente de información, periodicidad y objetividad._x000D_
_x000D_
3. Nivel de satisfacción de los estudiantes con los profesores:_x000D_
_x000D_
Se tiene un nivel de satisfacción de 44.75, correspondiente a un cumplimiento del 99.94% de la meta propuesta de 45%  para la presente vigencia. Para calcular el indicador, se evaluaron 235 docentes de planta de la Institución, el Comité Interno de Asignación y Reconocimiento de Puntaje (CIARP) realizó la validación y tabulación suministrada por las facultades._x000D_
_x000D_
El Plan Integral de Desarrollo Docente (PIDD) juega un papel fundamental para el incremento de la satisfacción de los estudiantes con los profesores, ya que capacita a éstos últimos en temas como Pedagogía, Tecnologías de Información y Telecomunicaciones, Segunda Lengua y Administración Educativa; todos orientados a cualificar al personal docente para garantizar un excelente proceso de enseñanza - aprendizaje._x000D_
_x000D_
4. Nivel de satisfacción de los Estudiantes con el Programa:_x000D_
_x000D_
Se tiene a la fecha un nivel de satisfacción de 93.48% correspondiente a un nivel de cumplimiento del  133.54% de la meta propuesta de 70% para la presente vigencia, obtenido mediante la aplicación de instrumento a 1.715 estudiantes de los siguientes programas:_x000D_
_x000D_
* Licenciatura en Pedagogía Infantil_x000D_
* Licenciatura en Matemáticas y Física_x000D_
* Tecnología Mecánica_x000D_
* Licenciatura en Lengua Inglesa_x000D_
* Medicina_x000D_
* Ciencias del Deporte y la Recreación_x000D_
* Ingeniería Industrial_x000D_
* Tecnología Química_x000D_
_x000D_
_x000D_
El instrumento aplicado consiste en una encuesta cualitativa en la cual se da respuesta a las preguntas:_x000D_
* ¿Con respecto a los profesores al servicio del programa, la calidad académica es?_x000D_
* ¿Cómo considera la calidad del currículo del programa?_x000D_
* ¿Cuál es su grado de satisfacción con el programa académico que cursa?_x000D_
_x000D_
La respuesta a esta pregunta se encuentra estratificada en escala de cuatro valores: alto grado, Mediano grado, Bajo grado, No sabe._x000D_
_x000D_
Los procesos de acreditación de programas son la principal estrategia para incrementar el nivel de satisfacción de los estudiantes con el programa, ya que éste espacio genera discusiones al interior del programa en pro de mejorar sus condiciones y las de sus estudiantes. Se espera durante el año 2015 ampliar la base de estudiantes encuestados, mediante la aplicación del instrumento a otros programas en proceso de autoevaluación con fines de acreditación._x000D_
_x000D_
_x000D_
_x000D_
</v>
      </c>
    </row>
    <row r="20" spans="1:2" x14ac:dyDescent="0.25">
      <c r="A20" s="511" t="s">
        <v>89</v>
      </c>
      <c r="B20" s="656" t="str">
        <f>VLOOKUP(A20,Tabla__10.1.1.223_SQLEXPRESS_sigob_utp_Componentes_avance[[titulo_componente]:[GERENTE]],7,0)</f>
        <v xml:space="preserve">REPORTE A NIVEL DE COMPONENTE_x000D_
_x000D_
COBERTURA_x000D_
_x000D_
_x000D_
Corte Diciembre de 2015_x000D_
_x000D_
_x000D_
1. Estudiantes en cada nivel (Pregrado)_x000D_
_x000D_
Este indicador presenta en el período actual de medición un avance de 91.79%, lo cual significa un cumplimiento del 99.77% de la meta propuesta de 92% para la vigencia 2015, El valor corresponde a la relación de 16.376 estudiantes matriculados en pregrado durante el año 2015, y el total de estudiantes matriculados en la Institución en ese mismo período, que es 17.840_x000D_
_x000D_
Como estrategia para incrementar este indicador, se encuentra la publicidad efectuada a los programas ofrecidos en la Universidad en medios como la emisora institucional, el portal web de la institución, y medios impresos (brochures con información  sobre fechas y requisitos de ingreso)._x000D_
_x000D_
Adicionalmente, se cuentan las actividades desarrolladas por cada Facultad con el fin de dar a conocer sus programas en estudiantes de Educación media de la Región; el documento Integración del sistemas Educativo, el cual se encuentra en construcción, pretende generar una orientación institucional para el diseño de éste tipo de actividades._x000D_
_x000D_
2. Programas en cada nivel (Pregrado)_x000D_
_x000D_
Éste indicador presenta en el período actual de medición un avance de 36.90% cual significa un cumplimiento del 73.58% de la meta propuesta de 50% para la vigencia 2015, El valor corresponde a la relación entre 31 programas de pregrado y 84 programas contenidos en la oferta total de la Universidad._x000D_
La Institución da línea para propuestas de nuevos programas mediante el documento "Guía Metodológica para el diseño y rediseño de programas académicos de la Universidad Tecnológica de Pereira - Lineamientos generales", mediante el cual se enuncian pautas fundamentales y procesos a seguir para la formulación de nuevos programas académicos._x000D_
Adicionalmente, la investigación para identificar las necesidades más relevantes de la región - Plan operativo en proceso - proporcionará información fundamental sobre tendencias y necesidades de Educación e Investigación en el entorno regional._x000D_
_x000D_
3. PLANTA DOCENTE: _x000D_
_x000D_
301 docentes planta,  152 Transitorio, 136.61 docentes de cátedra equivalentes a tiempo completo y 23.05 de cátedra por sobrecarga, que equivalen a los siguientes porcentajes:_x000D_
_x000D_
* Planta: 301 Docentes Equivalentes a Tiempo Completo, que representan el 49.13% del total._x000D_
* Transitorio:152 Docentes Equivalentes a Tiempo Completo, que representan el 24.81% del total._x000D_
* Catedrático: 136.61 Docentes Equivalentes a Tiempo Completo, que representan el 22.30% del total sobre una base de medición de 20 horas._x000D_
* Sobrecarga: 23.05 Docentes Equivalentes a Tiempo Completo, que representa 3.76% del total sobre una base de medición de 20 horas._x000D_
_x000D_
En cuanto a las categorías docentes, la Institución incentiva y regula el ascenso de los docentes en éstas mediante el estatuto docente, en el cual están contempladas las diversas categorías y los requisitos para estar vinculado a cada una de ellas, el objetivo principal es motivar a la comunidad docente a participar en los procesos de escalafonamiento, ya que mediante éstos se garantiza que los profesores cumplan con los requisitos mínimos exigidos en cada categoría (tales como la formación pedagógica, la producción académica, entre otras)_x000D_
_x000D_
Por otro lado, existen dos proyectos que apuntan hacia la identificación del perfil docente, en primer lugar, Reforma curricular, mediante el cual se busca identificar las necesidades de personal docente de cada programa, tanto en número como en competencias; y en segundo lugar, la investigación para identificar las necesidades más relevantes de la región, Plan operativo cuyos resultados se orientan hacia el establecimiento de requerimientos de educación e investigación, jugando el perfil y necesidad de docentes un papel fundamental en ambos._x000D_
_x000D_
_x000D_
4. Estudiantes en cada nivel (Posgrado)_x000D_
_x000D_
Este indicador presenta en el período actual de medición un avance de 8.21%, lo cual significa un cumplimiento del 102.63% de la meta propuesta de 8% para la vigencia 2015, El valor corresponde a la relación entre 1464 estudiantes matriculados en programas de posgrado durante el año 2015 y el total de estudiantes matriculados en la Institución en ese mismo período, que es 17.840._x000D_
_x000D_
En la actualidad, la Institución no cuenta con una orientación para establecer vínculo con estudiantes potenciales de posgrado, y los logros obtenidos son fruto de la gestión llevada a cabo por cada uno de los programas, tales como charlas en otras universidades a nivel regional y nacional, y publicidad (en la página web de la Universidad, Medios impresos). Es prioritario revisar durante la vigencia 2015 las estrategias institucionales que están dando para informar al publico potencial sobre la oferta institucional en posgrados._x000D_
_x000D_
5. Programas en cada nivel (Posgrado)_x000D_
_x000D_
Este indicador presenta en el período actual de medición un avance de 63.1%, lo cual significa un cumplimiento del 126.2% de la meta propuesta de 50% para la vigencia 2015. El valor corresponde a la relación entre 53 programas de posgrado y 84 programas contenidos en la oferta total de la Universidad._x000D_
_x000D_
Al igual que para los programas de Pregrado, la Institución da línea para propuestas de nuevos programas mediante el documento "Guía Metodológica para el diseño y rediseño de programas académicos de la Universidad Tecnológica de Pereira - Lineamientos generales", mediante el cual se enuncian pautas fundamentales y procesos a seguir para la formulación de nuevos programas académicos._x000D_
_x000D_
6. Oferta de Programas_x000D_
_x000D_
Este indicador presenta en el período actual de medición un avance de 88.42%, lo cual significa un cumplimiento del 101.63% de la meta propuesta de 87% para la vigencia 2015. El valor proporcionado corresponde a:_x000D_
_x000D_
PREGRADO: 32 programas, de los cuales se ofrecen 31_x000D_
POSGRADO: 63 programas, de los cuales se ofrecen 53_x000D_
_x000D_
7.  Inversión (estudiantes por equipo de cómputo)_x000D_
_x000D_
Se tiene a la fecha, 12.88 estudiantes por equipo de còmputo ( relación entre 15.920 estudiantes matriculados en programas de pregrado y 1.236 equipos de cómputo disponibles) valor que corresponde a un nivel de cumplimiento del 99.08% de la meta propuesta del 13%, se cuenta con 2911 equipos de còmputo en la Instituciòn, distribuidos de la siguiente forma:_x000D_
_x000D_
Total equipos: 2.911_x000D_
Equipos Administrativos: 525_x000D_
Equipos Estudiantes: 1.236_x000D_
Equipos Docentes: 1.150_x000D_
_x000D_
8. Inversión (Estudiantes por profesor en docencia directa)_x000D_
_x000D_
Este indicador presenta en el período actual de medición un avance de 31.20, lo cual significa un cumplimiento del 120% de la meta propuesta de 26% para la vigencia 2014. El valor corresponde a:_x000D_
_x000D_
609.97 Docentes equivalentes en tiempo completo_x000D_
2        Docentes en sabático_x000D_
8         Docentes en comisión de estudios_x000D_
3.63  Docentes equivalentes con disminución de docencia directa_x000D_
17613  Estudiantes matriculados en pregrado._x000D_
_x000D_
</v>
      </c>
    </row>
    <row r="21" spans="1:2" x14ac:dyDescent="0.25">
      <c r="A21" s="510" t="s">
        <v>102</v>
      </c>
      <c r="B21" s="656" t="str">
        <f>VLOOKUP(A21,Tabla__10.1.1.223_SQLEXPRESS_sigob_utp_Componentes_avance[[titulo_componente]:[GERENTE]],7,0)</f>
        <v xml:space="preserve">REPORTE DE COMPONENTE A 31 DICIEMBRE DEL 2015_x000D_
_x000D_
El componente de formación integral, es un estilo educativo que pretende no sólo instruir a los estudiantes con los saberes específicos de las  ciencias  sino, también, ofrecerles los elementos necesarios para que crezcan como personas buscando desarrollar todas sus características, condiciones y potencialidades. Además se encarga de medir la participación de la comunidad universitaria en actividades de formación en  responsabilidad social, ambiental y programas de ética, formación en desarrollo humano, deportiva y uso del tiempo libre, de expresión artística y cultural._x000D_
_x000D_
Para la base de la comunidad universitaria se tienen 17990 participantes entre estudiantes de pregrado jornada normal, docentes (planta, transitorios y catedráticos) y administrativos (planta, transitorio y administradora de nomina). _x000D_
_x000D_
Este componente presenta un cumplimiento al mes de diciembre del 2015 del 102.5% de la meta propuesta, lo que equivale a 11064 participantes. La meta propuesta para el 2015  es del 60% de la comunidad universitaria, es decir 10794 participantes. En otras palabras tenemos que el 60% de 17990 es igual a 9443, por lo tanto si el resultado obtenido fue de 11064 participantes, entonces (11064/10794) es igual a 102.5%._x000D_
_x000D_
HAY QUE TENER PRESENTE QUE ADICIONAL A LA COMUNIDAD UNIVERSITARIA BASE, SE ATENDIERON 1387 EXTERNOS, 229 EGRESADOS Y 5 JUBILADOS. QUE SUMARÍAN UN 15% ADICIONAL, LO CUAL SERÍA SUMANDO A LA COMUNIDAD ATENDIDA 11064 PERSONAS. Y DARÍA UN 102% DE LA META PROPUESTA, PORQUE NUESTRO PAPEL COMO UNIVERSIDAD ES BENEFACTOR DE LA HUMANIDAD Y ESTAMOS CONTRIBUYENDO EN CALIDAD DE VIDA A LA COMUNIDAD EN GENERAL._x000D_
 _x000D_
El área de formación para la vida en el 2015 realizo fundamentales acciones que se traducen en una mejora de la calidad de vida y por ende de grandes logros para la comunidad universitaria y por ende para la Institución de Educación superior._x000D_
En ese orden de ideas se construyó colectivamente el mapa de riesgos y se le hizo las acciones de mejoramiento y se da el seguimiento respectivo para el área de formación para la vida. _x000D_
En referencia a los mejores logros que ameritan reseñarse, es prudente  decir:_x000D_
_x000D_
_x000D_
FORMACION CON RESPONSABILIDAD SOCIAL UNIVERSITAIRA._x000D_
?	Se cumplió con toda la orientación de la catedra de Responsabilidad social a través de la modalidad presencial como virtual._x000D_
?	Se realizó el seguimiento a los procesos de derechos humanos que son responsabilidad de la mesa de derechos humanos de la UTP_x000D_
?	Se incursiona en el apoyo a la construcción de procesos de investigación en derechos humanos de la personería._x000D_
?	Se participa de los procesos de apoyo a los estudiantes becados en los diferentes programa que posee la UTP (becas talento, jóvenes en acción Y ser pilo paga)_x000D_
?	Se participa activamente en la construcción de convenio con FERTILIZABNTES DEL SUR SAS (GIEPSA SAS)_x000D_
?	_x000D_
FORMACION EN DESARROLLO HUMANO_x000D_
?	Se presenta borrador de política de inclusión siendo vital la experiencia con el apoyo y seguimiento a las personas en condición de discapacidad, las personas sordas, invidentes y de aprendizajes lentos._x000D_
?	Acompañamiento al proceso de jóvenes para jóvenes_x000D_
?	Acompañamiento al programa de equidad de genero_x000D_
?	Desarrollo de los talleres de adaptación para la vida y de símbolos institucionales_x000D_
?	Desarrollo de cursos de lenguaje de señas_x000D_
?	Logros con estudiantes en condición de discapacidad graduados con tesis sobre salientes y laureadas_x000D_
?	Conformación de un equipo de futbol sala de personas sordas_x000D_
?	Mantenimiento y crecimiento del número de personas apoyadas con intérpretes para personas sordas_x000D_
FORMACIÓN CULTURAL_x000D_
_x000D_
?	Desarrollo de investigación del bailes autóctono del campesino de la región_x000D_
?	Presentación de investigación del baile del campesino de la región llevado a coreografía dancística y ganador de evento zonal y nacional en ASCUNCULTURA_x000D_
?	Apoyo a los grupos culturales de la institución: danzas, teatro,  canción orquesta, tuna._x000D_
?	Consolidación del presupuesto que permitió la vinculación de tres monitores para el proceso de formación cultural_x000D_
?	La consolidación del presupuesto para el desarrollo de los cursos libres._x000D_
?	Participación de  la UTP a través de esta Vicerrectoría de Responsabilidad Social y Bienestar Universitario área de Formación para la vida, en los entes de  orden artístico cultural del Departamento y del municipio._x000D_
?	Apoyos permanentes a las actividades académicas, recreativas e investigativas de la institución con los equipos de sonido y otras logísticas._x000D_
?	Desarrollo de talleres de símbolos institucionales._x000D_
_x000D_
AREA DE FORMACION DEPORTIVA_x000D_
_x000D_
?	Desarrollo normal del deporte académico formativo I y II para más de 1500 estudiantes tanto en el primer como 2º semestre académico de 2015._x000D_
?	Participación en los eventos deportivos y recreativos zonales y nacionales de ASCUNDEPORTES PARA FUNCIONARIOS,  obteniendo logros significativos (se llegó al pódium)._x000D_
?	Participación en el evento de interconectes  de Pereira 2015, obteniendo el primer puesto_x000D_
?	Participación en los xv juegos  Deportivos nacionales de SINTRAUNICOL, en Tunja; obteniendo maravillosos logros (se lograron primeros puestos en el pódium)._x000D_
?	Se aportó el  apoyo y la información requerida para la ubicación y construcción de nuevos escenarios deportivos para la comunidad universitaria y de Pereira._x000D_
?	Se participó en los XXIV Juegos Universitarios Nacionales de ASCUNDEPORTES, Bogotá 2015 (obteniendo muchos pódium  en diferentes disciplinas deportivas), lo que se traduce en el otorgamiento de 40  de Becas para los estudiantes deportistas que obtuvieron preseas en los juegos y clasificación a eventos mundiales en Europa,  Centroamérica  y juegos Universitarios suramericanos para el año 2016._x000D_
?	A nivel internacional otra vez la UTP en representación de Colombia, en cabeza de John Alexander Jiménez García  y Camilo Quiroga Mendoza, obtuvieron la presea de Bronce en los I BEACH GAMES en Aracaju Brasil 2015 en la disciplina de Voleibol Arena._x000D_
?	participación en sintraunicol Tunja 2015, se clasifico cuarto  puesto a nivel nacional,  con 7 disciplinas en pódium._x000D_
?	Se realizaron los  torneos intra murales en:  Ajedrez, Atletismo, Baloncesto, karate, Futbol, Futbol sala, Tenis , Tenis de mesa y Voleibol_x000D_
</v>
      </c>
    </row>
    <row r="22" spans="1:2" x14ac:dyDescent="0.25">
      <c r="A22" s="509" t="s">
        <v>267</v>
      </c>
      <c r="B22" s="656" t="str">
        <f>VLOOKUP(A22,Tabla__10.1.1.223_SQLEXPRESS_sigob_utp_Componentes_avance[[titulo_componente]:[GERENTE]],7,0)</f>
        <v xml:space="preserve">Información cualitativa del área._x000D_
_x000D_
Como definitivo en al año 2015 se logró un resultado ponderado de todos los indicadores de componente con un 100,25%._x000D_
_x000D_
Retención de estudiantes que reciben beneficios.  93.38% - 100,41%_x000D_
Comunidad Universitaria involucrada en proyectos de servicio social: 1952 - 97,6%_x000D_
Comunidad Universitaria involucrada en programa de voluntariado: 103%_x000D_
Porcentaje de estudiantes identificados en situación de vulnerabilidad que son atendidos por el área: 90% - 100%._x000D_
_x000D_
_x000D_
_x000D_
El componente de atención integral,  servicio social y voluntariado,  está dirigido a todos los actores internos de la Universidad Tecnológica de Pereira con énfasis en la población estudiantil que  solicita los servicios de la Vicerrectoría y especialmente lo relacionado con los diferentes  beneficios que en  calidad  de apoyos son entregados. Igualmente el desarrollo normativo y de procedimientos vincula a las diferentes instancias  de la universidad en cada una de las decisiones que se toman con ocasión de estos beneficios, su proceso de retribución, administración y formación complementaria a los estudiantes con énfasis en las problemáticas sociales existentes en los cuales la universidad tiene consagrados sus propósitos misionales. Se empieza así a indicar el proceso de promoción social._x000D_
Promoción social._x000D_
Se vienen ateniendo directamente  las necesidades socioeconómicas que enfrentan más de 2500  estudiantes desde una atención integral, y acompañado  de esta manera para lograr condiciones dignas de permanencia y egreso exitoso del estudiantado de la institución, atendiendo a la política social y a la misión institucional. Se evidencian más de 3000 solitudes de apoyos socioeconómicos  anuales por el sistema, lo que a su vez construye una dinámica de credibilidad institucional del bienestar. Se suma también los apoyos psicológicos, económicos y de tipo cultural y familiar que se brindan a la comunidad universitaria, y a su vez  las orientaciones brindadas a más de 3500 estudiantes beneficiados con alianzas o proyectos Estado – Universidad- o Empresa Privada – Universidad, lo que dinamiza una universidad que promueve el bienestar y la responsabilidad social con redes y esfuerzos inter y entre institucionales, generando mayores coberturas a las necesidades identificadas de los estudiantes ._x000D_
Se han tenido en cuenta más de 12 estudiantes en condición de discapacidad, empezando así a promover la política de inclusión en su apartado de discapacidad, y siendo esta la posibilidad para ingresar los grupos especiales al sistema del bienestar universitario.   También se administro  la atención integral y diferencial a grupos poblacionales específicos, donde los apoyos socioeconómicos están orientados de manera preferencial para estudiantes de estrato social 1 y 2, casos especiales de estrato 3; a estudiantes pertenecientes a poblaciones especiales como son negritudes, indígenas, desplazados, reinsertados, estudiantes provenientes de zonas apartadas;  en general estudiantes en condición de vulnerabilidad, identificada y caracterizada en los aspectos específicos de interés, que por sus condiciones socioeconómica requieran de un acompañamiento oportuno de la Universidad para lograr su objetivo de formación y profesionalización en los tiempos establecidos por la academia, permitiendo con nuestro quehacer su permanencia y egreso exitoso a través de una atención diferencial, imparcial y objetiva._x000D_
Se encuentra así que el equipo tiene unas más de 8  rutas institucionales establecidas para la atención y remisión de casos y en diversas funciones y roles según situaciones de los estudiantes y donde la UTP no cuenta con el servicio, pero a su sus vez de remitir para atender y apoyar la situación estudiantil, lo cual posibilitan que tanto la comunidad universitaria como la VRSYBU puedan decantar las problemáticas y darle trámites eficientes. Se juega así un papel preponderante para que el bienestar de la UTP, por el lado de los estudiantes tenga una: Identificación, estudio, análisis, respuesta, seguimiento y evaluación de cada apoyo, como de cada actividad que nutre los procedimientos.   _x000D_
Servicio social y voluntariado. _x000D_
_x000D_
Frente a los indicadores de servicio social y voluntariado se vienen avanzando en diversas actividades que responden al orden de la corresponsabilidad social universitaria._x000D_
_x000D_
Es en el anterior sentido que en el SERVICIO SOCIAL se realizan actividades en el marco de la escuela de liderazgo de responsabilidad social, entre estas: capacitaciones en cátedra de paz, emprendimiento, liderazgo desde los nuevos paradigmas.  Logrando que más de 1000 estudiantes durante todo el año puedan  asumir conceptos y practicas éticas, culturales, sociales y de estilos de vida que están a favor del medio y del campus universitario. Construyéndose así una cultura de debate pacifico, de  argumentación, de dinamización social lúdica y pedagógica a situaciones cotidianas con un  enfoque aporta a cambios de conductas de los ciudadanos y estudiantes de la universidad, promoviendo una universidad corresponsable con sus problemáticas._x000D_
 _x000D_
Por otro lado el Voluntariado, realiza con los estudiantes acciones que facilitan apoyar estrategias emergentes en la universidad como UTP tiene talento o UTEPITOS, en la que se cuenta con las participaciones de los estudiantes en procesos de recolección, divulgación y búsqueda de participantes para ambas actividades. Tanto en la búsqueda de firmas para participar como utepitos en un concurso, y por el lado de utp tiene talento con aportes desde el ámbito artístico, realizando la oferta y estructura de poder apoyar el evento como voluntarios del mismo._x000D_
Para el mes de noviembre los indicadores llegaran al 100 %, puesto que se realizan los cierres del proceso, lo que lleva considerablemente los participantes y participaciones de los estudiantes._x000D_
Logros Generales del servicio social y voluntariado:_x000D_
_x000D_
?	Se cumple con el avance de % de las metas y a su vez se está llegando al cumplimiento del indicador._x000D_
?	Se establecen planeaciones con la participación de los estudiantes_x000D_
?	El PAI se articula de manera exitosa a la lógica preestablecida de la VRSYBU nutriendo nuevas miradas y acciones que benefician a la comunidad universitaria. _x000D_
?	Se cambia el concepto de horas por objetivos, lo que a su vez empodera a los estudiantes de sus procesos de Servicio social, evidenciándose estudiantes más activos y propositivos a la corresponsabilidad social universitaria. _x000D_
?	El discurso varía y el lenguaje es más de SERVICIO y gestión hacia un bienestar lo que hace del Servicio Social un lugar de prácticas ciudadanas  en diversos temas. _x000D_
?	Se tiene todo un proceso y lenguaje interinstitucional muy claro a la hora de acuerdos de las actividades, respetando la institucionalidad._x000D_
?	Se afianza la escuela de liderazgo._x000D_
?	Los estudiantes se cualificaron en las líneas permitiendo tener mayores herramientas teóricas y prácticas de problemáticas cotidianas a la hora de intervenir sus contextos. Desde Interacción, Reconocimiento, Manejo de la comunicación, Etc._x000D_
?	Se tienen más de 10o estudiantes formándose en liderazgo para realizar proceso de replicas _x000D_
?	Cumplimiento en el servicio social de un 90 % de los estudiantes aprobados con los apoyos socioeconómicos._x000D_
_x000D_
_x000D_
Lo que indica la meta, es que como mínimo se desea apoyar al 90% de los estudiantes solicitantes de los apoyos que brinda la Vicerrectoría._x000D_
_x000D_
Tabla 1: Indicador de población estudiantil en situación de vulnerabilidad_x000D_
INDICADOR_x000D_
POBLACIÓN ESTUDIANTIL EN SITUACIÓN DE VULNERABILIDAD_x000D_
APOYADOS	                                                                                                                 574_x000D_
IDENTIFICADOS	                                                                                           </v>
      </c>
    </row>
    <row r="23" spans="1:2" x14ac:dyDescent="0.25">
      <c r="A23" s="510" t="s">
        <v>270</v>
      </c>
      <c r="B23" s="656" t="str">
        <f>VLOOKUP(A23,Tabla__10.1.1.223_SQLEXPRESS_sigob_utp_Componentes_avance[[titulo_componente]:[GERENTE]],7,0)</f>
        <v xml:space="preserve">El Componente Universidad que Promueve la Salud, define indicadores correspondientes a  Promoción de la Salud con 86.51% de avance en relación con la meta de 16000 con corte a Diciembre  31 de 2015 a continuación se presenta informe cualitativo: _x000D_
_x000D_
Durante el mes de Diciembre de 2015, (fecha de corte diciembre 31 de 2015): se realizó reunión con empresarios y líderes del departamento buscando organización para realizar las gestiones que hagan posible la construcción de un Centro de Desarrollo Infantil denominado CASITA UTEPITOS al interior de la UTP para favorecer a estudiantes madres y padres de familia, reduciendo sus riesgos de deserción académica, se realizó además campaña informativa sobre ZICA, VIH y Salud Oral para la comunidad universitaria._x000D_
_x000D_
_x000D_
 </v>
      </c>
    </row>
    <row r="24" spans="1:2" x14ac:dyDescent="0.25">
      <c r="A24" s="509" t="s">
        <v>105</v>
      </c>
      <c r="B24" s="656" t="str">
        <f>VLOOKUP(A24,Tabla__10.1.1.223_SQLEXPRESS_sigob_utp_Componentes_avance[[titulo_componente]:[GERENTE]],7,0)</f>
        <v xml:space="preserve">Para el mes de diciembre de 2015 y como cierre definitivo del año, el indicador Pertinencia de la información para la toma de decisiones, presenta un avance del 100%, lo que respecto a la meta de un 55% corresponde con un cumplimiento de 181.8%. Lo anterior corresponde a que todos los productos presentados por el observatorio social han sido utilizados para la toma de decisiones en la Vicerrectoría de Responsabilidad Social y Bienestar Universitario, impactando en la comunidad universitaria._x000D_
_x000D_
_x000D_
Se destaca que el último reporte numérico en los indicadores fue en el mes de octubre, debido a que el indicador se cumple en porcentaje, por lo que el mismo 100% fue logrado desde esa fecha, por lo que de esa manera, era ilógico ubicar un cumplimiento mayor. _x000D_
_x000D_
INVESTIGACIÓN SOCIAL_x000D_
_x000D_
En los meses de noviembre y diciembre, el observatorio social continúo con el desarrolló de las actividades de apoyo a los análisis de datos y respuesta a solicitudes generales, además se contribuyó significativamente al ANALISIS DEL IMPACTO DE LOS APOYOS SOCIOECONOMICOS realizados entre el observatorio social y el observatorio institucional._x000D_
_x000D_
_x000D_
En el mes de septiembre y las dos primeras semanas de octubre, el observatorio social desarrollo un producto de investigación bastante importante, consiste en el aplicativo para la digitalización de la prueba DIT y la generación de los cálculos correspondientes a los resultados para cada una de las personas que respondan dicha prueba. Éste aplicativo fue el fruto de la consulta de documentación referente a la prueba, el diseño del formulario para el ingreso de la prueba y la elaboración del código de programación en Visual Basic de Excel Office de tal manera que valide las respuestas, consolide los datos y permita el cálculo de los resultados. Este producto será de gran utilidad para el proceso de FORMACIÓN PARA LA RESPONSABILIDAD SOCIAL y la medición de su indicador en el plan de desarrollo institucional para los años 2016 y 2017. Se considera además desde otro punto de vista un producto de investigación que además aportará a la futura investigación sobre el estadio moral de los estudiantes del proceso mencionado y otros grupos de interés. Es también un producto que aporta en la toma de decisiones, teniendo en cuenta que medirá el avance formativo de los estudiantes y permitirá decidir sobre los cambios en las intervenciones a los mismos estudiantes. (ESTA ACTIVIDAD CORRESPONDE EN EL PLAN OPERATIVO DEL OBSERVATORIO SOCIAL AL ITEM NÚMERO 1)._x000D_
_x000D_
_x000D_
MONITOREO SOCIAL_x000D_
_x000D_
En el año 2015, el observatorio social de la Universidad Tecnológica de Pereira tuvo grandes cambios respecto del año 2014, estos se debieron a decisiones por parte de las directivas institucionales, consistentes en que el observatorio social pasaría a ser parte de un observatorio institucional._x000D_
_x000D_
No obstante el observatorio social continua realizando ciertas labores y procesos, a la espera de la ejecución de las decisiones institucionales tomadas, sin embargo se debe tener en cuenta que el número de profesionales dispuestos para el mismo proceso rebajo en un 75% lo que ha generado que la capacidad de generación de resultados por parte del equipo allá rebajado considerablemente._x000D_
_x000D_
_x000D_
Entre los meses de enero y agosto de 2015 se presentan los siguientes productos desde el observatorio social, estos caracterizados entre los productos de monitoreo social puesto que consisten en la consolidación de información para la respuesta a consultas internas o externas sobre temas relacionados con la Vicerrectoría de Responsabilidad Social y Bienestar Universitario y los estudiantes de la Institución.:_x000D_
_x000D_
_x000D_
1.	Desarrollo de tabla con datos sobre la distribución de estudiantes por facultad y diseño parcial de distribución por puntos de atención y profesionales, todo esto para el PAI, además se aportó en la gestión de información y comunicación respecto a la presentación del PAI en las diferentes instancias de la Universidad y se inició el desarrollo del mapa con los puntos de atención para la misma presentación._x000D_
_x000D_
2.	Consolidación y ordenamiento de los reportes e información relacionados con los estudiantes de la Universidad apoyados con el programa jóvenes en acción del DPS: este trabajo dio como resultado la aclaración de asuntos pendientes con estudiantes y el orden de la información generada desde el inicio del convenio entre la Universidad y el DPS._x000D_
_x000D_
3.	Consolidación de resultados de bonos de apoyo (BA-BT-MS) para estudiantes antiguos en el 2015-1: de acuerdo a lo enviado por las trabajadoras sociales, este documento se utilizó además para la asignación de apoyos y publicación de resultados._x000D_
_x000D_
4.	Respuesta a PQR de estudiante CRISTIAN ADOLFO VARGAS CARDOZO sobre los apoyos del DPS y los reportes que ha presentado la Universidad con sus datos: esta además fue enviada a la profesional del DPS para que apoyaran en la resolución del problema del estudiante, pues esta solución no dependía de la Universidad._x000D_
_x000D_
5.	Apoyo en cruce de datos para el programa Ser Pilo Paga: verificando los estudiantes matriculados en la Universidad contra la lista de apoyados por el programa._x000D_
_x000D_
6.	Consolidación de resultados de bonos de apoyo (BA-BT-MS) para estudiantes antiguos, en los casos extemporáneos y revisiones para el 2015-1: de acuerdo a lo enviado por las trabajadoras sociales, este documento se utilizó además para la asignación de apoyos y publicación de resultados.  Además se consolidaron y se publicaron los resultados de estudiantes de primer semestre._x000D_
_x000D_
7.	Consolidación y envío de reporte DPS – Ser pilo paga_x000D_
Se consolidó y se hizo entrega del reporte 1 de 2015-1 de los estudiantes que son beneficiarios del programa “Ser pilo paga”, este para ser remitido al Departamento de Prosperidad Social en su programa Jóvenes en Acción. El reporte fue elaborado de acuerdo a la guía de entrega del DPS expedida en marzo de 2015, versión 1.6._x000D_
_x000D_
8.	Procesamiento y consolidación de información referente a los estudiantes solicitantes en el 2014-2 que presentaron inconsistencias de información en la misma solicitud._x000D_
_x000D_
9.	Consolidación de datos de apoyos socioeconomicos (BONO DE ALIMENTACIÓN, BONO DE TRANSPORTE y MONITORIA SOCIAL)  desde el 2012 al 2014, incluyendo número de apoyados, estudiantes matriculados en dichas vigencias y el número de solicitantes de dichos apoyos. Esta información fue gestionada para la CONTRALORIA GENERAL DE LA REPUBLICA._x000D_
_x000D_
10.	Consolidación y envío de información en respuesta a memorando de la facultad de ingeniería industrial._x000D_
_x000D_
11.	Consolidación y envío de información referente a las atenciones de la Vicerrectoría para los eventos “dialogo con facultades” entre las directivas de la Universidad y las siguientes facultades o programas académicos (cada facultad se atendió de manera independiente y se generó un producto para cada una de ellas):_x000D_
_x000D_
Facultad de tecnologías._x000D_
Ingeniería Mecánica._x000D_
Ciencias ambientales._x000D_
Medicina Veterinaria y Zootecnia_x000D_
Medicina._x000D_
_x000D_
12.	Gestión y consolidación de información solicitada por la auditoría de Bureau Veritas._x000D_
_x000D_
13. Consolidación de base de datos de estudiantes apoyados por el programa TODOS A LA UNIVERSIDAD, desde que el programa inició hasta el semestre 2015-1._x000D_
_x000D_
14. Consolidación de información referente a las atenciones con apoyos socioeconomicos desde el año 2012 hasta el 2015-1._x000D_
_x000D_
15. Consolidación de información de las atenciones en cada una de las áreas de la VRSBU desde el año 2012 hasta el 2014._x000D_
_x000D_
</v>
      </c>
    </row>
    <row r="25" spans="1:2" x14ac:dyDescent="0.25">
      <c r="A25" s="510" t="s">
        <v>108</v>
      </c>
      <c r="B25" s="656" t="str">
        <f>VLOOKUP(A25,Tabla__10.1.1.223_SQLEXPRESS_sigob_utp_Componentes_avance[[titulo_componente]:[GERENTE]],7,0)</f>
        <v xml:space="preserve">Vigencia 2015_x000D_
_x000D_
Diciembre de 2015 cierre: el avance acumulado es del 75,95% el cual corresponde a $1,050,512,895, de los recursos gestionados sobre los de inversión y están representados en los programas: Plan padrino - Cooperativa San Fernando,  Audifarma, Alcaldia de Pereira, Risarlada Porfesional, independientes, PAE,  banquete de apoyo bienestar_x000D_
_x000D_
Noviembre de 2015: el avance es del 42,20 el cual corresponde a $583,755,953 de los recursos gestionados sobre los de inversión y están representados en los programas Risaralda Profesional y banquete de apoyo bienestar_x000D_
_x000D_
Octubre de 2015: El avance es del 41,54%, el cual corresponde al $574,638,538 de los recursos gestionados sobre los de inversión y están representados en los programas Risaralda Profesional y banquete de apoyo bienestar_x000D_
_x000D_
Septiembre de 2015:  El avance es del 41,32%, el cual corresponde al $571,626,350 de los recursos gestionados sobre los de inversión y están representados en los programas Risaralda Profesional, banquete de apoyo bienestar_x000D_
_x000D_
Agosto de 2015: El avance es del 41,08%, el cual corresponde al $568,178,898 de los recursos gestionados sobre los de inversión y están representados en los programas Risaralda Profesional, banquete de apoyo bienestar e intereses cuentas de la nación Plan Padrino._x000D_
_x000D_
Julio de 2015:  El avance es del 39,33% el cual corresponde al $543,975,959 de los recursos gestionados sobre los de inversión y están representados en los programas Risaralda Profesional e intereses cuentas de la nación Plan Padrino._x000D_
_x000D_
Junio de 2015:  El avance es del 36,26% el cual corresponde al $501,497,102 de los recursos gestionados sobre los de inversión y están representados en los programas Risaralda Profesional, Becas Talento e intereses cuentas de la nación Plan Padrino._x000D_
_x000D_
Mayo de 2015: El avance es del 15,30% el cual corresponde al $211,666,698 de los recursos gestionados sobre los de inversión y están representados en los programas Risaralda Profesional, Becas Talento,  Plan Padrino._x000D_
_x000D_
Abril de 2015: El avance es del 9,86% el  cual corresponde al $136,345,480 de los recursos gestionados sobre los de inversión y están representados en los programas Risaralda Profesional, Plan Padrino._x000D_
_x000D_
Marzo de 2015: Se cuenta con un avance del 6,79% el cual corresponde al $93,959,096 de los recursos gestionados sobre los de inversión y están representados en los programas Risaralda Profesional, Becas Talento, Plan Padrino._x000D_
_x000D_
Enero - febrero de 2015: Se logra un avance del 5,93% el cual corresponde a $81,984,308 de recursos gestionados sobre $1,383,249,210 correspondiente a los 5 proyectos de inversión de la Vicerrectoria._x000D_
_x000D_
La gestión de recursos corresponde a:_x000D_
_x000D_
Municipios de Risaralda - Programa Risaralda Profesional: La Celia, Belen y la Virginia _x000D_
Becas talento: Fundación volar, coats cadena, linares construcciones y un donante como persona natural._x000D_
Plan padrino: Intereses cuentas de la nación._x000D_
_x000D_
_x000D_
Vigencia 2014_x000D_
_x000D_
Gestión Estratégica, desde el objetivo de BI, está concebida desde tres enfoques principales: el fortalecimiento de la responsabilidad social, la gestión de la comunicación e Información y la gestión logística, ejes que están construidos desde una visión de acercamiento, gestión y trabajo conjunto entre la Universidad, la empresa y el Estado, la atención, comunicación e información orientada hacia el usuario interno y externo, el fortalecimiento de las comunicaciones, la imagen y posicionamiento institucional en el medio, así como el uso adecuado, direccionado y planeado de los recursos desde una visión administrativa y financiera bajo los lineamientos institucionales y desde una cultura del acompañamiento y trabajo en equipo._x000D_
_x000D_
Tiene como objetivos principales:_x000D_
_x000D_
•	Generar y administrar estrategias de gestión de recursos para el fortalecimiento de la responsabilidad social, la Inclusión, la    permanencia y egreso exitoso._x000D_
_x000D_
•	Fortalecer y mantener una estructura organizacional  funcional, eficaz y efectiva._x000D_
_x000D_
•	Administrar el presupuesto de la Vicerrectoria y  los proyectos especiales que se derivan de la gestión de recursos por medio de las alianzas y/o convenios._x000D_
_x000D_
•	Dar respuesta a las necesidades  de las áreas de la Vicerrectoría y  a nivel institucional._x000D_
_x000D_
•	Trabajar de manera conjunta con la estrategia de integración y estímulos, desarrollo humano; en pro del bienestar y medición del talento humano del proceso._x000D_
_x000D_
Para el mes de diciembre se presentó un avance del 2,94% correspondiente a $39,429,474, provenientes de la alcaldía de Belén de Umbría, la alcaldía de Marsella, el programa Risaralda Profesional, pentagrama , fundación volar, Federación de cafeteros , entre otros._x000D_
_x000D_
Para la vigencia 2014, se logró  alcanzar  la meta proyectada y superarla, con un total acumulado del 75,94% equivalente a $ 1.019.853.998, este porcentaje comparado con la meta del 54% , muestra un cumplimiento del 140,63%.eso se dio gracias a las diferentes alianzas y/o convenios gestionados y mantenidos por la Vicerrectoría de Responsabilidad Social, lo que a su vez permitió el fortalecimiento de los programas de apoyo socio económico y de apoyo a un gran número de estudiantes como aquellos beneficiados por el Departamento para la Prosperidad Social, Ecopetrol,entre otras._x000D_
_x000D_
_x000D_
 </v>
      </c>
    </row>
    <row r="26" spans="1:2" x14ac:dyDescent="0.25">
      <c r="A26" s="511" t="s">
        <v>111</v>
      </c>
      <c r="B26" s="656" t="str">
        <f>VLOOKUP(A26,Tabla__10.1.1.223_SQLEXPRESS_sigob_utp_Componentes_avance[[titulo_componente]:[GERENTE]],7,0)</f>
        <v xml:space="preserve">31 de Diciembre de 2015 _x000D_
_x000D_
CREACIÓN Y TRANSFORMACIÓN DEL CONOCIMIENTO_x000D_
_x000D_
1. Número de artículos publicados en revistas indexadas:  La meta es 230  artículos año 2015, actualmente la Vicerrectoría cuenta con un reporte de parte del CIARP actualizado donde se registran 166 artículos en revistas indexadas (A1, A2, B y C) en el año 2015,  obteniendo un avance del 72.18%  de la meta establecida._x000D_
_x000D_
_x000D_
2. Número de obras artísticas: La meta establecida es de 5 obras artística en el año 2015 y a la fecha se tiene un reporte del CIARP de 6, obteniendo un avance del 120%_x000D_
_x000D_
_x000D_
3. Número de capítulo de libro resultado de investigación: La meta establecida  para este año es de  20 obras libro o capítulo de libro resultado de investigación en el  año 2015 y a la fecha se tiene un reporte del CIARP de 9, obteniendo un avance del 45%_x000D_
_x000D_
</v>
      </c>
    </row>
    <row r="27" spans="1:2" x14ac:dyDescent="0.25">
      <c r="A27" s="514" t="s">
        <v>115</v>
      </c>
      <c r="B27" s="656" t="str">
        <f>VLOOKUP(A27,Tabla__10.1.1.223_SQLEXPRESS_sigob_utp_Componentes_avance[[titulo_componente]:[GERENTE]],7,0)</f>
        <v xml:space="preserve">31 de Diciembre de 2015_x000D_
_x000D_
1. Número de citaciones de investigadores de la Universidad en revistas indexadas internacionales: La meta es de 200 citaciones para el año 2015 y se cuenta actualmente con 523, logrando un porcentaje de cumplimiento del 261.5%._x000D_
_x000D_
2. Registros de propiedad intelectual: Se cuenta actualmente con 53 registros de propiedad intelectual, cumpliéndose en un 139.47% con la meta establecida de 38 registros._x000D_
_x000D_
Marcas: 5 _x000D_
_x000D_
1. ORGANISMO CERTIFICADOR DE SISTEMAS DE GESTION DE LA CALIDAD UNIVERSIDAD TECNOLOGICA DE PEREIRA OCSGC - UTP_x000D_
2. COLOMBIA CHALLENGE YOUR KNOWLEDGE_x000D_
3. COLOMBIA CHALLENGE YOUR KNOWLEDGE_x000D_
4. qlct_x000D_
5. SERÉ VUELVE A SER TU_x000D_
_x000D_
Patentes: 8_x000D_
_x000D_
1. Dispositivo para Grabar y Estampar._x000D_
2. Proceso de Obtención de Aceite de Gusano de Seda Bombix Mori Linn Híbrido Pílamo 1 en Estado de Crisálida sin degradación por acción Microbiana._x000D_
3. Proceso y obtención de aceite de gusano quinto instar para uso cosmético._x000D_
4. Selección y Propagación In Vitro de Mora de Castilla._x000D_
5. Dispositivo de Sorteo Modular y Autónomo (Balotera)._x000D_
6. Proceso para la Fabricación de Materiales de Construcción a partir de Residuos Celulósicos._x000D_
7. Equipo para medir la madurez de los culmos de Guadua._x000D_
8."Propagación in Vitro de Heliconia Bihai (L) CV. Lobster Salmon y Heliconia Orthotricha CV. Arcoiris_x000D_
ORTHOTRICHA CV. ARCOIRIS_x000D_
_x000D_
Software: 40 (Ver relación anexa)_x000D_
_x000D_
_x000D_
Cabe destacar que dicho indicador es acumulado desde el año 2008 a la fecha._x000D_
_x000D_
_x000D_
_x000D_
_x000D_
_x000D_
_x000D_
_x000D_
_x000D_
_x000D_
_x000D_
_x000D_
_x000D_
_x000D_
</v>
      </c>
    </row>
    <row r="28" spans="1:2" x14ac:dyDescent="0.25">
      <c r="A28" s="511" t="s">
        <v>121</v>
      </c>
      <c r="B28" s="656" t="str">
        <f>VLOOKUP(A28,Tabla__10.1.1.223_SQLEXPRESS_sigob_utp_Componentes_avance[[titulo_componente]:[GERENTE]],7,0)</f>
        <v xml:space="preserve">31 de Diciembre de 2015 _x000D_
_x000D_
No de Proyectos de extensión enfocados en el tema socio-cultural (Incluyen proyectos financiados en la convocatoria interna) año 2015: La meta para el año 2015 son 56 proyectos de este tipo y a la fecha se cuenta con:_x000D_
_x000D_
1. 65 Actividades en temas socio culturales_x000D_
2. 6 Proyectos aprobados en la convocatoria interna de extensión solidaria y cultural._x000D_
_x000D_
En total se cuenta con 71 proyectos para un nivel de cumplimiento del 126.78%._x000D_
_x000D_
</v>
      </c>
    </row>
    <row r="29" spans="1:2" x14ac:dyDescent="0.25">
      <c r="A29" s="514" t="s">
        <v>123</v>
      </c>
      <c r="B29" s="656" t="str">
        <f>VLOOKUP(A29,Tabla__10.1.1.223_SQLEXPRESS_sigob_utp_Componentes_avance[[titulo_componente]:[GERENTE]],7,0)</f>
        <v xml:space="preserve">31 de Diciembre de 2015 _x000D_
_x000D_
DESARROLLO INSTITUCIONAL_x000D_
_x000D_
1. Número de  grupos de investigación reconocidos por Colciencias: En este indicador se hace seguimiento al número de grupos de investigación reconocidos por Colciencias. La meta estimada para el año 2015 es de 72 grupos de investigación y actualmente se ha cumplido en un 100%. _x000D_
_x000D_
2. Número de grupos de investigación reconocidos por Colciencias participando en redes: La meta para el 2015 es de 25 grupos y actualmente se cuenta con 17 vinculados a redes ya sea de carácter nacional o internacional, es decir, se cumplió la meta en un 68%. El cumplimiento de este indicador se vio afectado teniendo en cuenta el cambio en la medición del mismo, ya que solo se contempla las redes de investigación en las cuales participan los grupos reconocidos por Colciencias._x000D_
_x000D_
3. Porcentaje de grupos de investigación reconocidos por Colciencias  vinculados en los programas de maestría y doctorado: La meta para el año 2015 es que el 60% de los grupos reconocidos por Colciencias se encuentren vinculados a estos programas, la cual se ha cumplido en un  120.33%,  ya que actualmente se cuenta con 52 grupos reconocidos vinculados en los programas de maestría y doctorado  de los 72  reconocidos por Colciencias (72.2%)._x000D_
_x000D_
</v>
      </c>
    </row>
    <row r="30" spans="1:2" x14ac:dyDescent="0.25">
      <c r="A30" s="511" t="s">
        <v>127</v>
      </c>
      <c r="B30" s="656" t="str">
        <f>VLOOKUP(A30,Tabla__10.1.1.223_SQLEXPRESS_sigob_utp_Componentes_avance[[titulo_componente]:[GERENTE]],7,0)</f>
        <v>31 de Diciembre de 2015_x000D_
_x000D_
_x000D_
1.	Bilingüismo de Estudiantes: el indicador cierra para el 2015, en el 9,8% que corresponde al total de  estudiantes que presentaron y APROBARON prueba de suficiencia de inglés más aquellos que terminaron todos los cursos y se les aprobó la suficiencia durante la vigencia 2015: de un total de matriculados en segundo semestre - pregrado, 15745, cumplieron con el requisito: 440 (examen Febrero) + 399 (examen Mayo) + 173 (examen Septiembre) + 109 (examen Noviembre) + 424 (finalizaron cursos) o sea 1545, lo que da (1436/15745)% = 9,12%. Dic. 9 de 2015 o sea: (1545 / 15745) * 100 = 9,8%._x000D_
2.	Bilingüismo en Docentes: al cierre del año 2015, el número de docentes que alcanzaron nivel B2 en competencia en lengua extranjera, es de 28 de 94 en formación; el indicador cierra en 29,79%._x000D_
3.	Bilingüismo de Administrativos: este indicador es acumulativo y corresponde a los funcionarios adscritos a dependencias administrativas que desde el 2010 hasta el 2015 han venido presentando la prueba Oxford y que han adquirido como mínimo un nivel de competencia en el idioma ingles de B1: son 49 funcionarios al cierre del año. Durante el año 2015, ocho (8) personas cumplieron con las políticas establecidas por la Vicerrectoría Administrativa para el Proyecto de Formación de Administrativos en Lengua Inglesa, participando por esto en el programa de inmersión en el exterior durante junio y julio. El indicador cierra en 16%._x000D_
4.	Convenios Internacionales de cooperación académica activos: el indicador cierra en 88% lo que refleja que el 88% de los convenios vigentes está activo. Durante el presente año, se realizó una revisión de los convenios que vencían este año y se levantó el inventario del responsable interno para la mayoría, información con la cual no se contaba; en este sentido, se realizó una labor fuerte de renovación de los convenios por vencer. _x000D_
5.	Grupos registrados y reconocidos por Colciencias Pertenecientes a Redes de Investigación internacionales: es la Vicerrectoría de Investigación Innovación y extensión la encargada de reportar este indicador, se reportan 11 grupos al cierre del 2015. Aparecen reportados grupos de todas las facultades menos de las de Ciencias de la Salud y de la de Bellas Artes y Humanidades. Cabe destacar que el valor disminuyó con respecto al año pasado, puesto que sólo se tienen en cuenta los grupos reconocidos por Colciencias, los cuales disminuyeron debido al cambio de forma de medición de grupos de Colciencias para el 2015._x000D_
6.	Estudiantes UTP en movilidad internacional: la vigencia cierra con 58 estudiantes UTP que realizaron movilidad internacional. Los países destino de mayor a menor frecuencia fueron para el 2015: México, Francia, Brasil, Alemania, España, Argentina, Canadá, Chile, Perú, Cuba, Sudáfrica, U.S.A., Panamá. La Facultad de Ingeniería Industrial fue la de mayor movilidad con el 24% de participación, le siguieron la Facultad de Ciencias de la Salud con el 19%, las Facultades de Bellas Artes y Humanidades, Ciencias Ambientales, Ciencias de la Educación, Tecnologías, con el 10%, y luego la Facultad de Ingenierías con el 9% y la Facultad de Ingeniería Mecánica con el 7%._x000D_
7.	Estudiantes internacionales en la UTP: el indicador cierra en 55 estudiantes internacionales en la UTP. La Facultad de Ciencias de la Salud fue quién más recibió internacionales con una participación del 25%, le siguieron las Facultades de Ciencias Ambientales con el 22%, las de Ciencias de la Educación e Ingeniería Industrial con el 18%, la de Ingenierías con el 5%, las de Bellas Artes y Humanidades, Tecnologías e Ingeniería Mecánica con el 4%. El país de origen más frecuentes fueron México con el 31%, Francia con el 15%, Alemania y Perú con el 13%, Brasil y España con el 9%, Italia con el 5%, U.S.A. con el 4% y Argentina con el 2%._x000D_
8.	Socios Académicos Internacionales: se reportan al cierre del 2015, un total de 18 socios académicos activos de una meta de 18. Este indicador da el número de socios académicos activos internacionales con que cuentan las Facultades de la UTP. Durante el presente año, se siguió trabajando en la consolidación de las relaciones con la ENIM (Francia – Facultades de Ingeniería Mecánica e Industrial), con COTTBUS (Germany – Facultad de Ciencias Ambientales) en coordinación con la Oficina de Relaciones Internacionales. Además la Maestría de Educación de la Facultad de Ciencias de la Educación continuó su trabajo de años atrás con la Université de Sherbrooke y la Universidad Autónoma de Barcelona. A este relacionamiento, se suma el establecido con la Universidad de Salerno por parte del Doctorado de Ciencias Biomédicas y de la escuela de Química así como el nuevo relacionamiento de la Facultad de Ingeniería Industrial con la secretaría Técnica del programa Initiative 2020 de World Ressources Institute (WRI) y el CATIE (Costa Rica). Es de resaltar también la actividad internacional del Doctorado de Ingeniería con investigadores de Francia y de Alemania. _x000D_
9.	Asignaturas orientadas por profesores visitantes internacionales: al cierre del año, se completan 14, de una meta de 6, seminarios dictados por profesores invitados internacionales en el marco de la internacionalización especialmente de los posgrados. Se reportan desde los programas de Maestría en Educación, Doctorado en Didáctica, Doctorado en Ingeniería, Maestría en Ingeniería Eléctrica, Maestría en Historia, Maestría en Estética y Creación, Especialización en Gerencia del Deporte y la Recreación._x000D_
10.	Organización de eventos internacionales: el cumplimiento es del 100%, con el “Diplomado Internacional Gestión Integral Guadua” coordinado por la Facultad de Ciencias Ambientales y la celebración del día de Europa en el Eje Cafetero, la cual se llevó a cabo en la UTP, con la visita de la Delegación de la Unión Europea en cabeza de su Embajadora, así como de otros 15 representantes de estados europeos. Este evento se constituyó en el evento del año por la calidad de los participantes y por la agenda diversa académica, de investigación  y el networking que se desarrollaron y que dejaron abiertas las puertas para una cooperación más fuerte con la unión europea.  _x000D_
11.	Docentes que dan ponencias en eventos internacionales: al cierre del año, el reporte es de 42 docentes que presentaron ponencias en eventos internacionales. Se destacan las Facultades de Ciencias de la Salud con una participación del 17%, Ingeniería Industrial, Ingenierías y Tecnologías con el 12%, Ciencias Ambientales, Ciencias Básicas, Ciencias de la Educación e Ingeniería Mecánica, y Bellas Artes y Humanidades con el 9,5%. _x000D_
12.	Docentes que salen al exterior: la División de Personal reportó al cierre del 2015, 138 docentes que se desplazaron al exterior para cumplir distintas actividades. De ellos 35 pertenecen a la Facultad de Ciencias de la Salud participando con el 25%, 23 a la Facultad de Tecnologías participando con el 17%, las Facultades de Ciencias Ambientales y Ciencias de la Educación participan con el 10%, Ingenierías con el 9%, las Facultades de Ingeniería Industrial y Ciencias Básicas con el 8%, Bellas Artes y Humanidades con el 7%, Ingeniería Mecánica con el 6%. El 30% de los docentes se desplazó para realizar ponencias en eventos internacionales; el 15% se desplazó a México, el 10% a los Estados Unidos, el 9% a Brasil, el 8% a Argentina, Cuba, Chile, Ecuador y España participaron con el 7%.   _x000D_
13.	Membresías y participación en asociaciones / redes internacionales: al cierre de la vigencia, se reportan tres (3): ASOCIACION UNIVERSITARIA IBEROAMERICANA  DE POSTGRADO – AUIP, ASSOCIATION COLUMBUS Paris et Genève y CONSORCIO DE ESCUELAS DE INGENIERIA DE LATINOAMERICA Y DEL CARIBE - LACCEI (Latin American and Caribbean Consortium of Engineering Institutions).</v>
      </c>
    </row>
    <row r="31" spans="1:2" x14ac:dyDescent="0.25">
      <c r="A31" s="509" t="s">
        <v>715</v>
      </c>
      <c r="B31" s="656" t="str">
        <f>VLOOKUP(A31,Tabla__10.1.1.223_SQLEXPRESS_sigob_utp_Componentes_avance[[titulo_componente]:[GERENTE]],7,0)</f>
        <v xml:space="preserve">Indicador Nivel de Bilinguismo Administrativo:Es importante recordar este indicador es acumulativo y que corresponde a todos aquellos funcionarios adscritos a las diferentes dependencias administrativas que desde el 2010 hasta el 2015 han venido presentando la prueba Oxford y que se encuentran catalogados como mínimo en nivel de competencia en el idioma ingles B1._x000D_
_x000D_
Avance Cuantitativo: A 31 de Diciembre se tiene un avance del 80%_x000D_
Avance Cualitativo: Desde el 2010 hasta el 2015, 49 funcionarios se encuentran catalogados como mínimo en nivel de competencia en el idioma ingles B1 de acuerdo con los resultados obtenidos en la prueba oxford._x000D_
_x000D_
En el año 2015, Ocho (8) funcionarios administrativos que cumplieron con las políticas establecidas por la Vicerrectoría Administrativa para el Proyecto de Formación de Administrativos en Lengua Inglesa, realizaron el Programa de Inmersión en el exterior en los meses de Junio a Agosto._x000D_
_x000D_
Nota: El listado de los funcionarios reposa en la Vicerrectoría Administrativa y este no se anexa al SIGOB ya que contiene información personal._x000D_
</v>
      </c>
    </row>
    <row r="32" spans="1:2" x14ac:dyDescent="0.25">
      <c r="A32" s="514" t="s">
        <v>139</v>
      </c>
      <c r="B32" s="656" t="str">
        <f>VLOOKUP(A32,Tabla__10.1.1.223_SQLEXPRESS_sigob_utp_Componentes_avance[[titulo_componente]:[GERENTE]],7,0)</f>
        <v xml:space="preserve">31 de diciembre de 2015._x000D_
_x000D_
El indicador de gestión de la información está conformado en un 50% por el avance del sistema de información en cuanto a la recolección de los datos relacionados con la internacionalización de la UTP desde las fuentes, más un 50% de generación de reportes desde las mismas fuentes de la información institucional. Al cierre del año 2015, no hubo avances, conservándose la misma ejecución del 27% alcanzado durante la vigencia del 2014._x000D_
_x000D_
A inicios del año, se llevó a cabo una reunión entre la Oficina de Relaciones Internacionales y la División de Sistemas, donde se fijaron unos compromisos por parte de la División de Sistemas, sin embargo no se cumplieron, ni en cuanto al listado de convenios ni a los otros plasmados en el acta correspondiente. Esto sin embargo no impidió que la Oficina de Relaciones Internacionales cumpliera con los compromisos de reporte de información en los sistemas de la universidad, aunque haciéndose más dispendioso el trabajo. Se puede revisar el acta correspondiente y sus anexos._x000D_
_x000D_
Con el presente informe, se adjunta el soporte donde se indica forma de cálculo del indicador. _x000D_
</v>
      </c>
    </row>
    <row r="33" spans="1:2" ht="30" x14ac:dyDescent="0.25">
      <c r="A33" s="509" t="s">
        <v>683</v>
      </c>
      <c r="B33" s="656" t="str">
        <f>VLOOKUP(A33,Tabla__10.1.1.223_SQLEXPRESS_sigob_utp_Componentes_avance[[titulo_componente]:[GERENTE]],7,0)</f>
        <v xml:space="preserve">REPORTE A NIVEL DE COMPONENTE  _x000D_
_x000D_
DIRECCIONAMIENTO ESTRATÉGICOS DE LOS ÁMBITOS DE LA TECNOLOGÍA Y LA PRODUCCIÓN_x000D_
_x000D_
Reporte: Al 31 de diciembre del 2015_x000D_
_x000D_
_x000D_
REPORTE A NIVEL DE COMPONENTE  _x000D_
_x000D_
DIRECCIONAMIENTO ESTRATÉGICOS DE LOS ÁMBITOS DE LA TECNOLOGÍA Y LA PRODUCCIÓN_x000D_
_x000D_
Este componente se mide a través del  indicador: TRANSFERENCIA DE CONOCIMIENTO AL SECTOR PRODUCTIVO_x000D_
_x000D_
Para el 2015 la meta fue de 10 alianzas, lográndose un nivel de cumplimiento de 8 alianzas equivalentes a un 80%_x000D_
_x000D_
Estas son las alianzas en los ámbitos de la tecnología y la producción en las que se participa desde la UTP:_x000D_
_x000D_
1. Comité Universidad Empresa Estado del Eje Cafetero _x000D_
_x000D_
2. Alianza interinstitucional con productores, comercializadores y transformadores en la cadena de valor del cafés especiales para un Acuerdo de Competitividad  _x000D_
 _x000D_
3. Alianza con mujeres productoras de cafés especiales para la visibilización de procesos regionales._x000D_
_x000D_
4. PNUD/ MINISTERIO DE TRABAJO. Convenio 345 análisis trabajo decente área metropolitana centro-occidente_x000D_
_x000D_
5. ACOPI - Facultades de la UTP para la articulación a las necesidades del sector productivo con la Academia_x000D_
_x000D_
6. Con el Aeropuerto Matecaña. Producción de material vegetal, y siembra en el área de 1000 individuos forestales, con el fin de mejorar la estructura del bosque presentes en el área occidental del Aeropuerto Matecaña_x000D_
_x000D_
7. Con FEDEGAN. Producción de material vegetal. producción de material vegetal de (70000 árboles) para el programa de Ganadería Colombiana Sostenible, para los próximos 4 años, que propende por el cambio del sistema productivo ganadero actual._x000D_
_x000D_
8. Con la Empresa Energía De Bogotá. Producción de material vegetal (2000 chusquines y 1000 árboles) para la compensación ecológica solicitada por la ANLA a la empresa de Energía de Bogotá, para compensar las actividades de instalación de Torres eléctricas en la región_x000D_
</v>
      </c>
    </row>
    <row r="34" spans="1:2" ht="30" x14ac:dyDescent="0.25">
      <c r="A34" s="510" t="s">
        <v>787</v>
      </c>
      <c r="B34" s="656" t="str">
        <f>VLOOKUP(A34,Tabla__10.1.1.223_SQLEXPRESS_sigob_utp_Componentes_avance[[titulo_componente]:[GERENTE]],7,0)</f>
        <v xml:space="preserve">REPORTE A NIVEL DE COMPONENTE  _x000D_
_x000D_
FECHA REPORTE: 31 de diciembre de de 2015_x000D_
_x000D_
DIRECCIONAMIENTO ESTRATÉGICO DEL ÁMBITO DEL CONOCIMIENTO_x000D_
_x000D_
Este componente se mide a través de dos  indicadores: _x000D_
_x000D_
1. POLITICAS PÚBLICAS FORMULADAS O INTERVENIDAS A NIVEL REGIONAL CON LA PARTICIPACIÓN DE LA UTP_x000D_
_x000D_
La meta para el 2015 fue de 4 políticas públicas formuladas o intervenidas a nivel regional, se tuvo un cumplimiento de 4 políticas publicas, equivalente a un 100% de la meta propuesta con el  seguimiento y acompañamiento en el proceso en las siguientes políticas públicas:_x000D_
_x000D_
1.  Difusión LEY 1448, Ley de víctimas y restitución de tierras_x000D_
2.  Participación en la formulación de la Política Pública de Género Departamento del Quindío_x000D_
3.  Socializacion Ley 1474 contra el maltrato animal, sancionada en el mes de diciembre_x000D_
4. Socialización documento presentado y aprobado en el Congreso de la República, Ley contra el maltrato animal_x000D_
_x000D_
_x000D_
Otros procesos:_x000D_
_x000D_
_x000D_
Se acompañaron otro tipo de acciones que pueden derivar en el acompañamiento y formulación de políticas públicas _x000D_
_x000D_
_x000D_
2. CONOCIMIENTO CIENTIFICO Y ACADÉMICO DE CARÁCTER REGIONAL Y EN RED PUESTO A DISPOSICIÓN DE LA REGIÓN_x000D_
_x000D_
Para el 2015 se tuvo un cumplimiento de  17 Planes, programas y/o proyectos ofrecidos a la región de conocimiento científico y académico, equivalentes a un del 100% de la meta propuesta para el 2015 de 17_x000D_
_x000D_
Se incluyen los resultados de los proyectos: OBSERVATORIOS REGIONALES en los cuales participa la UTP:_x000D_
_x000D_
Observatorios en los que participa la UTP:_x000D_
_x000D_
Observatorio de Drogas del Eje Cafetero (articulado)_x000D_
Turismo Sostenible (articulado)_x000D_
Observatorio ambiental Urbano-Regional_x000D_
Mercado Laboral (ORMET)_x000D_
OPIJ (Observatorio de Primera Infancia, Infancia y Juventud)_x000D_
Salud Pública_x000D_
Observatorio para la Sostenibilidad del Patrimonio en Paisajes _x000D_
Observatorio Mujer y Género UTP_x000D_
Observatorio de Políticas Públicas ESAP_x000D_
_x000D_
_x000D_
Programas de posgrados en Red:_x000D_
_x000D_
Doctorado en Administración UNAM_x000D_
Ciencias Ambientales_x000D_
Maestría en Biología Vegetal_x000D_
Doctorado en Ciencias básicas_x000D_
Doctorado en Ciencias Biomédicas_x000D_
_x000D_
Programas de investigación en Red:_x000D_
_x000D_
Proceso de investigación en Red por parte de la Red de Investigadores en Paz, Conflicto y Derechos Humanos que integran diferentes universidades de Caldas, Quindío, Risaralda y Norte del Valle _x000D_
_x000D_
Financiación de 2 jóvenes investigadores de la UTP en los siguientes temas:_x000D_
_x000D_
Implementación de la termografía infraroja activa pulsada para analizar mediante procesamiento de imágenes termográficas los defectos superficiales y en profundidad en materiales metálicos y a partir de allí diseñar un protocolo experimental que pueda ser incluido dentro de los procesos de control de calidad en piezas aeronáuticas producidas por el Nodo de Metalmecánica de la Cámara de Comercio de Dosquebradas._x000D_
_x000D_
Desarrollar un software aplicativo para evaluación económica y análisis estadístico de la congestión para la valoración de soluciones de movilidad._x000D_
</v>
      </c>
    </row>
    <row r="35" spans="1:2" ht="30" x14ac:dyDescent="0.25">
      <c r="A35" s="511" t="s">
        <v>144</v>
      </c>
      <c r="B35" s="656" t="str">
        <f>VLOOKUP(A35,Tabla__10.1.1.223_SQLEXPRESS_sigob_utp_Componentes_avance[[titulo_componente]:[GERENTE]],7,0)</f>
        <v>REPORTE A NIVEL DE COMPONENTE  _x000D_
_x000D_
DIRECCIONAMIENTO ESTRATÉGICO DEL ÁMBITO DE LA SOCIEDAD Y EL AMBIENTE_x000D_
_x000D_
Fecha de reporte: Al 31 de diciembre de 2015_x000D_
_x000D_
Este componente se mide a través del indicador:_x000D_
_x000D_
1. PROYECTOS Y/O ACTIVIDADES A NIVEL REGIONAL CON LA PARTICIPACIÓN DE LA UTP EN TEMAS AMBIENTALES, SOCIALES Y RELACIONADOS CON LA PAZ_x000D_
_x000D_
Para el 2015 la meta fue 30 proyectos y/o actividades , se tiene un cumplimiento de 30 actividades en la temática, correspondiente al  100% de la meta propuesta. _x000D_
_x000D_
A continuación se relacionan las actividades adelantadas, que hacen parte de dos grandes proyectos: Paisaje Cultural Cafetero y Herramientas que aportan al desarrollo sostenible de la Ecorregión Eje Cafetero_x000D_
_x000D_
En torno al Aporte de la UTP al PCC se han adelantaron las siguientes actividades:_x000D_
_x000D_
_x000D_
1. Investigación sobre Escenarios y dinámicas recientes de la Comercialización internacional de cafés especiales del Paisaje Cultural Cafetero_x000D_
2. Investigación, sistematización, actualización e índices compilados en la línea de base de la Ecorregión Eje Cafetero 2011 - Paisaje Cultural Cafetero _x000D_
3. Levantamiento de la línea base procesos educativos en el Paisaje Cultural Cafetero_x000D_
4. Reunión Comité Técnico Departamental del PCC_x000D_
5. IV Foro Estudios del Paisaje_x000D_
6. Participación Conmemoración Declaratoria del PCC en Calarcá (Quindío)_x000D_
7. Programa Sostenibilidad Ambiental_x000D_
8. Reunión Observatorio en Paisajes Culturales_x000D_
9. Acuerdos CEIR Evento Regional Megaproyectos - Paisaje cultural Cafetero_x000D_
10. Vigias patrimonio PCC_x000D_
11. Propuesta presentada al Ministerio de Cultura: Expedición al País de las Achiras_x000D_
12. Convenio con Comfamiliar en temas asociados al PCC_x000D_
13. Evento experiencias pedagógicas en el PCC_x000D_
14. Encuentro de formación sobre Valores patrimoniales del PCC con los maestros del CEBBR para conocer, valorar y saber usar el patrimonio cultural y  articularlo al desarrollo regional._x000D_
_x000D_
 _x000D_
En torno al proyecto Herramientas que aportan al desarrollo sostenible de la Ecorregión Eje Cafetero estas son las actividades que se han adelantado:_x000D_
_x000D_
1. Acciones de acuerdo y seguimiento Agenda de Paz interinstitucional y académica 2015.  _x000D_
2. Cohorte II del Diplomado Escuela de Liderazgo para la Paz_x000D_
3. Reunión Red de Investigadores en Paz, Conflictos y Derechos Humanos_x000D_
4.Realización Comité Ecorregión_x000D_
5. Cátedra 1: marzo 21 "Mitos y realidades del proceso de paz" Pedro Santana._x000D_
6. Cátedra 2: abril 25 "informe comisión para el esclarecimiento de la verdad del conflicto y sus víctimas" Marco Romero e "Historicidad del conflicto armado, una lectura regional" Carlos Alfonso Victoria._x000D_
7. Cátedra 3: mayo 09 "la tierra y los orígenes del conflicto armado", "Informe comisión para el esclarecimiento de la verdad histórica del conflicto" y "tierra: una lectura regional" Dario Fajardo y Eisenhowerd Zapata;_x000D_
8. Cátedra 4: "Foro Justicia Transicional" Alfonso Gómez Méndez y Germán Toro;_x000D_
9. Cátedra 5: "Experiencias de Paz-Paces en Colombia" Javier Giraldo y Autoridades indígenas pueblo Misak;_x000D_
10. Cátedra 6: "Refrendación acuerdos de La Habana" Juan Fernando Londoño e Investigador Regional Eje Cafetero._x000D_
11.  Apoyo concierto por la paz, con la obra "El Mesías" de Georg Friedrich Händel. 4 y 11 de junio de 2015._x000D_
12. Apoyo en la realización "Bicicletón" por la Paz 24 de mayo de 2015._x000D_
13. Encuentro Agenda Regional de Paz septiembre 1_x000D_
14. Encuentro red de comunicadoras y comunicadores por la Paz._x000D_
15. Participación encuentro nacional de Paz Red Unipaz_x000D_
16. Realización cohorte III Diplomado Escuela de Liderazgo por la Paz y realización Cátedras Abiertas por la Paz.  (En total se adelantaron 10 sesiones y cátedras por la paz)_x000D_
_x000D_
_x000D_
Mayor información Oficina A 320 Edificio Administrativo UTP</v>
      </c>
    </row>
    <row r="36" spans="1:2" x14ac:dyDescent="0.25">
      <c r="A36" s="510" t="s">
        <v>274</v>
      </c>
      <c r="B36" s="656" t="str">
        <f>VLOOKUP(A36,Tabla__10.1.1.223_SQLEXPRESS_sigob_utp_Componentes_avance[[titulo_componente]:[GERENTE]],7,0)</f>
        <v xml:space="preserve">Reporte con corte a Diciembre de 2015_x000D_
_x000D_
El Indicador de Vigilancia e Inteligencia competitiva mide el nivel de toma de decisiones de los informes del contexto presentados antes las instancias decisorias (Red de tomadores de decisión bajo la metodología de Vigilancia del Contexto) usando la siguiente formula:_x000D_
_x000D_
VIC = Sumatoria (Ponderador de instancia * Informes que generan toma de decisiones por el Sistema de vigilancia del contexto / N° de informes de vigilancia presentados )_x000D_
_x000D_
Los ponderadores según la instancia son los siguientes:_x000D_
Comité coordinador integral de gestión Estrategias 50%_x000D_
Consejo Académico 25%_x000D_
Consejos de Facultad/Comités Curriculares 25%._x000D_
_x000D_
El indicador de resultado Toma de Decisiones a la fecha tiene un avance del 70%, a la fecha de cierre se presentó ante comité directivo una propuesta en conjunto con la división de sistemas para mejorar la programación de las aulas de clase, a partir de los resultados del estudio de capacidades, a partir de esto se está realizando la programación de aulas desde las facultades bajo la nueva metodología._x000D_
_x000D_
De igual manera se soportó en diferentes reuniones con instituciones de nivel nacional como FINDETER, MEN y DNP._x000D_
</v>
      </c>
    </row>
    <row r="37" spans="1:2" ht="30" x14ac:dyDescent="0.25">
      <c r="A37" s="509" t="s">
        <v>665</v>
      </c>
      <c r="B37" s="656" t="str">
        <f>VLOOKUP(A37,Tabla__10.1.1.223_SQLEXPRESS_sigob_utp_Componentes_avance[[titulo_componente]:[GERENTE]],7,0)</f>
        <v xml:space="preserve">Este componente tiene dos indicadores con el siguiente avance acumulado al periodo de corte de 30 de Noviembre de 2015: _x000D_
1) Políticas públicas nuevas o mejoradas (100% avance, contando con el acumulado de años anteriores) y 2) Acuerdos generados para trabajo conjunto en la movilización (Reeditores) (97% de avance, contando el acumulado de años anteriores). Cabe anotar que estos indicadores son acumulativos y por tanto los avances vienen desde años anteriores. _x000D_
_x000D_
•	Alcance y   resultados más relevantes en el periodo de reporte_x000D_
A la fecha de 30 de Noviembre son 35 memorandos de entendimiento y cooperación de la Sociedad en Movimiento, al que se han sumado 124 organizaciones. _x000D_
Se realizó reunión con directivos de la Universidad de Quindio para socializar y plantear la transferencia del Modelo a través de U5._x000D_
Se firmó el convenio de fase IV del circulo virtuoso y se dio inicio a la ejecución del mismo con el proceso de contratación interna, El dia 13 de Noviembre se realizo en el Hotel Movich la entrega de resultados del circulo virtuoso._x000D_
En cuanto a políticas públicas: a 30 de Noviembre se cuenta con el avance presentado en reportes pasados de 6 políticas públicas aprobadas (acumuladas). _x000D_
Presentación de la Politica Publica de Bilinguismo desde la Comisión regional de Competitividad  al señor Gobernador, pero no se evidencio voluntad desde el ejecutivo para su aprobación._x000D_
_x000D_
 se realizaron reuniones con las diferentes entidades que aparecen como facilitadoras de políticas Publicas, destacando SU EJE. Se realizó desde el ORMET y Sociedad en movimiento un  foro Departamental de Empleo  el día 10  de septiembre como insumo para la Política Pública.._x000D_
Se encuentra en ejecución convenio para la formulación de la política pública de competitividad y se encuentra en etapa de lineamientos entre la Universidad Católica y el municipio de Pereira._x000D_
Se realizó desde SU EJE la clausura del Diplomado Escuela de Liderazgo por la Paz Cohorte III el  dia 21 de septiembre._x000D_
Desde la Universidad Andina junto con sociedad en movimiento se desarrollo el primer modulo de mensajeros del cambio con la escuela de liderazgo de la Universidad._x000D_
En cuanto al control social El personal de apoyo informa que las sesiones ordinarias y se llevo a cabo finalizando en el mes de noviembre. _x000D_
_x000D_
_x000D_
_x000D_
_x000D_
_x000D_
</v>
      </c>
    </row>
    <row r="38" spans="1:2" ht="15.75" thickBot="1" x14ac:dyDescent="0.3">
      <c r="A38" s="657" t="s">
        <v>276</v>
      </c>
      <c r="B38" s="658" t="str">
        <f>VLOOKUP(A38,Tabla__10.1.1.223_SQLEXPRESS_sigob_utp_Componentes_avance[[titulo_componente]:[GERENTE]],7,0)</f>
        <v>Reporte Corte 31 de diciembre de 2015_x000D_
_x000D_
•	Indicador 1: Facultades involucradas en las alianzas establecidas: se involucra una nueva facultad “Ingeniería Industrial” a las alianzas establecida de “CIBSE (Centro de Investigación en Biodiversidad y Servicios Ecosistémicos)”, alianza que articula no solo esta facultad sino también Ciencias de la Salud y Ciencias Ambientales, para lo cual se estaría contando con 6 facultades articulas cumpliendo la meta establecida. “Facultades de Ingeniería Industrial, Ciencias de la Salud, Tecnologías, Ciencias Básicas, Ciencias de la Educación y Ciencias Ambientales._x000D_
_x000D_
•	Indicador 2: Número de alianzas articuladas: A la fecha se cuenta con 15 alianzas articuladas en las alianzas de Sociedad en Movimiento, Red de Nodos, Nodo de Biotecnología y CARDER, lo cual permite evidenciar que la universidad está trabajando de manera articulada en pro de la participación en el contexto. _x000D_
_x000D_
Avance sobre la meta 107.69%, el indicador sobrepaso la meta dado que se tenía la expectativa de que 13 alianzas estuvieran articuladas, y se identificaron 14 alianzas articuladas a las macroalianzas Sociedad en Movimiento y Red de Nodos. Es importante aclarar que no hubo una mala planificación de la meta sino que se superó una expectativa de cumplimiento._x000D_
_x000D_
_x000D_
Soportes carpeta componentes AE- diciembre  Archivo en word informe de avance y medición indicador número de alianzas articuladas)</v>
      </c>
    </row>
    <row r="39" spans="1:2" x14ac:dyDescent="0.25">
      <c r="A39" s="513" t="s">
        <v>277</v>
      </c>
      <c r="B39" s="660" t="str">
        <f>VLOOKUP(A39,Tabla__10.1.1.223_SQLEXPRESS_sigob_utp_Proyectos_avance[[titulo_proyecto]:[GERENTE]],7,0)</f>
        <v xml:space="preserve">30 diciembre de 2015_x000D_
_x000D_
El avance de ejecución del plan de ordenamiento de acuerdo con los planes operativos definidos para la vigencia 2015 se encuentra en un 91 % discriminado de la siguiente manera:_x000D_
_x000D_
Gestión estratégica del campus:_x000D_
_x000D_
A la fecha presenta un avance del 98% con la terminación de  los diseños de proyectos tales como, piscina , determinación de necesidades para el centro multipropósito, diseño para el espacio público y amueblamiento urbano del campus, viabilidad técnica para el proyecto presentado al MEN para acceder a los recursos de la convocatoria para fortalecimiento de la infraestructura de las universidades, realización de los estudios de vulnerabilidad sísmica del puente de guadua el cual se entregó lo siguiente: la interventoría técnica realizo un informe en cual se solicitan sean ajustados unos datos, los cuales modifican el informe, Se entregó el informe el cual incluye  diagnóstico situación actual, levantamiento topográfico,  estudio fitosanitario de la guadua, estudio de suelos, diagnósticos exploraciones estructurales ferroscan,  estudio de vulnerabilidad sísmica, diseño del reforzamiento estructura, presupuesto de la intervención, programación de la intervención; por lo cual se espera que para el siguiente año se realice la intervención, y se incluyeron dos diseños proyectados para la ejecución, el diseño del edificio para la UDA   y en el cual los contratistas encargados de los diseños del UDA realizaron los contratos de redes complementarias, gases, aires redes eléctricas, se aprobaron los diseños en la curaduría urbana No 2 el diseño arquitectónico esta en 90% se iniciaron las cantidades de obra y especificaciones técnicas, se aprobaron las distribuciones de laboratorios por parte del equipo tenido UDA. , Laboratorio Alternativos: este proceso culmino en su primer etapa de diseño: los cuales se haran unos diseños complementarios debido a la necesidad de laboratorios este proceso se encuentra en un 70%; y los diseños de los puentes de guadua para la UTP, entre otros proyecto de alto impacto para el campus y su planta física._x000D_
_x000D_
Es pertinente aclarar que se incluyeron recursos en algunos CDP´s los cuales el porcentaje de avance._x000D_
_x000D_
Sostenibilidad de la infraestructura física:_x000D_
_x000D_
Presenta un avance del 82%  donde se adelanta la implementación del amueblamiento en el edificio de ciencias de la salud y en el edificio de química por un valor de $592,212,913,oo, el amueblamiento del auditorio de bellas artes adjudicado a SERIES LTDA está para entrega del amueblamiento para el mes de marzo de 2016, el proyecto de aulas alternativa con un contratista, viene adelantando labores de fundición  de la placa en steeldeck para el primer  módulo y de las vigas de vigas aéreas  para el segundo módulo y el proceso de la guadua viene adelantando procesos al montaje de la estructura; las obras de adecuación del edificio de Ciencias de la Salud se encuentran avanzando en su etapa final; donde esta perfeccionando acabados, la obra se espera que se entregue para toda la comunidad universitaria para el mes de febrero de 2016._x000D_
_x000D_
Para los diseños de la UDA se realizaron los contratos de redes complementarias, gases, aires redes eléctricas, se aprobaron los diseños en la curaduría urbana No 2 el diseño arquitectónico esta en 90% se iniciaron las cantidades de obra y especificaciones técnicas, se aprobaron las distribuciones de laboratorios por parte del equipo tenido UDA; Se inició el proceso de coordinación con las redes complementarias , se espera tener el paquete compilado en marzo; la Licitación Pública No. 22 de 2015: CONSTRUCCIÓN DE OBRAS DEL CENTRO DE INNOVACIÓN Y DESARROLLO TECNOLOGICO – BLOQUE C CENTRO DE FORMACIÓN POSTGRADUAL, ya se encuentra en su primera etapa contractual y se espera el inicio por parte de la interventoría, contrato N. 5992, contratista Consorcio centro UTP, valor $8.627.342.828; la Licitación pública No. 23 de 2015: CONSTRUCCIÓN DE CANCHAS MULTIPLEX UTP- PRIMERA ETAPA, El día del cierre de la licitación no se presentó ningún proponente por esta razón la licitación se declaró desierta, aplicando el estatuto de contratación en el artículo 41 EXCEPCIONES A LA CONTRATACIÓN se solicitó cotización al ingeniero Rodrigo Cárdenas Garcia el cual presento una oferta para la construcción de las canchas por un valor de $ 1.498.399.859. De la propuesta surgió el contrato 5993 al cual se realizara el acta de inicio una vez se encuentre contratada la interventoría; Avance en ejecución: 0 %; Avance en tiempo: 0 %. INTERVENTORÍA CONSTRUCCIÓN CANCHAS MULTIPLEX UTP - PRIMERA ETAPA, Se realizó invitación a diferentes oferentes para la realización de la interventoría de las canchas para la cual se escogió la propuesta del ingeniero Eduardo Giraldo por un valor de $ 82 millones de pesos. Se envió la propuesta a la oficina jurídica para el cual elaboraron el contrato No. 6005 de 2015. El acta de inicio se firmara en el mes de enero, Avance en ejecución: 0 %; Avance en tiempo: 0 %_x000D_
Se adelantan obras menores en el auditorio de bellas artes._x000D_
_x000D_
La actualización estructural de la rampa está al 100% de la ejecución y ya fue entregada a la sección de mantenimiento de la UTP, Las adecuaciones del auditorio en el edificio de Bellas Artes se encuentran terminadas 100%._x000D_
_x000D_
En cuanto a la meta propuesta para la Gestión de Sedes Alternas, se avanzó en un 100 %, _x000D_
Gestiones realizadas por la administración para  el diagnóstico de la utilización de  la infraestructura física del antiguo colegio, el cual se realizó el levantamiento arquitectónico para una correcta optimización, proyección y negociación. _x000D_
</v>
      </c>
    </row>
    <row r="40" spans="1:2" x14ac:dyDescent="0.25">
      <c r="A40" s="509" t="s">
        <v>280</v>
      </c>
      <c r="B40" s="661" t="str">
        <f>VLOOKUP(A40,Tabla__10.1.1.223_SQLEXPRESS_sigob_utp_Proyectos_avance[[titulo_proyecto]:[GERENTE]],7,0)</f>
        <v>Para el mes de diciembre:_x000D_
_x000D_
El proyecto de Sistemas de Información tiene un avance del 80.3%, correspondiente a:_x000D_
Software académico: 91% con los módulos de Inscripciones y admisiones_x000D_
Software Financiero: 80%, con los módulos de contabilidad, venta de servicios, licitaciones, proveedores, tesorería y necesidades._x000D_
Software de Personal: 80%, con los módulos de documentos anexos, liquidación de nomina, retención en la fuente, certificados de ingresos y retención, información para entidades externas, planta de cargos y estructura organizacional._x000D_
Software de egresados: 17%, con los módulos de encuestas y bolsa de empleo._x000D_
Software de seguimiento Plan de Desarrollo Institucional: 95%, con los módulos de administración y configuración, Evaluador._x000D_
Web Institucional: 99%, con las actividades de Investigación, reestructuración, actualización Administración, estandarización y soporte del portal institucional y sus sitios internos nuevos y antiguos de acuerdo a las exigencias del medio. Administración, desarrollo e implementación de herramientas de uso WEB para la comunidad universitaria._x000D_
Proyecto de Identidad: 100%, con las actividades de Plan de Marketing de promocion Marca UTP, Sistema de Señalización UTP, Implementación del Centro Virtual de Marca UTP, Banco Fotográfico UTP, Estandarización Publicaciones Editoriales y Piezas Académicas UTP._x000D_
_x000D_
El proyecto de Sostenibilidad de Hardware y Software  tiene un avance del 94%, correspondiente a:_x000D_
Administración de la red: 100% con las actividades de Administración, documentación y crecimiento de la red física de cableado estructurado: Infraestructura de conectividad, respaldo y continuidad de los sistemas de información  7x24._x000D_
Administración de salas: 99% con las actividades de Sistematización procesos de préstamo, asignación y control de recursos para uso individual en salas CRIE. (Plataforma Linux); Actualización plataforma de selección y asignación de horarios de monitorías CRIE; Sistematización y automatización del proceso de programación de Videoconferencias._x000D_
Renovación equipos de Computo: 80% con las actividades de renovación equipos de computo academia, estudiantes y Administrativos._x000D_
Mantenimientos preventivos: 100%_x000D_
Mantenimientos correctivos: 90%_x000D_
_x000D_
El proyecto de Sistemas de Comunicación tiene un avance del 92.5%, correspondiente a:_x000D_
Administrador de la red: 100%, con las actividades de Administración y planeación red de voz, Administración y ampliación sistema inalámbrico de la Universidad._x000D_
Televisión: 83%, con las actividades de Puesta en marcha e implementación y Desarrollo de contenidos para la Red Interna Audiovisual UTP. Realización y apoyo en  piezas audiovisuales a la Institución (Academia y Administración). Generación de formato audiovisual para presentar al Canal Zoom._x000D_
Grupo de Investigación: 87%, con las actividades de Participación en  la Asociación de la Televisión Educativa y Cultural, realización cine foro, representar a la UTP en el canal ZOOM. Clasificación del grupo. Vigilancia Tecnológica. Desarrollo, seguimiento y evaluación de competencias de uso y apropiación de TIC en la comunidad en general interna - externa a la UTP._x000D_
Redes académicas de alta velocidad: 100%, con las actividades de plataformas LMS. Promover, coordinar y dinamizar el desarrollo de comunidades temáticas para trabajo colaborativo. Promover y coordinar actividades de estímulo y difusión del uso de los servicios que ofrecen las redes académicas (STAR) a la comunidad académica de la Universidad._x000D_
_x000D_
El proyecto de Automatización de Espacios Físicos tiene un avance del 85%,  correspondiente a  la elaboración del contrato e inicio de obra en el  edifico de Eléctrica e Industrial</v>
      </c>
    </row>
    <row r="41" spans="1:2" x14ac:dyDescent="0.25">
      <c r="A41" s="510" t="s">
        <v>287</v>
      </c>
      <c r="B41" s="661" t="str">
        <f>VLOOKUP(A41,Tabla__10.1.1.223_SQLEXPRESS_sigob_utp_Proyectos_avance[[titulo_proyecto]:[GERENTE]],7,0)</f>
        <v xml:space="preserve">PROCESOS DE GESTIÓN HUMANA_x000D_
_x000D_
Se tiene un avance a la fecha del 87.75 %, del cual se destacan las siguientes actividades:_x000D_
_x000D_
?	Implementación proceso de evaluación de competencias. Finalización de evaluación y consolidación de informes finales de evaluación_x000D_
?	Parametrización del aplicativo y prueba piloto con funcionarios de diferentes áreas, (Sistemas, CRIE, Biblioteca, Vice administrativa). Entrega de aplicativo para funcionamiento_x000D_
?	Revisión acuerdo de carrera -  ley 909_x000D_
?	Elaboración Documento Propuesta de Carrera administrativa_x000D_
?	Desarrollar procesos de selección de acuerdo con los requerimientos (2 procesos para la Facultad de Bellas Artes- División de Sistemas – Oficina de Planeación, Vicerrectoría Responsabilidad Social, Gestión  Financiera)_x000D_
?	Presentación informe gestión plan de capacitación 2014 al Comité de Capacitación Administrativas y alta dirección y propuesta plan de capacitación institucional vigencia 2015_x000D_
?	Inducción administrativa  asistencia 8 personas primer semestre – asistencia 11 personas segundo semestre_x000D_
?	Implementación del plan de capacitación institucional. Avance del 75% (horas ejecutadas/total horas) (14 procesos)_x000D_
?	Re inducción administrativa (temas: Código de Ética y Buen Gobierno-MECI- Código Único Disciplinario) asistencia 225 personas primer semestre. Socialización Sistema de seguridad y salud en el trabajo asistentes 280 personas segundo semestre_x000D_
?	Sensibilización del personal próximo a jubilarse asistentes 3 personas_x000D_
?	Las actividades correspondientes a los Subprogramas Higiene y Seguridad - Medicina Preventiva y del Trabajo, se han desarrollado de acuerdo al plan de trabajo establecido por el responsable._x000D_
_x000D_
Los soportes a los procesos de selección se encuentran en archivo físico de gestión humana - División de personal._x000D_
_x000D_
_x000D_
_x000D_
_x000D_
CLIMA ORGANIZACIONAL_x000D_
_x000D_
Corte Diciembre 30_x000D_
_x000D_
Se registra un avance de 100 % del cual se destacan las siguientes actividades:_x000D_
_x000D_
- Intervención de procesos de acuerdo con los resultados de la medición de clima (Univirtual- Financiera- Académica- Gestión Humana- RSBU- Gestión de documentos)_x000D_
- Medición de la percepción del esfuerzo que hace la institución por mejorar el clima_x000D_
- Construcción Propuesta Intervención de Cultura Organizacional_x000D_
_x000D_
_x000D_
_x000D_
GESTION DE PROCESOS_x000D_
_x000D_
El Sistema Integral de Calidad presenta un avance de 59% al 30 de junio de 2015, representado en el cumplimiento de su plan de acción.  _x000D_
_x000D_
Las actividades realizadas fueron a corte 30 de junio de 2015:_x000D_
_x000D_
Generales_x000D_
-Participación Comité de Riesgos_x000D_
-Participación Grupo técnico Evaluación de cargos_x000D_
-Acompañamiento rediseño instrumentos de medición satisfacción del usuario_x000D_
-Seguimiento a ajustes aplicativo de documentación para reinicio de labores_x000D_
-Administración documentación Sistema Integral de Calidad_x000D_
_x000D_
Organismos Evaluadores de la Conformidad_x000D_
- Hacer seguimiento a las actividades GIAS_x000D_
- Revisar los resultados de las auditorías internas e identificar las mejoras para los OEC.._x000D_
- Elaborar  el plan de acción para el levantamiento de las N.C en conjunto con el comité técnico._x000D_
_x000D_
Seguridad de la Información_x000D_
    Envío de tips para sensibilización del SGSI._x000D_
    Actualización de activos de información._x000D_
    Identificación y analisis de Riesgos._x000D_
    Plan de tratamiento de riesgo._x000D_
    Desarrollo de actividades para implementación del procedimiento de Gestión de Incidentes._x000D_
    Revisón y ajustes del procedimiento de Medios removibles._x000D_
    Desarrollo de actividades para implementación del procedimiento Control de Acceso._x000D_
    Ajustes del  Mantenimiento correctivo y preventivo de equipos de computo._x000D_
    Revisón del Plan de Continuidad del Negocio._x000D_
_x000D_
Sistema de Gestión de Caliad - Área Acaémica_x000D_
-Definición de cronograma de actividades para implementación del SGC_x000D_
-Revisión y validación información manuales de funciones estandarizados y procedimientos _x000D_
-Revisión documental implementación SGC en áreas académicas - Experiencias en Insittuciones de Educación Superior._x000D_
_x000D_
_x000D_
_x000D_
_x000D_
_x000D_
</v>
      </c>
    </row>
    <row r="42" spans="1:2" x14ac:dyDescent="0.25">
      <c r="A42" s="510" t="s">
        <v>617</v>
      </c>
      <c r="B42" s="661" t="str">
        <f>VLOOKUP(A42,Tabla__10.1.1.223_SQLEXPRESS_sigob_utp_Proyectos_avance[[titulo_proyecto]:[GERENTE]],7,0)</f>
        <v>A corte 31 de Diciembre de 2015, se tiene un avance del 100% correspondiente a las actividades estipuladas en el plan operativo del proyecto Mejoramiento de procesos.</v>
      </c>
    </row>
    <row r="43" spans="1:2" x14ac:dyDescent="0.25">
      <c r="A43" s="509" t="s">
        <v>290</v>
      </c>
      <c r="B43" s="661" t="str">
        <f>VLOOKUP(A43,Tabla__10.1.1.223_SQLEXPRESS_sigob_utp_Proyectos_avance[[titulo_proyecto]:[GERENTE]],7,0)</f>
        <v xml:space="preserve">El proyecto Gestión Financiera cuenta con el siguiente plan operativo: NUEVAS LINEAS DE FINANCIAMIENTO, OPTIMIZACIÓN DE INGRESOS, Y RACIONALIZACIÓN DEL USO DE LOS RECURSOS, los cuales presentan los siguientes avances a 31 de Diciembre._x000D_
_x000D_
NUEVAS LINEAS DE FINANCIAMIENTO_x000D_
Avance Cuantitativo: 85%_x000D_
_x000D_
Avance Cualitativo: Avance que corresponde al proyecto “Consecución de recursos nuevos a través de la comisión SUE”, en donde se han realizado las siguientes actividades: _x000D_
- Se realizó la presentación del Informe "Otras variables que impactan el financiamiento en las universidades” a los Vicerrectores de las 33 universidades del SUE._x000D_
- Se envió un oficio a la Ministra de Educación Superior, solicitando la compensación a las universidades de los recursos correspondientes al diferencial salarial entre los años 2012 al 2015._x000D_
- Se hizo una entrega preliminar del informe sobre la situación financiera de las Universidades a la Viceministra de Educación Superior. _x000D_
- El pasado 27 de noviembre, se presentó en el Consejo Nacional de Rectores con la presencia de la Viceministra de Educación Nacional y de los Vicerrectores Administrativos de las 33 universidades del SUE, el documento de financiación de la educación pública en Colombia._x000D_
- En el mes de Octubre, se llevó a cabo el IV encuentro de gestión universitario del SUE, en donde participaron los rectores de las 33 universidades del SUE y universidades privadas a través de ASCUN._x000D_
_x000D_
OPTIMIZACIÓN DE INGRESOS_x000D_
Avance Cuantitativo: 82%_x000D_
_x000D_
Avance Cualitativo: Avance que corresponde a los proyectos:_x000D_
_x000D_
“Certificación de educación continuada”: Desde Admisiones, Registro y Control se consolido el inventario de la información correspondiente a los cursos de extensión con el ánimo de mejorar las condiciones de conservación, archivo y recuperación de certificaciones en educación continuada, de igual forma, se han adelantado reuniones con el personal de Gestión de Servicios Informáticos y Comunicaciones con el fin de establecer el costo de dicha conservación y el Director de Admisiones, Registro y Control proyectó la propuesta de acuerdo por medio del cual se reglamentan los cursos de extensión" para su revisión y análisis._x000D_
_x000D_
"Desafectación de los recursos de destinación específica de concurrencia para el pago del pasivo pensional": Se presentó ante la Subdirectora de  Pensiones la Dra. Natalia Angélica Guevara y el Dr. Oscar Alejandro Velásquez Cuervo el documento análisis pasivo pensional y se dio a conocer las observaciones realizadas por la UTP a la Minuta contrato de concurrencia durante el 2014._x000D_
_x000D_
_x000D_
RACIONALIZACIÓN DEL USO DE LOS RECURSOS_x000D_
Avance Cuantitativo: 91%_x000D_
_x000D_
Avance Cualitativo: Avance que corresponde a los siguientes proyectos:_x000D_
_x000D_
"Licitaciones para Bienes y Suministros en Línea": Se está coordinando la revisión de los prototipos del software que permitirá visualizar el proceso de audiencia, además de establecer lo que necesita adquirir la Universidad para poner en marcha el proyecto de Licitaciones en Línea y se está en la espera de conocer la disposición que se tiene de un DEMO de la plataforma Webex. De igual manera, en reunión con la Oficina Jurídica se estableció el procedimiento y  se acordaron los pasos a seguir en una licitación en línea y se realizó el día 30 de noviembre un simulacro en donde se involucró a todos las partes que intervienen en una Audiencia de Licitación para validar la propuesta de Licitaciones en Línea._x000D_
_x000D_
"Eliminación de sellos y control electrónico de autenticidad de certificados": Se realizaron ajustes al certificado de estudios eliminando el sello seco y colocando una nota en el mismo que indica que por la ley antitramites el certificado es válido sin la necesidad del sello, de otra parte, se realiza la capacitación a los funcionarios y usuarios sobre este cambio y se define el indicador de racionalización el cual será medido una vez se termine la vigencia 2015.  _x000D_
_x000D_
"Tercerización de los servicios para crédito educativo en pregrado y posgrado": Se seleccionó al FASUT y el día 21 de Julio del presente año, se celebró el contrato entre la Universidad Tecnológica de Pereira y el Fondo de Empleados para la Asistencia Social de la Universidad Tecnológica de Pereira (FASUT) para administrar el programa de crédito de matrícula financiada._x000D_
_x000D_
"Políticas de ejecución presupuestal": Se finalizó la redacción de la propuesta de resolución por medio de la cual se adoptan políticas y prácticas presupuestales, donde quedaron identificadas todas aquellas actividades que se realizan desde presupuesto y que no cuentan con un soporte legal para su ejecución._x000D_
_x000D_
</v>
      </c>
    </row>
    <row r="44" spans="1:2" x14ac:dyDescent="0.25">
      <c r="A44" s="511" t="s">
        <v>186</v>
      </c>
      <c r="B44" s="661" t="str">
        <f>VLOOKUP(A44,Tabla__10.1.1.223_SQLEXPRESS_sigob_utp_Proyectos_avance[[titulo_proyecto]:[GERENTE]],7,0)</f>
        <v xml:space="preserve"> REPORTE  DICIEMBRE_x000D_
_x000D_
1.Porcentaje de graduados con información actualizada acorde con las variables de interés institucional_x000D_
Se tiene un seguimiento de 11.335  egresados bajo la metodología establecida por el Observatorio de egresados y una ampliación de la base de datos de 15.973 contactos con egresados para la principal población objetivo comprendida entre (2000 – 2014). _x000D_
_x000D_
Respecto al Observatorio de Seguimiento y Vinculación del Egresados se ha tenido un avance del 41 % frente al cumplimiento de su meta (30%) de seguimiento para este año. El indicador corresponde a “Graduados con información actualizada acorde con las variables de interés institucional”. (Ver protocolo AIE31)_x000D_
_x000D_
2. Impacto de la estrategia de gestión del conocimiento sobre la comunidad Universitaria_x000D_
_x000D_
Línea Actualización Académica: Con un total de 1640 beneficiarios a la fecha, de los cuales  473 son egresados, 966 estudiantes y 201 personas externas; sobrepasando la meta de este año en un 109,3%._x000D_
_x000D_
Se realizó asesoría  a  programas académicos, en procesos de autoevaluación: Maestría en enseñanza de la matemática y se entregó información para autoevaluación para el programa de Ingeniería en Mecatrónica._x000D_
_x000D_
 Se  complementaron  informes  ejecutivos de seguimiento a egresados de  8 programas de pregrado académicos, que revelan la opinión de los egresados frente a de seguimiento a egresados y análisis de  Información personal y familiar, Competencias, Plan de vida, Responsabilidad social, Situación laboral, Aspectos generales de las actividades laborales de los egresados, Emprendimiento, Satisfacción con los recursos ofrecidos por la Institución. Dicha información para toma de decisiones._x000D_
_x000D_
Así mismo se realizaron 27 informes de educación continuada para programas de pregrado_x000D_
</v>
      </c>
    </row>
    <row r="45" spans="1:2" x14ac:dyDescent="0.25">
      <c r="A45" s="514" t="s">
        <v>188</v>
      </c>
      <c r="B45" s="661" t="str">
        <f>VLOOKUP(A45,Tabla__10.1.1.223_SQLEXPRESS_sigob_utp_Proyectos_avance[[titulo_proyecto]:[GERENTE]],7,0)</f>
        <v>REPORTE A 31 DE OCTUBRE DE 2015_x000D_
_x000D_
AMBIENTES VIRTUALES DE APRENDIZAJE_x000D_
1. Se continuó avanzando con el proceso de autodiagnóstico de los 8 procesos certificados seleccionados: Durante el mes de Octubre se visitaron los siguientes procesos: División Financiera y Vicerrectoría de Responsabilidad Social y Bienestar Universitario. En esta actividad se tuvo un avance del 4,00% en la meta pactada, tal como se encuentra definido en el Plan Operativo de 2015._x000D_
2. Sensibilización a la comunidad universitaria sobre la educación virtual en la U.T.P: Dentro del proceso de Formación Continua para Docentes UTP - FOCO, liderado por la Vicerrectoría Académica y dirigido a docentes con algún tipo de vinculación con la universidad (catedráticos, planta y transitorios), durante el mes de Octubre se continuó con el desarrollo de la fase denominada Entre Pares Pedagogía para la Educación Superior. En este espacio se contó con la participación de 61 docentes (se adjunta relación de inscritos). Para fomentar la participación de los docentes al proceso FOCO, se enviaron 2.556 mensajes a los Docentes registrados en la UTP (se adjunta documento “Informe Actividades de Sensibilización”). _x000D_
Univirtual hace un proceso de sensibilización y capacitación a toda la comunidad Universitaria, enfocados en aspectos académicos y profesionales; para esto, se enviaron mensajes de donde se recomendaron 5 tips para construir una hoja de vida exitosa, los cuales se publicaron en la página web de Univirtual, se compartió a través del Boletín  y se comunicó a través de las Redes Sociales._x000D_
Las redes sociales continúan siendo un medio de difusión de los procesos e-learning desarrollados por la Universidad Tecnológica a través de Univirtual. Por esto, en el mes de Octubre de 2015, se publicaron más de 49 notas en Facebook, se acumularon más de 500 contactos vinculados en LinkedIn, y en Twitter se cuenta con 2.324 seguidores (se adjunta documento “Informe Actividades de Sensibilización”). _x000D_
En esta actividad se tuvo un avance mensual del 1,34% de la meta pactada._x000D_
3. Viabilidad de programas de pregrado y posgrado virtuales: Con relación a la Viabilidad de programas de pregrado y posgrado virtuales, se realizó reunión con el Director de Posgrados, el director del programa de Ciencias Ambientales, el director del programa de Turismo Sostenible y el director del departamento de Educación Ambiental, en la cual se designó un coordinador para la creación de la Especialización en Gestión Ambiental Local y la construcción del 20% de los créditos para iniciar la construcción del 20% de los créditos para solicitar el Registro Calificado. La fecha tentativa para el envío del Documento Maestro (Documento Final) de solicitud de Registro Calificado al Ministerio es el mes de Junio de 2016. En esta actividad se tuvo un avance mensual del 13,6% de la meta pactada._x000D_
_x000D_
OBSERVATORIO INSTITUCIONAL_x000D_
Se evidenció una ejecución del plan de trabajo del 90%. El Observatorio Institucional realizó las entregas del contrato del año 2015 entre el mes de diciembre de 2015 y enero de 2016._x000D_
_x000D_
PROGRAMA DE ACOMPAÑAMIENTO ACADÉMICO_x000D_
Se tiene a la fecha un avance de 87.7%, correspondiente al 100.76% de la meta propuesta para la presente vigencia, que se ubica en el 87%, este resultado se justifica en la ejecución de las siguientes actividades:_x000D_
1. Elaboración de listado de estudiantes acompañados durante la vigencia 2015: se consolidaron los listados proporcionados por las direcciones de programa y departamento, obteniéndose un total de 3900 acompañamientos durante el segundo semestre académico de 2015_x000D_
2. Identificación de necesidades de apoyo académico en diferentes programas: como resultado, se logró la contratación de monitores para los programas de Ingeniería Mecánica, Tecnología Química y Departamento de Matemáticas._x000D_
4. Recolección mensual de listados de asistencia a monitorias, y sistematización de estos (adjunto), Esta actividad se está adelantando con el fin de identificar la demanda de las diferentes asignaturas ofrecidas._x000D_
5. Estructuración del proyecto de consultorios académicos: se tiene una versión preliminar de la propuesta, a la espera de presentación y aprobación por la alta dirección.</v>
      </c>
    </row>
    <row r="46" spans="1:2" x14ac:dyDescent="0.25">
      <c r="A46" s="511" t="s">
        <v>192</v>
      </c>
      <c r="B46" s="661" t="str">
        <f>VLOOKUP(A46,Tabla__10.1.1.223_SQLEXPRESS_sigob_utp_Proyectos_avance[[titulo_proyecto]:[GERENTE]],7,0)</f>
        <v>REPORTE CON CORTE A 31 DE DICIEMBRE DE 2015_x000D_
_x000D_
Se cuenta con un avance del 95,61% para este corte._x000D_
_x000D_
Ofrecimiento de los cursos abiertos por cada línea de formación: Durante el primer semestre se formaron, 97 docentes en segunda lengua, 205 en la estrategia entre pares y 88 formados en estrategias didácticas para la educación mediada por tic). Durante el segundo semestre se realizo formación en segunda lengua (inglés y francés), curso Aprendizaje Basado en Problemas (94 docentes participaron del espacio abierto y 20 docentes se certificaron en el espacio cerrado), curso Búsqueda de Información (se certificaron 17 docentes) y curso Fundamentos Pedagógicos para la Educación Superior (60 docentes participaron del espacio abierto), finalizo el espacio certificado del curso Fundamentos Pedagógicos para la Educación Superior. Es importante resaltar que se adicionalmente se están formando en inglés 50 docentes de planta y transitorios, los cuales no se tenían proyectados en las metas ni en el presupuesto._x000D_
_x000D_
Ejecución del Plan de Apoyo a Educación Formal: Se han realizado los apoyos económicos para los docentes de Planta y Transitorio de acuerdo a las políticas definidas, teniendo en cuenta la disponibilidad presupuestal. Se realizó adición presupuestal para formación posgraduada por $65.300.000 para dar continuidad a los docentes en formación posgraduada y poder cubrir las matrículas de acuerdo a los planes de estudio.  En lo que se lleva del año 2015, 49 docentes se les ha brindado apoyo económico para matrícula para estudios de posgrado (36 doctorados y 13 maestría). (Esta actividad tuvo una disminución en el indicador, con relación al reporte del mes anterior, puesto que un apoyo económico realizado fue rechazado después de haber sido reportado).</v>
      </c>
    </row>
    <row r="47" spans="1:2" x14ac:dyDescent="0.25">
      <c r="A47" s="514" t="s">
        <v>193</v>
      </c>
      <c r="B47" s="661" t="str">
        <f>VLOOKUP(A47,Tabla__10.1.1.223_SQLEXPRESS_sigob_utp_Proyectos_avance[[titulo_proyecto]:[GERENTE]],7,0)</f>
        <v xml:space="preserve">REPORTE A NIVEL DE PROYECTO DICIEMBRE 30 DE 2015_x000D_
_x000D_
A diciembre 30 de 2015, el proyecto Autoevaluación y Mejoramiento Continuo realizó:_x000D_
_x000D_
1.	Se llevaron a cabo reuniones con los siguientes programas que están en el proceso:_x000D_
_x000D_
•	Ingeniería Física_x000D_
•	Licenciatura en Filosofía_x000D_
•	Maestría en Lingüística_x000D_
•	Técnico en Turismo Sostenible_x000D_
•	Maestría en Educación_x000D_
•	Maestría en Enseñanza de la Matemática_x000D_
•	Tecnología en Atención Pre hospitalaria_x000D_
•	Ciencias en Deporte y Recreación_x000D_
_x000D_
_x000D_
Los siguientes programas se encuentran en proceso de elaboración del informe final, razón por la cual no se han realizado reuniones este mes:_x000D_
_x000D_
•	Maestria en Sistemas Automáticos de Producción_x000D_
_x000D_
Los siguientes programas se encuentran en etapa de recolección de información: _x000D_
_x000D_
•	Tecnología Eléctrica_x000D_
•	Ingeniería Electrónica_x000D_
  _x000D_
_x000D_
2.	Se cambia la visita de pares académicos al programa de Maestría en Comunicación Educativa para el año 2016._x000D_
_x000D_
3.	Se realiza revisión de indicadores del documento de registro calificado para diagnóstico inicial de ubicación con la oficina de planeación._x000D_
_x000D_
4.	Se continúa revisión y ajuste a la propuesta de nueva bitácora con redacción previa de las posibles respuestas y análisis por indicador, fuentes de información y estructura, con el asesor externo contratado por la vicerrectoría y el Ingeniero Elkin Lopez. _x000D_
_x000D_
_x000D_
5.	El porcentaje de avance en el plan operativo a noviembre 30   es de 70.63%. _x000D_
_x000D_
Para el Plan Operativo de Acreditación Institucional con corte al 31 de Diciembre de 2015 se logró un avance del 99.8%  del plan operativo propuesto._x000D_
Los avances del plan operativo se resumen de acuerdo a las siguientes actividades por cada etapa, así:_x000D_
_x000D_
Etapa 1. Diseño y ajustes al sistema de seguimiento de los planes de mejoramiento_x000D_
•	Se socializaron y se presentaron los nuevos lineamientos del CNA para la Acreditación Institucional. Se estableció un análisis comparativo frente a la versión anterior, permitiendo establecer la necesidad de actualizar el Plan de Mejoramiento Institucional a los nuevos lineamientos, para garantizar el seguimiento y la actualización del Plan de Mejoramiento Institucional y la sostenibilidad de la acreditación institucional. _x000D_
•	Se trabajó en la ruta de integración de los Planes de Mejoramiento de los programas -  Planes de Coherencia – y la actualización de la Acreditación institucional a los lineamientos  2015, buscando establecer a partir de los indicadores del PDI, los parámetros que se establecen en las características y factores de las guías del CNA según los nuevos lineamientos. _x000D_
•	Se definió el tamaño de la muestra de la población a encuestar y se trabajó la socialización previa de lo que representa la acreditación institucional. _x000D_
_x000D_
 Etapa 2. Ajustes a las etapas de la autoevaluación institucional_x000D_
•	Se ha trabajado en la actualización de la plataforma SIA con la División de Sistemas, ajustando las etapas que apoyan el proceso. _x000D_
•	Se ha continuado con el trabajo de la actualización de la matriz de bitácora de programas conjuntamente con Viceacadémica y con el área de AIE para establecer la información que se debe proporcionar desde cada fuente._x000D_
•	Se realizó un ajuste estructural al proceso de autoevaluación institucional que establece solo la ponderación para las características y los factores, dejando la ponderación de los aspectos por fuera de la etapa. _x000D_
•	Se trabajó desde el aprestamiento de los objetivos para soportar el proceso de autoevaluación. Se ha definido que el proceso de autoevaluación ponderará y calificará solo características y factores._x000D_
•	Se está ejecutando el plan comunicacional y el proceso de recolección de información. Dentro del proceso de autoevaluación institucional, y el proceso de actualización del Plan de Mejoramiento Institucional, se tiene establecido que los indicadores a nivel de componente y de proyectos, se constituyen en los principales insumos para la autoevaluación institucional. Se emitieron los conceptos técnicos de los ajustes a los diferentes objetivos, revisando la coherencia de los indicadores con relación a los nuevos lineamientos de acreditación institucional del CNA._x000D_
•	Se trabajó el Plan Comunicacional y se finalizó el ajuste a la etapa de recolección de información desde los objetivos institucionales.  Se ha finalizado el ajuste al PDI, donde se estableció la coherencia de los lineamientos de Acreditación Institucional con respecto a los indicadores establecidos en los proyecto y en los objetivos del mismo._x000D_
_x000D_
Etapa 3. Seguimiento a las oportunidades de mejora._x000D_
•	Se emitió concepto Técnico del informe de Maestría en Instrumentación Física,  de la Maestría en Investigación Operativa y Estadística y de la Maestría en Administración y Desarrollo Humano, igualmente se emitió concepto técnico de la Licenciatura en Matemáticas y Física, así como el de Ingeniería Eléctrica, Tecnología Industrial, Química Industrial. Se entregó concepto Técnico del Doctorado en Educación. De aquí se trabajó en la integración de los Planes de Mejoramiento de los programas, con el plan de mejoramiento Institucional._x000D_
•	Se acompañó a los programas para garantizar que las facultades incorporen las actividades establecidas en los Planes de Mejoramiento de Programas, a través de la elaboración de los Conceptos Técnicos de los Planes de Coherencia con las facultades, para articularlos al Plan de Mejoramiento Institucional. _x000D_
•	Se tiene el informe del primer semestre del año 2015 de seguimiento al Plan de Mejoramiento Institucional. Se tiene el informe trimestral de septiembre de 2015, de seguimiento al Plan de mejoramiento institucional _x000D_
_x000D_
Etapa 4. Actualización a la Autoevaluación institucional (indicadores o etapas del proceso)_x000D_
•	Se trabajó la bitácora institucional, matriz que articula al nivel de detalle los indicadores del PDI y los aspectos a evaluar de los nuevos lineamientos del CNA, con el objeto de garantizar la articulación completa de los objetivos institucionales con los factores, características y aspectos de los nuevos lineamientos. Se tiene la bitácora para la acreditación institucional, producto del análisis de la relación de los indicadores del PDI y de la guía de Autoevaluación con fines de Acreditación 2015.  _x000D_
•	Se trabajó con los objetivos institucionales, buscando incorporar los principales indicadores de monitoreo, para su posterior seguimiento, dentro de los ejercicios de autoevaluación, en la etapa de Recolección de la Información, análisis y calificación, derivados de los lineamientos de Acreditación del CNA 2015._x000D_
•	Se emitieron los conceptos técnicos de los ajustes a los objetivos institucionales buscando incorporar los principales indicadores de monitoreo para su posterior seguimiento. Se preparó a nivel institucional a los objetivos en la etapa de Recolección de la Información para que a partir de los propios indicadores, se les dé respuesta a los factores, características y aspectos que se mencionan en la guía del CNA 2015._x000D_
•	Se finalizó la ruta de ajuste del PDI, para los proyectos institucionales y sus componentes. Los indicadores propuestos por los diferentes objetivos se ajustaron a los lineamientos de Acreditación Institucional, de acuerdo a los Conceptos Técnicos Emitidos. _x000D_
_x000D_
Etapa 5. Estrategia de socialización avances y resultados de la acreditación institucional._x000D_
•	Se ajustó el modelo metodológico y el plan de trabajo para la realización de un nuevo proceso de autoevaluación institucional, de acuerdo a los nuevos lineamientos de acreditación, con el fin de actualizar el Plan de Mejoramiento Institucional, basados inicialmente en el ajuste de indicadores a la cadena de logro del Plan de Desarrollo Institucional._x000D_
•	Se inició la socialización de los nuevos lineamientos de acreditación institucional 2015, ante las directivas académicas y ante </v>
      </c>
    </row>
    <row r="48" spans="1:2" x14ac:dyDescent="0.25">
      <c r="A48" s="511" t="s">
        <v>194</v>
      </c>
      <c r="B48" s="661" t="str">
        <f>VLOOKUP(A48,Tabla__10.1.1.223_SQLEXPRESS_sigob_utp_Proyectos_avance[[titulo_proyecto]:[GERENTE]],7,0)</f>
        <v xml:space="preserve">REPORTE A NIVEL DE PROYECTO_x000D_
_x000D_
_x000D_
COBERTURA_x000D_
_x000D_
Articulación de la Educación Superior con la Educación Media_x000D_
_x000D_
Reporte a 31 Diciembre de 2015_x000D_
_x000D_
Se cumplió con el 91,5 % del plan de trabajo establecido para el 2015. Se cumplieron con todas las actividades propuestas en éste plan de trabajo, con excepción de la última actividad sobre el trabajo que se planeaba realizar con las instituciones de educación media, por lo tanto ésta última deja un importante precedente dado que se convierte en la base para iniciar un trabajo importante con las instituciones de educación media, estrategia en la cual trabajará la Vicerrectoría Académica articulada con las diferentes facultades y el Observatorio Institucional._x000D_
_x000D_
_x000D_
Reporte a 30 de Noviembre 2015_x000D_
_x000D_
Se cumplió con el 91,5 % del plan de trabajo establecido para el 2015. Se cumplieron con todas las actividades propuestas en éste plan de trabajo, con excepción de la última actividad sobre el trabajo que se planeaba realizar con las instituciones de educación media, por lo tanto ésta última deja un importante precedente dado que se convierte en la base para iniciar un trabajo importante con las instituciones de educación media, estrategia en la cual trabajará la Vicerrectoría Académica articulada con las diferentes facultades y el Observatorio Institucional._x000D_
_x000D_
Reporte a 31 de Octubre de 2015_x000D_
_x000D_
Dando cumplimiento al plan de trabajo establecido, se han realizado las siguientes actividades a la fecha:_x000D_
En el mes de octubre, se realizaron las reuniones de semestre de créditos reducidos con todos los directores de los programas los cuales se acogen a la medida de éste semestre._x000D_
El objetivo de las reuniones era realizar un seguimiento al proceso y así mismo definir las asignaturas que se ofrecerán como cursos intersemestrales a fin de año, en éste caso se revisará cuáles serán las asignaturas que se orientarán para la nivelación de los estudiantes que se encuentran cursando el semestre de créditos reducidos y así mismo revisar en que condición se encuentran los estudiantes que ya pasaron a segundo semestre y cuál será la nivelación para ellos ya que se les debe garantizar una nivelación correspondiente al primer semestre de su plan de estudios._x000D_
También se realizó una reunión con los integrantes del Observatorio Institucional y la funcionaria de la Vicerrectoría de Responsabilidad Social, en la cual se definieron algunas actividades para llevar a cabo las pruebas de salida para los estudiantes que se encuentran en semestre de créditos reducidos y las pruebas clasificatorias las cuales se llevarán a cabo en el mes de enero de 2016._x000D_
En reunión celebrada el 16 de octubre de 2015, se llevó a cabo una reunión con todos los integrantes del Observatorio Institucional y se revisaron aspectos tales como: La realización de las fichas de procesos y procedimientos, esto con el fin de definir las funciones de cada integrante del grupo de trabajo y así mismo generar la trazabilidad del proceso, se debe tener claridad sobre esto dado que hasta ahora sería una propuesta de procedimientos los cuales deber ser avalados por la oficina de calidad de la universidad y así mismo pueda reflejarse en un futuro en el mapa de procesos institucional. Se realizó un  trabajo importante en torno a las pruebas clasificatorias, como la validación y aprobación de las mismas tanto para matemáticas (éstas revisadas por el docente Robin Mario Escobar coordinador de la asignatura que rige el semestre de créditos reducidos – matemáticas 1ª y 1b) como para las de comprensión de lectura (Facultad de Educación). La idea es alinear el contenido de éstas pruebas con los lineamientos curriculares del Ministerio de Educación y las bases de las pruebas saber._x000D_
_x000D_
Reporte a 30 de Septiembre de 2015_x000D_
_x000D_
Dando cumplimiento al plan de trabajo establecido, se han realizado las siguientes actividades a la fecha:_x000D_
En el mes de Septiembre se realizó un plan de trabajo el cual consta de reuniones con los directores de programa, éstas se realizarán con el objetivo de revisar los siguientes temas: _x000D_
_x000D_
1.	Revisar las proyecciones correspondientes al semestre de créditos reducidos y los intersemestrales que se van a ofrecer en el segundo periodo 2015-2._x000D_
2.	Proceso de Cursos Intersemestrales con División de Sistemas. (Sólo se abrirán los cursos gratuitos para los estudiantes en semestre de créditos reducidos y cursos a todo costo, se debe hacer difusión de éstos). Además revisar cómo va a ser la matrícula, para que lo estudiantes que no se matriculen en un tiempo estimado, puedan liberar los cupos de las asignaturas. Fecha segundo semestre (Acuerdo No 16 C.A.): Inscripción del 7 al 9 de diciembre de 2015; Pagos: Hasta el 11 de Diciembre de 2015; Inicio de clases: del 14 de diciembre de 2015 al 08 de enero de 2016; Cancelación: del 14 al 28 de diciembre de 2015; Digitación de Notas: Hasta el 10 de enero de 2016._x000D_
3.	Reuniones con Directores de programa para revisar la experiencia del semestre pasado y mejorar la del periodo actual (Créditos Reducidos – Intersemestrales – Matrícula)._x000D_
_x000D_
La idea es consolidar toda la información obtenida en las reuniones y así mismo pueda ser retroalimentada con el Vicerrector Académico y con el comité conformado para la toma de decisiones del semestre de créditos reducidos._x000D_
Está pendiente la reunión con la oficina de Admisiones, Registro y Control Académico para revisar el proceso de matrícula para los estudiantes tanto de primer semestre como los que ingresan a segundo de acuerdo a su rendimiento académico en semestre de créditos reducidos. (Como sistematizar la matrícula de los estudiantes que ingresan a segundo semestre) y así mismo definir el llamado hasta donde se van a realizar las pruebas a los estudiantes que ingresan por primera vez a la universidad (Resolución para definir el llamado)._x000D_
_x000D_
Reporte a 31 de Agosto de 2015_x000D_
_x000D_
Se presentó a la Vicerrectoría Académica el informe de resultados del semestre de créditos reducidos y el informe de pruebas clasificatorias 2015-2, teniendo en cuenta los siguientes aspectos:_x000D_
_x000D_
Balance del semestre de créditos reducidos: en donde se presentaron los resultados obtenidos por los estudiantes clasificados en semestre de créditos reducidos, con base en su desempeño académico en las asignaturas cursadas. Balance pruebas de entrada vs  pruebas de salida: permitiendo conocer el impacto del semestre de créditos reducidos, se aplicó a los estudiantes que ingresaron a esta modalidad un test de salida que mide su desempeño en la asignatura prioritaria definida._x000D_
_x000D_
_x000D_
Reporte a 31 de Julio de 2015_x000D_
_x000D_
A la fecha, se reporta un avance del 65.60%._x000D_
_x000D_
Junto con el observatorio institucional se realizó un informe sobre el semestre de créditos reducidos, allí se observa como iniciaron los estudiantes en las competencias de matemáticas y comprensión de lectura y como fue el avance a nivel general, revisando el comportamiento académico de cada uno de ellos. Se realizó un comparativo del semestre 1 de 2013 respecto al semestre 1 de 2015, analizando el rendimiento académico, tanto de un semestre normal contra un semestre con créditos reducidos._x000D_
_x000D_
Se llevaron a cabo las pruebas clasificatorias para los estudiantes que ingresan a primer semestre periodo 2015 – 2. Ésta semana se llevaron a cabo diferentes actividades para los estudiantes tanto académicas como de adaptación a la vida universitaria. Las pruebas clasificatorias que presentaron los estudiantes fueron: matemáticas, comprensión de lectura e inglés. Los estudiantes que queden clasificados en semestre de créditos reducidos serán matriculados ésta semana por los directores de programa y los estudiantes que pasan a segundo semestre, también serán matriculados por los directores de programa dado que ellos son los que saben cómo van a nivelar a sus estudiantes de acuerdo </v>
      </c>
    </row>
    <row r="49" spans="1:2" x14ac:dyDescent="0.25">
      <c r="A49" s="510" t="s">
        <v>195</v>
      </c>
      <c r="B49" s="661" t="str">
        <f>VLOOKUP(A49,Tabla__10.1.1.223_SQLEXPRESS_sigob_utp_Proyectos_avance[[titulo_proyecto]:[GERENTE]],7,0)</f>
        <v xml:space="preserve">RESUMEN PROYECTO A 31 DICIEMBRE DEL 2015_x000D_
_x000D_
El componente de formación integral, es un estilo educativo que pretende no sólo instruir a los estudiantes con los saberes específicos de las  ciencias  sino, también, ofrecerles los elementos necesarios para que crezcan como personas buscando desarrollar todas sus características, condiciones y potencialidades. Además se encarga de medir la participación de la comunidad universitaria en actividades de formación en  responsabilidad social, ambiental y programas de ética, formación en desarrollo humano, deportiva y uso del tiempo libre, de expresión artística y cultural._x000D_
_x000D_
Para la base de la comunidad universitaria se tienen 17990 participantes entre estudiantes de pregrado jornada normal, docentes (planta, transitorios y catedráticos) y administrativos (planta, transitorio y administradora de nomina). _x000D_
_x000D_
Este componente presenta un cumplimiento al mes de diciembre del 2015 del 87.5% de la meta propuesta, que equivale a 9443 participantes. La meta propuesta para el 2015  es del 60% de la comunidad universitaria, es decir 10794 participantes._x000D_
_x000D_
HAY QUE TENER PRESENTE QUE ADICIONAL A LA COMUNIDAD UNIVERSITARIA BASE, SE ATENDIERON 1387 EXTERNOS, 229 EGRESADOS Y 5 JUBILADOS. QUE SUMARÍAN UN 15% ADICIONAL, LO CUAL SERÍA SUMANDO A LA COMUNIDAD ATENDIDA 11064 PERSONAS. Y DARÍA UN 102% DE LA META PROPUESTA, PORQUE NUESTRO PAPEL COMO UNIVERSIDAD ES BENEFACTOR DE LA HUMANIDAD Y ESTAMOS CONTRIBUYENDO EN CALIDAD DE VIDA A LA COMUNIDAD EN GENERAL._x000D_
 _x000D_
El área de formación para la vida en el 2015 realizo fundamentales acciones que se traducen en una mejora de la calidad de vida y por ende de grandes logros para la comunidad universitaria y por ende para la Institución de Educación superior._x000D_
En ese orden de ideas se construyó colectivamente el mapa de riesgos y se le hizo las acciones de mejoramiento y se da el seguimiento respectivo para el área de formación para la vida. _x000D_
En referencia a los mejores logros que ameritan reseñarse, es prudente  decir:_x000D_
_x000D_
_x000D_
FORMACION CON RESPONSABILIDAD SOCIAL UNIVERSITAIRA._x000D_
?	Se cumplió con toda la orientación de la catedra de Responsabilidad social a través de la modalidad presencial como virtual._x000D_
?	Se realizó el seguimiento a los procesos de derechos humanos que son responsabilidad de la mesa de derechos humanos de la UTP_x000D_
?	Se incursiona en el apoyo a la construcción de procesos de investigación en derechos humanos de la personería._x000D_
?	Se participa de los procesos de apoyo a los estudiantes becados en los diferentes programa que posee la UTP (becas talento, jóvenes en acción Y ser pilo paga)_x000D_
?	Se participa activamente en la construcción de convenio con FERTILIZABNTES DEL SUR SAS (GIEPSA SAS)_x000D_
?	_x000D_
FORMACION EN DESARROLLO HUMANO_x000D_
?	Se presenta borrador de política de inclusión siendo vital la experiencia con el apoyo y seguimiento a las personas en condición de discapacidad, las personas sordas, invidentes y de aprendizajes lentos._x000D_
?	Acompañamiento al proceso de jóvenes para jóvenes_x000D_
?	Acompañamiento al programa de equidad de genero_x000D_
?	Desarrollo de los talleres de adaptación para la vida y de símbolos institucionales_x000D_
?	Desarrollo de cursos de lenguaje de señas_x000D_
?	Logros con estudiantes en condición de discapacidad graduados con tesis sobre salientes y laureadas_x000D_
?	Conformación de un equipo de futbol sala de personas sordas_x000D_
?	Mantenimiento y crecimiento del número de personas apoyadas con intérpretes para personas sordas_x000D_
FORMACIÓN CULTURAL_x000D_
_x000D_
?	Desarrollo de investigación del bailes autóctono del campesino de la región_x000D_
?	Presentación de investigación del baile del campesino de la región llevado a coreografía dancística y ganador de evento zonal y nacional en ASCUNCULTURA_x000D_
?	Apoyo a los grupos culturales de la institución: danzas, teatro,  canción orquesta, tuna._x000D_
?	Consolidación del presupuesto que permitió la vinculación de tres monitores para el proceso de formación cultural_x000D_
?	La consolidación del presupuesto para el desarrollo de los cursos libres._x000D_
?	Participación de  la UTP a través de esta Vicerrectoría de Responsabilidad Social y Bienestar Universitario área de Formación para la vida, en los entes de  orden artístico cultural del Departamento y del municipio._x000D_
?	Apoyos permanentes a las actividades académicas, recreativas e investigativas de la institución con los equipos de sonido y otras logísticas._x000D_
?	Desarrollo de talleres de símbolos institucionales._x000D_
_x000D_
AREA DE FORMACION DEPORTIVA_x000D_
_x000D_
?	Desarrollo normal del deporte académico formativo I y II para más de 1500 estudiantes tanto en el primer como 2º semestre académico de 2015._x000D_
?	Participación en los eventos deportivos y recreativos zonales y nacionales de ASCUNDEPORTES PARA FUNCIONARIOS,  obteniendo logros significativos (se llegó al pódium)._x000D_
?	Participación en el evento de interconectes  de Pereira 2015, obteniendo el primer puesto_x000D_
?	Participación en los xv juegos  Deportivos nacionales de SINTRAUNICOL, en Tunja; obteniendo maravillosos logros (se lograron primeros puestos en el pódium)._x000D_
?	Se aportó el  apoyo y la información requerida para la ubicación y construcción de nuevos escenarios deportivos para la comunidad universitaria y de Pereira._x000D_
?	Se participó en los XXIV Juegos Universitarios Nacionales de ASCUNDEPORTES, Bogotá 2015 (obteniendo muchos pódium  en diferentes disciplinas deportivas), lo que se traduce en el otorgamiento de 40  de Becas para los estudiantes deportistas que obtuvieron preseas en los juegos y clasificación a eventos mundiales en Europa,  Centroamérica  y juegos Universitarios suramericanos para el año 2016._x000D_
?	A nivel internacional otra vez la UTP en representación de Colombia, en cabeza de John Alexander Jiménez García  y Camilo Quiroga Mendoza, obtuvieron la presea de Bronce en los I BEACH GAMES en Aracaju Brasil 2015 en la disciplina de Voleibol Arena._x000D_
?	participación en sintraunicol Tunja 2015, se clasifico cuarto  puesto a nivel nacional,  con 7 disciplinas en pódium._x000D_
?	Se realizaron los  torneos intra murales en:  Ajedrez, Atletismo, Baloncesto, karate, Futbol, Futbol sala, Tenis , Tenis de mesa y Voleibol_x000D_
</v>
      </c>
    </row>
    <row r="50" spans="1:2" x14ac:dyDescent="0.25">
      <c r="A50" s="509" t="s">
        <v>313</v>
      </c>
      <c r="B50" s="661" t="str">
        <f>VLOOKUP(A50,Tabla__10.1.1.223_SQLEXPRESS_sigob_utp_Proyectos_avance[[titulo_proyecto]:[GERENTE]],7,0)</f>
        <v xml:space="preserve">El Plan Operativo Universidad que Promueve la Salud, define indicadores correspondientes a dos líneas de acción: Atención en Salud y  urgencias que tuvo un avance acumulado a Diciembre 30 de 2015 de 132.26% en relación con  la meta de 4000 y Promoción de la Salud 85.52% de avance en relación con la meta de 10000._x000D_
Aunque cada una de estas dos líneas, tiene su propia dinámica, ellas constituyen un sistema que contribuye de manera importante al Acompañamiento Integral para la permanencia de la comunidad estudiantil y para el bienestar de la comunidad universitaria._x000D_
_x000D_
Claramente se observa que el indicador de atención rebasa la meta en un 32,26%, esto tiene su origen en varios factores: el primero de ellos es que se realizaron 3085 consultas relacionadas con el hábito saludable de la actividad física, también se atendieron 1060 consultas en enfermería para asesoría y educación y atención de urgencias, esto último se incrementó con el incremento de enfermedades virales en la comunidad universitaria._x000D_
_x000D_
ATENCIÓN_x000D_
Se avanzó en la dotación de consultorio médico y enfermería para cumplimiento de estándares del proceso de habilitación, quedando pendientes divisiones para los consultorios. Se informó por parte de la División de Sistemas sobre el inicio de la construcción del software a partir del 2016. Se realizó el seguimiento al mapa de riesgos del MECI identificando un importante avance en actualización de la habilitación del servicio de salud._x000D_
_x000D_
PROMOCIÓN DE LA SALUD_x000D_
Se continuó remitiendo estudiantes para atención por el PAI. Se dio continuidad a las estrategias de promoción y prevención en Salud Sexual y Salud Reproductiva y Club de la Salud, así como en el abordaje de la Gestión del Riesgo Estudiantil. El programa BOCAS SANAS EN LA UTP continuó con sus campañas de sensibilización teniendo en cuenta que la salud bucal es “Un estado de los tejidos de la boca y de las estructuras relacionadas que contribuyen al bienestar físico, mental, social, permitiendo al individuo hablar, comer y socializar sin obstáculos por el dolor, incomodidad o vergüenza”. Por otra parte se apoyó el proceso de revisión para construcción de un nuevo reglamento estudiantil, abordando en el grupo de trabajo los temas relativos a la salud de los estudiantes como incapacidades, vacunas, participación en actividades de bienestar, aseguramiento en salud, riesgo para la seguridad de los estudiantes (psicopatía, acoso sexual y bullying) entre otros._x000D_
</v>
      </c>
    </row>
    <row r="51" spans="1:2" x14ac:dyDescent="0.25">
      <c r="A51" s="510" t="s">
        <v>317</v>
      </c>
      <c r="B51" s="661" t="str">
        <f>VLOOKUP(A51,Tabla__10.1.1.223_SQLEXPRESS_sigob_utp_Proyectos_avance[[titulo_proyecto]:[GERENTE]],7,0)</f>
        <v xml:space="preserve"> _x000D_
En cuanto al indicador, PERCEPCIÓN DEL USUARIO DE LA ATENCIÓN RECIBIDA, para el mes de diciembre de 2015, se presenta un resultado global del año 2015 de 72,9%. Esto corresponde con un cumplimiento de 85.76%._x000D_
_x000D_
ESTUDIANTES EN SITUACIÓN DE VULNERABILIDAD IDENTIFICADOS Y ATENDIDOS._x000D_
Para el mes de diciembre, como resultado acumulado del año 2015 (primer y segundo semestre) se muestra un porcentaje de cumplimiento del 90%, de estudiantes en situación de vulnerabilidad socio económica identificados por parte de las trabajadoras sociales y apoyados desde la Vicerrectoría de Responsabilidad Social, este valor comparado con la meta proyectada para la vigencia 2015 del  90%, presenta un cumplimiento del 100%._x000D_
Lo que indica la meta, es que como mínimo se espera apoyar al 90% de los estudiantes solicitantes de los apoyos que brinda la Vicerrectoría._x000D_
Tabla 1: Indicador de población estudiantil en situación de vulnerabilidad_x000D_
                                                                            INDICADOR_x000D_
                                   POBLACIÓN ESTUDIANTIL EN SITUACIÓN DE VULNERABILIDAD_x000D_
APOYADOS	                                                                                                                  1064_x000D_
IDENTIFICADOS	                                                                                                          1182_x000D_
PORCENTAJE DE ESTUDIANTES IDENTIFICADOS EN SITUACIÓN DE VULNERABILIDAD	90%_x000D_
_x000D_
_x000D_
A continuación se presenta un INFORME CUALITATIVO MÁS COMPLETO DEL PROCESO DE PROMOCIÓN SOCIAL._x000D_
_x000D_
Información cualitativa del área._x000D_
_x000D_
El componente de atención integral,  servicio social y voluntariado,  está dirigido a todos los actores internos de la Universidad Tecnológica de Pereira con énfasis en la población estudiantil que  solicita los servicios de la Vicerrectoría y especialmente lo relacionado con los diferentes  beneficios que en  calidad  de apoyos son entregados. Igualmente el desarrollo normativo y de procedimientos vincula a las diferentes instancias  de la universidad en cada una de las decisiones que se toman con ocasión de estos beneficios, su proceso de retribución, administración y formación complementaria a los estudiantes con énfasis en las problemáticas sociales existentes en los cuales la universidad tiene consagrados sus propósitos misionales. Se empieza así a indicar el proceso de promoción social._x000D_
Promoción social._x000D_
Se vienen ateniendo directamente  las necesidades socioeconómicas que enfrentan más de 2500  estudiantes desde una atención integral, y acompañado  de esta manera para lograr condiciones dignas de permanencia y egreso exitoso del estudiantado de la institución, atendiendo a la política social y a la misión institucional. Se evidencian más de 3000 solitudes de apoyos socioeconómicos  anuales por el sistema, lo que a su vez construye una dinámica de credibilidad institucional del bienestar. Se suma también los apoyos psicológicos, económicos y de tipo cultural y familiar que se brindan a la comunidad universitaria, y a su vez  las orientaciones brindadas a más de 3500 estudiantes beneficiados con alianzas o proyectos Estado – Universidad- o Empresa Privada – Universidad, lo que dinamiza una universidad que promueve el bienestar y la responsabilidad social con redes y esfuerzos inter y entre institucionales, generando mayores coberturas a las necesidades identificadas de los estudiantes ._x000D_
Se han tenido en cuenta más de 12 estudiantes en condición de discapacidad, empezando así a promover la política de inclusión en su apartado de discapacidad, y siendo esta la posibilidad para ingresar los grupos especiales al sistema del bienestar universitario.   También se administro  la atención integral y diferencial a grupos poblacionales específicos, donde los apoyos socioeconómicos están orientados de manera preferencial para estudiantes de estrato social 1 y 2, casos especiales de estrato 3; a estudiantes pertenecientes a poblaciones especiales como son negritudes, indígenas, desplazados, reinsertados, estudiantes provenientes de zonas apartadas;  en general estudiantes en condición de vulnerabilidad, identificada y caracterizada en los aspectos específicos de interés, que por sus condiciones socioeconómica requieran de un acompañamiento oportuno de la Universidad para lograr su objetivo de formación y profesionalización en los tiempos establecidos por la academia, permitiendo con nuestro quehacer su permanencia y egreso exitoso a través de una atención diferencial, imparcial y objetiva._x000D_
Se encuentra así que el equipo tiene unas más de 8  rutas institucionales establecidas para la atención y remisión de casos y en diversas funciones y roles según situaciones de los estudiantes y donde la UTP no cuenta con el servicio, pero a su sus vez de remitir para atender y apoyar la situación estudiantil, lo cual posibilitan que tanto la comunidad universitaria como la VRSYBU puedan decantar las problemáticas y darle trámites eficientes. Se juega así un papel preponderante para que el bienestar de la UTP, por el lado de los estudiantes tenga una: Identificación, estudio, análisis, respuesta, seguimiento y evaluación de cada apoyo, como de cada actividad que nutre los procedimientos.   _x000D_
Servicio social y voluntariado. _x000D_
_x000D_
Frente a los indicadores de servicio social y voluntariado se vienen avanzando en diversas actividades que responden al orden de la corresponsabilidad social universitaria._x000D_
_x000D_
Es en el anterior sentido que en el SERVICIO SOCIAL se realizan actividades en el marco de la escuela de liderazgo de responsabilidad social, entre estas: capacitaciones en cátedra de paz, emprendimiento, liderazgo desde los nuevos paradigmas.  Logrando que más de 1000 estudiantes durante todo el año puedan  asumir conceptos y practicas éticas, culturales, sociales y de estilos de vida que están a favor del medio y del campus universitario. Construyéndose así una cultura de debate pacifico, de  argumentación, de dinamización social lúdica y pedagógica a situaciones cotidianas con un  enfoque aporta a cambios de conductas de los ciudadanos y estudiantes de la universidad, promoviendo una universidad corresponsable con sus problemáticas._x000D_
 _x000D_
Por otro lado el Voluntariado, realiza con los estudiantes acciones que facilitan apoyar estrategias emergentes en la universidad como UTP tiene talento o UTEPITOS, en la que se cuenta con las participaciones de los estudiantes en procesos de recolección, divulgación y búsqueda de participantes para ambas actividades. Tanto en la búsqueda de firmas para participar como utepitos en un concurso, y por el lado de utp tiene talento con aportes desde el ámbito artístico, realizando la oferta y estructura de poder apoyar el evento como voluntarios del mismo._x000D_
Para el mes de noviembre los indicadores llegaran al 100 %, puesto que se realizan los cierres del proceso, lo que lleva considerablemente los participantes y participaciones de los estudiantes._x000D_
Logros Generales del servicio social y voluntariado:_x000D_
_x000D_
?	Se cumple con el avance de % de las metas y a su vez se está llegando al cumplimiento del indicador._x000D_
?	Se establecen planeaciones con la participación de los estudiantes_x000D_
?	El PAI se articula de manera exitosa a la lógica preestablecida de la VRSYBU nutriendo nuevas miradas y acciones que benefician a la comunidad universitaria. _x000D_
?	Se cambia el concepto de horas por objetivos, lo que a su vez empodera a los estudiantes de sus procesos de Servicio social, evidenciándose estudiantes más activos y propositivos a la corresponsabilidad social universitaria. _x000D_
?	El discurso varía y el lenguaje es más de SERVICIO y gestión hacia un bienestar lo que hace del Servicio Social un lugar de prácticas ciudadanas  en diversos temas. _x000D_
?	Se tiene todo un proceso y lenguaje interinstitucional muy claro a l</v>
      </c>
    </row>
    <row r="52" spans="1:2" x14ac:dyDescent="0.25">
      <c r="A52" s="509" t="s">
        <v>201</v>
      </c>
      <c r="B52" s="661" t="str">
        <f>VLOOKUP(A52,Tabla__10.1.1.223_SQLEXPRESS_sigob_utp_Proyectos_avance[[titulo_proyecto]:[GERENTE]],7,0)</f>
        <v xml:space="preserve">INVESTIGACIÓN SOCIAL_x000D_
_x000D_
En el mes de septiembre y las dos primeras semanas de octubre, el observatorio social desarrollo un producto de investigación bastante importante, consiste en el aplicativo para la digitalización de la prueba DIT y la generación de los cálculos correspondientes a los resultados para cada una de las personas que respondan dicha prueba. Éste aplicativo fue el fruto de la consulta de documentación referente a la prueba, el diseño del formulario para el ingreso de la prueba y la elaboración del código de programación en Visual Basic de Excel Office de tal manera que valide las respuestas, consolide los datos y permita el cálculo de los resultados. Este producto será de gran utilidad para el proceso de FORMACIÓN PARA LA RESPONSABILIDAD SOCIAL y la medición de su indicador en el plan de desarrollo institucional para los años 2016 y 2017. Se considera además desde otro punto de vista un producto de investigación que además aportará a la futura investigación sobre el estadio moral de los estudiantes del proceso mencionado y otros grupos de interés. Es también un producto que aporta en la toma de decisiones, teniendo en cuenta que medirá el avance formativo de los estudiantes y permitirá decidir sobre los cambios en las intervenciones a los mismos estudiantes. (ESTA ACTIVIDAD CORRESPONDE EN EL PLAN OPERATIVO DEL OBSERVATORIO SOCIAL AL ITEM NÚMERO 1)._x000D_
_x000D_
En el año 2015, el observatorio social de la Universidad Tecnológica de Pereira tuvo grandes cambios respecto del año 2014, estos se debieron a decisiones por parte de las directivas institucionales, consistentes en que el observatorio social pasaría a ser parte de un observatorio institucional._x000D_
No obstante el observatorio social continua realizando ciertas labores y procesos, a la espera de la ejecución de las decisiones institucionales tomadas, sin embargo se debe tener en cuenta que el número de profesionales dispuestos para el mismo proceso rebajo en un 75% lo que ha generado que la capacidad de generación de resultados por parte del equipo allá rebajado considerablemente._x000D_
Es así como el proceso de investigación social ha presentado dificultades para el desarrollo, puesto que este requiere generalmente del levantamiento de información, la digitalización y análisis de la misma, precisando de un tiempo adecuado para esto._x000D_
_x000D_
_x000D_
_x000D_
MONITOREO SOCIAL_x000D_
_x000D_
En el año 2015, el observatorio social de la Universidad Tecnológica de Pereira tuvo grandes cambios respecto del año 2014, estos se debieron a decisiones por parte de las directivas institucionales, consistentes en que el observatorio social pasaría a ser parte de un observatorio institucional._x000D_
_x000D_
No obstante el observatorio social continua realizando ciertas labores y procesos, a la espera de la ejecución de las decisiones institucionales tomadas, sin embargo se debe tener en cuenta que el número de profesionales dispuestos para el mismo proceso rebajo en un 75% lo que ha generado que la capacidad de generación de resultados por parte del equipo allá rebajado considerablemente._x000D_
_x000D_
_x000D_
Entre los meses de enero y agosto de 2015 se presentan los siguientes productos desde el observatorio social, estos caracterizados entre los productos de monitoreo social puesto que consisten en la consolidación de información para la respuesta a consultas internas o externas sobre temas relacionados con la Vicerrectoría de Responsabilidad Social y Bienestar Universitario y los estudiantes de la Institución.:_x000D_
_x000D_
_x000D_
1.	Desarrollo de tabla con datos sobre la distribución de estudiantes por facultad y diseño parcial de distribución por puntos de atención y profesionales, todo esto para el PAI, además se aportó en la gestión de información y comunicación respecto a la presentación del PAI en las diferentes instancias de la Universidad y se inició el desarrollo del mapa con los puntos de atención para la misma presentación._x000D_
_x000D_
2.	Consolidación y ordenamiento de los reportes e información relacionados con los estudiantes de la Universidad apoyados con el programa jóvenes en acción del DPS: este trabajo dio como resultado la aclaración de asuntos pendientes con estudiantes y el orden de la información generada desde el inicio del convenio entre la Universidad y el DPS._x000D_
_x000D_
3.	Consolidación de resultados de bonos de apoyo (BA-BT-MS) para estudiantes antiguos en el 2015-1: de acuerdo a lo enviado por las trabajadoras sociales, este documento se utilizó además para la asignación de apoyos y publicación de resultados._x000D_
_x000D_
4.	Respuesta a PQR de estudiante CRISTIAN ADOLFO VARGAS CARDOZO sobre los apoyos del DPS y los reportes que ha presentado la Universidad con sus datos: esta además fue enviada a la profesional del DPS para que apoyaran en la resolución del problema del estudiante, pues esta solución no dependía de la Universidad._x000D_
_x000D_
5.	Apoyo en cruce de datos para el programa Ser Pilo Paga: verificando los estudiantes matriculados en la Universidad contra la lista de apoyados por el programa._x000D_
_x000D_
6.	Consolidación de resultados de bonos de apoyo (BA-BT-MS) para estudiantes antiguos, en los casos extemporáneos y revisiones para el 2015-1: de acuerdo a lo enviado por las trabajadoras sociales, este documento se utilizó además para la asignación de apoyos y publicación de resultados.  Además se consolidaron y se publicaron los resultados de estudiantes de primer semestre._x000D_
_x000D_
7.	Consolidación y envío de reporte DPS – Ser pilo paga_x000D_
Se consolidó y se hizo entrega del reporte 1 de 2015-1 de los estudiantes que son beneficiarios del programa “Ser pilo paga”, este para ser remitido al Departamento de Prosperidad Social en su programa Jóvenes en Acción. El reporte fue elaborado de acuerdo a la guía de entrega del DPS expedida en marzo de 2015, versión 1.6._x000D_
_x000D_
8.	Procesamiento y consolidación de información referente a los estudiantes solicitantes en el 2014-2 que presentaron inconsistencias de información en la misma solicitud._x000D_
_x000D_
9.	Consolidación de datos de apoyos socioeconomicos (BONO DE ALIMENTACIÓN, BONO DE TRANSPORTE y MONITORIA SOCIAL)  desde el 2012 al 2014, incluyendo número de apoyados, estudiantes matriculados en dichas vigencias y el número de solicitantes de dichos apoyos. Esta información fue gestionada para la CONTRALORIA GENERAL DE LA REPUBLICA._x000D_
_x000D_
10.	Consolidación y envío de información en respuesta a memorando de la facultad de ingeniería industrial._x000D_
_x000D_
11.	Consolidación y envío de información referente a las atenciones de la Vicerrectoría para los eventos “dialogo con facultades” entre las directivas de la Universidad y las siguientes facultades o programas académicos (cada facultad se atendió de manera independiente y se generó un producto para cada una de ellas):_x000D_
_x000D_
Facultad de tecnologías._x000D_
Ingeniería Mecánica._x000D_
Ciencias ambientales._x000D_
Medicina Veterinaria y Zootecnia_x000D_
Medicina._x000D_
_x000D_
12.	Gestión y consolidación de información solicitada por la auditoría de Bureau Veritas._x000D_
_x000D_
13. Consolidación de base de datos de estudiantes apoyados por el programa TODOS A LA UNIVERSIDAD, desde que el programa inició hasta el semestre 2015-1._x000D_
_x000D_
14. Consolidación de información referente a las atenciones con apoyos socioeconomicos desde el año 2012 hasta el 2015-1._x000D_
_x000D_
15. Consolidación de información de las atenciones en cada una de las áreas de la VRSBU desde el año 2012 hasta el 2014._x000D_
</v>
      </c>
    </row>
    <row r="53" spans="1:2" x14ac:dyDescent="0.25">
      <c r="A53" s="510" t="s">
        <v>204</v>
      </c>
      <c r="B53" s="661" t="str">
        <f>VLOOKUP(A53,Tabla__10.1.1.223_SQLEXPRESS_sigob_utp_Proyectos_avance[[titulo_proyecto]:[GERENTE]],7,0)</f>
        <v>Gestión Estratégica, desde el objetivo de BI, está concebida desde tres enfoques principales: el fortalecimiento de la responsabilidad social, la gestión de la comunicación e Información y la gestión logística, ejes que están construidos desde una visión de acercamiento, gestión y trabajo conjunto entre la Universidad, la empresa y el Estado, la atención, comunicación e información orientada hacia el usuario interno y externo, el fortalecimiento de las comunicaciones, la imagen y posicionamiento institucional en el medio, así como el uso adecuado, direccionado y planeado de los recursos desde una visión administrativa y financiera bajo los lineamientos institucionales y desde una cultura del acompañamiento y trabajo en equipo._x000D_
_x000D_
Tiene como objetivos principales:_x000D_
_x000D_
•	Generar y administrar estrategias de gestión de recursos para el fortalecimiento de la responsabilidad social, la Inclusión, la    permanencia y egreso exitoso._x000D_
_x000D_
•	Fortalecer y mantener una estructura organizacional  funcional, eficaz y efectiva._x000D_
_x000D_
•	Administrar el presupuesto de la Vicerrectoria y  los proyectos especiales que se derivan de la gestión de recursos por medio de las alianzas y/o convenios._x000D_
_x000D_
•	Dar respuesta a las necesidades  de las áreas de la Vicerrectoría y  a nivel institucional._x000D_
_x000D_
•	Trabajar de manera conjunta con la estrategia de integración y estímulos, desarrollo humano; en pro del bienestar y medición del talento humano del proceso._x000D_
_x000D_
Para el mes de diciembre se presentó un avance del 2,94% correspondiente a $39,429,474, provenientes de la alcaldía de Belén de Umbría, la alcaldía de Marsella, el programa Risaralda Profesional, pentagrama , fundación volar, Federación de cafeteros , entre otros._x000D_
_x000D_
Para la vigencia 2014, se logró  alcanzar  la meta proyectada y superarla, con un total acumulado del 75,94% equivalente a $ 1.019.853.998, este porcentaje comparado con la meta del 54% , muestra un cumplimiento del 140,63%.eso se dio gracias a las diferentes alianzas y/o convenios gestionados y mantenidos por la Vicerrectoría de Responsabilidad Social, lo que a su vez permitió el fortalecimiento de los programas de apoyo socio económico y de apoyo a un gran número de estudiantes como aquellos beneficiados por el Departamento para la Prosperidad Social, Ecopetrol,entre otras._x000D_
_x000D_
_x000D_
_x000D_
Informe cualitativo Campus InForma 2015_x000D_
La oficina de comunicaciones de la Universidad Tecnológica de Pereira, continua desarrolló el proceso comunicación tanto al interior como al exterior del Campus, enviando información a toda la comunidad universitaria y sociedad en general._x000D_
Es destacable los eventos académicos, culturales, deportivos, las convocatorias, los perfiles y notas que han sido objeto de los cubrimientos informativos que se han venido realizando en lo trascurrido del presente año como ejercicio comunicativo esencial en la construcción de la realidad social del entorno que tienen incidencia importante en las vidas de las personas, siendo vital el acceso a la información como fuente de construcción epistemológica que permite contar con mayores herramientas para el desempeño profesional y social dentro de un contexto mundial cada vez más globalizado por las tecnologías de la información y comunicación (Tics) que naturalmente determina buena parte del desarrollo integral de las personas inmersas en la sociedad del conocimiento. _x000D_
Dentro del trabajo realizado durante el año 2015, podemos citar información destacada como:_x000D_
Celebración Día de Europa en la Universidad Tecnológica de Pereira_x000D_
La Universidad Tecnológica de Pereira y la ciudad de Pereira fue por primera vez, la sede de la celebración del “Día de Europa”, un evento que contará con Embajadores de la Unión Europea acreditados en Colombia, quienes desarrollarán una agenda cultural,  académica  y de intercambio,  durante dos días de sesión 7 y 8 de mayo de 2015., afianzando la relación entre el viejo continente y Colombia. Esta importante jornada reunirá académicos, empresarios, estudiantes y artistas al público en general, así como a once embajadores de la Unión Europea, cuatro embajadores encargados y dos cónsules honorarios._x000D_
En el marco de la celebración del "Día de Europa" en el Eje Cafetero, se realizaron actividades académicas en el Campus bajo la temática "Desarrollo Sostenible". Gracias a la oferta de programas ambientales presentes en las universidades del Eje Cafetero, los atractivos turísticos de la región con sus importantes ecosistemas, y la riqueza del territorio en biodiversidad; por lo tanto, la región gracias a sus características estaba acorde con la temática propuesta en esta ocasión por los delegados de la Unión Europea._x000D_
Así transcurrió la ceremonia de graduación UTP: Fecha: 2015-03-20 _x000D_
El Centro de Exposiciones Expo futuro de Pereira fue el escenario para la ceremonia de graduación de 564 nuevos graduandos UTP, quienes obtuvieron títulos de pregrado y posgrado en los diferentes programas que ofrece la Universidad. El evento institucional contó con el acompañamiento de las principales directivas, en cabeza del doctor, Luis Fernando Gaviria Trujillo, rector de la Universidad Tecnológica de Pereira._x000D_
Durante el acto de protocolo, el Rector de la Universidad hizo énfasis en su discurso,  en la importancia de la ética profesional como valor fundamental en el desarrollo laboral, además de los retos a los que se enfrenta esta generación de egresados universitarios para consolidar una sociedad justa y respetuosa de los principios morales._x000D_
En esta ceremonia de graduación como en las anteriores, se reconoció públicamente el compromiso, la dedicación y la excelencia de 25 estudiantes ganadores de la Beca Jorge Roa Martínez, máximo galardón académico que entrega la UTP._x000D_
_x000D_
Ahora la UTP tiene uno de los 5 laboratorios a nivel nacional de Recuperación y Regeneración de Gases Refrigerantes: Fecha: 2015-06-17 _x000D_
_x000D_
Se realizó la inauguración del Centro de Recuperación y Regeneración de Gases Refrigerantes del Eje Cafetero CRRR-EC, el viernes 12 de junio de 2015 ubicado en la Zona industrial La Macarena.  _x000D_
Acopi y UTP en alianza estratégica: Fecha: 2015-06-18 _x000D_
La Universidad Tecnológica de Pereira y la Asociación Colombiana de la Micro, Pequeña y Mediana Empresa, Acopi Regional Centro Occidente, firmaron un convenio marco, en el que el sector académico y el empresarial unen esfuerzos a través de dos programas bandera: El Observatorio Tecnológico de Tendencias y Oportunidades Empresariales, Otes; y el Centro de Modelamiento y Desarrollo Empresarial, Cemode._x000D_
_x000D_
En el segundo semestre, es resaltable eventos como: _x000D_
La graduación 631 Tecnológicos que recibieron sus títulos como egresados de la Universidad Tecnológica de Pereira, en la ceremonia de graduación realizada la mañana de hoy 17 de julio, en Expofuturo._x000D_
Nuevos egresados UTP_x000D_
El viernes 31 de julio se realizó en el Teatro Municipal Santiago Londoño, la ceremonia de graduación de 237 nuevos egresados UTP, quienes recibieron los títulos que les acreditan como profesionales, especialistas y magísteres de la Universidad Tecnológica de Pereira._x000D_
_x000D_
Informe de Gestión resultados primer semestre 2015 Rector UTP: Fecha: 2015-08-04 _x000D_
La Oficina de Planeación comparte con la comunidad universitaria el resumen ejecutivo de la gestión de resultados del primer semestre de 2015 presentado por el señor rector, Luis Fernando Gaviria Trujillo ante el Consejo Superior Universitario, enmarcado en el Plan de Desarrollo Institucional.  _x000D_
_x000D_
Rector UTP visita Francia para afianzar convenio interinstitucional: Fecha: 2015-08-06 _x000D_
El rector de la Universidad Tecnológica de Pereira Luis Fernando Gaviria Trujillo visita en misión académica la Escuela Nacional de Ingenieros de METZ - ENIM, Francia; con el objetivo de actualizar, renovar y hacer seguimiento al convenio de doble titulació</v>
      </c>
    </row>
    <row r="54" spans="1:2" ht="30" x14ac:dyDescent="0.25">
      <c r="A54" s="510" t="s">
        <v>205</v>
      </c>
      <c r="B54" s="661" t="str">
        <f>VLOOKUP(A54,Tabla__10.1.1.223_SQLEXPRESS_sigob_utp_Proyectos_avance[[titulo_proyecto]:[GERENTE]],7,0)</f>
        <v xml:space="preserve">31 de Diciembre de 2015 _x000D_
_x000D_
PROYECTO: Convocatorias internas y externas_x000D_
_x000D_
*Reconocimiento de Grupos e Investigadores por Colciencias: Se ha cumplido con el 100% del plan de acción establecido para el Reconocimiento de Grupos e Investigadores por Colciencias, el cual está definido por las siguientes actividades:_x000D_
_x000D_
1. Capacitaciones en Cvlac y Gruplac por parte de la Vicerrectoría de Investigaciones, Innovación y Extensión, en este punto se llevó a cabo la socialización del tema por parte del director de Colciencias el Doctor Oscar Gualdrón el 28 de octubre del año en curso (Ver Listado de Asistencia)_x000D_
2. Establecimiento del procedimiento interno para reconocimiento de grupos de investigación que no participaron en la convocatoria 693 de Colciencias._x000D_
_x000D_
De la segunda actividad se ha realizado:_x000D_
- Definición Procedimiento de Solicitud para Aval Institucional del Grupo de Investigación Registrado en Colciencias sin Aval Institucional y Adscrito a la Vicerrectoría de Investigaciones, Innovación y Extensión_x000D_
http://www.utp.edu.co/vicerrectoria/investigaciones/noticias/tramite-de-solicitud-para-aval-institucional.html_x000D_
- Se recibieron 22 carpetas de grupos de investigación. _x000D_
_x000D_
*Fomento a la actividad investigativa de estudiantes de pregrado: A la fecha se han realizado las siguientes actividades:_x000D_
1. Se realizó programas de formación dirigido a los estudiantes de los semilleros de investigación en el segundo semestre del 2015._x000D_
2. Se cuenta con una propuesta de reglamentación interna de Semilleros de Investigación de la UTP_x000D_
3. Se llevó a cabo el Encuentro Departamental de Semilleros de Investigación._x000D_
4. Se llevó a cabo el  Encuentro Regional de Semillero de Investigación. _x000D_
5. Se han realizado cinco reuniones del Nodo Risaralda. _x000D_
Teniendo en cuenta lo anterior, se calcula un porcentaje de avance del 97%._x000D_
_x000D_
*Convocatorias internas y externas para la financiación de proyectos: A la fecha se han realizado las siguientes actividades concernientes al Plan Operativo: Convocatorias Internas y Externas para la financiación de proyectos:_x000D_
1. Se publicaron cinco convocatorias: 1. Financiación de Proyectos de Investigación 2. Financiación de Trabajos de Grado de Maestría y Doctorado 3. Financiación para la publicación de libros resultados de investigación y libros de texto. 5. Convocatoria para financiar proyectos de extensión solidaria y cultural. _x000D_
2. Se ha brindado asesoría a los docentes y/o estudiantes para la   presentación de proyectos ante convocatorias de fuentes de financiación internas y/o externas._x000D_
3.  Se ha revisado la apertura de convocatorias publicadas por Colciencias y otras entidades externas y consultar la publicación de resultados _x000D_
4. Se brindó información y se realizó acompañamiento para la presentación de jóvenes investigadores._x000D_
Teniendo en cuenta lo anterior, se puede concluir un grado de avance del 89.64%_x000D_
_x000D_
NOTA: Los soportes del proyecto se encuentran en el archivo de la Coordinación de Proyectos de la Vicerrectoría de Investigaciones, Innovación y Extensión. _x000D_
_x000D_
_x000D_
</v>
      </c>
    </row>
    <row r="55" spans="1:2" ht="30" x14ac:dyDescent="0.25">
      <c r="A55" s="509" t="s">
        <v>327</v>
      </c>
      <c r="B55" s="661" t="str">
        <f>VLOOKUP(A55,Tabla__10.1.1.223_SQLEXPRESS_sigob_utp_Proyectos_avance[[titulo_proyecto]:[GERENTE]],7,0)</f>
        <v xml:space="preserve">31 de Diciembre de 2015_x000D_
_x000D_
_x000D_
POLÍTICAS DE FOMENTO DE INVESTIGACIÓN, INNOVACIÓN Y EXTENSIÓN_x000D_
_x000D_
1. Política Editorial: A la fecha se ha obtenido un porcentaje de cumplimiento del 90%, teniendo en cuenta que se ha logrado lo siguiente: _x000D_
_x000D_
*Se suministró información sobre el proceso editorial, sobre los resultados de la convocatoria 2015 y sobre los lineamientos para diagramación a 174 personas. _x000D_
*13 Libros terminados: Técnicas Heurísticas, Rociado térmico, Museo Tecmit,  Algebra Lineal, Introducción al dibujo mecánico con AutoCAD (digital),  Montaigne ética en diálogos modernos, Enseñar Filosofía, On line monitoring,  Discusiones Filosóficas, Re significación de los conceptos, Efectos cuánticos, Civismo y Educación, Apropiación social del conocimiento._x000D_
*La revista Estudios Históricos y la Revista Letra Anexa  ya están constituidas como nuevas revistas institucionales_x000D_
*se han realizado 5 reuniones del Comité Editorial_x000D_
*Despacho de libros acumulado desde feb. 1048 unidades _x000D_
*Número de libros vendidos desde Febrero a Noviembre  699 unidades _x000D_
*Se participó en la feria de libro en Bogotá y en la Feria Internacional de Guadalajara_x000D_
_x000D_
2. Políticas de Extensión: Hasta la fecha  se ha cumplido en un 100% el plan de acción establecido, ya que se cuenta con la propuesta del acuerdo de extensión, el cual será socializado el próximo 16 de diciembre con seis de los decanos de la Universidad._x000D_
_x000D_
3. Programas de Formación: Actualmente se cuenta con:_x000D_
*985 Estudiantes vinculados a los Semilleros de Investigación_x000D_
* 630 Estudiantes capacitados a través de los talleres de prácticas universitarias._x000D_
*671 Personas capacitadas en el uso de bases de datos científicas. _x000D_
* 1661 estudiantes beneficiados programa ONDAS_x000D_
Para un  total de 3947 estudiantes en formación, logrando un nivel de cumplimiento del 109.64% de la meta establecida en 3600._x000D_
_x000D_
4. Política de propiedad intelectual: El plan de acción de propiedad intelectual se encuentra en desarrollo y se reporta un avance del 97.1%, cabe destacar que los soportes se encuentran en los informes presentados por el Asesor en Propiedad Intelectual Pablo Julio Hernández Martínez._x000D_
_x000D_
5. Política de Innovación: El plan de acción de la política de innovación tiene un nivel de cumplimiento del 80%, donde se han realizado las siguientes actividades:_x000D_
_x000D_
*Se remitió la propuesta para la celebración del convenio entre la UTP y la SIC. _x000D_
*Dos funcionarias de la Vicerrectoría han participado en dos jornadas de capacitación en la SIC en la ciudad de Bogotá_x000D_
* El convenio ya se encuentra firmado por las partes (SIC - UTP)_x000D_
* Se ha llevado a cabo la Socialización de la Estrategia de Vigilancia Tecnológica e Inteligencia Competitiva, el Taller para el manejo de bases de datos gratuitas, propiedad intelectual, etc. _x000D_
* Se está llevando a cabo la capacitación de tres funcionarios de la Vicerrectoría de Investigaciones, Innovación y Extensión en temas de vigilancia tecnológica e inteligencia competitiva. _x000D_
* Se encuentra en construcción tres estudios de vigilancia tecnológica en diferentes fases. _x000D_
* Se cuenta con un horario de atención para brindar asesorías en el tema_x000D_
* Se ha adelantado un procedimiento sobre el tema de vigilancia tecnológica, el cual está en construcción._x000D_
_x000D_
6. Trabajos presentando en red: Actualmente se han presentado 33  propuestas por parte de los  grupos de investigación de la Universidad Tecnológica de Pereira en red a convocatorias externas (instituciones, universidades, empresas), obteniendo un nivel de cumplimiento de  183.34% de la meta establecida en 18 propuestas. _x000D_
_x000D_
7. Política de Investigaciones: Se cuenta con la propuesta definitiva del acuerdo de investigaciones recomendada por el Comité Central de Investigaciones, la cual fue remitida a la Secretaria General para su revisión y realimentación. Dicha propuesta ha sido socializada en el Comité Directivo, para ser presentada en el Consejo Académico y Superior. Por lo anterior, se ha cumplido en un 100% la meta establecida. _x000D_
_x000D_
Por otra parte, se destaca que ya se cuenta con un primer borrador de la resolución que reglamentará el acuerdo de investigaciones, la cual se encuentra en revisión por parte de los miembros del comité central de investigaciones._x000D_
_x000D_
8. Política de Prácticas Empresariales: Se ha reportado un nivel de avance del 82% del Plan de Acción establecido para la Política de Prácticas._x000D_
</v>
      </c>
    </row>
    <row r="56" spans="1:2" ht="30" x14ac:dyDescent="0.25">
      <c r="A56" s="510" t="s">
        <v>334</v>
      </c>
      <c r="B56" s="661" t="str">
        <f>VLOOKUP(A56,Tabla__10.1.1.223_SQLEXPRESS_sigob_utp_Proyectos_avance[[titulo_proyecto]:[GERENTE]],7,0)</f>
        <v xml:space="preserve">31 de Diciembre de 2015 _x000D_
_x000D_
PROYECTO UNIVERSIDAD EMPRESA ESTADO Y SOCIEDAD CIVIL_x000D_
_x000D_
1.	Gestión y comercialización de productos y servicios tecnológicos  y sociales: Para la vigencia 2015, hasta la fecha se cuenta con las siguientes actividades de gestión y comercialización:_x000D_
_x000D_
* EDUCACIÓN CONTINUA O NO FORMAL: 230  actividades desarrolladas cumpliendo en un 247.31% la meta establecida._x000D_
* ASESORÍAS Y CONSULTORIAS: 54  actividades desarrolladas cumpliendo en un 135% la meta establecida. _x000D_
* SERVICIOS DE LABORATORIOS: 273 servicios presentados por los laboratorios cumpliendo en un 126.97% la meta establecida. _x000D_
_x000D_
2.	Programa de emprendedores y empresas de base tecnológica:  Plan de Acción en Emprendimiento: A la fecha se tiene un nivel de cumplimiento del 93% en el plan de acción en emprendimiento:_x000D_
_x000D_
* Se logró participar en el I Work Shop realizado el 25 de Septiembre en la ciudad de Medellín, con 4 funcionarios de la UTP._x000D_
* Participación de 2 funcionarios de Vicerrectoría de Investigaciones, 1 funcionario de secretaria general y 1 funcionario de financiera en Work Shopping en Tecnnova Medellín_x000D_
* Ya se elaboró la Propuesta de reglamentación para creación de Empresas derivadas de la Investigación, por parte del asesor Pablo Julio Hernández, quien se la entregó a la Directora del CIDT, la cual la revisará con el Rector, para sus ajustes y firmas_x000D_
* Se realizó Inventario de Grupos de Investigación y Proyectos, participando en el tema de Spin Off en el CIDT_x000D_
_x000D_
3.	Programa de apoyo a prácticas empresariales: Este plan operativo realiza el seguimiento del número de Estudiantes de diferentes programas académicos vinculados con las empresas mediante la modalidad de práctica: No de estudiantes vinculados a prácticas universitarias.  _x000D_
_x000D_
A la fecha se cuenta con:   _x000D_
_x000D_
* Estudiantes Vinculados en Práctica Conducente a Trabajo de Grado: 1264_x000D_
* Estudiantes Vinculados en Práctica No Conducente a Trabajo de Grado: 617_x000D_
_x000D_
En total se cuenta con 1881 estudiantes vinculados, es decir la meta se ha cumplido en un 144.7% de la meta establecida de 1300  estudiantes.  _x000D_
_x000D_
4.	Articulación de actores internos y externos de Universidad Empresa Estado y Sociedad Civil: Hasta la fecha se ha cumplido en un 93% el plan de acción propuesto:_x000D_
_x000D_
* Socialización del Programa Exenciones tributarias a la comunidad de investigadores_x000D_
* Se identificaron empresas interesadas en continuar con el proceso y se diseñó la convocatoria interna para conformar un banco de proyectos susceptibles de ser presentados a la convocatoria de beneficios tributarios_x000D_
* Se contactaron los grupos de investigación con empresarios que definitivamente mostraron su interés en participar. Desde la Vice IIE se asesoró a  2 empresas en profundizar sobre la convocatoria_x000D_
* Se presentaron 3 propuestas a la convocatoria de beneficios tributarios_x000D_
* Se construyeron los sistemas de ensilaje y empacado automático_x000D_
* Se validaron técnicamente los sistemas de ensilaje y empacado automático_x000D_
* Propuesta de comercialización construida_x000D_
* Ejecución técnica y financiera del Proyecto Innpulsa "Transferencia Tecnológica"_x000D_
* Con respecto al Grupo de Investigación de Proceso de Manufactura y Áloe Vera, se participó en la Feria Agroindustrial y se conversó directamente con el Secretario de Desarrollo Agropecuario del Municipio de Pereira, quien ratificó el interés de una reunión, la cual no se realizó por un viaje fuera del país de dicho funcionario. Debido a cambios de la administración pública se decide aplazar las gestiones para el próximo año con la nueva administración. Y en cuanto al Grupo de Farmacogenética, debido al cambio de administración pública, no se ha podido avanzar en el proceso._x000D_
_x000D_
5.	Entidades vinculadas al desarrollo de la extensión: A la fecha se cuenta con 320 entidades vinculadas al desarrollo de la extensión, logrando un nivel de cumplimiento del 213.34%_x000D_
</v>
      </c>
    </row>
    <row r="57" spans="1:2" x14ac:dyDescent="0.25">
      <c r="A57" s="509" t="s">
        <v>846</v>
      </c>
      <c r="B57" s="661" t="str">
        <f>VLOOKUP(A57,Tabla__10.1.1.223_SQLEXPRESS_sigob_utp_Proyectos_avance[[titulo_proyecto]:[GERENTE]],7,0)</f>
        <v>31 de diciembre de 2015._x000D_
_x000D_
Las altas directivas de la Universidad revisaron la estrategia y objetivos de la  formación en lengua extranjera para la comunidad universitaria y emitieron nuevos acuerdos a fin de revisar y/o reorientar las acciones correspondientes. Hay nuevos direccionamientos para estudiantes, para estudiantes de lengua inglesa, para docentes y para administrativos. Se revisaron los niveles y/o cursos exigidos y se implementaron requerimientos de formación para docentes. _x000D_
Con referencia al bilingüismo de estudiantes, se continuó con la estrategia de facilitar diversidad de horarios, a fin de facilitarles el cumplimiento del requisito de adquisición de competencia en lengua extranjera. El 9,8% de los estudiantes cumplió con el requisito del idioma durante el presente año. _x000D_
_x000D_
Vale la pena destacar que la presencia de la pasante de la Fulbright ha sido una experiencia enriquecedora tanto para estudiantes como para docentes. Para el ILEX, contar con hablantes nativos, ha ayudado a construir un contexto más real no sólo en lo lingüístico sino en lo cultural. En cuanto al programa de Licenciatura en Lengua Inglesa, los profesores han recibido retroalimentación, lo que ha permitido enriquecer sus clases en su comunicación oral y escrita, al igual que en la elaboración de propuestas de investigación. Los estudiantes han logrado nuevas herramientas para la enseñanza de inglés. La pasante se ha vinculado a proyectos comunitarios mediante la enseñanza de inglés con propósitos específicos, y, ha hecho parte del Club de Conversación de la Licenciatura._x000D_
_x000D_
Las Vicerrectorías administrativa y académica continuaron con sus planes de capacitación en idioma extranjero, inglés en el Colombo Americano y francés en la Alianza Francesa._x000D_
_x000D_
En relación, con la formación en segunda lengua por parte de los administrativos, 110 funcionarios participaron en los cursos locales de formación de la lengua inglesa y 8 participaron en el programa de inmersión en Missouri State University. Con referencia a los docentes, 125 docentes de planta y transitorios recibieron formación en segunda lengua (inglés y francés) y 3 participaron en el programa de inmersión en Missouri State University. _x000D_
 _x000D_
En coordinación con el Rector, la Vicerrectoría Académica, el ILEX y la Oficina de Relaciones Internacionales, se acordó lanzar un convocatoria para 60 estudiantes de los programas profesionales de pregrado, a fin de otorgarles una beca-crédito para aprender el idioma francés. Desde la Oficina se está planeando la convocatoria y se ha coordinado la relación con la Alianza Colombo Francesa, quién será la encargada de la formación.</v>
      </c>
    </row>
    <row r="58" spans="1:2" x14ac:dyDescent="0.25">
      <c r="A58" s="514" t="s">
        <v>858</v>
      </c>
      <c r="B58" s="661" t="str">
        <f>VLOOKUP(A58,Tabla__10.1.1.223_SQLEXPRESS_sigob_utp_Proyectos_avance[[titulo_proyecto]:[GERENTE]],7,0)</f>
        <v xml:space="preserve">31 de diciembre de 2015._x000D_
_x000D_
Para la vigencia 2016, 58 estudiantes de la UTP viajaron al extranjero para cumplir actividades tales como intercambio académico, doble titulación, curso corto, evento Internacional, pasantía internacional, pasantía de investigación, práctica Internacional, rotación médica. Los países destino fueron México, Francia, Brasil, Alemania, España, Argentina, Canadá, Chile, Perú, Cuba, Sudáfrica, Estados Unidos. _x000D_
_x000D_
Con respecto a la movilidad entrante, se recibieron 55 estudiantes para doble diploma, intercambio académico, pasantía, práctica, rotación médica, y, provenientes de Alemania, Argentina, Brasil, España, Estados Unidos, Francia, Italia, México y Perú._x000D_
_x000D_
El número de participantes en movilidad internacional en ambos sentidos, ha aumentado gracias a la gestión juiciosa y permanente de la Oficina de Relaciones Internacionales: mediante las redes sociales se invita a los estudiantes a participar en estos procesos, además se divulgan de manera presencial las convocatorias para los UTP, se invita a expertos internacionales para motivar a los estudiantes locales y se gestionan recursos a través de convenios institucionales (MACMEX, MACA, BRACOL, Colciencias), becas de estado (Eiffel, ELAP), becas varias (Banco Santander), becas Alianza Pacífico, entre otras, sin lo cual no sería posible movilizar este número de estudiantes. Además el mantenimiento del relacionamiento con las instituciones socias es un aspecto que se cuida y se nutre permanentemente a fin de que los estudiantes UTP puedan realizar sus intercambios y a su vez, la UTP pueda contar con la presencia de internacionales en su campus. </v>
      </c>
    </row>
    <row r="59" spans="1:2" x14ac:dyDescent="0.25">
      <c r="A59" s="511" t="s">
        <v>863</v>
      </c>
      <c r="B59" s="661" t="str">
        <f>VLOOKUP(A59,Tabla__10.1.1.223_SQLEXPRESS_sigob_utp_Proyectos_avance[[titulo_proyecto]:[GERENTE]],7,0)</f>
        <v>31 de diciembre de 2016._x000D_
_x000D_
Para la vigencia 2015, se mencionarán algunas de las actividades más relevantes, sin que esto implique que no se llevaron a cabo muchas más, en torno al proyecto de socios internacionales._x000D_
 _x000D_
•	En diciembre, se recibió la visita del Dr. Manuel Martins, experto técnico del Ministerio de la Educación Nacional de Francia, a fin de analizar la posibilidad de convenios que impulsen proyectos de innovación alrededor de la mecatrónica. _x000D_
•	Durante el mes de noviembre, el Vicerrector Académico, Dr. Jhoniers Guerrero, en compañía del Decano de Ciencias Ambientales, Dr. Luis Gonzaga Gutierrez, desarrollaron una misión académica a la BTU Cottbus-Senftenberg en Alemania, a fin de reforzar y ampliar la cooperación académica existente entre las dos instituciones. Desde la Oficina de Relaciones Internacionales, se preparó la agenda y documentación pertinente._x000D_
•	Durante el mes de octubre, el Rector de la Universidad Dr. Luis Fernando Gaviria T., en compañía de los Decanos de Ingeniería Industrial Ing. Wilson Arenas, de Ingeniería Mecánica Ing. Juan Tibaquirá, y de la Directora de Relaciones Internacionales Mg. María Cristina Valderrama A., desarrollaron una misión académica a Francia durante la semana del 5 al 9 de octubre. Su propósito fue el de fortalecer el relacionamiento y la cooperación internacionales de la Universidad, con instituciones francesas reconocidas por su excelencia en lo académico y lo investigativo. Esto se logró mediante la evaluación de las experiencias previas y el planteamiento de nuevas actividades encaminadas tanto a la participación en convocatorias internacionales como a la viabilidad de nuevos programas y proyectos académicos y de investigación._x000D_
•	En octubre también y gracias a la visita de directivos de la Universidad Tecnológica de Tijuana, coordinada por la Oficina de Relaciones Internacionales de la UTP, y, atendida por las Facultades de Tecnologías, Ingeniería Industrial e Ingeniería Mecánica, se firmó un convenio de cooperación académica entre las dos instituciones. _x000D_
•	Durante el mes de septiembre se realizaron varias actividades por parte de los docentes de la UTP con sus socios internacionales, dentro de los cuales se destacan las desarrolladas en torno a la temática de Open Sciences, desde la Facultad de Ingeniería Industrial, y con docentes e investigadores de Brasil, especialmente alrededor de temas de química, desde la Facultad de Tecnologías._x000D_
•	Durante el primer semestre, se debe mencionar la visita del Rector y del Vicerrector Académico a la Universidad de Salerno en Italia a fin de firmar acuerdos para el establecimiento de los dobles diplomas de la Maestría en Ciencias Políticas, Maestría de Mecatrónica y Sistemas Automáticos de Producción.</v>
      </c>
    </row>
    <row r="60" spans="1:2" ht="30" x14ac:dyDescent="0.25">
      <c r="A60" s="510" t="s">
        <v>217</v>
      </c>
      <c r="B60" s="661" t="str">
        <f>VLOOKUP(A60,Tabla__10.1.1.223_SQLEXPRESS_sigob_utp_Proyectos_avance[[titulo_proyecto]:[GERENTE]],7,0)</f>
        <v>1. PERÍODO: Reporte 18 de enero al 31 de diciembre del 2015  _x000D_
_x000D_
 2. CONTEXTO: Se reconoce la alianza UEES como mecanismo para fortalecer relaciones entre los sectores públicos, productivos y la academia, cuyo principal objetivo es coordinar esfuerzos y recursos para el mejor aprovechamiento de las capacidades científicas, tecnológicas y de innovación a favor de la productividad y competitividad.  _x000D_
_x000D_
 El proyecto Universidad Empresa Estado para la transferencia de conocimiento a los sectores y tecnologías más promisorias de la Ecorregión es un proceso que se mide a través del indicador: número de acciones que contribuyan a la transferencia de conocimiento en alianza universidad empresa estado. _x000D_
_x000D_
El total de la meta para el 2015 fue de 20 acciones que contribuyeron a la transferencia de conocimiento alianza universidad empresa estado. _x000D_
_x000D_
Se tuvo un cumplimiento de  20 acciones asociadas al proceso de Ruta de Competitividad en Cafés Especiales, reuniones de concertación y de alianza como la Fundación Universidad Empresa Estado. con un cumplimiento del 100%_x000D_
_x000D_
3. RESULTADOS OBTENIDOS. _x000D_
_x000D_
Se adelantó un proceso asociado a la dinámica derivada del Acuerdo Regional de competitividad en la cadena de valor de Cafés Especiales para lo cual se han realizado procesos de capacitación, reuniones para el establecimiento de acuerdos,  encuentros, debates y alianzas._x000D_
_x000D_
Los resultados obtenidos fueron:_x000D_
_x000D_
1. Feb 18. Reunión Consejo Directivo Cadena Productiva Cafés Especiales_x000D_
2. Marzo 18. Reunión Cadena Productiva Cafés Especiales_x000D_
3. Mayo 20.  Reunión Chinchina Cadena Productiva Cafés Especiales y formulación plan de acción_x000D_
4. Participación en la organización del II Foro Departamental desempleo y mercado laboral_x000D_
5. Reunión de concertación de actores y formulación Plan de Acción Fundación Universidad Empresa Estado_x000D_
6. Visita a Alemania por parte de algunos integrantes de la cadena productiva de cafés especiales_x000D_
7, Guiness record café especial realizado en Santa Rosa el 26 de junio_x000D_
8. Reunión Consejo directivo cadena productiva de Cafés Especiales_x000D_
9. Reunión Ampliada Cadena productiva de cafés especiales julio 31_x000D_
10. Participación organización foro empleo_x000D_
11. Reunión Andi _x000D_
12. Seguimiento a los procesos de cafés especiales. Tema: Café y negocios. Superando barreras_x000D_
13. Encuentro de asociaciones de productores_x000D_
14. Oct 15. Reunión ordinaria del Consejo de la Cadena Productiva_x000D_
15. Octubre 30. Proyecto Regalías_x000D_
16. Proyecto para la sostenibilidad ambiental de la caficultura._x000D_
17. Reunión definición de acuerdos presentación de proyecto de regalías en el tema de cafés especiales_x000D_
18. Reunión ACOPI - Facultad de Ingeniería y- Escuela Turismo Sostenible_x000D_
_x000D_
19. Realización investigación para consolidar la normatividad, los protocolos, costos y beneficios de los diferentes sellos y certificaciones para el Café de Colombia, que en sí mismas generan sobre precios a los cafés especiales vendidos en el marco del paisaje cultural cafetero._x000D_
_x000D_
20. Visita experiencia de desarrollo sostenible:  Parque de innovación y desarrollo tecnológico cafés especiales (docentes y estudiantes investigadores utp) y delegados integrantes de la cadena productiva de cafés especiales_x000D_
_x000D_
Este proceso estuvo acompañado por diversas dependencias de la UTP, entre otras la Vicerrectoría de Investigaciones, Innovación y Extensión; la Facultad de Ingeniería Industrial y Agroindustria_x000D_
_x000D_
 4. SOPORTES: Listados de Asistencia, Actas de los procesos, Documentos Soportes, Registro Fotográfico, Video, Presentaciones. Información completa en el computador de la Oficina del Sistema Universitario del Eje Cafetero, UTP, Edificio Administrativo, Oficina A 320</v>
      </c>
    </row>
    <row r="61" spans="1:2" ht="30" x14ac:dyDescent="0.25">
      <c r="A61" s="509" t="s">
        <v>219</v>
      </c>
      <c r="B61" s="661" t="str">
        <f>VLOOKUP(A61,Tabla__10.1.1.223_SQLEXPRESS_sigob_utp_Proyectos_avance[[titulo_proyecto]:[GERENTE]],7,0)</f>
        <v>1. PERÍODO REPORTE. 18 de enero al 31 de diciembre del 2015_x000D_
_x000D_
 2. CONTEXTO. El proyecto: Red de Observatorios para la Ecorregión Observatorios se orienta al trabajo regional en los que se opere bajo la idea de producir y analizar información para compartir con la sociedad para la toma de decisiones y articulados al Sistema de Información Regional SIR. _x000D_
_x000D_
Este proyecto se mide con dos indicadores: _x000D_
_x000D_
1. Número de observatorios regionales en los cuales participa la UTP_x000D_
_x000D_
2. Observatorios articulados al SIR. El total de la meta para el 2015 para el primer Indicador es de 10 observatorios y para el segundo indicador 6. _x000D_
_x000D_
3. RESULTADOS OBTENIDOS. _x000D_
_x000D_
Indicador 1: Número de observatorios con los que trabaja la UTP. Se tuvo un  un cumplimiento para el indicador No. 1 (Observatorios Regionales en los cuales participa la UTP) de 9/10 observatorios equivalente a un 90%, a través de los siguientes observatorios:_x000D_
 _x000D_
1. Drogas _x000D_
2. Turismo Sostenible_x000D_
3. Ambiental Urbano Regional UTP_x000D_
4. Observatorio de Mercado Laboral ORMET_x000D_
5. Observatorio de Primera Infancia, Infancia y Juventud de la UTP  (OPIJ)_x000D_
6. Salud Pública (UTP)_x000D_
7. Observatorio para la Sostenibilidad del Patrimonio en Paisajes_x000D_
8. Observatorio de Mujer y Género_x000D_
9. Observatorio de Políticas Públicas ESAP_x000D_
_x000D_
 2. En torno al segundo indicador, Observatorios articulados al SIR, la meta fue de 6 observatorios articulados con un cumplimiento de 5 observatorios equivalente al 83%._x000D_
_x000D_
Los observatorios articulados fueron: _x000D_
_x000D_
1. DRAEF_x000D_
2. Drogas del Eje Cafetero_x000D_
3. Turismo sostenible_x000D_
4. Salud pública UTP_x000D_
5. Sostenibilidad de Patrimonio en Paisajes_x000D_
_x000D_
_x000D_
3. Se brindó capacitación en Google Apps y Google Geo para observatorios de la Red; grupos de investigación y semilleros de la UTP, con la intencionalidad de generar sus propios procesos de _x000D_
_x000D_
1. Publicación de datos (mapas e indicadores) por Google maps _x000D_
2. Uso herramientas colaborativas para trabajo en equipo _x000D_
3. Hacer uso de TICs y APPS de última generación para Android y para Plataformas Google_x000D_
_x000D_
Durante el 2015 se contó con apoyo en monitoras y monitores para ayudar a facilitar procesos de los Observatorios: _x000D_
_x000D_
-Turismo Sostenible _x000D_
-Ambiental urbano regional_x000D_
-Drogas_x000D_
-Primera Infancia, Infancia y Juventud_x000D_
-Salud Pública (UTP)_x000D_
-Primera Infancia, Infancia y Juventud_x000D_
_x000D_
Se hizo capacitación para la creación del El Atlas Ambiental de la Facultad de Ciencias Ambientales y formar al personal para su uso dirigido al Grupo GAT (Gestión Ambiental Territorial) de la UTP_x000D_
_x000D_
Igualmente se apoyaron procesos al observatorio de Drogas (reuniones adelantadas con diversos entes relacionados con la temática y salida de campo para diálogo de saberes con la comunidad Embera chamí en Pueblo Rico._x000D_
_x000D_
_x000D_
5. SOPORTES: Listados de Asistencia, Actas de los procesos, Documentos Soportes, Registro Fotográfico, Presentaciones. Información completa en el computador de la Oficina del Sistema Universitario del Eje Cafetero, UTP, Edificio Administrativo, Oficina A 320</v>
      </c>
    </row>
    <row r="62" spans="1:2" ht="30" x14ac:dyDescent="0.25">
      <c r="A62" s="510" t="s">
        <v>222</v>
      </c>
      <c r="B62" s="661" t="str">
        <f>VLOOKUP(A62,Tabla__10.1.1.223_SQLEXPRESS_sigob_utp_Proyectos_avance[[titulo_proyecto]:[GERENTE]],7,0)</f>
        <v xml:space="preserve"> PERÍODO REPORTE:  Enero 18 a diciembre 31 de 2015_x000D_
_x000D_
2. CONTEXTO. Con el objetivo de vincularse estructuralmente a la sociedad se plantea la conformación de un sistema interno de la universidad en el cual sus facultades, docentes y dependencias participen de las diferentes iniciativas que se consolidan como políticas públicas regionales. _x000D_
                                                                                                   _x000D_
El proyecto Sistema Universitario para la Gestión consolidación y gestión de políticas públicas se   mide a través del indicador: Número de Facultades y/o dependencias de la UTP que participan en procesos de construcción y/o actualización de políticas públicas regionales_x000D_
_x000D_
El total de la meta para el 2015 es de 6 facultades y/o dependencias  que que participan en procesos de construcción y/o actualización de políticas públicas regionales. _x000D_
_x000D_
3. RESULTADOS OBTENIDOS. _x000D_
_x000D_
 Para el 2015 la meta fue de 6 facultades y/o dependencias de la UTP que participaron en procesos de construcción y/o actualización de políticas públicas regionales.  Se tuvo una articulación de 5 dependencias con las que se trabajó este proceso, equivalente a un 83,35%:_x000D_
_x000D_
A continuación se describen los procesos:_x000D_
_x000D_
1. Instituto de Investigaciones Ambientales: Se adelantan procesos conjuntos asociados a la política pública Bosque Modelo_x000D_
_x000D_
2. Con la Facultad de Bellas Artes y Humanidades en el Diplomado Escuela de Liderazgo por la Paz en todo lo asociado al proceso de negociación de La Habana, justicia transicional, Ley de Víctimas y restitución de tierras._x000D_
_x000D_
3. Oficina de Planeación: Formulación Política pública de Género del Quindío_x000D_
_x000D_
4. Escuela de Tecnologías, Facultad de Ingeniería Industrial. Acuerdo Regional de Cadena Productiva de Cafés Especiales_x000D_
_x000D_
5. Observatorio de Drogas del Eje Cafetero, para la difusión de procesos asociados a la temática. Acuerdo de Drogas de la Habana y lineamientos para la construcción de una política pública_x000D_
_x000D_
6. Programa de Medicina Veterinaria. Socialización avances documento de política pública Ley contra el maltrato animal que fue sancionada por el Presidente de la República en el mes de diciembre. _x000D_
_x000D_
Información detallada se encuentra en el Edificio Administrativo de la UTP Oficina A 320, computador Área Desarrollo Regional.    _x000D_
</v>
      </c>
    </row>
    <row r="63" spans="1:2" x14ac:dyDescent="0.25">
      <c r="A63" s="509" t="s">
        <v>223</v>
      </c>
      <c r="B63" s="661" t="str">
        <f>VLOOKUP(A63,Tabla__10.1.1.223_SQLEXPRESS_sigob_utp_Proyectos_avance[[titulo_proyecto]:[GERENTE]],7,0)</f>
        <v>1. PERÍODO REPORTE: 15 enero al 31 de diciembre del 2015. _x000D_
_x000D_
2. CONTEXTO. El Proyecto: Integración Académica busca consolidar la Región Académica, mediante el impulso y fortalecimiento a iniciativas gestadas al interior de las universidades que trabajan en Red. Persigue apoyar la conformación y fortalecimiento de los postgrados en Red. Se incluye el Fondo Regional de Investigaciones por medio del cual se gestionan proyectos de investigación en los que participan grupos de investigación de las universidades que conforman el Sistema Universitario del Eje Cafetero promoviendo el trabajo conjunto.  _x000D_
_x000D_
El proyecto Integración Académica se mide a través de dos indicadores: _x000D_
_x000D_
No. de Programas de Postgrados en Red en marcha y nuevos gestionados_x000D_
Gestión para la participación activa en el fondo regional de investigaciones _x000D_
 _x000D_
_x000D_
3. RESULTADOS OBTENIDOS. _x000D_
_x000D_
La meta para el 2015 es de 4 postgrados en Red en ejecución y gestionados_x000D_
_x000D_
Se tiene un  cumplimiento de 4/4 equivalente a un 100% _x000D_
_x000D_
A continuación se enumeran los posgrados en red: Doctorado Ciencias Ambientales/ Doctorado en Administración con la UNAM y Maestría en Biología Vegetal / _x000D_
_x000D_
Indicador 2. Se adelanta un proceso de investigación financiado a 2 jóvenes investigadores de la UTP y 2 jóvenes investigadores de la U del Quindío en los siguientes temas:  Alianza Universidad Empresa Estado. Actualmente se adelantan las 4 investigaciones en Alianza Universidad Empresa Estado. No hubo presentación de proyectos en lo relacionado con energías renovables._x000D_
_x000D_
Los informes de avance se han presentado cumplidamente por parte de los jóvenes investigadores_x000D_
_x000D_
1. Proceso de investigación asociado a la Red e Investigadores en Paz, conflicto y derechos humanos. Como producto de esta apuesta se hará una publicación conjunta entre las diversas universidades que hacen parte dle proceso.</v>
      </c>
    </row>
    <row r="64" spans="1:2" ht="30" x14ac:dyDescent="0.25">
      <c r="A64" s="510" t="s">
        <v>225</v>
      </c>
      <c r="B64" s="661" t="str">
        <f>VLOOKUP(A64,Tabla__10.1.1.223_SQLEXPRESS_sigob_utp_Proyectos_avance[[titulo_proyecto]:[GERENTE]],7,0)</f>
        <v xml:space="preserve">Fecha de reporte:  18 de enero al 31 de diciembre de 2015_x000D_
_x000D_
En el año 2011 se logró la inclusión del Paisaje Cultural Cafetero (PCC), en la Lista de Patrimonio Mundial de la Humanidad de la UNESCO, para contribuir desde la región a la protección internacional del patrimonio cultural y natural, fomentando su respeto y valoración. La UTP aporta a este macro-proyecto como entidad que genera y divulga conocimiento sobre este territorio, hace parte del Comité Técnico Departamental y Regional del Paisaje Cultural Cafetero. _x000D_
_x000D_
El Proyecto: Paisaje Cultural Cafetero se mide a través de dos indicadores: _x000D_
_x000D_
Proyectos de investigación en temas relacionados con el Paisaje Cultural Cafetero y Promoción para la participación de la comunidad en la conservación del PCC_x000D_
_x000D_
3. RESULTADOS OBTENIDOS. _x000D_
_x000D_
Indicador 1: La meta para el 2015 es de 3 Proyectos de investigación en temas relacionados con el PCC. Entrega final del documento INVESTIGACION EN PAISAJE CULTURAL CAFETERO. ESCENARIOS Y DINAMICAS RECIENTES DE LA COMERCIALIZACIóN DE CAFéS ESPECIALES.  2. Levantamiento de la línea base procesos educativos en el Paisaje Cultural Cafetero  3, INVESTIGACIóN, SISTEMATIZACIóN, ACTUALIZACIóN DE INDICADORES E íNDICES COMPILADOS EN LA LíNEA DE BASE DE LA ECORREGIóN EJE CAFETERO 2011 - PAISAJE CULTURAL CAFETERO_x000D_
_x000D_
Se tuvo un cumplimiento de 3/3 procesos de investigación equivalente al 100%_x000D_
_x000D_
Indicador 2. Participación de la comunidad en la conservación del PCC._x000D_
_x000D_
_x000D_
1. Reunión Comité Técnico Departamental del PCC_x000D_
2. IV Foro Estudios del Paisaje_x000D_
3. Participación Conmemoración Declaratoria del PCC en Calarcá (Quindío)_x000D_
4. Programa Sostenibilidad Ambiental_x000D_
5. Reunión Observatorio en Paisajes Culturales_x000D_
6. Acuerdos CEIR Evento Regional Megaproyectos - Paisaje cultural Cafetero_x000D_
7. Vigias patrimonio PCC_x000D_
8. Propuesta presentada al Ministerio de Cultura: Expedición al País de las Achirillas_x000D_
9. Acuerdo con Comfamiliar Risaralda realización de eventos asociados al Paisaje cultural cafetero_x000D_
10. Realización evento sobre experiencias pedagógicas en el PCC_x000D_
11. Socialización sobre PCC en las fiestas del Corregimiento de Arabia (Risaralda)_x000D_
12. Participación en evento del Observatorio para la Sostenibilidad del Patrimonio en Paisajes Culturales_x000D_
13. Intervención en el Senado de la República, comisión de ordenamiento territorial para presentación de avances en el tema de Paisaje Cultural Cafetero. (11 de noviembre)_x000D_
14. Actualización cartilla PCC Edición No. 6_x000D_
15. Encuentro de formación sobre Valores patrimoniales del PCC con los maestros del CEBBR para conocer, valorar y saber usar el patrimonio cultural y  articularlo al desarrollo regional. _x000D_
_x000D_
La meta para el 2015 fue de 15 actividades, se tuvo un cumplimiento de 15 actividades equivalentes a un 100%_x000D_
_x000D_
Información detallada se encuentra en el Edificio Administrativo de la UTP Oficina A 320, computador Área Desarrollo Regional. </v>
      </c>
    </row>
    <row r="65" spans="1:2" ht="30" x14ac:dyDescent="0.25">
      <c r="A65" s="509" t="s">
        <v>226</v>
      </c>
      <c r="B65" s="661" t="str">
        <f>VLOOKUP(A65,Tabla__10.1.1.223_SQLEXPRESS_sigob_utp_Proyectos_avance[[titulo_proyecto]:[GERENTE]],7,0)</f>
        <v>1. PERÍODO REPORTE: 19 de enero Al 31 de diciembre del 2015.   _x000D_
_x000D_
2. CONTEXTO.   Desde el 2002 se concertó la Agenda para el Desarrollo Socioambiental de la Ecorregión Eje Cafetero. En 2009-2010 las cinco Corporaciones Ambientales que hacen parte de este territorio priorizaron 18 proyectos ambientales, 6 de los cuales están en ejecución. En todos los proyectos es indispensable la participación de la academia en sus componentes de investigación, docencia y proyección social. _x000D_
_x000D_
Este Proyecto se conforma de 3 planes operativos:  _x000D_
_x000D_
1. Gestión Ambiental Comunidades_x000D_
2. Plataforma natural del territorio como base para el desarrollo sostenible  _x000D_
3. Usos de la agro biodiversidad en la ecorregión eje cafetero _x000D_
_x000D_
3. RESULTADOS OBTENIDOS:_x000D_
_x000D_
En el plan operativo Plataforma Natural del Territorio se tuvo un cumplimiento de 16 de 16 procesos iniciados asociados a la temática equivalente a un 100%.  A continuación se relacionan los procesos adelantados:_x000D_
_x000D_
1. Acciones de acuerdo y seguimiento Agenda de Paz interinstitucional y académica 2015.  _x000D_
_x000D_
2. Cohorte II del Diplomado Escuela de Liderazgo para la Paz_x000D_
_x000D_
3. Reunión Red de Investigadores en Paz, Conflictos y Derechos Humanos_x000D_
_x000D_
4.Realización Comité Ecorregión_x000D_
_x000D_
 Realización 6 Cátedra por la Paz correspondientes al primer semestre del año - _x000D_
_x000D_
5. Cátedra 1: marzo 21 "Mitos y realidades del proceso de paz" Pedro Santana._x000D_
_x000D_
6. Cátedra 2: abril 25 "informe comisión para el esclarecimiento de la verdad del conflicto y sus víctimas" Marco Romero e "Historicidad del conflicto armado, una lectura regional" Carlos Alfonso Victoria. _x000D_
_x000D_
7. Cátedra 3: mayo 09 "la tierra y los orígenes del conflicto armado", "Informe comisión para el esclarecimiento de la verdad histórica del conflicto" y "tierra: una lectura regional" Dario Fajardo y Eisenhowerd Zapata; _x000D_
_x000D_
8. Cátedra 4: "Foro Justicia Transicional" Alfonso Gómez Méndez y Germán Toro; _x000D_
_x000D_
9. Cátedra 5: "Experiencias de Paz-Paces en Colombia" Javier Giraldo y Autoridades indígenas pueblo Misak; _x000D_
_x000D_
10. Cátedra 6: "Refrendación acuerdos de La Habana" Juan Fernando Londoño e Investigador Regional Eje Cafetero. _x000D_
_x000D_
11.  Apoyo concierto por la paz, con la obra "El Mesías" de Georg Friedrich Händel. 4 y 11 de junio de 2015._x000D_
_x000D_
12. Realización "Bicicletón" por la Paz 24 de mayo de 2015._x000D_
_x000D_
13. Encuentro Agenda Regional de Paz septiembre 1_x000D_
_x000D_
14. Encuentro red de comunicadoras y comunicadores por la Paz._x000D_
_x000D_
15. Inicio cohorte III Diplomado Escuela de Liderazgo por la Paz y realización Cátedras Abiertas por la Paz.  (En total se adelantaron 10 sesiones y cátedras por la paz)_x000D_
_x000D_
16. Apoyo proceso cátedra institucional de paz UTP, _x000D_
_x000D_
_x000D_
Igualmente se visibiliza todo el proceso adelantado desde el Jardín Botánico de la UTP a través de diversos procesos de investigación y consultorías tanto regionales como nacionales: _x000D_
_x000D_
1.	Producción de material vegetal para Fedegan_x000D_
2.	Restauración del bosque Aeropuerto Matecaña_x000D_
3.	Producción de material vegetal Empresa Energía De Bogotá_x000D_
4.	Mapa Verde Termales Santa Rosa de Cabal_x000D_
5.	Apoyo a los Jardines Botánicos de Risaralda y mejoramiento Ludoteca_x000D_
6.	Convenio Administración Cascada Los Frayles y el Cedral_x000D_
7.	Erradicación y Compensación en Proyectos de Valorización Municipal_x000D_
8.	Catastro de Arboles del Municipio de Cartago_x000D_
9.     Plan Maestro de Silvicultura Urbana de Pereira_x000D_
_x000D_
_x000D_
Realización de acuerdos y acciones de concertación con el Centro de Estudios e Investigaciones Regionales de la Universidad del Quindío (Evento Megaproyectos, diplomado custodio de semillas)_x000D_
_x000D_
_x000D_
_x000D_
5. SOPORTES: Listados de Asistencia, Actas de los procesos, Documentos Soportes, Registro Fotográfico, Presentaciones. Información completa en el computador de la Oficina del Sistema Universitario del Eje Cafetero, UTP, Edificio Administrativo, Oficina A 320_x000D_
_x000D_
Se trabaja en alianza con el Instituto de Investigaciones Ambientales de la Universidad Tecnológica de Pereira y en asocio con otras entidades.  Información detallada en la UTP, Edificio Administrativo Oficina A 320 y en el Instituto de Investigaciones Ambientales (Bloque Y de la UTP)_x000D_
_x000D_
Información detallada Jardín Botánico UTP.</v>
      </c>
    </row>
    <row r="66" spans="1:2" x14ac:dyDescent="0.25">
      <c r="A66" s="510" t="s">
        <v>367</v>
      </c>
      <c r="B66" s="661" t="str">
        <f>VLOOKUP(A66,Tabla__10.1.1.223_SQLEXPRESS_sigob_utp_Proyectos_avance[[titulo_proyecto]:[GERENTE]],7,0)</f>
        <v xml:space="preserve">RReporte Corte 31 de diciembre de 2015_x000D_
1.	Rendición De cuentas y control Social _x000D_
_x000D_
•	Indicador 1 Participantes en el proceso de audiencia pública de rendición de cuentas a la ciudadanía: proceso finalizado en el mes de julio y con un cumplimiento del 106.82%. _x000D_
_x000D_
•	Indicador 2 Participantes activos en el sistema de control social: Se realizó diálogo con las Facultades de Educación (187) y de Bellas Artes (73) con un total de participación de 260._x000D_
_x000D_
_x000D_
De otro lado la página de UTP rinde cuentas a la fecha se encuentra actualizada y cuenta con un total de 1881 visitas en lo corrido del año.  . (Avance sobre la meta 100%)._x000D_
_x000D_
2.	Acompañamiento a las alianzas existentes_x000D_
_x000D_
•	Indicador 1 Potencialización de la Participación de la UTP en espacios de deliberación pública (Este indicador es acumulativo): Se está trabajando en la actualización del inventario de los 65 espacios de deliberación públicos para lo cual quedaron 74 espacios, de la información recibida a la fecha se tiene:_x000D_
De los cuales 6 se encuentran inactivos (Mesa Departamental de Minería Responsable, Risaralda Bosque Modelo Para El Mundo Mesa 4, Mesa Territorial de Alianzas Público Privadas para la Generación de Ingresos de la Población, Víctima del Desplazamiento Forzado por la Violencia y en Situación de Pobreza Extrema, MTAPP, Mesa técnica de generación de ingresos para población vulnerable, Convenio Universidades para la evaluación de 3 políticas públicas municipales: Pereira innova, Primera Infancia y Juventud y Sub comité de la política pública departamental de Competitividad) y 9 nuevos espacios reportados (Nodo Risaralda de la Red Regional de Semilleros – Rredsi, Centros de Apoyo a la Tecnología y la Innovación, Consejo Departamental de Ciencia, Tecnología e Innovación – CODECTI, ASCUN - Nodo Regional, Subcomisión de Planeación del SUE, Junta Directiva Empresarios por la Educación, Red de Universidades del Risaralda, Comité técnico centro occidente del CANAL ZOOM, Clúster TIC Eje – Cafetero)._x000D_
_x000D_
Así mismo se realizó reporte de actualización a 18 espacios de deliberación (Mesa de Investigaciones de Risaralda, Red Regional de Semilleros – Rredsi, Asociación Nacional De Facultades De Educación ASCOFADE, Comité departamental de formación de educadores, Comité departamental de formación de educadores Municipal Pereira, Comité departamental de formación de educadores Municipal de Dosquebradas, Mesa municipal por la primera infancia, Mesa primera infancia, CODECTI, Comisión Regional de Competitividad, Comité Directivo de la Movilización Social, Red de Observatorios del Mercado del Trabajo (ORMET), Convenio UCP - Alcaldía de Pereira para la formulación de 3 políticas públicas: Cti, Competitividad, Sub comité de la política pública departamental de Cti, Comité Interinstitucional de Control Interno de Risaralda – CICIR, Red Académica de Alta Velocidad Regional RADAR,  Grupo Campus Virtual Risaralda - Mesa de TIC de la Red Universitaria de Risaralda y Consejo Directivo Red Académica de Tecnología Avanzada RENATA)._x000D_
Avance sobre la meta 115.49%, el indicador sobrepaso la meta dado que se tenía la expectativa de que el 50% de los espacios de deliberación pública aportaran al PDI, y de acuerdo al resultado de seguimiento corte noviembre se identificaron nueve (9) espacios más donde participa la UTP,  de los cuales todos aportan al PDI.  Es importante aclarar que no hubo una mala planificación de la meta sino que se superó una expectativa de cumplimiento._x000D_
_x000D_
•	Indicador 2 Generación de capacidades para la construcción de alianzas (Este indicador es acumulativo): El pasado 15 de noviembre de 2015, se llevó a cabo la capacitación sobre “Interventoría y Supervisión”, donde se contó con una participación total de 18 personas._x000D_
_x000D_
Avance sobre la meta 129%, el indicador sobrepaso la meta dado que se tenía la expectativa de llegar a 7 unidades académicas y 2 unidades adicionales participaron de las actividades para generar capacidades de las alianzas. Es importante aclarar que no hubo una mala planificación de la meta sino que se superó una expectativa de cumplimiento._x000D_
_x000D_
3.	Sistema de Gerencia para las alianzas_x000D_
_x000D_
•	Indicador 1 Alianzas estratégicas con acompañamiento activo (Indicador acumulativo): Se recibieron 2 reportes del estado actual de las Alianzas de la AHA y Biotecnología, con un acumulado de 20 alianzas con seguimiento y una pendiente por enviar información “Parquesoft”.  (Avance sobre la meta 96.25%)._x000D_
_x000D_
4.	Implementación del CI&amp;DT -Nodo Central: _x000D_
Indicador 1 Implementación del CI&amp;DT -Nodo Central: El Centro de innovación apoyado, (Pendiente Aval de movimientos presupuestales y definición de aspectos contractuales), 12 proyectos en desarrollo y 6 de ellos iniciaron el acompañamiento empresarial para susceptibilidad de generar spin-off, 3 proyectos en proceso de viabilizarían por comité técnico_x000D_
3000 personas involucradas a la fecha (Espacios de interacción, talleres de robótica, eventos de apropiación social). Pendiente puesta en marcha de parque de la creatividad y laboratorio de innovación, 2 Planes en desarrollo para acompañamiento, 7 grupos de investigación vinculados, en proceso de ajuste propuesta más acorde con los objetivos del proyecto y de mayor aprovechamiento para articular capacidades. Importante puesta en marcha del componente banco de talentos de manera estructurada, diseño detallado del sistema en revisión con grupo ADA, Ruta para incorporar expertos a la gestión del conocimiento, En proceso de contratación componente de comunidades WEB._x000D_
Enjambre empresarial ruta competitiva NOVITAS (60 entidades han firmado la alianza a la fecha) _x000D_
69 profesionales vinculados a los proyectos, 17 en proceso de vinculación_x000D_
Ejecución financiera del 56,5% (compromisos 56,5%) (Avance del indicador sobre la meta 67%)._x000D_
_x000D_
•	Indicador 2 Vinculación de las facultades de la Universidad en el proyecto Red de Nodos Innovación, Ciencia y Tecnología: proceso finalizado periodos anteriores con un cumplimiento del 100%. _x000D_
_x000D_
</v>
      </c>
    </row>
    <row r="67" spans="1:2" x14ac:dyDescent="0.25">
      <c r="A67" s="509" t="s">
        <v>377</v>
      </c>
      <c r="B67" s="661" t="str">
        <f>VLOOKUP(A67,Tabla__10.1.1.223_SQLEXPRESS_sigob_utp_Proyectos_avance[[titulo_proyecto]:[GERENTE]],7,0)</f>
        <v xml:space="preserve">Reporte con corte a Diciembre de 2015_x000D_
_x000D_
El sistema de vigilancia es una herramienta para detectar oportunidades y amenazas que se dan en el contexto, tanto por la dinámicas externas (Dinámicas del orden Nacional, Regional o Local), como también una vigilancia permanente de los procesos internos de la Institución, donde posteriormente podrían realizarse procesos de benchmarking con referentes del contexto externo. _x000D_
_x000D_
Este Plan Operativo tiene como indicadores de medición los siguientes indicadores:_x000D_
_x000D_
1.	Implementación del Sistema de Vigilancia: Este indicador mide el resultado de la implementación del sistema a través de la realización y publicación de informes del contexto para la toma de decisiones.  _x000D_
_x000D_
Al finalizar la vigencia este indicador se encontró en 6 informes terminados:_x000D_
_x000D_
•	Análisis de resultado estudio de Rankings._x000D_
•	Herramienta de análisis SABER PRO._x000D_
•	Oportunidades del PDI frente al PND._x000D_
•	Monitoreo de fuentes de financiación.  _x000D_
•	Lineamientos CNA vs PDI. _x000D_
•	Estudio del contexto educativo articulado con la resignificación del PEI._x000D_
_x000D_
2.	Vigilancia e inteligencia competitiva (Identificación de Información): Este indicador mide el tiempo promedio requerido para identificar información del entorno y realizar el análisis de la misma. Este indicador depende de los informes entregados, por tanto aún se encuentra en 68,8._x000D_
_x000D_
3.	Participantes de la red de trabajo del sistema de vigilancia: Evidencia la cantidad de Unidades académicas o administrativas (excepto la Oficina de Planeación) que se encuentran realizando análisis y vigilancia del contexto articulados al Sistema en Implementación. _x000D_
_x000D_
Al momento se tiene un avance de 5 representadas en:_x000D_
_x000D_
Vicerrectoría Académica_x000D_
Facultad de Ciencias de la Educación_x000D_
Facultad de Ingeniería Industrial_x000D_
Facultad de Ingeniería Eléctrica_x000D_
Unidad Gestión TI y SI._x000D_
</v>
      </c>
    </row>
    <row r="68" spans="1:2" ht="15.75" thickBot="1" x14ac:dyDescent="0.3">
      <c r="A68" s="515" t="s">
        <v>381</v>
      </c>
      <c r="B68" s="662" t="str">
        <f>VLOOKUP(A68,Tabla__10.1.1.223_SQLEXPRESS_sigob_utp_Proyectos_avance[[titulo_proyecto]:[GERENTE]],7,0)</f>
        <v xml:space="preserve">Corte Diciembre de 2015_x000D_
_x000D_
El balance general es: _x000D_
•	Alcance y resultados más relevantes en el año_x000D_
A la fecha se cuenta con el avance presentado en reportes del 2014 con 4 políticas públicas aprobadas (acumuladas). _x000D_
En cuanto al avance en otras gestiones:_x000D_
En cuanto a los proyectos, a la fecha se cuenta con el avance presentado en reportes pasados, con cuatro proyectos aprobados. En cuanto al avance en las gestiones: _x000D_
Se firmó el convenio de fase IV del circulo virtuoso y se dio inicio a la ejecución del mismo con el proceso de contratación interna, El dia 13 de Noviembre se realizo en el Hotel Movich la entrega de resultados del circulo virtuoso.._x000D_
-Presentación de la Política Publica de Bilinguismo desde la Comisión regional de Competitividad  al señor Gobernador, pero no se evidencio voluntad desde el ejecutivo para su aprobación._x000D_
-Se ejecuta convenio para adelantar el desarrollo de las políticas públicas por parte de la Universidad Católica de Pereira y la Alcaldía de Pereira._x000D_
-Se realizó desde el ORMET y Sociedad en movimiento un  foro Departamental de Empleo  el día 10  de septiembre como insumo para la Política Pública._x000D_
-Se realizo desde su eje la clausura del Diplomado Escuela de Liderazgo por la Paz Cohorte III el  dia 21 de septiembre._x000D_
-Foro el 10 de junio y firma del Pacto el 23 de junio._x000D_
-Se identifico como aliado estratégico del comité directivo a empresarios por la educación con quienes se han realizado acercamientos y se aprobó en el comité directivo del mes de agosto._x000D_
El personal de apoyo informa que el proyecto de  control Social a la asamblea culmino con éxito en el mes de noviembre._x000D_
El día 10 de diciembre del 2015 en el evento de cierre de sociedad en movimiento se firmaron Tres (3) nuevos acuerdos con Integra, Asentur y Asociacion de J.A.C San juaquin_x000D_
_x000D_
_x000D_
 _x000D_
_x000D_
Como acumulado se tienen 42430 personas difundidas directamente. _x000D_
_x000D_
Visitas acumuladas la página web y blog: Visitas en medios virtuales 193.880,  Facebook (página) 4.421 y Twitter  2.470. Matriz de análisis del envío   de los  boletines virtuales No. 75 y 76.  Base de datos consolidada general y segmentada (55.700) contactos con emails y 15.100 contactos con datos completos. Durante el periodo se elaboró y envió 1 nuevo boletín de la Sociedad en Movimiento (llegando al número 76 acumulado). Se continua la consulta ciudadana sobre las prioridades del desarrollo en Risaralda, que ya supera los 4.160 vistazos._x000D_
._x000D_
._x000D_
_x000D_
_x000D_
</v>
      </c>
    </row>
    <row r="69" spans="1:2" x14ac:dyDescent="0.25">
      <c r="A69" s="514" t="s">
        <v>163</v>
      </c>
      <c r="B69" s="659" t="str">
        <f>VLOOKUP(A69,plan_ope_ava!$H$2:$J$162,3,FALSE)</f>
        <v xml:space="preserve">30 de diciembre 2015_x000D_
_x000D_
Gestión de Sedes Alternas, _x000D_
_x000D_
se avanzó en un 100 %, _x000D_
Gestiones realizadas por la administración para  el diagnóstico de la utilización de  la infraestructura física del antiguo colegio, el cual se realizó el levantamiento arquitectónico para una correcta optimización, proyección y negociación. _x000D_
</v>
      </c>
    </row>
    <row r="70" spans="1:2" x14ac:dyDescent="0.25">
      <c r="A70" s="511" t="s">
        <v>279</v>
      </c>
      <c r="B70" s="516" t="str">
        <f>VLOOKUP(A70,plan_ope_ava!$H$2:$J$162,3,FALSE)</f>
        <v xml:space="preserve">30 diciembre de 2015_x000D_
_x000D_
El avance de ejecución del plan de ordenamiento de acuerdo con los planes operativos definidos para la vigencia 2015 se encuentra en un 91 % discriminado de la siguiente manera:_x000D_
_x000D_
Gestión estratégica del campus:_x000D_
_x000D_
A la fecha presenta un avance del 98% con la terminación de  los diseños de proyectos tales como, piscina , determinación de necesidades para el centro multipropósito, diseño para el espacio público y amueblamiento urbano del campus, viabilidad técnica para el proyecto presentado al MEN para acceder a los recursos de la convocatoria para fortalecimiento de la infraestructura de las universidades, realización de los estudios de vulnerabilidad sísmica del puente de guadua el cual se entregó lo siguiente: la interventoría técnica realizo un informe en cual se solicitan sean ajustados unos datos, los cuales modifican el informe, Se entregó el informe el cual incluye  diagnóstico situación actual, levantamiento topográfico,  estudio fitosanitario de la guadua, estudio de suelos, diagnósticos exploraciones estructurales ferroscan,  estudio de vulnerabilidad sísmica, diseño del reforzamiento estructura, presupuesto de la intervención, programación de la intervención; por lo cual se espera que para el siguiente año se realice la intervención, y se incluyeron dos diseños proyectados para la ejecución, el diseño del edificio para la UDA   y en el cual los contratistas encargados de los diseños del UDA realizaron los contratos de redes complementarias, gases, aires redes eléctricas, se aprobaron los diseños en la curaduría urbana No 2 el diseño arquitectónico esta en 90% se iniciaron las cantidades de obra y especificaciones técnicas, se aprobaron las distribuciones de laboratorios por parte del equipo tenido UDA. , Laboratorio Alternativos: este proceso culmino en su primer etapa de diseño: los cuales se haran unos diseños complementarios debido a la necesidad de laboratorios este proceso se encuentra en un 70%; y los diseños de los puentes de guadua para la UTP, entre otros proyecto de alto impacto para el campus y su planta física._x000D_
_x000D_
Es pertinente aclarar que se incluyeron recursos en algunos CDP´s los cuales el porcentaje de avance._x000D_
</v>
      </c>
    </row>
    <row r="71" spans="1:2" x14ac:dyDescent="0.25">
      <c r="A71" s="514" t="s">
        <v>597</v>
      </c>
      <c r="B71" s="516" t="str">
        <f>VLOOKUP(A71,plan_ope_ava!$H$2:$J$162,3,FALSE)</f>
        <v xml:space="preserve">Durante 2015 se logró avanzar en el 99.61% del plan operativo del proyecto Gestión y sostenibilidad ambiental, del 100% que tenemos como meta._x000D_
_x000D_
El jardin botánico recibió durante este año 21867 visitantes, y logró llegar a 522 especies en conservación en las areas de bosque de la Universidad._x000D_
_x000D_
Asi mismo, con la Carder realizó un proyecto para la implementación de una Ludoteca, la constitución de la Red departamental de Jardínes Botánicos y se concluyó la investigación en Fibras Naturales. Con la Alcaldía de Pereira, se formuló el Plan Maestro de Silvicultura Urbana de Pereira y con la Alacaldía de Cartago el Catastro de los arboles urbanos de ese municipio._x000D_
_x000D_
Se ejecutó un convenio con Aguas y Aguas de Pereira en pro de la gestión de la educación ambiental en la zona de la Cascada Los Frayles, Buenos Aires, Lisbran y El Cedral._x000D_
_x000D_
Se realizaron convenios con la varias instituciones para el abastecimiento de arboles para reforestación, entre las más importentes: Fedegan, Empresa de Energía de Bogotá y Alcaldía de Pereira, quien encargó 5000 arboles para sembrar en los primeros 100 dias de gestión de la nueva administración en 2016._x000D_
_x000D_
Este año se logro también la impresión de una Cartilla sobre la Magnoliaceas (familia botánica con mayor amenaza de extinción en Colombia), financiada por la Botanic Gardens Conservatión Intenational (BGCI), para entregarla a las comunidades instituciones y particulares. En este sentido, el Jardín Botánico contribuyó con la imagen, propuesta y justificación de dos de las nuevas estampillas en Risaralda, dedicadas a nuestra flora y fauna; la especie Magnolia Wolfii fue la seleccionada._x000D_
_x000D_
En el marco del proceso de seguimiento y apoyo al proyecto Campus UTP Un aula Viva en el año 2015, realizaron 17 jornadas de mantenimiento al humedal y a la huerta agroecológica, así mismo se elaboraron los diseños y contenidos de dos vallas informativas para humedal y huerta que se propone imprimir en el año 2016, además con el apoyo de la responsable de comunicaciones y la oficina de Tv de la UTP se elaboró el video de difusión de las Aulas Vivas, además de la elaboración de foto-historia con el proceso de evolución de la Huerta Agroecológica. Igualmente se retroalimentaron las Guías de Interpretación Ambiental de las Aulas Vivas._x000D_
_x000D_
En el año 2015, en el marco de la estrategia de educación ambiental para la Gestión Ambiental Universitaria, fueron capacitados y sensibilizados 437 administrativos, 230 docentes, 1756 estudiantes y  570 personas externas, a través de las actividades como Mercados agroecológicos, reciclotones, capacitaciones en reciclaje, capacitaciones en temas de medio ambiente, de residuos sólidos, del proyecto UTP Recicla, celebraciones ambientales, respel entre otras._x000D_
_x000D_
La meta no se cumplió al 100% porque se esperaba capacitar un número mayor de docentes. _x000D_
_x000D_
En el proceso de Coordinación de la línea de Gestión Ambiental Universitaria, En el primer semestre del año 2015 se vincularon 60 monitores y en el segundo semestre fueron vinculados 32 a la Línea GAU, durante todo el año fueron programadas y coordinadas las actividades  con los monitores de la línea GAU, se realizaron los respectivos reportes y evaluación del desempeño solicitada por la Vicerrectoría de Responsabilidad Social y Bienestar Universitario._x000D_
En el desarrollo de la Estrategia Comunicativa: Programa radial Onda Ambiental, Durante el año 2015, fueron emitidos 45 programas a través de la emisora Universitaria Estéreo en el programa Onda ambiental, superando la meta inicialmente propuesta. Los programas siempre fueron dirigidos por la responsable de comunicaciones y contó siempre con un invitado especial._x000D_
_x000D_
En el marco de la línea Reducción del Impacto Ambiental, en las acciones tendientes a la Gestión integral de residuos sólidos en la UTP, Durante el año 2015, se realizaron 44 jornadas de recolección de material reciclado por las oficinas de la UTP y se llevaron a cabo las jornadas de separación con apoyo de los Monitores vinculados a la Línea GAU._x000D_
_x000D_
Se recolectaron 7 tipos de materiales: Papel, Cartón, Vidrio, Plástico de baja y alta densidad, Pet, chatarra, puesto que se contó con la puesta  en marcha del centro de almacenamiento temporal que permitió la recolección de mayor y cantidad y diferentes tipos de material. En el año 2015, se recuperaron 28867 kg de material reciclable (11,501 kg de material reciclable recuperados por UTP Recicla y 17,366 kg de material reciclable recuperados por COOPAZFU. Durante el año, se realizó un trabajo de capacitación y sensibilización sobre el proyecto UTP recicla dirigido a los administrativos y docentes de la UTP, como actividad complementaria de sensibilización sobre este tema se realizaron  4 reciclotones._x000D_
En el marco de la implementación del Plan Institucional para la Gestión Integral de residuos sólidos, durante el año 2015, se finalizaron las capacitaciones a las 40 dependencias generadoras de residuos peligrosos, durante las cuales se presentó el plan institucional para la Gestión Integral de Residuos de la UTP y se socializó la Resolución 956 de 2015, a través de la cual se reglamenta dicho plan._x000D_
Se concertó con SURA la realización de dos capacitaciones dirigida a generadores de respel de riesgo biológico y químico, una de ellas se llevó a cabo en el mes de diciembre y otra se propuso para el mes de febrero._x000D_
Se realizó el acompañamiento y ajustes de las rutas de recolección de residuos biológicos y químicos. También se realizaron capacitaciones a los funcionarios responsables del tema de aseo sobre el tema. Así mismo se acompañó el proceso de diseño del sistema de información ambiental en el módulo de residuos peligrosos que desarrolló la división de sistemas. _x000D_
Como avances en el Sistema de Información Ambiental de la UTP, durante el período evaluado, se finalizó la consolidación de la información ambiental disponible para el sistema de información ambiental, se acompañaron las reuniones con los ingenieros encargados del módulo de Respel._x000D_
Respecto al compromiso de presentación de informes ambientales ante los entes de control durante el año 2015, se presentaron todos los informes ambientales de ley: Informe de gestión ambiental, informe de inversión ambiental, se dio respuesta a los requerimientos de Contraloría durante la auditoría ambiental, se presentó el informe de PCB´s._x000D_
Respecto al compromiso de socialización de la política ambiental, los audios de la campaña cada cosa en su lugar, están al aire en universitaria estéreo rodando durante la mañana y la programación de la tarde. Están subidos a la página web del CGA y han rodado en algunos programas de contenido de la programación de las tardes 88.2. Además se realizó el Taller académico "Universidad Tecnológica de Pereira: Construyendo un campus sustentable" en el marco de la celebración de la política ambiental._x000D_
</v>
      </c>
    </row>
    <row r="72" spans="1:2" x14ac:dyDescent="0.25">
      <c r="A72" s="511" t="s">
        <v>168</v>
      </c>
      <c r="B72" s="516" t="str">
        <f>VLOOKUP(A72,plan_ope_ava!$H$2:$J$162,3,FALSE)</f>
        <v xml:space="preserve">30 de diciembre de 2015_x000D_
_x000D_
Sostenibilidad de la infraestructura física:_x000D_
_x000D_
Presenta un avance del 82%  donde se adelanta la implementación del amueblamiento en el edificio de ciencias de la salud y en el edificio de química por un valor de $592,212,913,oo, el amueblamiento del auditorio de bellas artes adjudicado a SERIES LTDA está para entrega del amueblamiento para el mes de marzo de 2016, el proyecto de aulas alternativa con un contratista, viene adelantando labores de fundición  de la placa en steeldeck para el primer  módulo y de las vigas de vigas aéreas  para el segundo módulo y el proceso de la guadua viene adelantando procesos al montaje de la estructura; las obras de adecuación del edificio de Ciencias de la Salud se encuentran avanzando en su etapa final; donde esta perfeccionando acabados, la obra se espera que se entregue para toda la comunidad universitaria para el mes de febrero de 2016._x000D_
Para los diseños de la UDA se realizaron los contratos de redes complementarias, gases, aires redes eléctricas, se aprobaron los diseños en la curaduría urbana No 2 el diseño arquitectónico esta en 90% se iniciaron las cantidades de obra y especificaciones técnicas, se aprobaron las distribuciones de laboratorios por parte del equipo tenido UDA; Se inició el proceso de coordinación con las redes complementarias , se espera tener el paquete compilado en marzo; la Licitación Pública No. 22 de 2015: CONSTRUCCIÓN DE OBRAS DEL CENTRO DE INNOVACIÓN Y DESARROLLO TECNOLOGICO – BLOQUE C CENTRO DE FORMACIÓN POSTGRADUAL, ya se encuentra en su primera etapa contractual y se espera el inicio por parte de la interventoría, contrato N. 5992, contratista Consorcio centro UTP, valor $8.627.342.828; la Licitación pública No. 23 de 2015: CONSTRUCCIÓN DE CANCHAS MULTIPLEX UTP- PRIMERA ETAPA, El día del cierre de la licitación no se presentó ningún proponente por esta razón la licitación se declaró desierta, aplicando el estatuto de contratación en el artículo 41 EXCEPCIONES A LA CONTRATACIÓN se solicitó cotización al ingeniero Rodrigo Cárdenas Garcia el cual presento una oferta para la construcción de las canchas por un valor de $ 1.498.399.859. De la propuesta surgió el contrato 5993 al cual se realizara el acta de inicio una vez se encuentre contratada la interventoría; Avance en ejecución: 0 %; Avance en tiempo: 0 %. INTERVENTORÍA CONSTRUCCIÓN CANCHAS MULTIPLEX UTP - PRIMERA ETAPA, Se realizó invitación a diferentes oferentes para la realización de la interventoría de las canchas para la cual se escogió la propuesta del ingeniero Eduardo Giraldo por un valor de $ 82 millones de pesos. Se envió la propuesta a la oficina jurídica para el cual elaboraron el contrato No. 6005 de 2015. El acta de inicio se firmara en el mes de enero, Avance en ejecución: 0 %; Avance en tiempo: 0 %_x000D_
Se adelantan obras menores en el auditorio de bellas artes._x000D_
_x000D_
La actualización estructural de la rampa está al 100% de la ejecución y ya fue entregada a la sección de mantenimiento de la UTP, Las adecuaciones del auditorio en el edificio de Bellas Artes se encuentran terminadas 100%._x000D_
_x000D_
</v>
      </c>
    </row>
    <row r="73" spans="1:2" x14ac:dyDescent="0.25">
      <c r="A73" s="514" t="s">
        <v>281</v>
      </c>
      <c r="B73" s="516" t="str">
        <f>VLOOKUP(A73,plan_ope_ava!$H$2:$J$162,3,FALSE)</f>
        <v xml:space="preserve">Para el mes de diciembre se tiene un avance del 85%, correspondiente a  la elaboración del contrato e inicio de obra. </v>
      </c>
    </row>
    <row r="74" spans="1:2" x14ac:dyDescent="0.25">
      <c r="A74" s="511" t="s">
        <v>283</v>
      </c>
      <c r="B74" s="516" t="str">
        <f>VLOOKUP(A74,plan_ope_ava!$H$2:$J$162,3,FALSE)</f>
        <v>Para el mes de diciembre el proyecto de Sistemas de Comunicación tiene un avance del 92.5%, correspondiente a:_x000D_
_x000D_
Administrador de la red: 100%, con las actividades de Administración y planeación red de voz, Administración y ampliación sistema inalámbrico de la Universidad._x000D_
Televisión: 83%, con las actividades de Puesta en marcha e implementación y Desarrollo de contenidos para la Red Interna Audiovisual UTP. Realización y apoyo en  piezas audiovisuales a la Institución (Academia y Administración). Generación de formato audiovisual para presentar al Canal Zoom._x000D_
Grupo de Investigación: 87%, con las actividades de Participación en  la Asociación de la Televisión Educativa y Cultural, realización cine foro, representar a la UTP en el canal ZOOM. Clasificación del grupo. Vigilancia Tecnológica. Desarrollo, seguimiento y evaluación de competencias de uso y apropiación de TIC en la comunidad en general interna - externa a la UTP._x000D_
Redes académicas de alta velocidad: 100%, con las actividades de plataformas LMS. Promover, coordinar y dinamizar el desarrollo de comunidades temáticas para trabajo colaborativo. Promover y coordinar actividades de estímulo y difusión del uso de los servicios que ofrecen las redes académicas (STAR) a la comunidad académica de la Universidad.</v>
      </c>
    </row>
    <row r="75" spans="1:2" x14ac:dyDescent="0.25">
      <c r="A75" s="514" t="s">
        <v>172</v>
      </c>
      <c r="B75" s="516" t="str">
        <f>VLOOKUP(A75,plan_ope_ava!$H$2:$J$162,3,FALSE)</f>
        <v>Para el mes de diciembre, se tiene un avance del 80.3% correspondiente a:_x000D_
_x000D_
Software académico: 91% con los módulos de Inscripciones y admisiones_x000D_
Software Financiero: 80%, con los módulos de contabilidad, venta de servicios, licitaciones, proveedores, tesorería y necesidades._x000D_
Software de Personal: 80%, con los módulos de documentos anexos, liquidación de nomina, retención en la fuente, certificados de ingresos y retención, información para entidades externas, planta de cargos y estructura organizacional._x000D_
Software de egresados: 17%, con los módulos de encuestas y bolsa de empleo._x000D_
Software de seguimiento Plan de Desarrollo Institucional: 95%, con los módulos de administración y configuración, Evaluador._x000D_
Web Institucional: 99%, con las actividades de Investigación, reestructuración, actualización Administración, estandarización y soporte del portal institucional y sus sitios internos nuevos y antiguos de acuerdo a las exigencias del medio. Administración, desarrollo e implementación de herramientas de uso WEB para la comunidad universitaria._x000D_
Proyecto de Identidad: 100%, con las actividades de Plan de Marketing de promocion Marca UTP, Sistema de Señalización UTP, Implementación del Centro Virtual de Marca UTP, Banco Fotográfico UTP, Estandarización Publicaciones Editoriales y Piezas Académicas UTP.</v>
      </c>
    </row>
    <row r="76" spans="1:2" x14ac:dyDescent="0.25">
      <c r="A76" s="511" t="s">
        <v>286</v>
      </c>
      <c r="B76" s="516" t="str">
        <f>VLOOKUP(A76,plan_ope_ava!$H$2:$J$162,3,FALSE)</f>
        <v>Para el mes de diciembre se tiene un avance del 94%, correspondiente a:_x000D_
_x000D_
Administración de la red: 100% con las actividades de Administración, documentación y crecimiento de la red física de cableado estructurado: Infraestructura de conectividad, respaldo y continuidad de los sistemas de información  7x24._x000D_
Administración de salas: 99% con las actividades de Sistematización procesos de préstamo, asignación y control de recursos para uso individual en salas CRIE. (Plataforma Linux); Actualización plataforma de selección y asignación de horarios de monitorías CRIE; Sistematización y automatización del proceso de programación de Videoconferencias._x000D_
Renovación equipos de Computo: 80% con las actividades de renovación equipos de computo academia, estudiantes y Administrativos._x000D_
Mantenimientos preventivos: 100%_x000D_
Mantenimientos correctivos: 90%</v>
      </c>
    </row>
    <row r="77" spans="1:2" x14ac:dyDescent="0.25">
      <c r="A77" s="514" t="s">
        <v>175</v>
      </c>
      <c r="B77" s="516" t="str">
        <f>VLOOKUP(A77,plan_ope_ava!$H$2:$J$162,3,FALSE)</f>
        <v xml:space="preserve">Corte Diciembre 30_x000D_
_x000D_
Se registra un avance de 100 % del cual se destacan las siguientes actividades:_x000D_
_x000D_
- Intervención de procesos de acuerdo con los resultados de la medición de clima (Univirtual- Financiera- Académica- Gestión Humana- RSBU- Gestión de documentos)_x000D_
- Medición de la percepción del esfuerzo que hace la institución por mejorar el clima_x000D_
- Construcción Propuesta Intervención de Cultura Organizacional_x000D_
</v>
      </c>
    </row>
    <row r="78" spans="1:2" x14ac:dyDescent="0.25">
      <c r="A78" s="511" t="s">
        <v>177</v>
      </c>
      <c r="B78" s="516" t="str">
        <f>VLOOKUP(A78,plan_ope_ava!$H$2:$J$162,3,FALSE)</f>
        <v xml:space="preserve">A corte 31 de Diciembre de 2015, se tiene un avance del 100% correspondiente a las actividades estipuladas en el plan operativo del proyecto Mejoramiento de procesos._x000D_
_x000D_
Las actividades más relevantes que permitieron el alcance anterior son:_x000D_
_x000D_
Tareas_x000D_
_x000D_
1.	Revisiones preliminares y correcciones de los catorce (14) informes resultantes de la experiencia piloto de mejoramiento de procesos, adelantada vía proyectos de grado. (4%)_x000D_
_x000D_
2.	Elaboración del documento resumen ejecutivo (resultados esperados, diagnóstico, propuesta de mejoramiento y proceso rediseñado) de los procesos mejorados, a saber: (4%)_x000D_
_x000D_
Vicerrectoría de Investigaciones, Innovación y Extensión_x000D_
_x000D_
?	Gestión de la innovación y el emprendimiento._x000D_
?	Gestión de la oferta institucional de servicios y productos._x000D_
?	Coordinación institucional de los organismos evaluadores de la conformidad._x000D_
?	Coordinación institucional de las prácticas universitarias._x000D_
_x000D_
Vicerrectoría Académica _x000D_
_x000D_
?	Gestión  académica para la docencia._x000D_
_x000D_
Vicerrectoría Administrativa y Financiera_x000D_
_x000D_
?	Administración de la seguridad institucional. _x000D_
?	Administración del servicio de aseo._x000D_
?	Administración del mantenimiento institucional._x000D_
?	Administración  de servicios complementarios._x000D_
?	Administración del Almacén General e Inventarios. _x000D_
_x000D_
Vicerrectoría de Responsabilidad Social y Bienestar Universitario_x000D_
_x000D_
?	Promoción Social._x000D_
?	Gestión de la comunicación organizacional._x000D_
?	Gestión de la comunicación informativa._x000D_
_x000D_
Jurídica _x000D_
_x000D_
?	Gestión de la contratación._x000D_
_x000D_
3.	Envío preliminar a los funcionarios directamente responsables del proceso, para validación del diagnóstico y la propuesta formulada por el Equipo de Mejoramiento con el fin de proponer ajustes a la propuesta o tomar decisión de implementar rediseño. (3%) _x000D_
_x000D_
Vicerrectoría de Investigaciones, Innovación y Extensión_x000D_
_x000D_
?	Gestión de la innovación y el emprendimiento._x000D_
?	Gestión de la oferta institucional de servicios y productos._x000D_
?	Coordinación institucional de los organismos evaluadores de la conformidad._x000D_
?	Coordinación institucional de las prácticas universitarias._x000D_
_x000D_
Vicerrectoría Académica _x000D_
_x000D_
?	Gestión  académica para la docencia._x000D_
_x000D_
Vicerrectoría Administrativa y Financiera_x000D_
_x000D_
?	Administración del servicio de aseo._x000D_
?	Administración del Almacén General e Inventarios._x000D_
?	Administración de Servicios Complementarios_x000D_
?	Administración de la seguridad institucional. _x000D_
?	Administración del mantenimiento institucional._x000D_
_x000D_
Vicerrectoría de Responsabilidad Social y Bienestar Universitario_x000D_
_x000D_
?	Promoción Social._x000D_
?	Gestión de la comunicación organizacional._x000D_
?	Gestión de la comunicación informativa._x000D_
_x000D_
Jurídica _x000D_
_x000D_
?	Gestión de la contratación._x000D_
_x000D_
4.	Socialización y presentación del informe ejecutivo final ante las instancias correspondientes, a saber: (4%)_x000D_
_x000D_
Vicerrectoría de Investigaciones, Innovación y Extensión_x000D_
_x000D_
?	Gestión de la innovación y el emprendimiento._x000D_
?	Gestión de la oferta institucional de servicios y productos._x000D_
?	Coordinación institucional de los organismos evaluadores de la conformidad._x000D_
?	Coordinación institucional de las prácticas universitarias._x000D_
_x000D_
Vicerrectoría Académica _x000D_
_x000D_
?	Gestión  académica para la docencia._x000D_
_x000D_
Vicerrectoría Administrativa y Financiera_x000D_
_x000D_
?	Administración del servicio de aseo._x000D_
?	Administración del Almacén General e Inventarios._x000D_
?	Administración de Servicios Complementarios_x000D_
?	Administración de la seguridad institucional. _x000D_
?	Administración del mantenimiento institucional._x000D_
_x000D_
Vicerrectoría de Responsabilidad Social y Bienestar Universitario_x000D_
_x000D_
?	Promoción Social._x000D_
?	Gestión de la comunicación organizacional._x000D_
?	Gestión de la comunicación informativa._x000D_
_x000D_
5.	Elaboración del documento que contiene resultados esperados y el diagnóstico obtenido para los procesos analizados: (5%)_x000D_
_x000D_
?	Gestión Contable._x000D_
?	Gestión de Presupuesto._x000D_
?	Gestión de Tesorería._x000D_
?	Gestión de compra de bienes y suministros._x000D_
?	Gestión estratégica de proyectos institucionales y especiales._x000D_
_x000D_
6.	Revisión preliminar en conjunto con el Equipo de Mejoramiento de Procesos, de los resultados preliminares de los  procesos analizados: (5%)_x000D_
_x000D_
?	Gestión de Tesorería. _x000D_
?	Gestión del Presupuesto. _x000D_
?	Gestión Contable._x000D_
?	Gestión de compra de bienes y suministros._x000D_
?	Gestión estratégica de proyectos institucionales y especiales._x000D_
_x000D_
7.	Socialización y presentación del informe ejecutivo ante el equipo interno de trabajo de la unidad organizacional Gestión Financiera, de los procesos: (5%) _x000D_
_x000D_
?	Gestión de Tesorería. _x000D_
?	Gestión del Presupuesto. _x000D_
?	Gestión Contable._x000D_
?	Gestión de compra de bienes y suministros._x000D_
?	Gestión estratégica de proyectos institucionales y especiales._x000D_
_x000D_
8.	Elaboración de flujogramas de los procesos  y procedimientos intervenidos utilizando el Software Enterprice Architect, a saber: _x000D_
_x000D_
Vicerrectoría Administrativa y Financiera (5%)_x000D_
_x000D_
?	Gestión Contable._x000D_
?	Gestión de Presupuesto._x000D_
?	Gestión de Compras Bienes y Suministros._x000D_
?	Gestión de Tesorería._x000D_
?	Gestión estratégica de proyectos institucionales y especiales._x000D_
_x000D_
Vicerrectoría de Investigaciones, Innovación y Extensión (5%)_x000D_
_x000D_
?	Gestión de la innovación y el emprendimiento._x000D_
?	Gestión de la oferta institucional de servicios y productos._x000D_
?	Coordinación institucional de los organismos evaluadores de la conformidad._x000D_
?	Coordinación institucional de las prácticas universitarias._x000D_
_x000D_
_x000D_
Vicerrectoría Académica _x000D_
_x000D_
?	Gestión  académica para la docencia._x000D_
_x000D_
Gestión de servicios institucionales _x000D_
_x000D_
?	Administración de la seguridad institucional. _x000D_
?	Administración del servicio de aseo._x000D_
?	Administración del mantenimiento institucional._x000D_
?	Administración  de servicios complementarios._x000D_
?	Administración del Almacén General e Inventarios. _x000D_
_x000D_
Vicerrectoría de Responsabilidad Social y Bienestar Universitario _x000D_
_x000D_
?	Promoción  social._x000D_
?	Gestión de la comunicación organizacional._x000D_
?	Gestión de la comunicación informativa._x000D_
_x000D_
Jurídica _x000D_
_x000D_
?	Gestión de la contratación._x000D_
_x000D_
9.	Redefinición de nuevos procesos a intervenir y mejorar (Dependencias y procesos), a saber: (5%)_x000D_
_x000D_
DEPENDENCIA	PROCESOS A INTERVENIR_x000D_
Vicerrectoría Administrativa y Financiera._x000D_
Unidad organizacional:_x000D_
Gestión del Talento Humano	1.	Desarrollo del talento humano. _x000D_
2.	Vinculación de talento humano._x000D_
3.	Administración de la compensación._x000D_
4.	Gestión de actos administrativos específicos._x000D_
5.	Sistema de gestión de la salud y la seguridad en el trabajo – SG-SST_x000D_
Vicerrectoría de Investigaciones, Innovación y Extensión._x000D_
Unidad organizacional:_x000D_
Administración Institucional de la Investigación	6.	Fortalecimiento de la investigación institucional._x000D_
7.	Fomento investigativo._x000D_
8.	Fomento a la producción intelectual._x000D_
_x000D_
_x000D_
10.	Conformación equipos de trabajo, diseño, socialización y puesta en común de la metodología a emplear institucionalmente para mejoramiento de procesos. (5%)_x000D_
_x000D_
11.	Por tratarse de actividades simultáneas, requeridas para continuar con el desarrollo del Estudio, según metodología establecida, en el período se evidencia un nuevo avance del 40%, evidenciado en el desarrollo de las siguientes actividades en cada proceso en intervención:_x000D_
_x000D_
?	Rediseño de cada uno de los procedimientos que conforman el proceso._x000D_
_x000D_
?	Elaboración, revisión y análisis de los respectivos flujogramas, en que aparece la articulación de actividades entre dependencias intervinientes en cada procedimiento._x000D_
_x000D_
?	Desarrollo en detalle de las subactividades que conforman las actividades  correspondientes e identificación de los cargos que las desarrollan._x000D_
_x000D_
12.	Elaboración del plan de acción para el mejoramiento de los procesos definidos e intervenido en el año 2014 a saber: (5%)_x000D_
_x000D_
Vicerrectoría Administrativa y Financiera_x000D_
_x000D_
?	Gestión de Tesorería. _x000D_
?	Gestión del Presupuesto. _x000D_
?	Gestión Contable._x000D_
?	Gestión de compra de bienes y suministros._x000D_
?	Gestión estratégica de proyectos institucionales y especiales._x000D_
_x000D_
Vicerrectoría de Investigaciones, Innovación y Extensión_x000D_
_x000D_
?	Gestión de la innovación y el emprendimiento._x000D_
?	Gestión de la oferta institucional de servicios y productos._x000D_
?	Coordinación institucional de los organismos evaluadores de la conformidad._x000D_
?	Coordinación institucional de las prácticas universitarias._x000D_
_x000D_
13.	Entrega del plan de mejoramiento a la dependencia correspondiente para el seguimiento a los compromisos establecidos, de los procesos: (5%)_x000D_
_x000D_
Vicerrectoría Administrativa y Financiera_x000D_
_x000D_
?	Gestión de Tesorería. _x000D_
?	Gestión del Presupuesto. _x000D_
?	Gestión Contable._x000D_
?	Gestión de compra de bienes y suministros._x000D_
?	Gestión estratégica de proyectos institucionales y especiales._x000D_
_x000D_
Vicerrectoría de Responsabilidad Social y Bienestar Universitario_x000D_
_x000D_
?	Promoción Social._x000D_
?	Gestión de la comunicación organizacional._x000D_
?	Gestión de la comunicación informativa._x000D_
</v>
      </c>
    </row>
    <row r="79" spans="1:2" x14ac:dyDescent="0.25">
      <c r="A79" s="514" t="s">
        <v>288</v>
      </c>
      <c r="B79" s="516" t="str">
        <f>VLOOKUP(A79,plan_ope_ava!$H$2:$J$162,3,FALSE)</f>
        <v xml:space="preserve">El Sistema Integral de Calidad presenta un avance de 90% al 31 de diciembre de 2015, representado en el cumplimiento de su plan de acción.  _x000D_
_x000D_
Los principales resultados obtenidos fueron:_x000D_
_x000D_
Generales_x000D_
-Implementación Nuevo Mapa de Macroprocesos y Direccionamiento del Sistema Integral de Gestión (Alcance, Política de Calidad y Objetivos)_x000D_
-Participación en los Comité de Riesgos y Grupos Técnicos de de Evaluación de cargos y mejoramiento administrativo_x000D_
-Administración documentación Sistema Integral de Calidad_x000D_
-Caracterizaciones de Macroprocesos  _x000D_
-Medición de la Satisfacción de los Usuarios (Nueva Metodología)_x000D_
-Ajuste documentación Auditorías internas y planificación ejecución 2016_x000D_
-Documentación Estructura Orgánica_x000D_
_x000D_
Organismos Evaluadores de la Conformidad_x000D_
_x000D_
- Realización auditorías internas 2015_x000D_
- Ejecución plan de acción OEC - Audiotría Externa Organismo Acreditador_x000D_
- Operacionalización comité técnico OEC._x000D_
- Curso de validación de métodos para el centro de laboratorios_x000D_
_x000D_
_x000D_
Seguridad de la Información_x000D_
_x000D_
Capacitación_x000D_
   - Curso de Auditor Interno ISO 27001:2013_x000D_
   - Superintendencia de Industria y Turismo para la "Protección de Datos Personales"._x000D_
   - Secretaria de Transparencia "Ley de Transparencia 1712/2014 y Decreto reglamentario 103/2015"_x000D_
Revisión de procedimientos SGSI_x000D_
Revisón del Plan de tratamiento de Riesgos y Adaptación del Plan de tratamiento de Riesgos actual al SGSI._x000D_
Actualización de activos de información, Identificación y análisis de Riesgos, y Plan de tratamiento de riesgo._x000D_
Desarrollo de actividades para implementación del procedimiento de Gestión de Incidentes - Mesa de ayuda._x000D_
Desarrollo de actividades para implementación del procedimiento Control de Acceso._x000D_
Realización de Directrices para el SGSI:_x000D_
_x000D_
_x000D_
Sistema de Gestión de Calidad - Área Académica_x000D_
-	Definición de procedimientos institucionales a partir de los resultados del diagnóstico documental._x000D_
-	Complemento matriz de alineación de lineamientos de acreditación Vs requisitos norma ISO 9001 y NTC GP 1000, inclusión de los requisitos mínimos para gestión de Registros Calificados_x000D_
-Actualización funciones cargos estandarizados área académica, según lineamientos decreto 1785_x000D_
- Identificación de registros y tipos de documentos, nuevos indicadores de acreditación de programas (trabajo con oficina de planeación y Vicerrectoría Académica)_x000D_
_x000D_
Seguridad y Salud en el Trabajo_x000D_
- Matrices de peligros y riesgos, _x000D_
- Programas de vigilancia epidemiologica, _x000D_
- Intervención del riesgo psicosocial._x000D_
- Implementación primera Fase del sistema de gestión de SST dando cumplimiento al decreto 1072 de 2015 </v>
      </c>
    </row>
    <row r="80" spans="1:2" x14ac:dyDescent="0.25">
      <c r="A80" s="511" t="s">
        <v>289</v>
      </c>
      <c r="B80" s="516" t="str">
        <f>VLOOKUP(A80,plan_ope_ava!$H$2:$J$162,3,FALSE)</f>
        <v xml:space="preserve">Se tiene un avance a la fecha del 87.75 %, del cual se destacan las siguientes actividades:_x000D_
_x000D_
?	Implementación proceso de evaluación de competencias. Finalización de evaluación y consolidación de informes finales de evaluación_x000D_
?	Parametrización del aplicativo y prueba piloto con funcionarios de diferentes áreas, (Sistemas, CRIE, Biblioteca, Vice administrativa). Entrega de aplicativo para funcionamiento_x000D_
?	Revisión acuerdo de carrera -  ley 909_x000D_
?	Elaboración Documento Propuesta de Carrera administrativa_x000D_
?	Desarrollar procesos de selección de acuerdo con los requerimientos (2 procesos para la Facultad de Bellas Artes- División de Sistemas – Oficina de Planeación, Vicerrectoría Responsabilidad Social, Gestión  Financiera)_x000D_
?	Presentación informe gestión plan de capacitación 2014 al Comité de Capacitación Administrativas y alta dirección y propuesta plan de capacitación institucional vigencia 2015_x000D_
?	Inducción administrativa  asistencia 8 personas primer semestre – asistencia 11 personas segundo semestre_x000D_
?	Implementación del plan de capacitación institucional. Avance del 75% (horas ejecutadas/total horas) (14 procesos)_x000D_
?	Re inducción administrativa (temas: Código de Ética y Buen Gobierno-MECI- Código Único Disciplinario) asistencia 225 personas primer semestre. Socialización Sistema de seguridad y salud en el trabajo asistentes 280 personas segundo semestre_x000D_
?	Sensibilización del personal próximo a jubilarse asistentes 3 personas_x000D_
?	Las actividades correspondientes a los Subprogramas Higiene y Seguridad - Medicina Preventiva y del Trabajo, se han desarrollado de acuerdo al plan de trabajo establecido por el responsable._x000D_
_x000D_
Los soportes a los procesos de selección se encuentran en archivo físico de gestión humana - División de personal._x000D_
</v>
      </c>
    </row>
    <row r="81" spans="1:2" x14ac:dyDescent="0.25">
      <c r="A81" s="514" t="s">
        <v>181</v>
      </c>
      <c r="B81" s="516" t="str">
        <f>VLOOKUP(A81,plan_ope_ava!$H$2:$J$162,3,FALSE)</f>
        <v>Al 31 de Diciembre se tiene un avance del 85% correspondiente a los proyectos:"Consecución de recursos nuevos a través de la comisión SUE", los avances en las tareas se pueden consultar en el plan operativo Nuevas líneas de financiamiento.</v>
      </c>
    </row>
    <row r="82" spans="1:2" x14ac:dyDescent="0.25">
      <c r="A82" s="511" t="s">
        <v>182</v>
      </c>
      <c r="B82" s="516" t="str">
        <f>VLOOKUP(A82,plan_ope_ava!$H$2:$J$162,3,FALSE)</f>
        <v>Al 31 de Diciembre e se tiene un avance del 82% correspondiente a los proyectos:"Certificación de educación continuada" y  "Desafectación de los recursos de destinación especifica de concurrencia para el pago del pasivo pensional", los avances en las tareas se pueden consultar en el plan operativo Optimización de Ingresos.</v>
      </c>
    </row>
    <row r="83" spans="1:2" x14ac:dyDescent="0.25">
      <c r="A83" s="514" t="s">
        <v>184</v>
      </c>
      <c r="B83" s="516" t="str">
        <f>VLOOKUP(A83,plan_ope_ava!$H$2:$J$162,3,FALSE)</f>
        <v>Al 31 de Diciembre se tiene un avance del 91% correspondiente a los proyectos:_x000D_
Licitaciones para Bienes y Suministros en Línea, Eliminación de sellos y control electrónico de autenticidad de certificados, Tercerización de los servicios para crédito educativo en pregrado y posgrado, Políticas de ejecución presupuestal,  los avances en las tareas se pueden consultar en el plan operativo Racionalización del uso de los recursos</v>
      </c>
    </row>
    <row r="84" spans="1:2" x14ac:dyDescent="0.25">
      <c r="A84" s="511" t="s">
        <v>292</v>
      </c>
      <c r="B84" s="516" t="str">
        <f>VLOOKUP(A84,plan_ope_ava!$H$2:$J$162,3,FALSE)</f>
        <v xml:space="preserve"> REPORTE  DICIEMBRE_x000D_
_x000D_
1.Porcentaje de graduados con información actualizada acorde con las variables de interés institucional_x000D_
Se tiene un seguimiento de 11.335  egresados bajo la metodología establecida por el Observatorio de egresados y una ampliación de la base de datos de 15.973 contactos con egresados para la principal población objetivo comprendida entre (2000 – 2014). _x000D_
_x000D_
Respecto al Observatorio de Seguimiento y Vinculación del Egresados se ha tenido un avance del 41 % frente al cumplimiento de su meta (30%) de seguimiento para este año. El indicador corresponde a “Graduados con información actualizada acorde con las variables de interés institucional”. (Ver protocolo AIE31)_x000D_
_x000D_
2. Impacto de la estrategia de gestión del conocimiento sobre la comunidad Universitaria_x000D_
_x000D_
Línea Actualización Académica: Con un total de 1640 beneficiarios a la fecha, de los cuales  473 son egresados, 966 estudiantes y 201 personas externas; sobrepasando la meta de este año en un 109,3%._x000D_
_x000D_
Se realizó asesoría  a  programas académicos, en procesos de autoevaluación: Maestría en enseñanza de la matemática y se entregó información para autoevaluación para el programa de Ingeniería en Mecatrónica._x000D_
_x000D_
 Se  complementaron  informes  ejecutivos de seguimiento a egresados de  8 programas de pregrado académicos, que revelan la opinión de los egresados frente a de seguimiento a egresados y análisis de  Información personal y familiar, Competencias, Plan de vida, Responsabilidad social, Situación laboral, Aspectos generales de las actividades laborales de los egresados, Emprendimiento, Satisfacción con los recursos ofrecidos por la Institución. Dicha información para toma de decisiones._x000D_
_x000D_
Así mismo se realizaron 27 informes de educación continuada para programas de pregrado_x000D_
</v>
      </c>
    </row>
    <row r="85" spans="1:2" x14ac:dyDescent="0.25">
      <c r="A85" s="511" t="s">
        <v>826</v>
      </c>
      <c r="B85" s="516" t="str">
        <f>VLOOKUP(A85,plan_ope_ava!$H$2:$J$162,3,FALSE)</f>
        <v>Reporte al 31 de Diciembre de 2015_x000D_
_x000D_
Se evidenció una ejecución del plan de trabajo del 92%. El Observatorio Institucional realizó las entregas del contrato del año 2015 entre el mes de diciembre de 2015 y enero de 2016._x000D_
_x000D_
Reporte a 30 de Noviembre de 2015_x000D_
_x000D_
Se reporta un avance en la ejecución del plan de trabajo del 90%._x000D_
_x000D_
Se realizaron unos primeros análisis de los indicadores que fueron presentados ante directores académicos y decanos. Se tienen presentaciones e informe resumen de estos procesos de socialización de resultados los cuales hicieron parte de la entrega oficial realizada por el OI a planeación el día 14 de diciembre del 2015. Se prepararon informes de resultados de estudiantes evaluados en competencias los cuales fueron compartidos con los directores._x000D_
_x000D_
En el plan de trabajo del OI y el contrato de labores de la dependencia se formuló la lista de ampliaciones informáticas para las herramientas y los ajustes a nivel de migración a base de datos en Oracle que se requería por parte de la División de Sistemas para garantizar la mejor comunicación de las herramientas con el SI institucional._x000D_
_x000D_
Se realizaron visitas a las direcciones de programa para promover el uso de la información por parte de estas dependencias, donde además se discutieron aspectos relativos a la gobernabilidad real que estas dependencias tenía de sus propias problemáticas académicas. El balance general fue consigando en informe de promoción del uso de información que hizo parte de la entrega oficial del día 14 de Diciembre del 2015. A efectos de facilitar el acceso a la información producto de las mediciones realizadas por el OI a los directores de programa, se hizo montaje de reportes en BI-PUBLISHER y se enviaron informes físicos. Se habilitaron enlaces para el ingreso a la plataforma de pruebas, y se programaron ajustes al mode de acceso a las aplicaciones que hacen parte de los alcances de las aplicaciones migradas._x000D_
_x000D_
_x000D_
_x000D_
Reporte a 30 de Septiembre de 2015_x000D_
_x000D_
Se realizará una comunicación oficial sobre pruebas de salida a estudiantes de primer semestre, para exponerles la importancia de éstas pruebas para determinar el impacto de las mismas._x000D_
Se realizará una resolución para definir el llamado hasta donde se realizarán las pruebas de ingreso (segundo llamado)._x000D_
Actividades Adicionales del OI_x000D_
•	Generación de bases de datos de pruebas SAT y SOP con base en la aplicación de instrumentos de valoración de riesgos en el marco de la semana de pruebas clasificatorias (pendiente agendar capacitaciones específicas a funcionarios PAI y entrega de reportes en Excel). Por ahora las herramientas permiten accesar a la información desde interfaces WEB._x000D_
_x000D_
•	Entrega de contraseñas de acceso a la información a funcionarios PAI, funcionaria Yolima Rodríguez, y Jefe del departamento de Matemáticas para la visualización de reportes de resultados, y orientación en la interpretación de las cifras._x000D_
•	Preparación de video demos preliminares de la información que debe ser procesada desde la unidad de Gestión de Tecnologías Informáticas y Sistemas de Información para fortalecer acciones estratégicas para la gestión académica._x000D_
•	Reunión realizada con la oficina de planeación para definir plantilla para el reporte de deserción por cohortes, así como asignaciones de responsabilidades en cuanto a generación de indicadores de permanencia estudiantil y egreso exitoso, los cuales quedan a cargo del Observatorio Institucional_x000D_
•	Preparación del documento borrador de modelo conceptual del Observatorio Institucibonal UTP._x000D_
•	Realización de primeras versiones de manuales de procesos y procedimientos del Observatorio Institucional._x000D_
•	Generación de un borrador de manual de funciones para el Observatorio Institucional._x000D_
•	Generación de material físico ilustrativo de las funciones macro del Observatorio Institucional (Carteleras con direccionamiento general del OI)_x000D_
•	Diseñar un modelo de funcionamiento del Observatorio Institucional_x000D_
•	Realizar una lista de requerimientos informáticos que mencionen las ampliaciones necesarias  (en el alcance y la funcionalidad) que deben realizarse sobre el conjunto de pruebas para medir competencias y perfiles de ingreso._x000D_
•	Generación de un listado de requerimientos de mejoras para los aplicativos que servirá de base para que la UTP decida si asumirá eventuales adecuaciones futuras de las herramientas una vez surtida la etapa de integración._x000D_
_x000D_
Como soporte de la realización de estas actividades se adjunta carpeta comprimida con gran variedad de archivos, bases de datos, actas digitalizadas que constituyen evidencia de lo realizado._x000D_
_x000D_
_x000D_
Reporte a 31 de Agosto de 2015_x000D_
_x000D_
Se reportan los siguientes esfuerzos complementarios que abarcan la serie de tareas realizadas al interior de las actividades para los cuales se reportaron porcentajes de avance en el plan operativo:_x000D_
_x000D_
•	Generación de estadísticas preliminares sobre níveles de aprobación de asignaturas prioritarias, y estado de rendimiento académico según modalidades de semestre y/o asignaturas cursadas._x000D_
_x000D_
•	Socialización de los resultados del semestre de nivelación ante el Sr. Vicerrector para su difusión en consejo académico._x000D_
_x000D_
Preparación de proyecto y anteproyecto de la investigación encaminada a la sistematización de la experiencia del semestre de nivelación._x000D_
•	Realización de unas primeras entrevistas con Funcionarios que han participado en la implantación del semestre de nivelación UTP en sus diferentes etapas._x000D_
Reporte a 31 de Julio de 2015_x000D_
_x000D_
Se reportan los siguientes esfuerzos complementarios que abarcan la serie de tareas realizadas al interior de las actividades para los cuales se reportaron porcentajes de avance diferentes al 0% en el formato de plan operativo:_x000D_
_x000D_
•	Reuniones con Vicerrectoría de Bienestar, funcionaria Yolima Rodríguez, para definir aspectos logísticos de la semana de pruebas._x000D_
•	Conversaciones con la dirección del departamento de Matemáticas y con la decanatura de ciencias de la educación para la definición de criterios clasificatorios._x000D_
•	Preparación de boletín informativo para estudiantes en el que se da claridad de la normativa institucional que regula la clasificación a semestre de créditos reducidos._x000D_
•	Capacitación de funcionarios PAI y monitores en aspectos claves para la coordinación de la semana de pruebas._x000D_
•	Remisión de listados de estudiantes que presentan pruebas en formato adecuado para control de asistencia en sala._x000D_
•	Carga de datos de estudiantes a evaluar en la plataforma, y demás parametrizaciones de las herramientas._x000D_
•	Soporte logístico y Tecnológico in situ durante la semana de pruebas._x000D_
•	Generación de reportes de notas clasificatorias, y remisión a Víctor Jiménez para generación de horarios._x000D_
•	Adecuación de la plataforma tecnológica para alertar al estudiante su desempeño en la prueba de acuerdo con los criterios clasificatorios definidos por la facultad de ciencias de la educación y el departamento de matemáticas._x000D_
•	Realización de reuniones preliminares con Gestión de Tecnologías Informáticas y Sistemas de Información para presentación de estructura de base de datos y características generales de las herramientas que administra el OI._x000D_
•	Recolección de los primeros requerimientos de la oficina de Gestión de Tecnologías Informáticas y Sistemas de Información en lo que respecta a parametrización de herramientas usando tablas del SI institucional y detalles sobre la autenticación usando LDAP (Quedan pendientes detalles técnicos y de procedimiento)_x000D_
•	Realización de pruebas de competencias en Lectura y Matemáticas cerrando primer semestre del 2015 (2015-1) para establecer el grado de progreso de los estudiantes en apropiación de competencias según modalidad de semestre y/o asignatura cursada._x000D_
•	Realización de una encuesta de opinión a estudiantes de primer semestre, cerrando el periodo académico 2015-1, para establecer aspectos relativos a la práctica docente, a las condiciones de los estudiantes, y a las percepciones respecto a las pruebas de competencias con el fin de explicar hermenéuticamente las cifras de pruebas de salida._x000D_
_x000D_
Reporte a 30 de Junio de 2015_x000D_
_x000D_
Tareas adelantadas del OI_x000D_
 _x000D_
1.       Dentro del objetivo “Diseñar un modelo de funcionamiento del Observatorio Institucional” se realizó, entre otras actividades; crear fichas de procesos y procedimientos, crear manuales de funciones, hasta el momento se tiene un avance importante en la actividad el cual se reporta en formato de plan operativo anexo. Se anexan también los documentos de soporte de la actividad: Fichas de Procesos y Procedimientos OI v ficha de MANUALES DE FUNCIONES OI, para finalizar estas tareas, faltan algunos detalles de contenido y de forma y someter los documentos a revisión del coordinador del proyecto._x000D_
_x000D_
2.       Dentro del objetivo “Realizar una lista de requerimientos informáticos que mencionen las ampliaciones necesarias  (en el alcance y la funcionalidad) que deben realizarse sobre el conjunto de pruebas para medir competencias y perfiles de ingreso. Se realizaron las siguientes actividades:_x000D_
_x000D_
2.1. Identificar las variables y los indicadores que se derivan de la medición de las competencias y perfiles de ingreso, en relación con el alcance y la funcionalidad de los aplicativos._x000D_
2.2. Revisar si en cada uno de los reportes generados por las herramientas se aprovecha todo el potencial informativo de las mismas para la intervención en aras de evitar la deserción estudiantil._x000D_
2.3. Proponer las modificaciones necesarias en términos de la comparación entre la medición y los reportes._x000D_
_x000D_
Estas ya se realizaron, como producto se entregó un documento (anexo: A.3.3 Modificaciones propuestas), para dar por cumplido este objetivo, se debe verificar que las  modificaciones implantadas cumplan con los requerimientos planteados. Nuevamente el documento queda en revisión del Coordinador General._x000D_
_x000D_
_x000D_
Reporte a 30 de Mayo de 2015_x000D_
_x000D_
A la fecha, se está realizado la programación de las pruebas clasificatorias para el segundo semestre de 2015. Estas pruebas se llevarán a cabo desde el día 13 de Julio hasta el 17 de junio, se realizarán diferentes actividades para ésta semana además de las pruebas tales como, la inducción que realizará la directora del ILEX, también la inducción que se realizará por parte del departamento de matemáticas, las presentaciones de los programas académicos, y las actividades propuestas por la Vicerrectoría de Responsabilidad Social, los cuales junto con la Vicerrectoría Académica, estarán a cargo de la parte logística y del desarrollo de este importante evento académico._x000D_
_x000D_
_x000D_
Reporte a 30 de Abril de 2015_x000D_
_x000D_
Avance Observatorio Institucional._x000D_
_x000D_
Objetivo 8: Coordinar la semana de pruebas clasificatorias y pruebas para medir perfiles de ingreso_x000D_
_x000D_
·         Coordinar con la Vicerrectoría Académica el plan de la semana de pruebas considerando: Fechas, Horarios, tipos de prueba por programa, presupuesto disponible, material informativo para los diferentes actores, actos administrativos de soporte._x000D_
_x000D_
·         Acordar con los directores que pruebas requieren aplicar en sus programas académicos a fin de diagnosticar y clasificar según las competencias evidenciadas._x000D_
_x000D_
·         Elaborar el cronograma de la semana según pruebas a aplicar por cada programa tomando en cuenta la inclusión de otras actividades que atiendan el tiempo de fatiga en la calidad de las respuestas por parte de los estudiantes. Procurando que este proceso quede sistematizado para aplicaciones futuras._x000D_
_x000D_
·         Definir plan de medios (correo, emisora, página de internet), definir el cuerpo del texto informativo y folleto explicativo del SN, relevando las consecuencias de no presentarse a pruebas, y qué significan los resultados. Garantizando que los estudiantes se enteren de estos procesos desde la inscripción._x000D_
_x000D_
·         Concertar con los directores de programa la disposición de la información específica de sus programas que sea requerida para la logística de pruebas; - Solicitar que estén dispuestos a resolver desde sus dependencias a las inquietudes que eventualmente puedan presentar los estudiantes nuevos antes, durante y después de la semana de pruebas con respecto al semestre de nivelación.- Convocar a la participación activa en las actividades que la vicerrectoría de Bienestar programe y sea necesario adelantar desde el programa académico para intercalar con los horarios de pruebas._x000D_
_x000D_
·         Solicitar el personal necesario para acompañar el levantamiento de información (trabajadores sociales, psicólogos, monitores de apoyo)._x000D_
_x000D_
·         Garantizar la correcta operación del servidor que aloja los aplicativos para las pruebas y la disposición permanente de ingeniero de apoyo para atender contingencias relacionadas con acceso al servidor (base de datos, actualización de aplicativo)._x000D_
_x000D_
·         Facilitar la información de estudiantes a los encargados de la logística de pruebas para su convocatoria correspondiente así como estar informados y atentos a responder desde la dependencia a las inquietudes que eventualmente puedan presentar los estudiantes nuevos antes, durante y después de la semana de pruebas con respecto al estado en el que puedan quedar, es decir, si van a primer semestre o a semestre de articulación._x000D_
_x000D_
·         Verificar el correcto funcionamiento de los aplicativos que han sistematizado las pruebas tanto de competencias como de levantamiento del riesgo._x000D_
_x000D_
·         Disponer las salas de computo operando adecuadamente y conectadas a la red que aloja los aplicativos para las prueba. –Disponer los monitores de apoyo capacitados para acompañar la aplicación de pruebas en las salas y resolver las inquietudes que puedan presentar los estudiantes._x000D_
_x000D_
·         Monitorear el avance de la semana de pruebas para incorporar los ajustes que sean necesarios e igualmente verificar diariamente que las bases de datos se estén guardando de manera correcta._x000D_
_x000D_
·         Disponer de un espacio formal para socializar los reportes de aplicativos con los docentes que luego tendrán a cargo los diferentes cursos de “nivelación”, de esta manera se logrará un uso óptimo de los resultados en el planeamiento de dichos cursos._x000D_
_x000D_
·         Solicitar a la División de Sistemas una revisión exhaustiva del algoritmo que va a generar los horarios a partir de la clasificación de los nuevos estudiantes a fin de disminuir errores en la asignación de los mismos_x000D_
_x000D_
_x000D_
Reporte a 31 de marzo de 2015_x000D_
_x000D_
Hasta el momento se tiene un avance en la creación del plan operativo "Observatorio Institucional" definiendo las actividades que se van a ejecutar desde el mismo y en articulación con la Vicerrectoría Académica, se espera, tener un avance significativo para el próximo mes._x000D_
_x000D_
_x000D_
Se está construyendo, junto con el Observatorio Institucional, una propuesta con el fin de presentarla ante los rectores de los colegios de donde mas provienen estudiantes a la Universidad Tecnológica de Pereira, con el objetivo de mostrarles los resultados de las pruebas de ingreso de los estudiantes de primer semestre y contextualizarlos sobre las competencias con las llegan los estudiantes de las instituciones de educación media, y así mismo poder interactuar con ellos, llevando una formación mas apropiada para fortalecer éstas competencias y así mismo pueda reflejarse en el ingreso a la educación superior, aumentando la cobertura y evitando la deserción._x000D_
_x000D_
Realización de planes operativos “Articulación de la Educación Superior con la Educación Media” y _x000D_
“Observatorio Institucional”, para el cumplimiento de ambos planes operativos, se realizó una revisión de las actividades que se pueden realizar tanto desde la Vicerrectoría Académica y el Observatorio Institucional con el fin de articularlas y darle cumplimiento a las mismas._x000D_
_x000D_
Se realizó una reunión con la Oficina de Planeación, Observatorio Institucional y la Vicerrectoría Académica con el fin de revisar cuales son los indicadores que se van a impactar desde los diferentes planes operativos que se realizan desde las diferentes dependencias, por el momento los planes operativos se encuentran en proceso de revisión por parte de los funcionarios involucrados en el proceso.</v>
      </c>
    </row>
    <row r="86" spans="1:2" x14ac:dyDescent="0.25">
      <c r="A86" s="514" t="s">
        <v>190</v>
      </c>
      <c r="B86" s="516" t="str">
        <f>VLOOKUP(A86,plan_ope_ava!$H$2:$J$162,3,FALSE)</f>
        <v xml:space="preserve">REPORTE A  DICIEMBRE 31 DE 2015_x000D_
_x000D_
Se tiene a la fecha un avance de 87.7%, correspondiente al 100.76% de la meta propuesta para la presente vigencia, que se ubica en el 87%, este resultado se justifica en la ejecución de las siguientes actividades:_x000D_
1. Elaboración de listado de estudiantes acompañados durante la vigencia 2015: se consolidaron los listados proporcionados por las direcciones de programa y departamento, obteniéndose un total de 3900 acompañamientos durante el segundo semestre académico de 2015_x000D_
_x000D_
2. Identificación de necesidades de apoyo académico en diferentes programas: como resultado, se logró la contratación de monitores para los programas de Ingeniería Mecánica, Tecnología Química y Departamento de Matemáticas._x000D_
_x000D_
4. Recolección mensual de listados de asistencia a monitorias, y sistematización de estos (adjunto), Esta actividad se está adelantando con el fin de identificar la demanda de las diferentes asignaturas ofrecidas._x000D_
_x000D_
5. Estructuración del proyecto de consultorios académicos: se tiene una versión preliminar de la propuesta, a la espera de presentación y aprobación por la alta dirección._x000D_
_x000D_
</v>
      </c>
    </row>
    <row r="87" spans="1:2" x14ac:dyDescent="0.25">
      <c r="A87" s="511" t="s">
        <v>295</v>
      </c>
      <c r="B87" s="516" t="str">
        <f>VLOOKUP(A87,plan_ope_ava!$H$2:$J$162,3,FALSE)</f>
        <v>Diciembre de 2015:_x000D_
_x000D_
1.	Se realizó la visita a la oficina de Planeación, con el responsable del proceso de Egresados para finalizar el autodiagnóstico programado para el actual período. Teniendo en cuenta que es necesario realizar una nueva visita a la División de Personal y reprogramar la cita con la División Financiera, se construyó un informe parcial con la información recopilada en los procesos Diagnosticados._x000D_
En esta actividad se tuvo un avance del 5,31% en la meta pactada. Cumpliendo durante el período 2015 con el 77,51% del total propuesto (80%), tal como se encuentra definido en el Plan Operativo de 2015 (Se adjunta documento)._x000D_
_x000D_
2.	Sensibilización a la comunidad universitaria sobre la educación virtual en la U.T.P._x000D_
En el mes de Diciembre se enviaron 15.351 mensajes a los estudiantes matriculados en los diferentes programas académicos de la Universidad ofreciendo las Asignaturas Semipresenciales que podían matricular para el período 2016-1 (se adjunta documento “Informe Actividades de Sensibilización”). _x000D_
Por otro lado, se envió el Boletín Conexión del mes de Diciembre, a la comunidad Univirtual, con 3 notas: un mensaje de navidad y dos mensajes de reconocimiento de nuestro equipo, estas actividades han permitido un reconocimiento de Univirtual y de la metodología e-learning en la institución._x000D_
A través de las redes sociales se realizaron publicaciones cortas, resúmenes de notas, frase célebre cada día, promoción de oferta académica mediada por el posicionamiento de Univirtual. En el mes de Diciembre de 2015, se publicaron más de 34 notas en Facebook, se acumularon más de 500 contactos vinculados en LinkedIn, y en Twitter se cuenta con 2.380 seguidores (se adjunta documento “Informe Actividades de Sensibilización”). _x000D_
En esta actividad se tuvo un avance mensual del 5,79% de la meta pactada._x000D_
_x000D_
3.	Viabilidad de programas de pregrado y posgrado virtuales._x000D_
Con relación a la Viabilidad de programas de pregrado y posgrado virtuales, se construyó un documento final sobre la especialización en Gestión Ambiental Local y se socializaron los estudios realizados ante las directivas de la universidad; esta propuesta es aceptada y financiada por la facultad de Ciencias Ambientales._x000D_
En esta actividad se tuvo un avance mensual del 8,0% cumpliendo totalmente con la meta pactada para el año 2015 (40%).</v>
      </c>
    </row>
    <row r="88" spans="1:2" ht="30" x14ac:dyDescent="0.25">
      <c r="A88" s="514" t="s">
        <v>298</v>
      </c>
      <c r="B88" s="516" t="str">
        <f>VLOOKUP(A88,plan_ope_ava!$H$2:$J$162,3,FALSE)</f>
        <v>REPORTE CON CORTE A 31 DE DICIEMBRE DE 2015_x000D_
Se cuenta con un avance del 95,61% para este corte._x000D_
_x000D_
Ofrecimiento de los cursos abiertos por cada línea de formación: Durante el primer semestre se formaron, 97 docentes en segunda lengua, 205 en la estrategia entre pares y 88 formados en estrategias didácticas para la educación mediada por tic). Durante el segundo semestre se realizo formación en segunda lengua (inglés y francés), curso Aprendizaje Basado en Problemas (94 docentes participaron del espacio abierto y 20 docentes se certificaron en el espacio cerrado), curso Búsqueda de Información (se certificaron 17 docentes) y curso Fundamentos Pedagógicos para la Educación Superior (60 docentes participaron del espacio abierto), finalizo el espacio certificado del curso Fundamentos Pedagógicos para la Educación Superior. Es importante resaltar que se adicionalmente se están formando en inglés 50 docentes de planta y transitorios, los cuales no se tenían proyectados en las metas ni en el presupuesto._x000D_
_x000D_
Ejecución del Plan de Apoyo a Educación Formal: Se han realizado los apoyos económicos para los docentes de Planta y Transitorio de acuerdo a las políticas definidas, teniendo en cuenta la disponibilidad presupuestal. Se realizó adición presupuestal para formación posgraduada por $65.300.000 para dar continuidad a los docentes en formación posgraduada y poder cubrir las matrículas de acuerdo a los planes de estudio.  En lo que se lleva del año 2015, 49 docentes se les ha brindado apoyo económico para matrícula para estudios de posgrado (36 doctorados y 13 maestría). (Esta actividad tuvo una disminución en el indicador, con relación al reporte del mes anterior, puesto que un apoyo económico realizado fue rechazado después de haber sido reportado). _x000D_
_x000D_
REPORTE CON CORTE A 30 DE NOVIEMBRE DE 2015_x000D_
Se cuenta con un avance del 93,50% para este corte._x000D_
_x000D_
Ofrecimiento de los cursos abiertos por cada línea de formación: Durante el primer semestre se formaron, 97 docentes en segunda lengua, 205 en la estrategia entre pares y 88 formados en estrategias didácticas para la educación mediada por tic). Durante el segundo semestre se realizo formación en segunda lengua (inglés y francés), curso Aprendizaje Basado en Problemas (94 docentes participaron del espacio abierto y 20 docentes se certificaron en el espacio cerrado), curso Búsqueda de Información (se certificaron 17 docentes) y curso Fundamentos Pedagógicos para la Educación Superior (60 docentes participaron del espacio abierto). Aún se encuentra en desarrollo el espacio certificado del curso Fundamentos Pedagógicos para la Educación Superior. Es importante resaltar que se adicionalmente se están formando en inglés 50 docentes de planta y transitorios, los cuales no se tenían proyectados en las metas ni en el presupuesto._x000D_
_x000D_
Ejecución del Plan de Apoyo a Educación Formal: Se han realizado los apoyos económicos para los docentes de Planta y Transitorio de acuerdo a las políticas definidas, teniendo en cuenta la disponibilidad presupuestal. Se realizó adicion presupuestal para formación Posgraduada por $65.300.000 para dar continuidad a los docentes en formación posgraduada y poder cubrir las matrículas de acuerdo a los planes de estudio.  En lo que se lleva del año 2015, 48 docentes se les ha brindado apoyo aconómico para matrícula para estudios de posgrado (35 doctorados y 13 maestría). _x000D_
_x000D_
REPORTE CON CORTE A 31 DE OCTUBRE DE 2015_x000D_
Se cuenta con un avance del 78,11% para este corte._x000D_
_x000D_
Ofrecimiento de los cursos abiertos por cada línea de formación: La formación para el primer semestre ha culminado satisfactoriamente (97 docentes formado en segunda lengua, 205 en la estrategia entre pares y 88 formados en estrategias didácticas para la educación mediada por tic). Se realizo la contratación de Centro Colombo Americano, Alianza Francesa y Univirtual. Los docentes se encuentran en formación en: Segunda lengua (inglés y francés). Se realizo la contratación del Espacio Certificable del Curso Aprendizaje Basado en Problemas. El curso Búsqueda de Información y el Espacio Dinamizado del Curso Aprendizaje Basado en Problemas ha terminado satisfactoriamente._x000D_
_x000D_
Ejecución del Plan de Apoyo a Educación Formal: Se han realizado los apoyos económicos para los docentes de Planta y Transitorio de acuerdo a las políticas definidas, teniendo en cuenta la disponibilidad presupuestal.  En lo que se lleva del año 2015, 38 docentes han solicitado apoyo aconómico. Se realizó adicion presupuestal para formación Posgraduada por $65.300.000 para dar continuidad a los docentes en formación posgraduada y poder cubrir las matrículas de acuerdo a los planes de estudio._x000D_
_x000D_
REPORTE CON CORTE A 30 DE SEPTIEMBRE DE 2015_x000D_
Se cuenta con un avance del 70,52% para este corte. El porcentaje de avance de este plan operativo baja, dado que la base para el cálculo aumento por una adición presupuestal otorgada a la actividad Ejecución del Plan de Apoyo a Educación Formal._x000D_
_x000D_
Ofrecimiento de los cursos abiertos por cada línea de formación: La formación para el primer semestre ha culminado satisfactoriamente (97 docentes formado en segunda lengua, 205 en la estrategia entre pares y 88 formados en estrategias didácticas para la educación mediada por tic). Se realizo la contratación de Centro Colombo Americano, Alianza Francesa y Univirtual. Los docentes se encuentran en formación en: Segunda lengua (inglés y francés), Búsqueda de Información y Espacio Dinamizado del Curso Aprendizaje Basado en Problemas._x000D_
_x000D_
Ejecución del Plan de Apoyo a Educación Formal: Se han realizado los apoyos económicos para los docentes de Planta y Transitorio de acuerdo a las políticas definidas, teniendo en cuenta la disponibilidad presupuestal.  En lo que se lleva del año 2015, 35 docentes han solicitado apoyo aconómico. Se realizó adición presupuestal para formación Posgraduada por $65.300.000 para dar continuidad a los docentes en formación posgraduada y poder cubrir las matrículas de acuerdo a los planes de estudio. Por esta razón el porcentaje de avance en esta actividad baja (la base para el cálculo aumento)._x000D_
_x000D_
REPORTE CON CORTE A 31 DE AGOSTO DE 2015_x000D_
Se cuenta con un avance del 71,42% para este corte._x000D_
_x000D_
Ofrecimiento de los cursos abiertos por cada línea de formación: La formación para el primer semestre ha culminado satisfactoriamente (97 docentes formado en segunda lengua, 205 en la estrategia entre pares y 88 formados en estrategias didácticas para la educación mediada por tic). En estos momentos se realizo la contratación con Centro Colombo Americano y la Alianza Francesa para continuar la formación  durante el segundo semestre. Actualmente tenemos un total de 84 docentes de planta, transitorios y de cátedra._x000D_
_x000D_
Ejecución del Plan de Apoyo a Educación Formal: Se han realizado los apoyos económicos para los docentes de Planta y Transitorio de acuerdo a las políticas definidas, teniendo en cuenta la disponibilidad presupuestal.  En lo que se lleva del año 2015, 35 docentes han solicitado apoyo económico._x000D_
_x000D_
REPORTE CON CORTE A 31 DE JULIO DE 2015_x000D_
Se cuenta con un avance del 63,64% para este corte._x000D_
_x000D_
Ofrecimiento de los cursos abiertos por cada línea de formación: Los docentes de la UTP finalizaron su proceso de formación en inglés y francés, con el Centro Colombo Americano y con la Alianza Francesa respectivamente. Total docentes 97, planta, transitorios y cátedra._x000D_
La estrategia FOCO de Univirtual se realizo durante el mes de abril, espacio llamado Entre Pares, en el cual se matricularon un total de 205 docentes (51 docentes de planta y transitorios y 154 docentes catedráticos)._x000D_
El curso de formación docentes llamado Estrategias Didácticas para la Educación Mediada por TIC, con un total de 66 docentes (12 de planta y transitorios y  54 catedráticos)._x000D_
Se recibieron y revisaron las propuestas para formación en segunda lengua para el segundo semestre. Así mismo se solicito a Univirtual iniciar el proceso de difusión con docentes para los cursos programados._x000D_
_x000D_
Ejecución del Plan de Apoyo a Educación Formal: Se han realizado los apoyos económicos para los docentes de Planta y Transitorio de acuerdo a las políticas definidas, teniendo en cuenta la disponibilidad presupuestal.  En lo que se lleva del año 2015, 30 docentes han solicitado apoyo aconómico._x000D_
                                                                                                                                                                                                                                                                                                                     _x000D_
Seguimiento a la información estadística del PIDD: Se elimina la tercera actividad del plan operativo, dado que no se seguirá solicitando esta información a las facultades. Se extraerá del reporte de formación del plan de trabajo y de los apoyos económicos realizados desde la vicerrectoría académica._x000D_
_x000D_
REPORTE CON CORTE A 30 DE JUNIO DE 2015_x000D_
Se cuenta con un avance del 47,86% para este corte._x000D_
_x000D_
Ofrecimiento de los cursos abiertos por cada línea de formación: Los docentes de la UTP finalizaron su proceso de formación en inglés y francés, con el Centro Colombo Americano y con la Alianza Francesa respectivamente. Total docentes 97, planta, transitorios y cátedra._x000D_
La estrategia FOCO de Univirtual se realizo durante el mes de abril, espacio llamado Entre Pares, en el cual se matricularon un total de 205 docentes (51 docentes de planta y transitorios y 154 docentes catedráticos)._x000D_
El curso de formación docentes llamado Estrategias Didácticas para la Educación Mediada por TIC, con un total de 66 docentes (12 de planta y transitorios y  54 catedráticos)._x000D_
_x000D_
Ejecución del Plan de Apoyo a Educación Formal: Se han realizado los apoyos económicos para los docentes de Planta y Transitorio de acuerdo a las políticas definidas, teniendo en cuenta la disponibilidad presupuestal.  En lo que se lleva del año 2015, 30 docentes han solicitado apoyo aconómico._x000D_
                                                                                                                                                                                                                                                                                                                     _x000D_
Seguimiento a la información estadística del PIDD: Se elimina la tercera actividad del plan operativo, dado que no se seguirá solicitando esta información a las facultades. Se extraerá del reporte de formación del plan de trabajo y de los apoyos económicos realizados desde la vicerrectoría académica._x000D_
_x000D_
REPORTE CON CORTE A 31 DE MAYO DE 2015_x000D_
Se cuenta con un avance del 37,89% para este corte._x000D_
_x000D_
Ofrecimiento de los cursos abiertos por cada línea de formación: Los docentes de al UTP se encuentran en formación en inglés y francés, con el Centro Colombo Americano y con la Alianza Francesa respectivamente. Total docentes matriculados 97, planta, transitorios y cátedra._x000D_
La estrategia FOCO de Univirtual se realizo durante el mes de abril, espacio llamado Entre Pares, en el cual se matricularon un total de 205 docentes (51 docentes de planta y transitorios y 154 docentes catedráticos)._x000D_
Inicio el curso de formación docentes llamado Estrategias Didácticas para la Educación Mediado por TIC, con un total de 66 docentes inscritos (12 de planta y transitorios y  54 catedráticos)._x000D_
_x000D_
Ejecución del Plan de Apoyo a Educación Formal: Se han realizado los apoyos económicos para los docentes de Planta y Transitorio de acuerdo a las políticas definidas, teniendo en cuenta la disponibilidad presupuestal.  En lo que se lleva del año 2015, 30 docentes han solicitado apoyo aconómico._x000D_
                                                                                                                                                                                                                                                                                                                     _x000D_
Seguimiento a la información estadística del PIDD: Se están revisando las necesidades de información, para realizar algunos ajustes al formato._x000D_
_x000D_
REPORTE CON CORTE A 30 DE ABRIL DE 2015_x000D_
Se cuenta con un avance del 35,22% para este corte._x000D_
_x000D_
Ofrecimiento de los cursos abiertos por cada línea de formación: Los docentes de al UTP se encuentran en formación en inglés y francés, con el Centro Colombo Americano y con la Alianza Francesa respectivamente. Total docentes matriculados 97, planta, transitorios y cátedra._x000D_
La estrategia FOCO de Univirtual se realizo durante el mes de abril, espacio llamado Entre Pares, en el cual se matricularon un total de 205 docentes (51 docentes de planta y transitorios y 154 docentes catedráticos)._x000D_
_x000D_
Ejecución del Plan de Apoyo a Educación Formal: Se han realizado los apoyos económicos para los docentes de Planta y Transitorio de acuerdo a las políticas definidas, teniendo en cuenta la disponibilidad presupuestal.  En lo que se lleva del año 2015, 28 docentes han solicitado apoyo aconómico._x000D_
                                                                                                                                                                                                                                                                                                                     _x000D_
Seguimiento a la información estadística del PIDD: Se están revisando las necesidades de información, para realizar algunos ajustes al formato._x000D_
_x000D_
REPORTE CON CORTE A 31 DE MARZO DE 2015_x000D_
Se cuenta con un avance del 24,97% para este corte._x000D_
_x000D_
Ofrecimiento de los cursos abiertos por cada línea de formación: Los docentes de al UTP se encuentran en formación en inglés y francés, con el Centro Colombo Americano y con la Alianza Francesa respectivamente. Total docentes matriculados 97, planta, transitorios y cátedra._x000D_
Se realizó la contratación con Univirtual. En estos momentos se está realizando la convocatoria a docentes, para la estrategia FOCO._x000D_
_x000D_
Ejecución del Plan de Apoyo a Educación Formal: Se han realizado los apoyos económicos para los docentes de Planta y Transitorio de acuerdo a las políticas definidas, teniendo en cuenta la disponibilidad presupuestal.  En lo que se lleva del año 2015, 22 docentes han solicitado apoyo aconómico._x000D_
                                                                                                                                                                                                                                                                                                                     _x000D_
Seguimiento a la información estadística del PIDD: Se están revisando las necesidades de información, para realizar algunos ajustes al formato._x000D_
_x000D_
REPORTE CON CORTE A 28 DE FEBRERO DE 2015_x000D_
Ofrecimiento de los cursos abiertos por cada línea de formación: Se revisaron las necesidades de formación de los docentes y se solicito cotización con diferentes entidades. Se recibieron las propuestas del Centro Colombo Americano y Alianza Francesa, ya se realizó la contratación con estas entidades, los docentes están en formación. Total docentes matriculados a 28 de febrero 102._x000D_
Se recibió propuesta de formación de Univirtual, ya se realizó la contratación. En estos momentos se está realizando la convocatoria a docentes._x000D_
_x000D_
Ejecución del Plan de Apoyo a Educación Formal: Se han realizado los apoyos económicos para los docentes de Planta y Transitorio de acuerdo a las políticas definidas, teniendo en cuenta la disponibilidad presupuestal. En lo que se lleva del año 2015, 17 docentes han solicitaron apoyo económico.</v>
      </c>
    </row>
    <row r="89" spans="1:2" ht="30" x14ac:dyDescent="0.25">
      <c r="A89" s="511" t="s">
        <v>300</v>
      </c>
      <c r="B89" s="516" t="str">
        <f>VLOOKUP(A89,plan_ope_ava!$H$2:$J$162,3,FALSE)</f>
        <v xml:space="preserve">REPORTE DE AVANCE – AL 31 de Diciembre  _x000D_
_x000D_
Para el corte del 31 de Diciembre de 2015 se logró un avance del 99.8%  del plan operativo propuesto._x000D_
Los avances del plan operativo se resumen de acuerdo a las siguientes actividades por cada etapa, así:_x000D_
_x000D_
Etapa 1. Diseño y ajustes al sistema de seguimiento de los planes de mejoramiento_x000D_
•	Se socializaron y se presentaron los nuevos lineamientos del CNA para la Acreditación Institucional. Se estableció un análisis comparativo frente a la versión anterior, permitiendo establecer la necesidad de actualizar el Plan de Mejoramiento Institucional a los nuevos lineamientos, para garantizar el seguimiento y la actualización del Plan de Mejoramiento Institucional y la sostenibilidad de la acreditación institucional. _x000D_
•	Se trabajó en la ruta de integración de los Planes de Mejoramiento de los programas -  Planes de Coherencia – y la actualización de la Acreditación institucional a los lineamientos  2015, buscando establecer a partir de los indicadores del PDI, los parámetros que se establecen en las características y factores de las guías del CNA según los nuevos lineamientos. _x000D_
•	Se definió el tamaño de la muestra de la población a encuestar y se trabajó la socialización previa de lo que representa la acreditación institucional. _x000D_
_x000D_
 Etapa 2. Ajustes a las etapas de la autoevaluación institucional_x000D_
•	Se ha trabajado en la actualización de la plataforma SIA con la División de Sistemas, ajustando las etapas que apoyan el proceso. _x000D_
•	Se ha continuado con el trabajo de la actualización de la matriz de bitácora de programas conjuntamente con Viceacadémica y con el área de AIE para establecer la información que se debe proporcionar desde cada fuente._x000D_
•	Se realizó un ajuste estructural al proceso de autoevaluación institucional que establece solo la ponderación para las características y los factores, dejando la ponderación de los aspectos por fuera de la etapa. _x000D_
•	Se trabajó desde el aprestamiento de los objetivos para soportar el proceso de autoevaluación. Se ha definido que el proceso de autoevaluación ponderará y calificará solo características y factores._x000D_
•	Se está ejecutando el plan comunicacional y el proceso de recolección de información. Dentro del proceso de autoevaluación institucional, y el proceso de actualización del Plan de Mejoramiento Institucional, se tiene establecido que los indicadores a nivel de componente y de proyectos, se constituyen en los principales insumos para la autoevaluación institucional. Se emitieron los conceptos técnicos de los ajustes a los diferentes objetivos, revisando la coherencia de los indicadores con relación a los nuevos lineamientos de acreditación institucional del CNA._x000D_
•	Se trabajó el Plan Comunicacional y se finalizó el ajuste a la etapa de recolección de información desde los objetivos institucionales.  Se ha finalizado el ajuste al PDI, donde se estableció la coherencia de los lineamientos de Acreditación Institucional con respecto a los indicadores establecidos en los proyecto y en los objetivos del mismo._x000D_
_x000D_
Etapa 3. Seguimiento a las oportunidades de mejora._x000D_
•	Se emitió concepto Técnico del informe de Maestría en Instrumentación Física,  de la Maestría en Investigación Operativa y Estadística y de la Maestría en Administración y Desarrollo Humano, igualmente se emitió concepto técnico de la Licenciatura en Matemáticas y Física, así como el de Ingeniería Eléctrica, Tecnología Industrial, Química Industrial. Se entregó concepto Técnico del Doctorado en Educación. De aquí se trabajó en la integración de los Planes de Mejoramiento de los programas, con el plan de mejoramiento Institucional._x000D_
•	Se acompañó a los programas para garantizar que las facultades incorporen las actividades establecidas en los Planes de Mejoramiento de Programas, a través de la elaboración de los Conceptos Técnicos de los Planes de Coherencia con las facultades, para articularlos al Plan de Mejoramiento Institucional. _x000D_
•	Se tiene el informe del primer semestre del año 2015 de seguimiento al Plan de Mejoramiento Institucional. Se tiene el informe trimestral de septiembre de 2015, de seguimiento al Plan de mejoramiento institucional _x000D_
_x000D_
Etapa 4. Actualización a la Autoevaluación institucional (indicadores o etapas del proceso)_x000D_
•	Se trabajó la bitácora institucional, matriz que articula al nivel de detalle los indicadores del PDI y los aspectos a evaluar de los nuevos lineamientos del CNA, con el objeto de garantizar la articulación completa de los objetivos institucionales con los factores, características y aspectos de los nuevos lineamientos. Se tiene la bitácora para la acreditación institucional, producto del análisis de la relación de los indicadores del PDI y de la guía de Autoevaluación con fines de Acreditación 2015.  _x000D_
•	Se trabajó con los objetivos institucionales, buscando incorporar los principales indicadores de monitoreo, para su posterior seguimiento, dentro de los ejercicios de autoevaluación, en la etapa de Recolección de la Información, análisis y calificación, derivados de los lineamientos de Acreditación del CNA 2015._x000D_
•	Se emitieron los conceptos técnicos de los ajustes a los objetivos institucionales buscando incorporar los principales indicadores de monitoreo para su posterior seguimiento. Se preparó a nivel institucional a los objetivos en la etapa de Recolección de la Información para que a partir de los propios indicadores, se les dé respuesta a los factores, características y aspectos que se mencionan en la guía del CNA 2015._x000D_
•	Se finalizó la ruta de ajuste del PDI, para los proyectos institucionales y sus componentes. Los indicadores propuestos por los diferentes objetivos se ajustaron a los lineamientos de Acreditación Institucional, de acuerdo a los Conceptos Técnicos Emitidos. _x000D_
_x000D_
Etapa 5. Estrategia de socialización avances y resultados de la acreditación institucional._x000D_
•	Se ajustó el modelo metodológico y el plan de trabajo para la realización de un nuevo proceso de autoevaluación institucional, de acuerdo a los nuevos lineamientos de acreditación, con el fin de actualizar el Plan de Mejoramiento Institucional, basados inicialmente en el ajuste de indicadores a la cadena de logro del Plan de Desarrollo Institucional._x000D_
•	Se inició la socialización de los nuevos lineamientos de acreditación institucional 2015, ante las directivas académicas y ante los objetivos institucionales, quienes incorporaron nuevos elementos para disminuir la brecha de los indicadores para las mediciones institucionales._x000D_
•	Se presentaron algunos resultados del Plan de Mejoramiento Institucional, que le han permitido a la universidad, incorporar nuevas oportunidades de mejora encontradas desde los programas.  _x000D_
•	Se cumplió con la propuesta de involucrar los lineamientos de acreditación institucional a los Objetivos Institucionales. Igualmente se sigue trabajando en la socialización de la cultura de la Acreditación Institucional dentro de todos los estamentos, mediante la difusión de la información referente al proceso y a los resultados de la acreditación. _x000D_
•	Se sigue trabajando en la socialización de la cultura de la Acreditación Institucional dentro de todos los estamentos, mediante la difusión de la información referente al proceso y a los resultados de la acreditación. _x000D_
_x000D_
Etapa 6. Presentación de resultados._x000D_
•	Se ejecutó el cronograma establecido para el proceso de actualización del Plan de Mejoramiento Institucional para el año 2015. Se tiene la bitácora institucional articulada con las nuevas apuestas de la actual administración y los nuevos ajustes que se proponen para los objetivos institucionales. Se ha presentado en el Comité de Estrategias la propuesta articulada de ejecución del proceso._x000D_
•	Se continúa socializando con la comunidad lo que representa la acreditación institucional._x000D_
•	Se presentaron los resultados del Plan de mejoramiento institucional y su integralidad con los planes de mejoramiento de los programas académicos. _x000D_
•	Se definió como uno de los principales indicadores a nivel institucional, el índice de cumplimiento del Plan de Mejoramiento Institucional._x000D_
_x000D_
</v>
      </c>
    </row>
    <row r="90" spans="1:2" x14ac:dyDescent="0.25">
      <c r="A90" s="514" t="s">
        <v>303</v>
      </c>
      <c r="B90" s="516" t="str">
        <f>VLOOKUP(A90,plan_ope_ava!$H$2:$J$162,3,FALSE)</f>
        <v xml:space="preserve">A diciembre 30 de 2015, el proyecto Autoevaluación y Mejoramiento Continuo realizó:_x000D_
_x000D_
1.	Se llevaron a cabo reuniones con los siguientes programas que están en el proceso:_x000D_
_x000D_
•	Ingeniería Física_x000D_
•	Licenciatura en Filosofía_x000D_
•	Maestría en Lingüística_x000D_
•	Técnico en Turismo Sostenible_x000D_
•	Maestría en Educación_x000D_
•	Maestría en Enseñanza de la Matemática_x000D_
•	Tecnología en Atención Pre hospitalaria_x000D_
•	Ciencias en Deporte y Recreación_x000D_
_x000D_
_x000D_
Los siguientes programas se encuentran en proceso de elaboración del informe final, razón por la cual no se han realizado reuniones este mes:_x000D_
_x000D_
•	Maestria en Sistemas Automáticos de Producción_x000D_
_x000D_
Los siguientes programas se encuentran en etapa de recolección de información: _x000D_
_x000D_
•	Tecnología Eléctrica_x000D_
•	Ingeniería Electrónica_x000D_
  _x000D_
_x000D_
2.	Se cambia la visita de pares académicos al programa de Maestría en Comunicación Educativa para el año 2016._x000D_
_x000D_
3.	Se realiza revisión de indicadores del documento de registro calificado para diagnóstico inicial de ubicación con la oficina de planeación._x000D_
_x000D_
4.	Se continúa revisión y ajuste a la propuesta de nueva bitácora con redacción previa de las posibles respuestas y análisis por indicador, fuentes de información y estructura, con el asesor externo contratado por la vicerrectoría y el Ingeniero Elkin Lopez. _x000D_
_x000D_
_x000D_
5.	El porcentaje de avance en el plan operativo a noviembre 30   es de 70.63%. _x000D_
_x000D_
Reporte  Noviembre 30 de 2015_x000D_
_x000D_
A noviembre 30 de 2015, el proyecto Autoevaluación y Mejoramiento Continuo realizó:_x000D_
_x000D_
_x000D_
1.	Se llevaron a cabo reuniones con los siguientes programas que están en el proceso:_x000D_
_x000D_
•	Ingeniería Física_x000D_
•	Licenciatura en Filosofía_x000D_
•	Licenciatura en Comunicación e Informática Educativa_x000D_
•	Maestría en Lingüística_x000D_
•	Técnico en Turismo Sostenible_x000D_
•	Maestría en Educación_x000D_
•	Maestría en Enseñanza de la Matemática_x000D_
_x000D_
_x000D_
Los siguientes programas se encuentran en proceso de elaboración del informe final, razón por la cual no se han realizado reuniones este mes:_x000D_
_x000D_
•	Licenciatura en Etnoeducación y Desarrollo Comunitario_x000D_
•	Maestria en Sistemas Automáticos de Producción_x000D_
_x000D_
Los siguientes programas se encuentran en etapa de recolección de información: _x000D_
_x000D_
•	Tecnología en Atención Prehospitalaria_x000D_
•	Ingeniería Electrónica_x000D_
  _x000D_
   _x000D_
2.	Se recibe visita de pares académicos para el programa de Química Industrial los días 26 y 27 de noviembre._x000D_
_x000D_
3.	Se confirma visita de pares académicos al programa de Maestría en Comunicación Educativa para los días 20, 21 y 22 de enero._x000D_
_x000D_
4.	Se realiza revisión de todos los indicadores de la bitácora para diagnóstico inicial de ubicación con la oficina de planeación y gestión de la calidad._x000D_
_x000D_
5.	Se inicia revisión y ajuste a la propuesta de nueva bitácora con redacción previa de las posibles respuestas y análisis por indicador, fuentes de información y estructura, con el asesor externo contratado por la vicerrectoría y el Ingeniero Elkin Lopez. _x000D_
_x000D_
6.	Se consolido el reporte de avance de seguimiento y actualización a planes de mejoramiento de programas de pre y posgrado._x000D_
_x000D_
7.	El porcentaje de avance en el plan operativo a noviembre 30   es de 69.35%. _x000D_
_x000D_
A octubre 30 de 2015, el proyecto Autoevaluación y Mejoramiento Continuo realizó:_x000D_
_x000D_
_x000D_
1.	Se llevaron a cabo reuniones con los siguientes programas que están en el proceso:_x000D_
_x000D_
•	Ingeniería Física_x000D_
•	Licenciatura en Etnoeducación y Desarrollo Comunitario_x000D_
•	Licenciatura en Filosofía_x000D_
•	Licenciatura en Comunicación e Informatica Educativa_x000D_
•	Maestría en Lingüística_x000D_
•	Técnico en Turismo Sostenible_x000D_
•	Maestría en Educación_x000D_
_x000D_
_x000D_
Los siguientes programas se encuentran en proceso de elaboración del informe final, razón por la cual no se han realizado reuniones este mes:_x000D_
_x000D_
•	Maestria en Sistemas Automáticos de Producción_x000D_
_x000D_
Los siguientes programas se encuentran en etapa de recolección de información: _x000D_
_x000D_
•	Tecnología en Atención Prehospitalaria_x000D_
•	Maestría en Enseñanza de la Matemática _x000D_
•	Ingeniería Electrónica_x000D_
  _x000D_
   _x000D_
2.	Se recibe resolución No. 16193 del 30 de septiembre donde se  renueva la acreditación del programa de Tecnología Mecánica por cuatro años._x000D_
_x000D_
3.	Se recibe informe final de la Maestría en Administración del Desarrollo Humano, se envía concepto técnico a través de memorando 02-121-1031 del 26 de octubre para los respectivos ajustes._x000D_
_x000D_
4.	Se recibe informe final del Doctorado en Ciencias de la Educación, se solicita a través de memorando 02-121-989 del 14 de octubre concepto técnico de planeación._x000D_
_x000D_
5.	Se recibe visita de pares académicos para el programa de Maestría en Investigación Operativa y Estadística los días 19, 20 y 21 de octubre._x000D_
_x000D_
6.	Se confirma visita de pares académicos al programa de Química Industrial para los días 26 y 27 de noviembre._x000D_
_x000D_
7.	Se realiza reunión liderada por el Vicerrector Académico con el programa de Tecnología Industrial para establecer acciones concretas que permitan avanzar en el plan de mejoramiento propuesto, el objetivo es presentarse a solicitud de renovación de acreditación el próximo año una vez el programa supere las observaciones pendientes._x000D_
_x000D_
8.	Se continúa trabajo de actualización al modelo y metodología de autoevaluación de programas de pre y posgrado de la universidad con el apoyo de un asesor externo contratado por la vicerrectoría y el Ingeniero Elkin Lopez. _x000D_
_x000D_
Se inicia prueba piloto con el programa de Maestría en Estética y Creación de la plantilla para solicitud de Registro Calificado y prueba piloto de las encuestas con el programa de Licenciatura en Comunicación e Informática Educativa._x000D_
_x000D_
9.	Se está construyendo cronograma para seguimiento y actualización de los planes de mejoramiento de programas académicos._x000D_
_x000D_
_x000D_
10.	El porcentaje de avance en el plan operativo a octubre 30   es de 67.68%. _x000D_
_x000D_
A septiembre 30 de 2015, el proyecto Autoevaluación y Mejoramiento Continuo realizó:_x000D_
_x000D_
1.	Se llevaron a cabo reuniones con los siguientes programas que están en el proceso:_x000D_
_x000D_
•	Ingeniería Física_x000D_
•	Licenciatura en Etnoeducación y Desarrollo Comunitario_x000D_
•	Licenciatura en Filosofía_x000D_
•	Licenciatura en Comunicación e Informatica Educativa_x000D_
•	Tecnología en Atención Prehospitalaria_x000D_
•	Maestría en Instrumentación Física_x000D_
_x000D_
Los siguientes programas se encuentran en proceso de elaboración del informe final, razón por la cual no se han realizado reuniones este mes:_x000D_
_x000D_
•	Doctorado en Educación  _x000D_
•	Maestria en Sistemas Automáticos de Producción_x000D_
•	Maestría en Administración del Desarrollo Humano y Organizacional _x000D_
_x000D_
Los siguientes programas se encuentran en etapa de recolección de información: _x000D_
_x000D_
•	Maestría en Enseñanza de la Matemática _x000D_
•	Maestría en Lingüística_x000D_
•	Ingeniería Electrónica_x000D_
_x000D_
Los siguientes programas han expresado necesitar más tiempo para iniciar el proceso:_x000D_
_x000D_
•	Técnico en Turismo Sostenible_x000D_
•	Maestría en Ecotecnología _x000D_
    _x000D_
    El programa de Mecatrónica envía memorando número 02-_x000D_
2642-200 donde solicita posponer el proceso de   autoevaluación con fines de acreditación, considerando que realizará una reforma académica y de títulos._x000D_
_x000D_
El programa de Ciencias del Deporte y la Recreación decide parar el proceso para actualizar su PEP._x000D_
_x000D_
_x000D_
2.	Se radica informe final del programa Química Industrial a través de la plataforma SACES CNA el 18 de septiembre de 2015._x000D_
_x000D_
3.	Se actualizan los cuadros maestros del programa de Ingeniería Eléctrica para la respectiva presentación a los pares._x000D_
_x000D_
4.	El programa de Maestría en Instrumentación Física presenta ante el comité autoevaluador  el informe final ajustado de acuerdo a las recomendaciones y el análisis realizado con el par interno, con base en este trabajo se replantea la calificación asignada inicialmente._x000D_
_x000D_
5.	Se envía al CNA el informe final del   programa de  Maestría en Comunicación Educativa a través de oficio 01-121-111 del 18 de septiembre de 2015._x000D_
_x000D_
6.	Se recibe visita de pares académicos para el programa de Licenciatura en Matemáticas y Física los días 3 y 4 de septiembre._x000D_
_x000D_
7.	Se recibe visita de pares académicos para el programa de Ingeniería Eléctrica los días 29 y 30 de septiembre._x000D_
_x000D_
8.	Se confirma visita de pares académicos para la Maestría en Investigación Operativa y Estadística para los días 19, 20 y 21 de octubre._x000D_
_x000D_
9.	Se continúa trabajo de actualización al modelo y metodología de autoevaluación de programas de pre y posgrado de la universidad con el apoyo de un asesor externo contratado por la vicerrectoría y el Ingeniero Elkin Lopez. _x000D_
_x000D_
Se encuentra en revisión la propuesta de la plantilla para solicitud de Registro Calificado y renovación del mismo y las encuestas nuevas de acuerdo a los indicadores anteriormente aprobados._x000D_
_x000D_
10.	Se está construyendo cronograma para seguimiento y actualización de los planes de mejoramiento de programas académicos._x000D_
_x000D_
11.	El porcentaje de avance en el plan operativo a septiembre 30   es de 62.10%. _x000D_
_x000D_
A agosto 30 de 2015, el proyecto Autoevaluación y Mejoramiento Continuo realizó:_x000D_
1.	Se llevaron a cabo reuniones con los siguientes programas que están en el proceso:_x000D_
_x000D_
•	Ingeniería Física_x000D_
•	Mecatrónica_x000D_
•	Licenciatura en Etnoeducación y Desarrollo Comunitario_x000D_
•	Ciencias del Deporte y la Recreación_x000D_
•	Ingeniería de Sistemas y Computación_x000D_
•	Licenciatura en Filosofía_x000D_
•	Licenciatura en Comunicación e Informatica Educativa_x000D_
•	Maestria en Sistemas Automáticos de Producción_x000D_
_x000D_
Los siguientes programas se encuentran en proceso de elaboración del informe final, razón por la cual no se han realizado reuniones este mes:_x000D_
_x000D_
•	Doctorado en Educación  _x000D_
•	Maestría en Administración del Desarrollo Humano y Organizacional _x000D_
_x000D_
Los siguientes programas se encuentran en etapa de recolección de información: _x000D_
_x000D_
•	Maestría en Enseñanza de la Matemática _x000D_
•	Maestría en Lingüística_x000D_
•	Ingeniería Electrónica_x000D_
•	Tecnología en Atención Prehospitalaria_x000D_
_x000D_
Los siguientes programas han expresado necesitar más tiempo para iniciar el proceso:_x000D_
_x000D_
•	Técnico en Turismo Sostenible_x000D_
•	Maestría en Ecotecnología _x000D_
_x000D_
2.	El viernes 21 de agosto se presenta ante el comité central de currículo y evaluación el informe final de los programas de Química Industrial y Tecnología Industrial, se aprueba la presentación ante el CNA del programa de Química Industrial._x000D_
_x000D_
3.	Se radica la información de condiciones iniciales del programa Química Industrial, se espera aprobación de esta parte para poder grabar el informe de autoevaluación._x000D_
_x000D_
4.	Se actualizan los cuadros maestros del programas de Ingeniería de Sistemas y Computación y del programa de Licenciatura en Matemáticas y Física._x000D_
_x000D_
5.	Se elaboran los cuadros maestros para el programa de Química Industrial._x000D_
_x000D_
_x000D_
6.	El programa de Maestría en Ingeniería Física informa que ya terminó de ajustar el informe final para ser expuesto ante el comité autoevaluador y posteriormente replantear la calificación asignada inicialmente, se está planteando la fecha para este ejercicio._x000D_
7.	La Maestria en Sistemas Automáticos de Producción elaboró su plan de mejoramiento y está construyendo el informe final._x000D_
_x000D_
8.	El  programa de  Maestría en Comunicación Educativa presentó ante el Comité Central de Posgrados el informe final, se aprueba su presentación ante el CNA._x000D_
_x000D_
9.	Se recibe visita de pares académicos para el programa de Ingeniería de Sistemas los días 19 y 20 de agosto._x000D_
_x000D_
10.	Se confirma visita de pares académicos para los programas de Licenciatura en Matemáticas y Física e Ingeniería Eléctrica, para el primero los días 3 y 4 de septiembre y para el segundo los días 29 y 30 de septiembre._x000D_
_x000D_
11.	Se continúa trabajo de actualización al modelo y metodología de autoevaluación de programas de pre y posgrado de la universidad con el apoyo de un asesor externo contratado por la vicerrectoría y el Ingeniero Elkin Lopez. Este mes las reuniones son suspendidas ya que se recibe visita de pares para un programa  y se prepara visita de pares para dos programas más._x000D_
_x000D_
12.	Se está construyendo cronograma para seguimiento y actualización de los planes de mejoramiento de programas académicos._x000D_
_x000D_
_x000D_
13.	El porcentaje de avance en el plan operativo a agosto 30 es de 55.69%. _x000D_
_x000D_
A julio 30 de 2015, el proyecto Autoevaluación y Mejoramiento Continuo realizó:_x000D_
_x000D_
_x000D_
1.	Se llevaron a cabo reuniones con los siguientes programas que están en el proceso:_x000D_
_x000D_
•	Ingeniería Física_x000D_
•	Licenciatura en Etnoeducación y Desarrollo Comunitario_x000D_
•	Ciencias del Deporte_x000D_
•	Tecnología en Atención Prehospitalaria_x000D_
•	Licenciatura en Filosofía_x000D_
•	Licenciatura en Comunicación Educativa_x000D_
•	Maestria en Sistemas Automaticos de Producción_x000D_
_x000D_
Los siguientes programas se encuentran en proceso de elaboración del informe final, razón por la cual no se han realizado reuniones este mes:_x000D_
_x000D_
•	Doctorado en Educación  _x000D_
•	Maestría en Administración del Desarrollo Humano y Organizacional _x000D_
•	Química Industrial_x000D_
•	Tecnología Industrial_x000D_
•	Maestria en Comunicación Educativa_x000D_
_x000D_
Los siguientes programas se encuentran en etapa de recolección de información: _x000D_
_x000D_
•	Maestría en Enseñanza de la Matemática _x000D_
•	Maestría en Lingüística_x000D_
•	Ingeniería Electrónica_x000D_
•	Mecatrónica_x000D_
_x000D_
Los siguientes programas han expresado necesitar más tiempo para iniciar el proceso:_x000D_
_x000D_
•	Técnico en Turismo Sostenible_x000D_
•	Maestría en Ecotecnología _x000D_
_x000D_
_x000D_
2.	El programa de Maestría en Ingeniería Física se encuentra ajustando el informe final para ser expuesto ante el comité autoevaluador y posteriormente replantear la calificación asignada inicialmente._x000D_
3.	La Maestria en Sistemas Automaticos de Produccion acaba la etapa de calificacion e inicia la elaboracion de su plan de mejoramiento._x000D_
_x000D_
4.	Se confirma visita de pares académicos para los programas de Ingeniería Eléctrica e  Ingeniería de Sistemas, para el primero los días 19 y 20 de agosto y para el segundo los días 24 25 de septiembre_x000D_
_x000D_
5.	Se continúa trabajo de actualización al modelo y metodología de autoevaluación de programas de pre y posgrado de la universidad con el apoyo de un asesor externo contratado por la vicerrectoría, se integra al trabajo el Ingeniero Elkin Lopez._x000D_
_x000D_
6.	Se hicieron reuniones de actualización y seguimiento a los planes de mejoramiento de los siguientes programas: _x000D_
_x000D_
•	Ingeniería Mecánica_x000D_
•	Especialización en Logística Empresarial_x000D_
•	Administración Ambiental_x000D_
_x000D_
_x000D_
7.	El porcentaje de avance en el plan operativo a junio 30 es de 49.03%. _x000D_
_x000D_
A junio 30 de 2015, el proyecto Autoevaluación y Mejoramiento Continuo realizó:_x000D_
_x000D_
_x000D_
1.	Se llevaron a cabo reuniones con los siguientes programas que están en el proceso:_x000D_
_x000D_
•	Ingeniería Física_x000D_
•	Licenciatura en Etnoeducación y Desarrollo Comunitario_x000D_
•	Ciencias del Deporte_x000D_
•	Tecnología en Atención Prehospitalaria_x000D_
•	Licenciatura en Filosofía_x000D_
•	Licenciatura en Comunicación Educativa_x000D_
•	Tecnología Eléctrica_x000D_
_x000D_
Los siguientes programas se encuentran en proceso de elaboración del informe final, razón por la cual no se han realizado reuniones este mes:_x000D_
_x000D_
•	Doctorado en Educación  _x000D_
•	Maestría en Administración del Desarrollo Humano y Organizacional _x000D_
•	Química Industrial_x000D_
•	Tecnología Industrial_x000D_
_x000D_
Los siguientes programas se encuentran en etapa de recolección de información: _x000D_
_x000D_
•	Maestría en Enseñanza de la Matemática _x000D_
•	Maestría en Lingüística_x000D_
•	Ingeniería Electrónica_x000D_
•	Mecatrónica_x000D_
_x000D_
Los siguientes programas han expresado necesitar más tiempo para iniciar el proceso:_x000D_
_x000D_
•	Técnico en Turismo Sostenible_x000D_
•	Maestría en Ecotecnología _x000D_
_x000D_
_x000D_
2.	Se realizan reuniones con el Ingeniero Elkin López y el director de la Maestria en Instrumentación Física como un ejercicio de par interno al programa por recomendación del comité central de posgrados para revisión y ajuste al informe del proceso de autoevaluación._x000D_
_x000D_
3.	Se recibe nombramiento de pares académicos para los programas de Ingeniería Eléctrica e  Ingeniería de Sistemas, se establece comunicación con ellos para acordar fecha de visita las cuales están proyectadas para el mes de agosto una vez regresen los estudiantes de vacaciones._x000D_
_x000D_
4.	Se envía concepto técnico al informe de autoevaluación del  programa de  Maestría en Comunicación Educativa, junio 19._x000D_
_x000D_
5.	Se recibe del CNA comunicación confirmando por parte de ellos la recepción del informe de la Maestría en Investigación Operativa y Estadística para solicitud de Acreditación._x000D_
_x000D_
6.	Se continúa trabajo de actualización al modelo y metodología de autoevaluación de programas de pre y posgrado de la universidad con el apoyo de un asesor externo contratado por la vicerrectoría, se realiza taller práctico con los directores de programa y decanos el 11 de junio._x000D_
_x000D_
7.	Se hicieron reuniones de actualización y seguimiento a los planes de mejoramiento de los siguientes programas: _x000D_
_x000D_
•	Ingeniería Mecánica_x000D_
•	Especialización en Logística Empresarial_x000D_
•	Administración Ambiental_x000D_
_x000D_
_x000D_
8.	El porcentaje de avance en el plan operativo a junio 30 es de 40.71%. _x000D_
_x000D_
_x000D_
A mayo 30 de 2015, el proyecto Autoevaluación y Mejoramiento Continuo realizó:_x000D_
_x000D_
_x000D_
1.	Se llevaron a cabo reuniones con los siguientes programas que están en el proceso:_x000D_
_x000D_
•	Tecnología Industrial_x000D_
•	Ingeniería Física_x000D_
•	Licenciatura en Etnoeducación y Desarrollo Comunitario_x000D_
•	Tecnología Eléctrica_x000D_
•	Mecatrónica_x000D_
•	Ingeniería Electrónica_x000D_
•	Ciencias del Deporte_x000D_
_x000D_
_x000D_
Los siguientes programas se encuentran en proceso de elaboración del informe final, razón por la cual no se han realizado reuniones este mes:_x000D_
_x000D_
•	Doctorado en Educación  _x000D_
•	Maestría en Administración del Desarrollo Humano y Organizacional _x000D_
•	Química Industrial_x000D_
_x000D_
Los siguientes programas se encuentran en etapa de recolección de información: _x000D_
_x000D_
•	Maestría en Enseñanza de la Matemática _x000D_
•	Maestría en Lingüística_x000D_
•	Maestría en Educación_x000D_
_x000D_
Teniendo en cuenta que este mes se inició asesoría externa al modelo de autoevaluación con el fin de agilizar el proceso, los siguientes programas no han tenido reunión ya que se continuara con ellos cuando el modelo este ajustado para el mes de junio:_x000D_
_x000D_
•	Licenciatura en Filosofía_x000D_
•	Tecnología en Atención Prehospitalaria _x000D_
•	Técnico en Turismo Sostenible_x000D_
•	Licenciatura en Comunicación Educativa_x000D_
•	Maestría en Ecotecnología _x000D_
_x000D_
_x000D_
2.	El 6 de mayo se presenta ante el Comité central de posgrados los informes de la Maestria en Instrumentación Física y Maestria en Investigación Operativa y Estadística para su correspondiente concepto._x000D_
_x000D_
3.	Se envía al CNA informe final de la Maestría en Investigación Operativa y Estadística para solicitud de Acreditación, a través de oficio número 01-121-59 del 22 de mayo de 2015._x000D_
_x000D_
4.	Se recibe resolución No. 05440 del 24 de abril de 2015, donde se otorga acreditación por 4 años al programa de Maestria en Administración Económica y Financiera._x000D_
_x000D_
5.	Se recibe informe final de la Maestría en Comunicación Educativa y se solicita concepto técnico a la oficina de Planeación a través de memorando 02-121-360 del 27 de mayo de 2015._x000D_
_x000D_
6.	Se continúa trabajo de actualización al modelo y metodología de autoevaluación de programas de pre y posgrado de la universidad con el apoyo de un asesor externo contratado por la vicerrectoría._x000D_
_x000D_
7.	Se revisan y finalizan los cuadros maestros de los 3 programas radicados en el SACES, Ingeniería Eléctrica, Ingeniería de Sistemas y Computación y Licenciatura en Matemáticas y Física._x000D_
_x000D_
8.	Se hicieron reuniones de actualización y seguimiento a los planes de mejoramiento de los siguientes programas: _x000D_
_x000D_
•	Licenciatura en Filosofía_x000D_
•	Tecnología Eléctrica _x000D_
•	Licenciatura en Comunicación e Informática Educativa_x000D_
_x000D_
_x000D_
9.	El porcentaje de avance en el plan operativo a mayo 30 es de 32.93%. _x000D_
_x000D_
A abril 30 de 2015, el proyecto Autoevaluación y Mejoramiento Continuo realizó:_x000D_
_x000D_
_x000D_
1.	Se llevaron a cabo reuniones con los siguientes programas que están en el proceso:_x000D_
_x000D_
•	Tecnología Industrial_x000D_
•	Ingeniería Física_x000D_
•	Ingeniería de Sistemas_x000D_
•	Licenciatura en Etnoeducación y Desarrollo Comunitario_x000D_
•	Licenciatura en Comunicación e Informática Educativa_x000D_
•	Química Industrial_x000D_
•	Maestría en Lingüística_x000D_
•	Maestría en Educación_x000D_
_x000D_
_x000D_
Los siguientes programas se encuentran en proceso de elaboración del informe final, razón por la cual no se han realizado reuniones este mes:_x000D_
_x000D_
•	Doctorado en Educación  _x000D_
•	Maestría en Administración del Desarrollo Humano y Organizacional _x000D_
•	Maestría en Comunicación Educativa_x000D_
_x000D_
Los siguientes programas se encuentran en etapa de recolección de información: _x000D_
_x000D_
•	Ingeniería Electrónica_x000D_
•	Maestría en Sistemas Automáticos de Producción_x000D_
•	Mecatrónica_x000D_
•	Maestría en Enseñanza de la Matemática _x000D_
_x000D_
Se hace seguimiento del proceso y acuerdo de próxima reunión con los demás programas que están en proceso o que van a iniciar, los cuales son:_x000D_
_x000D_
•	Licenciatura en Filosofía_x000D_
•	Tecnología Eléctrica_x000D_
•	Tecnología en Atención Prehospitalaria _x000D_
•	Técnico en Turismo Sostenible_x000D_
•	Ciencias del Deporte y la Recreación_x000D_
_x000D_
Por petición de la directora del programa de Maestria en Educacion se incluye en el plan de trabajo de este ano el proceso de autoevaluación que inicia este mes._x000D_
_x000D_
2.	Se hace revisión conjunta con los programas de Maestría en Investigación Operativa y Estadística y Maestría en instrumentación Física del concepto técnico de planeación con el fin de realizar los ajustes necesarios para ser presentados los respectivos informes al comité central de posgrados. _x000D_
_x000D_
3.	Se envía respuesta comentarios del rector del programa de Licenciatura en Pedagogía Infantil._x000D_
_x000D_
4.	Se inicia trabajo de actualización al modelo y metodología de autoevaluación de programas de pre y posgrado de la universidad con el apoyo de un asesor externo contratado por la vicerrectoría._x000D_
_x000D_
5.	Se radica a través del SACES CNA el informe de autoevaluación del programa de Ingeniería de Sistemas y Computación  con el fin de obtener renovación de su acreditación._x000D_
_x000D_
6.	Se hicieron reuniones de actualización y seguimiento a los planes de mejoramiento de los siguientes programas: _x000D_
_x000D_
•	Licenciatura en Filosofía_x000D_
•	Tecnología Eléctrica _x000D_
•	Licenciatura en Comunicación e Informática Educativa_x000D_
_x000D_
_x000D_
7.	El porcentaje de avance en el plan operativo a abril 30 es de 25.81%. _x000D_
_x000D_
A marzo 30 de 2015, el proyecto Autoevaluación y Mejoramiento Continuo realizó:_x000D_
_x000D_
_x000D_
1.	Se llevaron a cabo reuniones con los siguientes programas que están en el proceso:_x000D_
_x000D_
•	Tecnología Industrial_x000D_
•	Ingeniería Eléctronica_x000D_
•	Ingeniería de Sistemas_x000D_
•	Licenciatura en Filosofía_x000D_
•	Tecnología Eléctrica_x000D_
•	Doctorado en Educación  _x000D_
•	Ingeniería Física_x000D_
•	Tecnología en Atención Prehospitalaria _x000D_
•	Maestría en Comunicación Educativa_x000D_
•	Técnico en Turismo Sostenible_x000D_
•	Ciencias del Deporte y la Recreación_x000D_
•	Maestría en Ingeniería de Sístemas_x000D_
•	Licenciatura en Etnoeducación y Desarrollo Comunitario_x000D_
•	Licenciatura en Comunicación e Informática Educativa_x000D_
_x000D_
Se hace seguimiento del proceso y acuerdo de próxima reunión con los demás programas que están en proceso o que van a iniciar, los cuales son:_x000D_
_x000D_
•	Maestría en Sistemas Automáticos de Producción_x000D_
•	Mecatrónica_x000D_
•	Maestría en Administración del Desarrollo Humano y Organizacional _x000D_
•	Maestría en Enseñanza de la Matemática _x000D_
_x000D_
_x000D_
2.	Se recibe concepto técnico del informe de los programas de Ingeniería Eléctrica y Licenciatura en Matemáticas y Física._x000D_
_x000D_
3.	Se presenta ante el Comité Central de Currículo y Evaluación los informes de los programas de Ingeniería Eléctrica, Ingeniería de Sistemas y Licenciatura en Matemáticas y Física._x000D_
_x000D_
4.	Se continúa trabajando con el área de Administración de la Información Estratégica de la Oficina de Planeación en la creación de reportes para cuadros maestros e indicadores puntuales para los procesos de autoevaluación._x000D_
_x000D_
_x000D_
_x000D_
5.	Se radica a través del SACES CNA el informe de autoevaluación de los programas de Ingeniería Eléctrica y Licenciatura en Matemáticas y Física con el fin de obtener renovación de sus respectivas acreditaciones._x000D_
_x000D_
6.	Se hicieron reuniones de actualización y seguimiento a los planes de mejoramiento de los siguientes programas: _x000D_
_x000D_
•	Licenciatura en Filosofía_x000D_
•	Licenciatura en Comunicación e Informática Educativa_x000D_
                    Tecnología Eléctrica _x000D_
_x000D_
7.	El porcentaje de avance en el plan operativo a marzo 30 es de 19.01%. _x000D_
_x000D_
8.	Se anexan las actas correspondientes a las reuniones realizadas el presente mes._x000D_
_x000D_
_x000D_
A febrero 28 de 2015, el proyecto Autoevaluación y Mejoramiento Continuo realizó:_x000D_
_x000D_
_x000D_
1.	Se llevaron a cabo reuniones con los siguientes programas que están en el proceso:_x000D_
_x000D_
•	Maestría en Ecotecnología_x000D_
•	Tecnología Industrial_x000D_
•	Ingeniería de Sistemas_x000D_
•	Química Industrial_x000D_
•	Licenciatura en Matemáticas y Física_x000D_
•	Licenciatura en Filosofía_x000D_
•	Tecnología Eléctrica_x000D_
_x000D_
Se hace seguimiento del proceso y acuerdo de próxima reunión con los demás programas que están en proceso o que van a iniciar, los cuales son:_x000D_
_x000D_
•	Maestría en Sistemas Automáticos de Producción_x000D_
•	Doctorado en Educación  _x000D_
•	Mecatrónica_x000D_
•	Maestría en Administración del Desarrollo Humano y Organizacional _x000D_
•	Ingeniería Física_x000D_
•	Maestría en Enseñanza de la Matemática _x000D_
•	Ingeniería Eléctrica_x000D_
•	Tecnología en Atención Prehospitalaria _x000D_
•	Licenciatura en Comunicación e Informática Educativa_x000D_
•	Maestría en Comunicación Educativa_x000D_
_x000D_
_x000D_
2.	Se recibe concepto técnico del informe del programa de Maestría en Instrumentación Física, se envía al programa para los respectivos ajustes y su posterior presentación ante el comité central de posgrados._x000D_
_x000D_
3.	Se recibe informe final por parte del programa de Maestría en Investigación Operativa y Estadística y se envía a la oficina de planeación solicitando concepto técnico._x000D_
_x000D_
4.	Se realizan dos reuniones con la división de sistemas para continuar con el ajuste al aplicativo SIA_x000D_
_x000D_
5.	Se solicita a la oficina de planeación, área de administración de la información estratégica, se sistematicen los cuadros maestros solicitados por el CNA a cada uno de los programas que finalizan proceso, se inicia proceso de análisis de la información y acuerdo entre las partes involucradas, división de sistemas, vicerrectoría académica y oficina de planeación_x000D_
_x000D_
6.	Se sigue trabajando en la caracterización de los indicadores de evaluación con la oficina de planeación con el fin de determinar cuales se incluirán en el boletín estadístico y cuales se documentaran directamente por el programa._x000D_
_x000D_
7.	Se envía al CNA respuesta comentarios del rector de los programas Tecnología Mecánica y Licenciatura en Lengua Inglesa, oficios 02-121-18 y 02-121-22 respectivamente._x000D_
_x000D_
8.	Se hicieron reuniones de actualización y seguimiento a los planes de mejoramiento de los siguientes programas: _x000D_
_x000D_
•	Licenciatura en Pedagogía Infantil_x000D_
•	Licenciatura en Música_x000D_
•	Ingeniería Mecánica_x000D_
•	Ingeniería Eléctrica _x000D_
•	Especialización en Logística _x000D_
_x000D_
9.	El porcentaje de avance en el plan operativo a febrero 28 es de 7.26%. _x000D_
_x000D_
10.	Se anexan las actas correspondientes a las reuniones realizadas el presente mes._x000D_
</v>
      </c>
    </row>
    <row r="91" spans="1:2" x14ac:dyDescent="0.25">
      <c r="A91" s="511" t="s">
        <v>302</v>
      </c>
      <c r="B91" s="516" t="str">
        <f>VLOOKUP(A91,plan_ope_ava!$H$2:$J$162,3,FALSE)</f>
        <v xml:space="preserve">Reporte SIGOB  mes de Octubre                               _x000D_
Durante el mes de octubre se complementaron las líneas de tiempo por  categoría en los tres periodos investigados, se contrastaron datos, se hizo el análisis transversal de los tres periodos y se produjo la respectiva síntesis, se avanzó en el análisis del segundo momento descrito y tercer momento descrito en el plan operativo (1986-2005). SOPORTE:  _x000D_
PEI/OCTUBE/ analisis_long_tranversal en computador ubicado en la oficina de Asesoría Académica.  _x000D_
Se avanzó en la construcción de la línea de tiempo digital en las  categorías. Se gestionó la consecución de información para avanzar  en el  establecimiento de un inventario de la información disponible institucionalmente para soportar la creación de los programas en la  línea de tiempo de Quehacer Académico._x000D_
SOPORTE: PEI/OCTUBRE/LINEA_TIEMPO/ LINEA_TIEMPO_DIGITAL en computador ubicado en la oficina de Asesoría Académica._x000D_
PEI/OCTUBRE/LINEA_TIEMPO/LINEASTIEMPO_CATEGORIALES._x000D_
Se han producido 7 documentos de trabajo  iniciales para los primeros 25 años de la universidad por las siguientes categorías y se revisaron documentos, para generar lineamientos y ajustes  para avanzar en la composición de los textos académicos en los dos periodos siguientes:_x000D_
•	Que Hacer Académico_x000D_
•	Proyección Social y Divulgación del conocimiento._x000D_
•	Internacionalización_x000D_
•	Bienestar Universitario_x000D_
•	Administración y Gestión_x000D_
•	Reconocimiento y Autoreconocimiento_x000D_
•	Investigación_x000D_
SOPORTE: PEI/OCTUBRE/ DOCUMENTOS_DE_TRABAJO en computador ubicado en la oficina de Asesoría Académica.  _x000D_
</v>
      </c>
    </row>
    <row r="92" spans="1:2" ht="30" x14ac:dyDescent="0.25">
      <c r="A92" s="514" t="s">
        <v>829</v>
      </c>
      <c r="B92" s="516" t="str">
        <f>VLOOKUP(A92,plan_ope_ava!$H$2:$J$162,3,FALSE)</f>
        <v xml:space="preserve">Reporte a 31 Diciembre de 2015_x000D_
_x000D_
Se cumplió con el 91,5 % del plan de trabajo establecido para el 2015. Se cumplieron con todas las actividades propuestas en éste plan de trabajo, con excepción de la última actividad sobre el trabajo que se planeaba realizar con las instituciones de educación media, por lo tanto ésta última deja un importante precedente dado que se convierte en la base para iniciar un trabajo importante con las instituciones de educación media, estrategia en la cual trabajará la Vicerrectoría Académica articulada con las diferentes facultades y el Observatorio Institucional._x000D_
_x000D_
Reporte a 30 de Noviembre 2015_x000D_
_x000D_
Se cumplió con el 91,5 % del plan de trabajo establecido para el 2015. Se cumplieron con todas las actividades propuestas en éste plan de trabajo, con excepción de la última actividad sobre el trabajo que se planeaba realizar con las instituciones de educación media, por lo tanto ésta última deja un importante precedente dado que se convierte en la base para iniciar un trabajo importante con las instituciones de educación media, estrategia en la cual trabajará la Vicerrectoría Académica articulada con las diferentes facultades y el Observatorio Institucional._x000D_
_x000D_
Reporte a 31 de Octubre de 2015_x000D_
_x000D_
Dando cumplimiento al plan de trabajo establecido, se han realizado las siguientes actividades a la fecha:_x000D_
En el mes de octubre, se realizaron las reuniones de semestre de créditos reducidos con todos los directores de los programas los cuales se acogen a la medida de éste semestre._x000D_
El objetivo de las reuniones era realizar un seguimiento al proceso y así mismo definir las asignaturas que se ofrecerán como cursos intersemestrales a fin de año, en éste caso se revisará cuáles serán las asignaturas que se orientarán para la nivelación de los estudiantes que se encuentran cursando el semestre de créditos reducidos y así mismo revisar en que condición se encuentran los estudiantes que ya pasaron a segundo semestre y cuál será la nivelación para ellos ya que se les debe garantizar una nivelación correspondiente al primer semestre de su plan de estudios._x000D_
También se realizó una reunión con los integrantes del Observatorio Institucional y la funcionaria de la Vicerrectoría de Responsabilidad Social, en la cual se definieron algunas actividades para llevar a cabo las pruebas de salida para los estudiantes que se encuentran en semestre de créditos reducidos y las pruebas clasificatorias las cuales se llevarán a cabo en el mes de enero de 2016._x000D_
En reunión celebrada el 16 de octubre de 2015, se llevó a cabo una reunión con todos los integrantes del Observatorio Institucional y se revisaron aspectos tales como: La realización de las fichas de procesos y procedimientos, esto con el fin de definir las funciones de cada integrante del grupo de trabajo y así mismo generar la trazabilidad del proceso, se debe tener claridad sobre esto dado que hasta ahora sería una propuesta de procedimientos los cuales deber ser avalados por la oficina de calidad de la universidad y así mismo pueda reflejarse en un futuro en el mapa de procesos institucional. Se realizó un  trabajo importante en torno a las pruebas clasificatorias, como la validación y aprobación de las mismas tanto para matemáticas (éstas revisadas por el docente Robin Mario Escobar coordinador de la asignatura que rige el semestre de créditos reducidos – matemáticas 1ª y 1b) como para las de comprensión de lectura (Facultad de Educación). La idea es alinear el contenido de éstas pruebas con los lineamientos curriculares del Ministerio de Educación y las bases de las pruebas saber._x000D_
_x000D_
_x000D_
Reporte a 30 de Septiembre de 2015_x000D_
_x000D_
Dando cumplimiento al plan de trabajo establecido, se han realizado las siguientes actividades a la fecha:_x000D_
En el mes de Septiembre se realizó un plan de trabajo el cual consta de reuniones con los directores de programa, éstas se realizarán con el objetivo de revisar los siguientes temas: _x000D_
1.	Definir  y ajustar las asignaturas que verán los estudiantes una vez queden en semestre de créditos reducidos (Reuniones con directores de programa, una vez se haya realizado el listado de las asignaturas, estas deberán ser enviadas a la División de Sistemas para que puedan ser parametrizadas)._x000D_
2.	Revisar las proyecciones correspondientes al semestre de créditos reducidos y los intersemestrales que se van a ofrecer en el segundo periodo 2015-2._x000D_
3.	Proceso de Cursos Intersemestrales con División de Sistemas. (Sólo se abrirán los cursos gratuitos para los estudiantes en semestre de créditos reducidos y cursos a todo costo, se debe hacer difusión de éstos). Además revisar cómo va a ser la matrícula, para que lo estudiantes que no se matriculen en un tiempo estimado, puedan liberar los cupos de las asignaturas. Fecha segundo semestre (Acuerdo No 16 C.A.): Inscripción del 7 al 9 de diciembre de 2015; Pagos: Hasta el 11 de Diciembre de 2015; Inicio de clases: del 14 de diciembre de 2015 al 08 de enero de 2016; Cancelación: del 14 al 28 de diciembre de 2015; Digitación de Notas: Hasta el 10 de enero de 2016._x000D_
4.	Reuniones con Directores de programa para revisar la experiencia del semestre pasado y mejorar la del periodo actual (Créditos Reducidos – Intersemestrales – Matrícula)._x000D_
La idea es consolidar toda la información obtenida en las reuniones y así mismo pueda ser retroalimentada con el Vicerrector Académico y con el comité conformado para la toma de decisiones del semestre de créditos reducidos._x000D_
Está pendiente la reunión con la oficina de Admisiones, Registro y Control Académico para revisar el proceso de matrícula para los estudiantes tanto de primer semestre como los que ingresan a segundo de acuerdo a su rendimiento académico en semestre de créditos reducidos. (Como sistematizar la matrícula de los estudiantes que ingresan a segundo semestre) y así mismo definir el llamado hasta donde se van a realizar las pruebas a los estudiantes que ingresan por primera vez a la universidad (Resolución para definir el llamado)._x000D_
_x000D_
Reporte a 31 de Agosto de 2015_x000D_
_x000D_
Se presentó a la Vicerrectoría Académica el informe de resultados del semestre de créditos reducidos y el informe de pruebas clasificatorias 2015-2, teniendo en cuenta los siguientes aspectos:_x000D_
_x000D_
-	Balance del semestre de créditos reducidos: en donde se presentaron los resultados obtenidos por los estudiantes clasificados en semestre de créditos reducidos, con base en su desempeño académico en las asignaturas cursadas._x000D_
_x000D_
-	Balance pruebas de entrada vs  pruebas de salida: permitiendo conocer el impacto del semestre de créditos reducidos, se aplicó a los estudiantes que ingresaron a esta modalidad un test de salida que mide su desempeño en la asignatura prioritaria definida._x000D_
_x000D_
Además se realizó, una presentación teniendo en cuenta lo anterior para ser presentado ante el consejo académico. (Se entregó el informe de pruebas 2015-2 a cada decano)_x000D_
Se está realizando los ajustes correspondientes a los indicadores del Plan de Desarrollo Institucional relacionados con el proyecto Gestión Académica Estudiantil, los cuales son:_x000D_
-	Deserción Intersemestral: Este cálculo lo está realizando el Observatorio Institucional con asesoría de la Vicerrectoría Académica y la oficina de planeación, para realizar los ajustes correspondientes al protocolo con el cual se determinan los criterios para el cálculo._x000D_
-	Tasa de aprobación estudiantes primer semestre y tasa de aprobación estudiantes semestre de créditos reducidos._x000D_
Se llevarán a cabo las reuniones correspondientes con los directores de programa para revisar las nivelaciones que se ajustarán para los estudiantes que se encuentran clasificados en semestre de créditos reducidos, los cuales necesitan un panorama muy claro sobre su desarrollo académico y plan de estudios._x000D_
Se realizó una revisión de los planes operativos incluidos en el componente Gestión para el ingreso articulado, el cual debe reflejar todo lo relacionado con los estudiantes de la media y el ingreso de estos a la universidad, como la articulación de la educación superior con la educación media y los perfiles de ingreso de los estudiantes que ingresan por primera vez a la universidad_x000D_
_x000D_
Reporte a 31 de Julio de 2015_x000D_
_x000D_
Junto con el observatorio institucional se realizó un informe sobre el semestre de créditos reducidos, allí se observa como iniciaron los estudiantes en las competencias de matemáticas y comprensión de lectura y como fue el avance a nivel general, revisando el comportamiento académico de cada uno de ellos. Se realizó un comparativo del semestre 1 de 2013 respecto al semestre 1 de 2015, analizando el rendimiento académico, tanto de un semestre normal contra un semestre con créditos reducidos._x000D_
_x000D_
Se llevaron a cabo las pruebas clasificatorias para los estudiantes que ingresan a primer semestre periodo 2015 – 2. Ésta semana se llevaron a cabo diferentes actividades para los estudiantes tanto académicas como de adaptación a la vida universitaria. Las pruebas clasificatorias que presentaron los estudiantes fueron: matemáticas, comprensión de lectura e inglés. Los estudiantes que queden clasificados en semestre de créditos reducidos serán matriculados ésta semana por los directores de programa y los estudiantes que pasan a segundo semestre, también serán matriculados por los directores de programa dado que ellos son los que saben cómo van a nivelar a sus estudiantes de acuerdo a las proyecciones realizadas al inicio de año 2015._x000D_
_x000D_
Se consolidó el segundo informe académico de los estudiantes beneficiarios del programa “Ser Pilo Paga”, allí se evidencia el reporte académico de cada uno de los estudiantes que pertenecen a éste programa del Ministerio de Educación. Faltan 5 programas académicos por reportar, se espera que en el transcurso de ésta semana el reporte general quede completo._x000D_
_x000D_
Se realizó una presentación sobre créditos reducidos a los estudiantes que participaron de la semana de pruebas clasificatorias y adaptación a la vida universitaria, ésta intervención se realizó en el espacio destinado para la presentación del programa académico. La presentación consistía en contarles a los estudiantes de que se trata el semestre de créditos reducidos aprovechando que en esa misma semana presentaron las pruebas las cuales los van a clasificar en éste semestre, también se proyectó un video en donde se les explica el paso a paso del ingreso a la universidad y sobre matrícula académica, en caso de quedar en semestre de créditos reducidos, también se explica el acuerdo 41 el cual rige éste semestre. En la primera semana de inicio de semestre se realizará esta presentación a los estudiantes de algunos programas de jornada especial a los cuales no se les pudo socializar el proceso del semestre de créditos reducidos, ésta sesión se realizará bajo la coordinación del director de jornada especial, el Profesor Waldo Lizcano._x000D_
_x000D_
Reporte a 30 de Junio de 2015_x000D_
_x000D_
Continúa el proceso de la semana de pruebas clasificatorias, se terminó la programación para cada uno de los programas académicos y se enviaron los memorando respectivos a los directores de programa y decanos para informarlos sobre las actividades que de ellos dependen._x000D_
_x000D_
Se realiza una actualización de asignaturas que se orientarán en primer semestre de créditos reducidos para informarles a los estudiantes sobre como quedará su matrícula académica en primer semestre si no apruebas los exámenes clasifica torios._x000D_
_x000D_
_x000D_
Reporte a 30 de Mayo de 2015_x000D_
_x000D_
En el transcurso del mes de Junio, se realizó el seguimiento a los cursos intersemestrales los cuales fueron programados desde el mes de mayo, y los cuales iniciaron el 17 de junio, éstos cursos intersemestrales están orientados a 3 poblaciones: los cursos intersemestrales para los estudiantes en semestre de fundamentación, los cuales fueron programados con anterioridad con el objetivo de nivelar a éstos estudiantes en poco tiempo. Se matricularon automáticamente por el sistema; los cursos intersemestrales con tarifa diferencial. Éstos intersemestrales se orientan con el fin de que los docentes transitorios a 11 meses puedan completar su horas de docencia directa durante éste periodo y así mismo se pueda brindar una facilidad de pago a los estudiantes que deseen ver éstos cursos; los últimos cursos intersemestrales son los orientados a todo costo y depende solamente de la oferta de los programas académicos. _x000D_
_x000D_
Se está realizando la consolidación del segundo informe académico de los estudiantes beneficiarios del programa “Ser Pilo Paga”, los programas académicos tienen plazo para enviar los informes hasta el 26 de Junio, para poder realizar un informe ejecutivo sobre las condiciones de estos estudiantes y así mismo evaluar el comportamiento académico de los estudiantes durante éste primer periodo._x000D_
_x000D_
A la fecha, se está realizado la programación de las pruebas clasificatorias para el segundo semestre de 2015. Estas pruebas se llevarán a cabo desde el día 13 de Julio hasta el 17 de junio, se realizarán diferentes actividades para ésta semana además de las pruebas tales como, la inducción que realizará la directora del ILEX, también la inducción que se realizará por parte del departamento de matemáticas, las presentaciones de los programas académicos, y las actividades propuestas por la Vicerrectoría de Responsabilidad Social, los cuales junto con la Vicerrectoría Académica, estarán a cargo de la parte logística y del desarrollo de este importante evento académico._x000D_
_x000D_
_x000D_
Se realizarán una serie de reuniones con el Observatorio Institucional con el objetivo de determinar cómo se van a desarrollar las pruebas clasificatorias, teniendo en cuenta las necesidades de los programas académicos, y decidir, de acuerdo a los lineamientos de la Vicerrectoría Académica, cual va a ser el plan de trabajo para el resto del año._x000D_
_x000D_
_x000D_
_x000D_
Reporte a 30 de Abril de 2015_x000D_
_x000D_
Se realizaron algunos ajustes a las actividades contenidas en el plan operativo con el objetivo de tener más coherencia con el plan de desarrollo institucional y los indicadores que posiblemente se puedan impactar con los resultados del mismo. Se tiene hasta el momento un avance del 30%._x000D_
_x000D_
Se ha adelantado la programación para la aplicación de pruebas de salida, las cuales consisten en aplicar las pruebas de matemáticas y comprensión lectora a los estudiantes que ingresaron al primer semestre de 2015. El objetivo de aplicar éstas pruebas es medir el impacto que ha generado el semestre de fundamentación en los estudiantes s, se medirán solo los programas académicos que se clasificaron bajo éstas dos competencias._x000D_
_x000D_
En los meses de marzo y abril, se han realizado diferentes reuniones, con los funcionarios del observatorio institucional, la decana de la facultad de Ciencias de la Educación, El director del departamento de matemáticas y la directora del departamento de humanidades, con el objetivo de revisar las actividades propuestas relacionadas con el desarrollo del semestre de fundamentación, y así mismo el fortalecimiento de la propuesta del semestre de nivelación, propuesta que se ha estado trabajando desde el observatorio institucional, avalado por el Ministerio de Educación Nacional. En el mes de mayo, se realizará una reunión de seguimiento del proceso, y así mismo se evaluará la posibilidad de realizar un curso de capacitación para los docentes que están orientando asignaturas en el semestre de fundamentación, debido a que la idea central de éste proceso es saber cómo llegar al estudiante recién ingresado a la universidad y cuál es la metodología que se implementará para llevar a cabo éstos cursos, para ello está pendiente una reunión con la  decana de la facultad de Ciencias de la Educación, la directora del departamento de humanidades y la funcionaria de la vicerrectoría académica encargada de la capacitación docente de la universidad._x000D_
_x000D_
_x000D_
Reporte a 31 de Marzo de 2015_x000D_
_x000D_
Se está construyendo, junto con el Observatorio Institucional, una propuesta con el fin de presentarla ante los rectores de los colegios de donde mas provienen estudiantes a la Universidad Tecnológica de Pereira, con el objetivo de mostrarles los resultados de las pruebas de ingreso de los estudiantes de primer semestre y contextualizarlos sobre las competencias con las llegan los estudiantes de las instituciones de educación media, y así mismo poder interactuar con ellos, llevando una formación mas apropiada para fortalecer éstas competencias y así mismo pueda reflejarse en el ingreso a la educación superior, aumentando la cobertura y evitando la deserción._x000D_
_x000D_
Realización de planes operativos “Articulación de la Educación Superior con la Educación Media” y _x000D_
“Observatorio Institucional”, para el cumplimiento de ambos planes operativos, se realizó una revisión de las actividades que se pueden realizar tanto desde la Vicerrectoría Académica y el Observatorio Institucional con el fin de articularlas y darle cumplimiento a las mismas._x000D_
_x000D_
Se realizó una reunión con la Oficina de Planeación, Observatorio Institucional y la Vicerrectoría Académica con el fin de revisar cuales son los indicadores que se van a impactar desde los diferentes planes operativos que se realizan desde las diferentes dependencias, por el momento los planes operativos se encuentran en proceso de revisión por parte de los funcionarios involucrados en el proceso._x000D_
_x000D_
_x000D_
_x000D_
Reporte a 28 de Febrero de 2015_x000D_
_x000D_
Dando cumplimiento al plan de trabajo establecido, se han realizado las siguientes actividades a la fecha:_x000D_
Estudiantes Primer Semestre 2015:_x000D_
_x000D_
Para el mes en curso se han realizado las siguientes actividades:_x000D_
•	Solicitud de reportes a División de Sistemas para realizar una revisión de los listados de los estudiantes de 10 semestres de todos los programas académicos que a la fecha no han presentado trabajo de grado, les falta algunas asignaturas por cursar o deben niveles de inglés._x000D_
_x000D_
•	Entrega de informe de la semana de pruebas clasificatorias, desde el observatorio institucional y la vicerrectoría académica._x000D_
•	Realización de la presentación correspondiente a los estudiantes clasificados._x000D_
•	Informe estudiantes becados por el programa “Ser Pilo Paga”_x000D_
•	Seguimiento a los estudiantes en los trámites del desembolso de los subsidios para la manutención, beneficiarios del programa “ Ser Pilo Paga”_x000D_
•	Acta de Reunión, se fija fecha de entrega de informe de pruebas clasificatorias, con la Docente Patricia Carvajal, para realizar la revisión correspondiente._x000D_
•	Presentación del estado del Bilingüismo de la Universidad Tecnológica de Pereira, tanto de docentes como de los estudiantes._x000D_
•	Creación de Estrategia de Seguimiento a los estudiantes beneficiados con el proceso “Ser Pilo Paga”, se envía memorando número 02-121-107 del 24 de febrero de 2015, con el fin de socializarla con los decanos de la universidad, quienes son lo que van a realizar el seguimiento y van a rendir informe sobre el mismo a la Vicerrectoría Académica._x000D_
•	Consolidación de información enviada desde la Secretaría de Educación Departamental, para la creación de estrategias orientadas al fortalecimiento de competencias genéricas de los estudiantes de instituciones de educación media._x000D_
•	Se fija Fecha de Reunión con los decanos y con los directores de programa, vicerrectoría de responsabilidad social e ILEX, para la socialización de resultados de las pruebas aplicadas a los estudiantes que ingresaron a primer semestre de 2015. _x000D_
•	Procedimiento inicial para revisión, semana de pruebas segundo semestre 2015._x000D_
Desarrollo del Proceso_x000D_
_x000D_
La semana de presentación de pruebas se divide en las siguientes etapas:_x000D_
_x000D_
Planeación del Proceso: información correspondiente a la identificación de programas los cuales intervienen en el proceso, y diseño de pruebas clasificatorias y de diagnóstico para aplicar a los estudiantes del primer semestre de 2015, así mismo se lleva a cabo la programación y seguimiento de las mismas. Para la planeación del proceso de pruebas clasificatorias, se diseña un procedimiento el cual ayudará a identificar las actividades macro que rigen el desarrollo del proceso._x000D_
_x000D_
</v>
      </c>
    </row>
    <row r="93" spans="1:2" x14ac:dyDescent="0.25">
      <c r="A93" s="511" t="s">
        <v>830</v>
      </c>
      <c r="B93" s="516" t="str">
        <f>VLOOKUP(A93,plan_ope_ava!$H$2:$J$162,3,FALSE)</f>
        <v>Reporte Diciembre_x000D_
_x000D_
Este Plan Operativo esta aritculado al Sistema de Indicadores Institucionales, no tiene asignado presupuesto, y su propósito es contribuir con información para dar soporte a la toma de decisiones en los aspectos de cobertura._x000D_
_x000D_
Desde el Plan de Acción de la Oficina de Planeación se está adelantando la recolección de información de las fuentes primarias para consolidar la información pertinente para la toma de decisiones._x000D_
_x000D_
El nivel de cumplimiento del Plan Operativo está articulado al indicador de Nivel de actualización de la información a nivel estratégico y táctico del área de Administración de la Información Estratégica de la Oficina de Planeación._x000D_
_x000D_
Se construyó una presentación en conjunto con la División de sistemas con una propuesta de intervención a la programación de Aulas.  Se sugirió presentarla ante el Consejo Académico._x000D_
_x000D_
Este plan operativo está en proceso de reformulación dado la actualización de la cadena de resultados del objetivo de cobertura con calidad.</v>
      </c>
    </row>
    <row r="94" spans="1:2" x14ac:dyDescent="0.25">
      <c r="A94" s="514" t="s">
        <v>309</v>
      </c>
      <c r="B94" s="516" t="str">
        <f>VLOOKUP(A94,plan_ope_ava!$H$2:$J$162,3,FALSE)</f>
        <v xml:space="preserve">Para el mes de diciembre se tiene un avance de 119 participaciones, contribuyendo a un cumplimiento final acumulado hasta la fecha 31 de diciembre del año 2015 de 95.94% (9.594) con relación a la meta proyectada de 10.000 participaciones._x000D_
_x000D_
5 reuniones facilitadas por medio del Comité de RS de la ANDI_x000D_
Temas:_x000D_
1.	Contextualización y conceptualización RS-Pacto Global. Realizado el día 18 de febrero._x000D_
2.	¿Qué es el Pacto Global? Conexión vía streaming Bogotá. Realizado el día 20 de febrero._x000D_
3.	Informes de sostenibilidad. Realizado en Abril. (CREO - ANDI)_x000D_
4.	Agenda Pacto Global Internacional-Nacional y Plataformas. Realizado el día 27 de mayo._x000D_
5.	Agenda Nodo Eje Cafetero. Realizado el día 3 de junio._x000D_
Propósito:_x000D_
Articulación interinstitucional ANDI, UTP, Zona Franca Internacional Pereira, para la movilización del nodo eje cafetero, los propósitos y principios del Pacto Global y los ODS._x000D_
Durante los meses de mayo y junio_x000D_
•	Se envió oficialmente la base de datos del Pacto Global Eje Cafetero a la sede en la ciudad de Bogotá. _x000D_
•	Se ha hecho contacto directo con las personas encargadas de liderar el proceso al interior de las empresas adheridas al PG en el Eje Cafetero._x000D_
•	Se dio inició a una convocatoria directa a organizaciones no adheridas._x000D_
La UTP realizó actualización de las bases de datos de las organizaciones del Eje Cafetero adheridas al Pacto Global. Así como la de otras bases de datos de organizaciones que aún no están adheridas al Pacto Global._x000D_
_x000D_
FORTALECIMIENTO DE LAS ESTRATEGIAS EN LA TRANSFERENCIA DEL CONOCIMIENTO_x000D_
La ANDI y la UTP han realizado convocatoria preinscripción y confirmación mediante el envío de correos electrónicos, llamadas, entrevistas personalizadas._x000D_
20 participantes aproximadamente_x000D_
(PG – ANDI)_x000D_
Taller Introductorio al GRI. Realizado el día 13 de mayo en el Auditorio ANDI Pereira. _x000D_
39 participantes_x000D_
(PG – ANDI)_x000D_
Taller Elaboración Informes de Sostenibilidad bajo la metodología GRI 4 – COP. 4 de junio Auditorio MOVICH._x000D_
29 participantes_x000D_
(PG y otras organizaciones no adheridas al PG)_x000D_
Taller Bienvenidos al Pacto Global. 4 de junio en el Centro de Visitantes Jardín Botánico, Universidad Tecnológica de Pereira. _x000D_
20 participantes_x000D_
(Organizaciones adscritas al PG, empresas de Caldas – Quindío y Risaralda)._x000D_
2 sesiones taller Anticorrupción. Instalaciones UTP. Conferencista   delegada de la ONU para anticorrupción en Colombia. Realizado el día 30 de septiembre._x000D_
_x000D_
FORTALECIMIENTO DE LAS ESTRATEGIAS EN LA TRANSFERENCIA DEL CONOCIMIENTO_x000D_
CONVENIOS VIGENTES 2015:_x000D_
13 Convenios con empresas de Risaralda Programa Becas Talento_x000D_
(Fundación Bolívar – Davivienda, Pentagrama – Fundación Volar – Jardín S.A – Ingenio Risaralda – RG distribuciones S.A. – Telemark In Spanin – ABB – Alcaldía de Alcalá – Fundación Gloria Restrepo de Mejía – Cooperativa FAVI UTP – Audifarma)_x000D_
Objetivo del programa: El programa de Becas Talento obedece a una estrategia de la Universidad Tecnológica de Pereira a través de la Vicerrectoría de Responsabilidad Social y Bienestar Universitario, dentro del marco de la política social de la Institución, como una alternativa que permita la participación activa de las empresas en el desarrollo de la región y del país apostándole al crecimiento del talento humano joven. _x000D_
La propuesta ofrece a las empresas una alianza estratégica de beneficio mutuo donde al apadrinar a estudiantes talentos, la región podrá contar con un capital humano altamente calificado que impulsará el crecimiento y la competitividad. Así como otros beneficios asociados a la RS._x000D_
Beneficiados: 95 estudiantes de diferentes programas académicos, quienes realizan como proceso de corresponsabilidad el Diplomado en Gestión de la Responsabilidad Social de las Organizaciones. Diplomado del cual pueden participar también las empresas._x000D_
_x000D_
FORTALECIMIENTO DE LAS ESTRATEGIAS EN LA TRANSFERENCIA DEL CONOCIMIENTO_x000D_
Cierre programa Risaralda Profesional_x000D_
Participaron 12 entes territoriales (Alcaldías de Risaralda)_x000D_
Gobernación de Risaralda_x000D_
ATRANSEC_x000D_
ICETEX_x000D_
Objetivo del programa: es un programa que enmarcado en el concepto de Responsabilidad Social y que bajo los principios de Inclusión Social e Igualdad de Oportunidades brinda a los jóvenes con mejores ICFES de SISBEN 1 y 2 de 12 municipios del Departamento, la oportunidad de estudiar una carrera universitaria, alcanzar una mejor calidad de vida y desarrollar proyectos de impacto en cada municipio que contribuyan al desarrollo regional a través de generación de empleo y de nuevas oportunidades de crecimiento. _x000D_
Beneficiados: 225 jóvenes de los municipios más apartados del departamento adscritos a diferentes programas de la institución. Como proceso de corresponsabilidad realizan formación el liderazgo social para el desarrollo del territorio y presentan proyectos de impacto social al municipio desde el campo específico de conocimiento._x000D_
_x000D_
CONVENIOS VIGENTES 2015:_x000D_
Bono de transporte_x000D_
AUDIFARMA_x000D_
Objetivo del programa: Construir sinergia interinstitucional para generar acceso a la educación superior desde la movilidad y propiciar escenarios de sostenibilidad académica para el egreso exitoso._x000D_
Beneficiados: 593 estudiantes de diferentes programas académicos. En corresponsabilidad realizan formación en cátedra de responsabilidad social, ética y universidad._x000D_
Durante el año 2015 se acompañó a la empresa AUDIFARMA, desde la capacitación y la asesoría para la producción del informe de sostenibilidad que fue publicado durante el mes de octubre en la plataforma internacional del Pacto Global. _x000D_
Actualmente 1 funcionario se encuentra realizando el diplomado en RSO._x000D_
FIRMA DE CONVENIOS RECIENTES II SEM. 2015:_x000D_
CONFAMILIAR RISARALDA – LA TARDE_x000D_
Objeto: aunar esfuerzos para desarrollar, difundir, promover y respaldar programas, proyectos de ciudad y de Región, en áreas comunes a las instituciones, de acuerdo con su objeto social y propósitos misionales; propiciando la sostenibilidad y el mejoramiento de las condiciones sociales y económicas de la sociedad risaraldense._x000D_
GIEPSA S.A._x000D_
Objeto: aunar esfuerzos para adelantar acciones conjuntas en temas de interés recíproco entre las partes, desde la formación, la investigación, la asistencia técnica y la transferencia de conocimiento en temas técnicos, económicos, administrativos, sociales y ambientales, en un marco de cooperación basado en la responsabilidad social para el fortalecimiento de las condiciones de calidad de vida de comunidades en condiciones de vulnerabilidad asociadas a los proyectos que adelanta FERTILIZANTES DEL SUR._x000D_
PERSONERÍA DE PEREIRA_x000D_
Objeto: Desarrollo de proyectos de investigación, innovación, extensión y posibles transferencias de conocimiento y tecnológicas de los resultados obtenidos, delimitado en las siguientes líneas, 1) Labor investigativa en temas de derechos humanos 2) Diseño y Transferencia de software para el manejo de tutelas y atención 3) Prácticas académicas 4) Producción documental 5) Diseño y elaboración de objetos de aprendizaje y procesos de animación sociocultural para la promoción de los derechos humanos. _x000D_
TINAMUS S.A._x000D_
Objeto: Sumar capacidades para la transferencia de conocimiento en temas relacionados con la responsabilidad social._x000D_
_x000D_
TALLERES Y CONFERENCIAS ORIENTADAS POR EMPRESARIOS Y ORGANIZACIONES  A  LOS ESTUDIANTES ADSCRITOS A LA ESTRATEGÍA FORMARSE – CRESEU 2015:_x000D_
OBJETIVO FORMARSE - CRESEU_x000D_
Generar acciones que contribuyan al fortalecimiento de la formación de la responsabilidad social, la ética, la estética y la política, así como potenciar las capacidades de la comunidad universitaria orientadas a la integración entre la universidad, el estado, la empresa y la sociedad para la construcción sustentable del territorio como horizonte común._x000D_
Responsable:_x000D_
Apuesta de Ciudad Sociedad en movimiento_x000D_
Secretaría Técnico Leandro Jaramillo Rivera_x000D_
TEMAS: _x000D_
Caso exitoso círculo virtuoso._x000D_
N° ASISTENTES: 15 estudiantes, en dos sesiones del diplomado BT._x000D_
Responsable:_x000D_
Corporación Vigía Cívica Pereira_x000D_
Dr. James Fonseca_x000D_
TEMAS: _x000D_
Gasto público y control fiscal_x000D_
N° ASISTENTES: 38 estudiantes diplomado BT y cátedra RS._x000D_
TEMAS: _x000D_
Participación ciudadana_x000D_
N° ASISTENTES: 169 estudiantes diplomado BT y cátedra RS._x000D_
TEMAS: _x000D_
Participación ciudadana_x000D_
N° ASISTENTES: 169 estudiantes diplomado BT y cátedra._x000D_
TEMAS: _x000D_
Ética y cultura ciudadana._x000D_
N° ASISTENTES: 240 estudiantes diplomado BT y cátedra._x000D_
TALLERES Y CONFERENCIAS ORIENTADAS POR EMPRESARIOS Y ORGANIZACIONES  A  LOS ESTUDIANTES ADSCRITOS A LA ESTRATEGÍA FORMARSE – CRESEU 2015:_x000D_
Responsable:_x000D_
Señor. Alfredo Hoyos Mazuera_x000D_
FRISBY_x000D_
Lina María Álvarez_x000D_
TEMAS: _x000D_
Conversatorio responsabilidad social empresarial._x000D_
N° ASISTENTES: 103 estudiantes, en dos sesiones del diplomado BT._x000D_
Responsable:_x000D_
SU EJE_x000D_
Secretaría Técnico_x000D_
Oscar Arango_x000D_
TEMAS: _x000D_
Caso exitoso región responsable._x000D_
N° ASISTENTES: 15 estudiantes, en dos sesiones del diplomado BT._x000D_
FORMACIÓN CÁTEDRA CRESEU Y BECAS TALENTO año 2015:_x000D_
9594 participaciones_x000D_
Estudiantes vinculados a los programas de servicio social estudiantil y becas talento_x000D_
 237 talleres enfocados en temas de Responsabilidad Social._x000D_
_x000D_
Se acompañó la MISSHH bajo el encargo de la Secretaría Técnica_x000D_
_x000D_
_x000D_
_x000D_
</v>
      </c>
    </row>
    <row r="95" spans="1:2" x14ac:dyDescent="0.25">
      <c r="A95" s="511" t="s">
        <v>311</v>
      </c>
      <c r="B95" s="516" t="str">
        <f>VLOOKUP(A95,plan_ope_ava!$H$2:$J$162,3,FALSE)</f>
        <v xml:space="preserve">_x000D_
Con corte definitivo a final de 2015 el área de DESARROLLO HUMANO, el cual hace parte de FORMACIÓN INTEGRAL alcanzó a contar con 18637 para un cumplimiento de 124,26%. Si bien este número es demasiado elevado, se sustenta por la el trabajo mancomunado con el área PAI (programa de acompañamiento integral) el cuál comenzo a funcionar desde enero de 2015 y que causó altisimo impacto, no solo en el número de atenciones sino en los resultados obtenidos. También se destacan las siguientes actividades:_x000D_
_x000D_
        Acompañamiento integral a la comunidad en situación de discapacidad de la UTP_x000D_
_x000D_
-          Formación en Lengua de Señas Colombiana a la comunidad universitaria_x000D_
_x000D_
-          Apoyar los procesos de Internazionalización de la Oficina de Relaciones Internacionales_x000D_
_x000D_
-          Realizar los procesos de egreso Exitoso de la comunidad estudiantil en temas de relevancia como La entrevista, el cambio de rol, preparación de hoja de vida  y entrenamiento en pruebas psicológicas y psicotécnicas._x000D_
_x000D_
-          Proceso de Orientación Vocacional_x000D_
_x000D_
-          Talleres de Estrategias, Estilos y Procedimientos de Aprendizaje_x000D_
_x000D_
-          Fomentar el Sentido de Pertenencia de la comunidad universitaria por medio del Taller de Símbolos y Valores Institucionales_x000D_
_x000D_
-          Talleres de Comprensión de Lectura_x000D_
_x000D_
-          Taller de Autoconocimiento Personal _x000D_
_x000D_
_x000D_
_x000D_
En el mes de Octubre continuamos con las actividades que fomentan y fortalecen la formación Integral y el Desarrollo Humano de la Comunidad universitaria de la UTP, _x000D_
_x000D_
- Acompañamiento a la oficina de Relaciones Internacionales en el proceso de 12 estudiantes que aplicaron a intercambio, mediante la aplicación de pruebas, entrevista, elaboración de informe y comité de selección._x000D_
_x000D_
- Se realizo el acompañamiento de egreso exitoso al programa de Ciencias del Deporte y Recreación mediante la orientación de los siguientes Talleres, Imagen Personal (2 horas), _x000D_
Cambio de Rol y Hoja de Vida (2 horas), Entrenamiento en Pruebas (2 Horas), Entrevista (2 Horas), Símbolos y Valores Institucionales (1 Hora), Formarse (2 Horas)_x000D_
_x000D_
- Continua la formación en Lengua de señas con los cuatro grupos de los diferentes niveles I, II, IIi y IV_x000D_
_x000D_
- Se oriento a tres grupos el Taller de Métodos y Técnicas de Estudio _x000D_
_x000D_
_x000D_
- Se brindo la orientación del acompañamiento integral a la comunidad en situación de discapacidad al colegio Villa Santana_x000D_
_x000D_
- Se brindo la asesoría y orientación vocacional  a los estudiantes en situación discapacidad que se inscribieron a la UTP (6 estudiantes)_x000D_
_x000D_
- Se realizo el levantamiento de los procedimientos de la inclusión de la comunidad (Afro, room, indigenas etc)_x000D_
_x000D_
</v>
      </c>
    </row>
    <row r="96" spans="1:2" x14ac:dyDescent="0.25">
      <c r="A96" s="514" t="s">
        <v>307</v>
      </c>
      <c r="B96" s="516" t="str">
        <f>VLOOKUP(A96,plan_ope_ava!$H$2:$J$162,3,FALSE)</f>
        <v xml:space="preserve">Reporte con corte a 31 diciembre de 2015_x000D_
_x000D_
Se realizaron 44806 participaciones en las diferentes actividades deportivas, lo que significa un avance de 99.57% respecto a la meta de 45.000 participaciones._x000D_
_x000D_
Para el avance de estos resultados trabajó en el proceso de formación deportiva en actividades Competitivo – Representativo Deporte Formativo, Entrenamientos, Festival Deportivo Y Recreativo, y Torneos Internos._x000D_
_x000D_
AREA DE FORMACION DEPORTIVA_x000D_
_x000D_
?	Desarrollo normal del deporte académico formativo I y II para más de 1500 estudiantes tanto en el primer como 2º semestre académico de 2015._x000D_
?	Participación en los eventos deportivos y recreativos zonales y nacionales de ASCUNDEPORTES PARA FUNCIONARIOS,  obteniendo logros significativos (se llegó al pódium)._x000D_
?	Participación en el evento de interconectes  de Pereira 2015, obteniendo el primer puesto_x000D_
?	Participación en los xv juegos  Deportivos nacionales de SINTRAUNICOL, en Tunja; obteniendo maravillosos logros (se lograron primeros puestos en el pódium)._x000D_
?	Se aportó el  apoyo y la información requerida para la ubicación y construcción de nuevos escenarios deportivos para la comunidad universitaria y de Pereira._x000D_
?	Se participó en los XXIV Juegos Universitarios Nacionales de ASCUNDEPORTES, Bogotá 2015 (obteniendo muchos pódium  en diferentes disciplinas deportivas), lo que se traduce en el otorgamiento de 40  de Becas para los estudiantes deportistas que obtuvieron preseas en los juegos y clasificación a eventos mundiales en Europa,  Centroamérica  y juegos Universitarios suramericanos para el año 2016._x000D_
?	A nivel internacional otra vez la UTP en representación de Colombia, en cabeza de John Alexander Jiménez García  y Camilo Quiroga Mendoza, obtuvieron la presea de Bronce en los I BEACH GAMES en Aracaju Brasil 2015 en la disciplina de Voleibol Arena._x000D_
?	participación en sintraunicol Tunja 2015, se clasifico cuarto  puesto a nivel nacional,  con 7 disciplinas en pódium._x000D_
?	Se realizaron los  torneos intra murales en:  Ajedrez, Atletismo, Baloncesto, karate, Futbol, Futbol sala, Tenis , Tenis de mesa y Voleibol_x000D_
</v>
      </c>
    </row>
    <row r="97" spans="1:2" x14ac:dyDescent="0.25">
      <c r="A97" s="511" t="s">
        <v>308</v>
      </c>
      <c r="B97" s="516" t="str">
        <f>VLOOKUP(A97,plan_ope_ava!$H$2:$J$162,3,FALSE)</f>
        <v xml:space="preserve">REPORTE CUALITATIVO RESUMEN - FORMACIÓN CULTURAL - 2015_x000D_
_x000D_
?	Desarrollo de investigación del bailes autóctono del campesino de la región ( el gusto del campesino, una mirada al pasado para legitimar el presente )_x000D_
?	Presentación de investigación del baile del campesino de la región llevado a coreografía dancística y ganador de evento zonal y nacional en ASCUNCULTURA. Mejor grupo de danzas, mejor grupo musical  versión 2015. Este trabajo se validó con la comunidad Pereirana en el evento FESTIVAL DE LA MEMORIA INDIGENA, organizado por Comfamiliar Risaralda_x000D_
?	Apoyo a los grupos culturales de la institución: danzas, teatro,  festival de la canción, orquesta, tuna. Programa permanente  de conciertos itinerantes  con los grupos culturales de la facultad de Bellas artes y Humanidades. En toda la UTP._x000D_
?	Apoyo permanente a  agremiaciones como  cine clubes ,Indígenas, Afrodescendientes , lideres estudiantiles, corporación de empleados , sindicato  y otros _x000D_
?	Consolidación del presupuesto que permitió la vinculación de cuatro monitores para el proceso de formación cultural, (uno para música folclórica y tres para sonido)_x000D_
?	La consolidación del presupuesto para el desarrollo de los cursos libres._x000D_
?	Participación de  la UTP a través de esta Vicerrectoría de Responsabilidad Social y Bienestar Universitario área de Formación para la vida, en los entes de  orden artístico cultural del Departamento y del municipio._x000D_
?	Representación cultural de la UTP , en el Consejo Departamental de Cultura y patrimonio _x000D_
?	Apoyos permanentes a las actividades culturales,  académicas, recreativas e investigativas de la institución con los equipos de sonido, monitores, difusión , escenarios  y otras logísticas._x000D_
?	Desarrollo de talleres de símbolos institucionales._x000D_
_x000D_
_x000D_
_x000D_
_x000D_
_x000D_
PRINCIPALES ACTIVIDADES REALIZADAS POR LA OFICINA DE CULTURA EN EL MES DE MAYO de 2015_x000D_
Mayo 4     	Concierto Coffia Jazz. Apoyo logístico. Escenarios difusión, personal y amplificación. Escalas bloque Y_x000D_
Mayo 8    	Apoyo logístico en el mercado agroecológico. Planetario UTP amplificación y técnico_x000D_
Mayo 8  	apoyo logístico semana de Europa. Amplificación y técnico_x000D_
Mayo 13 	apoyo logístico en la recicloton. Bloque Y  hall administrativo_x000D_
Miércoles 13  apoyo Emisora Universitaria Stereo.amplificacion y técnico _x000D_
Mayo 14  	Concierto Crear y recrear la Paz Escuela de Música y oficina de Cultura  Escalinatas Bellas Artes_x000D_
Mayo 14 	Concierto con el Cuarteto  UTP. Facultad de Bellas artes . Amplificación y técnico _x000D_
Mayo 14 	apoyo a la oficina de enjambre empresarial amplificación y técnico_x000D_
mayo 14 	apoyo a la escuela de Mecánica. Amplificación y técnico_x000D_
_x000D_
Mayo 15 	apoyo en la campaña de donación de sangre. Amplificación y técnico Hall administrativo_x000D_
Mayo 15 	Apoyo en el cumpleaños de la Emisora amplificación y técnico_x000D_
Mayo 15 	Apoyo logístico oficina de deportes. Coliseo la Julita_x000D_
Mayo 15 	Apoyo en el día del Veterinario. Coliseo la Julita. Amplificación y técnico_x000D_
Mayo 20  	Apoyo  a la licenciatura en Etnoeducacion programa etnotrueque Amplificación Y técnico de sonido._x000D_
Mayo 20 	Apoyo logístico a  la Vice investigaciones. Sonido y Técnico_x000D_
Mayo 21 	Concierto Escuela de Música. Presentación Banda UTP. Bloque L_x000D_
Mayo 22 	Apoyo al cabildo indígena Sonido y Técnico_x000D_
Mayo 22 	Apoyo logístico a CAFÉ EXPREARTE  Sonido y Técnico_x000D_
Mayo 22 	Apoyo logístico en el día de la salud  Hall administrativo y coliseo la Julita.       Amplificación y técnicos_x000D_
Mayo 27 	Apoyo al festival de Mini baloncesto Escuela de deportes y recreación. Canchas de baloncesto y coliseo la Julita. Amplificación y técnicos _x000D_
Mayo 29 	Apoyo a la escuela de Mecánica. Amplificación y técnico. Bloque L_x000D_
Mayo 29 	Apoyo a Tecnología Química. . Sede atraer Cerritos. Amplificación y Técnico_x000D_
Mayo 30  	Apoyo a comunidad Afro UTP Barrio Boston. Amplificación_x000D_
Mayo 31  	Apoyo a Aneiap Ingeniería Industrial. Día de la familia. Sede social La rosa Dosquebradas._x000D_
Cine clubes UTP Cinexcrupulos  Y cine club séptimo libro una función por semana los miércoles y los jueves._x000D_
Jueves de teatro una vez al mes con el grupo “ La Escafandra Teatro “ _x000D_
_x000D_
_x000D_
INFORME FESTIVAL  REGIONAL DE LA CANCION ASCUNCULTURA NODO CENTRO OCCIDENTE. MAYO 6,7 Y 8 DE 2015 FLORENCIA CAQUETA._x000D_
_x000D_
Para cumplir con la programación cultural de ASCUNCULTURA del nodo centro occidente, durante los días 6 al 8 de Mayo , se realizo en Florencia el evento regional de la canción universitaria, evento que reúne cantantes universitarios de los departamentos de Caldas,Risaralda,Quindio,Tolima Huila ,Caqueta,Choco y Universidad de Cundinamarca._x000D_
_x000D_
A esta versión del 2015 se presentaron 25 universitarios de diferentes instituciones de educación superior. Afiliadas a  ASCUN  en tres modalidades Intérprete solista Femenino, interprete solista Masculino  y canción inédita._x000D_
Con el apoyo irrestricto de la Vicerrectoría de Responsabilidad Social y Bienestar Universitario UTP  se desplazaron estos artistas al evento regional en Florencia_x000D_
Los representantes por la UTP fueron escogidos en el Festival de Interpretes de la canción UTP el cual se realizó en el mes de abril de 2015_x000D_
_x000D_
Nuestros representantes fueron :_x000D_
_x000D_
NOMBRE DEL ESTUDIANTE	PROGRAMA	MODALIDAD_x000D_
MARLY VANESSA HURTADO	ING. INDUSTRIAL	INTERPRETE SOLISTA FEMENINO_x000D_
LUISA FERNANDA GUEVARA GUTIERREZ	ING. INDUSTRIAL	INTERPRETE SOLISTA FEMENINO_x000D_
JAVIER ANDRES TREJOS VARON	FAC. DE MEDICINA	INTERPRETE SOLISTA MASCULINO_x000D_
_x000D_
JHON BISMAR ARAQUE MOSQUERA	FAC. DE MEDICINA DEPORTES Y RECREACION	CANCION INEDITA_x000D_
JULIANA RAMIREZ C.	LIC. EN MUSICA	CANCION INEDITA_x000D_
STEVEN ARENAS 	LIC. EN MUSICA	ACOMPAÑANTE EN CANCION  INEDITA_x000D_
_x000D_
_x000D_
La representación cultural que hicieron nuestros  estudiantes pusieron muy en alto el nombre de la universidad.  En el evento regional se escogieron 4 interpretes (2 masculinos y dos femeninos) y dos de Canción Inédita._x000D_
_x000D_
Nuestro representante JOHN BISMAR ARAQUE MOSQUERA ocupo el segundo lugar en la modalidad de Canción Inédita  y como tal nos representara al festival nacional de intérpretes universitarios de la canción en la ciudad de Bogotá D: C: en el mes de Septiembre de 2015_x000D_
_x000D_
Junio 1   Taller de simbolos Bloque Y Practicas empresariales ._x000D_
Junio  2 Concierto Banda UTP Docente Leopoldo Lopez Área dura del planetario UTP_x000D_
Junio 3 Mercado agroecologico. apoyo logístico_x000D_
junio 5 Concierto de Música Latinoamericana Gerardo Dussan Apoyo logístico_x000D_
Junio 9 Apoyo logístico en conferencia Planeacion_x000D_
Junio 12 Apoyo logístico. Corporación de empleados UTP_x000D_
junio 12 apoyo  logístico al mercado agroecologico_x000D_
junio 18 participación de la TUNA UTP al festival regional de Tunas en la Vega Cundinamarca_x000D_
_x000D_
Preparación en la progrmacion cultural para el 2° semestre. formación cultural. conciertos , noche cultural. presupuestos segundo semestre,mantenimiento y baja de equipos de inventario._x000D_
Con respecto al grupo de danzas " TRIETNIAS UTP "  y debido al receso académico por vacaciones, solo se realizan 2 ensayos por semana(Base los  sábados  y Semillero el dia lunes  )Con una baja del 10% del grupo base y del 30% del semillero._x000D_
considerando que los estudiantes de fuera no se quedan en la ciudad._x000D_
Actualmente se labora para hacer la bienvenida a estudiantes nuevos  y se avanza en la preparación de nuestra representación el el festival nacional de Danzas folclóricas universitaria en santa marta. Ascun _x000D_
Igualmente se esta preparando la representación de la tuna UTP al festival internacional de Tunas en Madrid Cundinamarca . mes de julio 2015_x000D_
En el mes de JUlio se continuo prestando apoyo con amplificacion en las actividades de planeacion y los grados en expofuturo._x000D_
Aunque en el final de julio e inicio de agosto nos dedicamos a la planeacion de la formación cultural para iniciar en el mes de Agosto y la programacion cultural permanente con los conciertos itinerantes por la UTP. iniciando el 20 de Agosto con el encuentro nacional de Hip Hop._x000D_
El grupo de Música y danzas TRIETNIAS UTP continua ensayando lunes ,Miércoles ,jueves y sábado a doble jornada._x000D_
ademas realizaron  7 presentaciones al interior y exterior de la Universidad ._x000D_
Para este jueves próximo se tiene la iniciación de los ensayos de la Orquesta UNIVERSITARIA UTP y el dia viernes 14 se inicia la presentacion de los cuenteros todos los viernes en la media torta UTP_x000D_
_x000D_
_x000D_
   REPORTE DE AVANCE MES DE AGOSTO 2015_x000D_
En este mes se realizo la planeacion de la formacion cultural. la cual se  encuentra en un periodo de revisión. apenas se tenga la autorización de la oficina de gestión abriremos las inscripciones oficiales para toda la comunidad universitaria. de la formacion integral solo se encuentra laborado el grupo de música y danzas folclóricas y el taller de teatro con " La Escafandra "._x000D_
Se preparo ademas la primera salida de la orquesta universitaria a un evento regional de orquestas tropicales en Ibague Tolima. Programacion Ascuncultura nodo centro occidente.Este grupo inicio sus  ensayos en este mes._x000D_
Se realizaron 6  apoyos con amplificación y personal técnico a mercado agroecologico,emisora universitaria stereo y al CIDT ._x000D_
Con la orquesta de cuerdas y el coro femenino UTP y Trietnias UTP, se realizo el concierto en honor de los 40 años del periódico la tarde. a solicitud de la rectoria UTP y el consejo superior._x000D_
Este evento se realizo en el teatro Santiago londoño de la ciudad de Pereira_x000D_
Este grupo  se esta preparando  para hacer una buena presentacion de la UTP en el evento nacional de danzas  en el mes de Octubre de 2015 en Santa marta._x000D_
_x000D_
_x000D_
_x000D_
_x000D_
_x000D_
_x000D_
_x000D_
_x000D_
_x000D_
PRESENTACIONES TRIETNIAS UTP_x000D_
_x000D_
Día de Europa: Mayo 08,  Desfile con embajadores_x000D_
                         Muestras de danzas Grupo Base y Semillero_x000D_
Mayo 20: Congreso departamental de investigación, _x000D_
_x000D_
Mayo 23: Clausura, programa Ecopetrol, Lago la Pradera_x000D_
Mayo 29: Congreso docentes y alumnos instituciones Técnicas, ITS de Pereira_x000D_
_x000D_
_x000D_
Apoyo académico, Docentes Gerardo Dussan y Cecilia Tamayo, Escuela de Música  _x000D_
                               “Folclor del Eje cafetero_x000D_
_x000D_
MES DE SEPTIEMBRE 2015_x000D_
Preparación y puesta  a punto  para presentarnos  en el concurso nacional de danzas folclóricas  universitarias  Ascuncultura 2015. el cual se realizara en el  mes de Octubre en Santa Marta realización del trabajo de investigación  para presentar en este evento , la investigación se denomina " El gusto de Campesino " este trabajo se socializo a la comunidad Risaraldense con el apoyo de Comfamiliar Risaralda durante el segundo festival de la memoria indígena. recibiendo una excelente aceptación como parte de la cultura Risaraldense._x000D_
Se realizaron tres presentaciones culturales de danzas en plaza de Bolívar, ciudad victoria y parque Comfamiliar_x000D_
_x000D_
Se realizo una presentacion folclórica del grupo de danzas como apoyo al seminario de semilleros de investigación de las universidades del eje cafetero en la Universidad Católica de Pereira._x000D_
En este momento se esta dictando por parte del Maestro Alvaro Montero  un diplomado en Pedagogía de la Danza y metodologia de investigacion los lunes y jueves  hasta el mes de diciembre._x000D_
Apoyo al programa de matemáticas . Jornada cultural. miércoles 14. presentacion de danza folclórica en el bloque Y ._x000D_
Durante este mes se  continua la preparación para asumir el festival Nacional de danzas y defender el 1er puesto logrado en los dos años anteriores._x000D_
Se termino y presento la propuesta de formacion cultural y estamos a la espera de la notificación para el inicio.._x000D_
_x000D_
Representación Cultural  de la UTP , en el Consejo Departamental de Cultura y Patrimonio. Asesoría de Proyectos a los diferentes municipios del departamento._x000D_
En Septiembre  30 se realizo un concierto itinerante con la " Banda UTP " en la JUlita._x000D_
_x000D_
El 9 de Septiembre en unión de  estudiantes de música  UTP se realizo el festival regional de Hip Hop.en el auditorio Jorge Roa Martinez de la UTP_x000D_
Apoyo en Talleres de Símbolos Institucionales.practicas empresariales._x000D_
_x000D_
Sea apoyo  igualmente al mercado agroecologico y a la vicerrectoría  académica en la sala del consejo superior._x000D_
_x000D_
Se apoyo al CDIT con amplificación en los diferente eventos  que realizaron._x000D_
_x000D_
El Licenciado Alvaro Javier Montero participo en la cumbre Nacional de expertos en danza en la ciudad de Cartagena. del  17 al 20 de Septiembre _x000D_
Del 9 al 11 de Septiembre hizo su primera salida a representación Cultural la " Orquesta Universitaria " participo en el 1er festival Regional de Orquesta Universitarias en la ciudad de Ibague._x000D_
_x000D_
_x000D_
INFORME MES DE OCTUBRE _x000D_
_x000D_
Apoyo a mercado agroecologico. sonido y monitores._x000D_
Programacion cultural permanente. conciertos itinerantes Concierto Banda UTP. La julita_x000D_
Apoyo al CDIT. Sonido y monitores_x000D_
Apoyo en reunión de paresa académicos Vice academica , sonido y monitores_x000D_
Apoyo en toma deportiva de ciencias Ambientales. sonido,música y monitores._x000D_
Apoyo en integracion Matematicas. amplificación y monitores._x000D_
Apoyo cultural afrodescendientes del barrio Tokio. amplificación y monitores._x000D_
Apoyo a Etnoeducacion presentacion de Jota Villaza sonido _x000D_
Apoyo en el foro del rector con los estudiantes de Educación. colegio la JUlita_x000D_
Apoyo en los cuarenta años de medicina. danzas y la Tuna._x000D_
Presentación de  la orquesta Universitaria en el festival regional de orquestas en Ibague._x000D_
Representación cultural de la Tuna Universitaria en el evento internacional de tunas en Bogota._x000D_
Apoyo en encuentro e periodistas . presentacion de Lucas Fabian Molano._x000D_
Apoyo A ciencias ambientales en presentacion cultural en el hotel Movich._x000D_
Apoyo al CDIT evento final del mes. amplificación_x000D_
Apoyo con 6 talleres de simbolos institucionales. dirigidos a la comunidad universitaria._x000D_
_x000D_
_x000D_
</v>
      </c>
    </row>
    <row r="98" spans="1:2" x14ac:dyDescent="0.25">
      <c r="A98" s="514" t="s">
        <v>314</v>
      </c>
      <c r="B98" s="516" t="str">
        <f>VLOOKUP(A98,plan_ope_ava!$H$2:$J$162,3,FALSE)</f>
        <v xml:space="preserve">El Plan Operativo Universidad que Promueve la Salud, define indicadores correspondientes a dos líneas de acción: Atención en Salud y  urgencias que tuvo un avance acumulado a Diciembre 31 de 2015 de 132.26% en relación con  la meta de 4000 y Promoción de la Salud 85.52% de avance en relación con la meta de 10000._x000D_
Aunque cada una de estas dos líneas, tiene su propia dinámica, ellas constituyen un sistema que contribuye de manera importante al Acompañamiento Integral para la permanencia de la comunidad estudiantil y para el bienestar de la comunidad universitaria._x000D_
Claramente se observa que el indicador de atención rebasa la meta en un 32,26%, esto tiene su origen en varios factores: el primero de ellos es que se realizaron 3085 consultas relacionadas con el hábito saludable de la actividad física, también se atendieron 1060 consultas en enfermería para asesoría y educación y atención de urgencias, esto último se incrementó con el incremento de enfermedades virales en la comunidad universitaria._x000D_
_x000D_
ATENCIÓN_x000D_
Se avanzó en la dotación de consultorio médico y enfermería para cumplimiento de estándares del proceso de habilitación, quedando pendientes divisiones para los consultorios. Se informó por parte de la División de Sistemas sobre el inicio de la construcción del software a partir del 2016. Se realizó el seguimiento al mapa de riesgos del MECI identificando un importante avance en actualización de la habilitación del servicio de salud._x000D_
_x000D_
PROMOCIÓN DE LA SALUD_x000D_
Se continuó remitiendo estudiantes para atención por el PAI. Se dio continuidad a las estrategias de promoción y prevención en Salud Sexual y Salud Reproductiva y Club de la Salud, así como en el abordaje de la Gestión del Riesgo Estudiantil. El programa BOCAS SANAS EN LA UTP continuó con sus campañas de sensibilización teniendo en cuenta que la salud bucal es “Un estado de los tejidos de la boca y de las estructuras relacionadas que contribuyen al bienestar físico, mental, social, permitiendo al individuo hablar, comer y socializar sin obstáculos por el dolor, incomodidad o vergüenza”. Por otra parte se apoyó el proceso de revisión para construcción de un nuevo reglamento estudiantil, abordando en el grupo de trabajo los temas relativos a la salud de los estudiantes como incapacidades, vacunas, participación en actividades de bienestar, aseguramiento en salud, riesgo para la seguridad de los estudiantes (psicopatía, acoso sexual y bullying) entre otros._x000D_
_x000D_
</v>
      </c>
    </row>
    <row r="99" spans="1:2" x14ac:dyDescent="0.25">
      <c r="A99" s="514" t="s">
        <v>318</v>
      </c>
      <c r="B99" s="516" t="str">
        <f>VLOOKUP(A99,plan_ope_ava!$H$2:$J$162,3,FALSE)</f>
        <v xml:space="preserve">En cuanto al indicador, percepción del usuario de la atención recibida, para el mes de diciembre y como definitivo para el año 2015, se presenta un resultado de 72,9%, lo que promediado con los resultados anteriores da en total un avance de 85,76%._x000D_
A continuación se presenta un informe cualitativo más completo del proceso de promoción social._x000D_
Promoción social._x000D_
_x000D_
Se vienen ateniendo directamente  las necesidades socioeconómicas que enfrentan más de 2500  estudiantes desde una atención integral, y acompañado  de esta manera para lograr condiciones dignas de permanencia y egreso exitoso del estudiantado de la institución, atendiendo a la política social y a la misión institucional. Se evidencian más de 3000 solitudes de apoyos socioeconómicos  anuales por el sistema, lo que a su vez construye una dinámica de credibilidad institucional del bienestar. Se suma también los apoyos psicológicos, económicos y de tipo cultural y familiar que se brindan a la comunidad universitaria, y a su vez  las orientaciones brindadas a más de 3500 estudiantes beneficiados con alianzas o proyectos Estado – Universidad- o Empresa Privada – Universidad, lo que dinamiza una universidad que promueve el bienestar y la responsabilidad social con redes y esfuerzos inter y entre institucionales, generando mayores coberturas a las necesidades identificadas de los estudiantes ._x000D_
Se han tenido en cuenta más de 12 estudiantes en condición de discapacidad, empezando así a promover la política de inclusión en su apartado de discapacidad, y siendo esta la posibilidad para ingresar los grupos especiales al sistema del bienestar universitario.   También se administro  la atención integral y diferencial a grupos poblacionales específicos, donde los apoyos socioeconómicos están orientados de manera preferencial para estudiantes de estrato social 1 y 2, casos especiales de estrato 3; a estudiantes pertenecientes a poblaciones especiales como son negritudes, indígenas, desplazados, reinsertados, estudiantes provenientes de zonas apartadas;  en general estudiantes en condición de vulnerabilidad, identificada y caracterizada en los aspectos específicos de interés, que por sus condiciones socioeconómica requieran de un acompañamiento oportuno de la Universidad para lograr su objetivo de formación y profesionalización en los tiempos establecidos por la academia, permitiendo con nuestro quehacer su permanencia y egreso exitoso a través de una atención diferencial, imparcial y objetiva._x000D_
Se encuentra así que el equipo tiene unas más de 8  rutas institucionales establecidas para la atención y remisión de casos y en diversas funciones y roles según situaciones de los estudiantes y donde la UTP no cuenta con el servicio, pero a su sus vez de remitir para atender y apoyar la situación estudiantil, lo cual posibilitan que tanto la comunidad universitaria como la VRSYBU puedan decantar las problemáticas y darle trámites eficientes. Se juega así un papel preponderante para que el bienestar de la UTP, por el lado de los estudiantes tenga una: Identificación, estudio, análisis, respuesta, seguimiento y evaluación de cada apoyo, como de cada actividad que nutre los procedimientos.   _x000D_
Para el mes de Junio se muestra un porcentaje de cumplimiento del 84.29%, de estudiantes en situación de vulnerabilidad socio económica identificados por parte de las trabajadoras sociales y apoyados desde la Vicerrectoría de Responsabilidad Social, este valor comparado con la meta proyectada para la vigencia 2015 del  90%, presenta un cumplimiento del 93.65%._x000D_
Aun no se reporta el avance respecto a este indicador para el presente semestre teniendo en cuenta que no se tiene un corte definitivo para el mismo periodo, teniendo en cuenta que se están entregando algunos apoyos, por lo cual esperamos para el próximo y último corte hacer el reporte cuantitativo en definitiva._x000D_
Lo que indica la meta, es que como mínimo se espera apoyar al 90% de los estudiantes solicitantes de los apoyos que brinda la Vicerrectoría._x000D_
Tabla 1: Indicador de población estudiantil en situación de vulnerabilidad_x000D_
                                                                            INDICADOR_x000D_
                                   POBLACIÓN ESTUDIANTIL EN SITUACIÓN DE VULNERABILIDAD_x000D_
APOYADOS	                                                                                                                  574_x000D_
IDENTIFICADOS	                                                                                                          681_x000D_
PORCENTAJE DE ESTUDIANTES IDENTIFICADOS EN SITUACIÓN DE VULNERABILIDAD	84.3%_x000D_
_x000D_
</v>
      </c>
    </row>
    <row r="100" spans="1:2" x14ac:dyDescent="0.25">
      <c r="A100" s="514" t="s">
        <v>198</v>
      </c>
      <c r="B100" s="516" t="str">
        <f>VLOOKUP(A100,plan_ope_ava!$H$2:$J$162,3,FALSE)</f>
        <v xml:space="preserve">Servicio social y voluntariado. _x000D_
_x000D_
Para el plan operativo de servicio social se logró un cumplimiento del 97,6% con un total de 1952 estudiantes atendidos. Esto para el término del año 2015, cumpliendo cabalmente con la meta estipulada. Igualmente para el indicador de voluntariado alcanzando un cumplimiento de 103%._x000D_
_x000D_
Frente a los indicadores de servicio social y voluntariado se avanzo en diversas actividades que responden al orden de la corresponsabilidad social universitaria._x000D_
_x000D_
Es en el anterior sentido que en el SERVICIO SOCIAL se realizan actividades en el marco de la escuela de liderazgo de responsabilidad social, entre estas: capacitaciones en cátedra de paz, emprendimiento, liderazgo desde los nuevos paradigmas.  Logrando que más de 1000 estudiantes durante todo el año puedan  asumir conceptos y practicas éticas, culturales, sociales y de estilos de vida que están a favor del medio y del campus universitario. Construyéndose así una cultura de debate pacifico, de  argumentación, de dinamización social lúdica y pedagógica a situaciones cotidianas con un  enfoque aporta a cambios de conductas de los ciudadanos y estudiantes de la universidad, promoviendo una universidad corresponsable con sus problemáticas._x000D_
 _x000D_
Por otro lado el Voluntariado, realiza con los estudiantes acciones que facilitan apoyar estrategias emergentes en la universidad como UTP tiene talento o UTEPITOS, en la que se cuenta con las participaciones de los estudiantes en procesos de recolección, divulgación y búsqueda de participantes para ambas actividades. Tanto en la búsqueda de firmas para participar como utepitos en un concurso, y por el lado de utp tiene talento con aportes desde el ámbito artístico, realizando la oferta y estructura de poder apoyar el evento como voluntarios del mismo._x000D_
Para el mes de noviembre los indicadores llegaran al 100 %, puesto que se realizan los cierres del proceso, lo que lleva considerablemente los participantes y participaciones de los estudiantes._x000D_
Logros Generales del servicio social y voluntariado:_x000D_
_x000D_
?	Se cumple con el avance de % de las metas y a su vez se está llegando al cumplimiento del indicador._x000D_
?	Se establecen planeaciones con la participación de los estudiantes_x000D_
?	El PAI se articula de manera exitosa a la lógica preestablecida de la VRSYBU nutriendo nuevas miradas y acciones que benefician a la comunidad universitaria. _x000D_
?	Se cambia el concepto de horas por objetivos, lo que a su vez empodera a los estudiantes de sus procesos de Servicio social, evidenciándose estudiantes más activos y propositivos a la corresponsabilidad social universitaria. _x000D_
?	El discurso varía y el lenguaje es más de SERVICIO y gestión hacia un bienestar lo que hace del Servicio Social un lugar de prácticas ciudadanas  en diversos temas. _x000D_
?	Se tiene todo un proceso y lenguaje interinstitucional muy claro a la hora de acuerdos de las actividades, respetando la institucionalidad._x000D_
?	Se afianza la escuela de liderazgo._x000D_
?	Los estudiantes se cualificaron en las líneas permitiendo tener mayores herramientas teóricas y prácticas de problemáticas cotidianas a la hora de intervenir sus contextos. Desde Interacción, Reconocimiento, Manejo de la comunicación, Etc._x000D_
?	Se tienen más de 10o estudiantes formándose en liderazgo para realizar proceso de replicas _x000D_
?	Cumplimiento en el servicio social de un 90 % de los estudiantes aprobados con los apoyos socioeconómicos._x000D_
_x000D_
</v>
      </c>
    </row>
    <row r="101" spans="1:2" x14ac:dyDescent="0.25">
      <c r="A101" s="514" t="s">
        <v>200</v>
      </c>
      <c r="B101" s="516" t="str">
        <f>VLOOKUP(A101,plan_ope_ava!$H$2:$J$162,3,FALSE)</f>
        <v>En lo referente al proceso de vinculación familiar, se logró un cumplimiento para el año 2015de 81.43% con un avance de 570 atenciones a padres de familia, a través de diversas actividades. Principalmente la bienvenida e inducción de padres de familia, sin embargo, se realizó también atención en las oficinas de la Vicerrectoría de Responsabilidad Social y Bienestar Universitario, principalmente por parte de la profesional MARTHA LUCIA VILLABONA._x000D_
_x000D_
_x000D_
_x000D_
Se han realizado al 30 de abril dos actividades en las cuales se ha brindando información y formación a los padres de familia en diferentes temáticas._x000D_
_x000D_
El día viernes 31 de Julio se realizo el acto de bienvenida de los padres de familia de los estudiantes nuevos, donde se les brindo la información necesaria de la Universidad, se hizo una presentación cultural con los grupos representativos de la UTP, el señor rector se dirigió a ellos, y así mismo un profesional del área de la psicología les hizo una charla de como enfrentar nuevos retos de crianza con  los nuevos jóvenes universitarios en total asistieron 200 padres de familia</v>
      </c>
    </row>
    <row r="102" spans="1:2" x14ac:dyDescent="0.25">
      <c r="A102" s="511" t="s">
        <v>322</v>
      </c>
      <c r="B102" s="516" t="str">
        <f>VLOOKUP(A102,plan_ope_ava!$H$2:$J$162,3,FALSE)</f>
        <v xml:space="preserve">Para el mes de diciembre de 2015 y como cierre definitivo del año, el indicador MONITOREO SOCIAL, presenta un avance del 100%._x000D_
_x000D_
_x000D_
Se destaca que el último reporte numérico en los indicadores fue en el mes de octubre, debido a que el indicador se cumple en porcentaje, por lo que el mismo 100% fue logrado desde esa fecha, por lo que de esa manera, era ilógico ubicar un cumplimiento mayor. _x000D_
_x000D_
_x000D_
MONITOREO SOCIAL_x000D_
_x000D_
En los meses de noviembre y diciembre, el observatorio social continúo con el desarrolló de las actividades de apoyo a los análisis de datos y respuesta a solicitudes generales, además se contribuyó significativamente al ANALISIS DEL IMPACTO DE LOS APOYOS SOCIOECONOMICOS realizados entre el observatorio social y el observatorio institucional. Esto aportando tando al indicador de Investigación social como al de Monitoreo Social, sin embargo los indicadores no se podían aumentar más en cumplimiento por cuanto ya se había logrado el 100%_x000D_
_x000D_
_x000D_
_x000D_
_x000D_
En el año 2015, el observatorio social de la Universidad Tecnológica de Pereira tuvo grandes cambios respecto del año 2014, estos se debieron a decisiones por parte de las directivas institucionales, consistentes en que el observatorio social pasaría a ser parte de un observatorio institucional._x000D_
_x000D_
No obstante el observatorio social continua realizando ciertas labores y procesos, a la espera de la ejecución de las decisiones institucionales tomadas, sin embargo se debe tener en cuenta que el número de profesionales dispuestos para el mismo proceso rebajo en un 75% lo que ha generado que la capacidad de generación de resultados por parte del equipo allá rebajado considerablemente._x000D_
_x000D_
_x000D_
Entre los meses de enero y agosto de 2015 se presentan los siguientes productos desde el observatorio social, estos caracterizados entre los productos de monitoreo social puesto que consisten en la consolidación de información para la respuesta a consultas internas o externas sobre temas relacionados con la Vicerrectoría de Responsabilidad Social y Bienestar Universitario y los estudiantes de la Institución.:_x000D_
_x000D_
_x000D_
1.	Desarrollo de tabla con datos sobre la distribución de estudiantes por facultad y diseño parcial de distribución por puntos de atención y profesionales, todo esto para el PAI, además se aportó en la gestión de información y comunicación respecto a la presentación del PAI en las diferentes instancias de la Universidad y se inició el desarrollo del mapa con los puntos de atención para la misma presentación._x000D_
_x000D_
2.	Consolidación y ordenamiento de los reportes e información relacionados con los estudiantes de la Universidad apoyados con el programa jóvenes en acción del DPS: este trabajo dio como resultado la aclaración de asuntos pendientes con estudiantes y el orden de la información generada desde el inicio del convenio entre la Universidad y el DPS._x000D_
_x000D_
3.	Consolidación de resultados de bonos de apoyo (BA-BT-MS) para estudiantes antiguos en el 2015-1: de acuerdo a lo enviado por las trabajadoras sociales, este documento se utilizó además para la asignación de apoyos y publicación de resultados._x000D_
_x000D_
4.	Respuesta a PQR de estudiante CRISTIAN ADOLFO VARGAS CARDOZO sobre los apoyos del DPS y los reportes que ha presentado la Universidad con sus datos: esta además fue enviada a la profesional del DPS para que apoyaran en la resolución del problema del estudiante, pues esta solución no dependía de la Universidad._x000D_
_x000D_
5.	Apoyo en cruce de datos para el programa Ser Pilo Paga: verificando los estudiantes matriculados en la Universidad contra la lista de apoyados por el programa._x000D_
_x000D_
6.	Consolidación de resultados de bonos de apoyo (BA-BT-MS) para estudiantes antiguos, en los casos extemporáneos y revisiones para el 2015-1: de acuerdo a lo enviado por las trabajadoras sociales, este documento se utilizó además para la asignación de apoyos y publicación de resultados.  Además se consolidaron y se publicaron los resultados de estudiantes de primer semestre._x000D_
_x000D_
7.	Consolidación y envío de reporte DPS – Ser pilo paga_x000D_
Se consolidó y se hizo entrega del reporte 1 de 2015-1 de los estudiantes que son beneficiarios del programa “Ser pilo paga”, este para ser remitido al Departamento de Prosperidad Social en su programa Jóvenes en Acción. El reporte fue elaborado de acuerdo a la guía de entrega del DPS expedida en marzo de 2015, versión 1.6._x000D_
_x000D_
8.	Procesamiento y consolidación de información referente a los estudiantes solicitantes en el 2014-2 que presentaron inconsistencias de información en la misma solicitud._x000D_
_x000D_
9.	Consolidación de datos de apoyos socioeconomicos (BONO DE ALIMENTACIÓN, BONO DE TRANSPORTE y MONITORIA SOCIAL)  desde el 2012 al 2014, incluyendo número de apoyados, estudiantes matriculados en dichas vigencias y el número de solicitantes de dichos apoyos. Esta información fue gestionada para la CONTRALORIA GENERAL DE LA REPUBLICA._x000D_
_x000D_
10.	Consolidación y envío de información en respuesta a memorando de la facultad de ingeniería industrial._x000D_
_x000D_
11.	Consolidación y envío de información referente a las atenciones de la Vicerrectoría para los eventos “dialogo con facultades” entre las directivas de la Universidad y las siguientes facultades o programas académicos (cada facultad se atendió de manera independiente y se generó un producto para cada una de ellas):_x000D_
_x000D_
Facultad de tecnologías._x000D_
Ingeniería Mecánica._x000D_
Ciencias ambientales._x000D_
Medicina Veterinaria y Zootecnia_x000D_
Medicina._x000D_
_x000D_
12.	Gestión y consolidación de información solicitada por la auditoría de Bureau Veritas._x000D_
_x000D_
13. Consolidación de base de datos de estudiantes apoyados por el programa TODOS A LA UNIVERSIDAD, desde que el programa inició hasta el semestre 2015-1._x000D_
_x000D_
14. Consolidación de información referente a las atenciones con apoyos socioeconomicos desde el año 2012 hasta el 2015-1._x000D_
_x000D_
15. Consolidación de información de las atenciones en cada una de las áreas de la VRSBU desde el año 2012 hasta el 2014._x000D_
</v>
      </c>
    </row>
    <row r="103" spans="1:2" x14ac:dyDescent="0.25">
      <c r="A103" s="514" t="s">
        <v>202</v>
      </c>
      <c r="B103" s="516" t="str">
        <f>VLOOKUP(A103,plan_ope_ava!$H$2:$J$162,3,FALSE)</f>
        <v xml:space="preserve">Para el mes de diciembre de 2015 y como cierre definitivo del año, el indicador INVESTIGACIÓN SOCIAL, presenta un avance del 100%._x000D_
_x000D_
_x000D_
Se destaca que el último reporte numérico en los indicadores fue en el mes de octubre, debido a que el indicador se cumple en porcentaje, por lo que el mismo 100% fue logrado desde esa fecha, por lo que de esa manera, era ilógico ubicar un cumplimiento mayor. _x000D_
_x000D_
INVESTIGACIÓN SOCIAL_x000D_
_x000D_
En los meses de noviembre y diciembre, el observatorio social continúo con el desarrolló de las actividades de apoyo a los análisis de datos y respuesta a solicitudes generales, además se contribuyó significativamente al ANALISIS DEL IMPACTO DE LOS APOYOS SOCIOECONOMICOS realizados entre el observatorio social y el observatorio institucional._x000D_
_x000D_
_x000D_
En el mes de septiembre y las dos primeras semanas de octubre, el observatorio social desarrollo un producto de investigación bastante importante, consiste en el aplicativo para la digitalización de la prueba DIT y la generación de los cálculos correspondientes a los resultados para cada una de las personas que respondan dicha prueba. Éste aplicativo fue el fruto de la consulta de documentación referente a la prueba, el diseño del formulario para el ingreso de la prueba y la elaboración del código de programación en Visual Basic de Excel Office de tal manera que valide las respuestas, consolide los datos y permita el cálculo de los resultados. Este producto será de gran utilidad para el proceso de FORMACIÓN PARA LA RESPONSABILIDAD SOCIAL y la medición de su indicador en el plan de desarrollo institucional para los años 2016 y 2017. Se considera además desde otro punto de vista un producto de investigación que además aportará a la futura investigación sobre el estadio moral de los estudiantes del proceso mencionado y otros grupos de interés. Es también un producto que aporta en la toma de decisiones, teniendo en cuenta que medirá el avance formativo de los estudiantes y permitirá decidir sobre los cambios en las intervenciones a los mismos estudiantes._x000D_
_x000D_
_x000D_
En el año 2015, el observatorio social de la Universidad Tecnológica de Pereira tuvo grandes cambios respecto del año 2014, estos se debieron a decisiones por parte de las directivas institucionales, consistentes en que el observatorio social pasaría a ser parte de un observatorio institucional._x000D_
No obstante el observatorio social continua realizando ciertas labores y procesos, a la espera de la ejecución de las decisiones institucionales tomadas, sin embargo se debe tener en cuenta que el número de profesionales dispuestos para el mismo proceso rebajo en un 75% lo que ha generado que la capacidad de generación de resultados por parte del equipo allá rebajado considerablemente._x000D_
Es así como el proceso de investigación social ha presentado dificultades para el desarrollo, puesto que este requiere generalmente del levantamiento de información, la digitalización y análisis de la misma, precisando de un tiempo adecuado para esto._x000D_
</v>
      </c>
    </row>
    <row r="104" spans="1:2" x14ac:dyDescent="0.25">
      <c r="A104" s="511" t="s">
        <v>323</v>
      </c>
      <c r="B104" s="516" t="str">
        <f>VLOOKUP(A104,plan_ope_ava!$H$2:$J$162,3,FALSE)</f>
        <v xml:space="preserve">Cierre diciembre de 2015: en cuanto al avance de numero de eventos para el fortalecimiento de la responsabilidad social se cuenta con 56 actividades que representa un cumplimiento del 93,33%. En cuanto alianzas y convenios se cuenta y se cierra la vigencia con 24 que corresponde al 92,31%, debido a que se afianzaron las alianzas y convenios existentes.  _x000D_
_x000D_
_x000D_
Octubre de 2015: A la fecha, no se cuenta con nuevas alianzas y convenios, debido a que se mantienen los programas en el tiempo; caso Risaralda Profesional, Becas Talento, entre otros; los demás ya han sido reportados._x000D_
_x000D_
Septiembre de 2015: A la fecha, no se cuenta con una nueva alianza y convenio._x000D_
_x000D_
Agosto de 2015 : Se reporta con ingresos en tramite: Convenio PAE - providencia y Convenio Alcaldía de Alcala_x000D_
 _x000D_
Julio de 2015:  A la fecha, no se cuenta con una nueva alianza y convenio._x000D_
_x000D_
Junio de 2015: No se cuenta con una nueva alianza y convenio, por otra parte ya se encuentra aprobado el proyecto relacionado con: Diplomado en Responsabilidad Social Organizacional, el cual se proyecta tenga inicio en el segundo semestre de 2015_x000D_
_x000D_
Mayo de 2015: Para el mes de mayo no se cuenta con una nueva alianza y convenio, se están fortaleciendo las actuales y se proyecta realizar visitas ante los ministerio para gestión de recursos relacionados con el deporte, promoción de la salud y comunicaciones institucional._x000D_
_x000D_
Abril de 2015: se cuenta con un contrato interadministrativo entre la Alcaldia de Pereira y la Universidad: Programa Todos a la Universidad,cuyo objetivo es: garantizar el cupo en los programas academicos de educación superior requeridos por la entidad municipal para hasta 600 estudiantes...._x000D_
_x000D_
Con este nuevo contrato se tiene con corte a abril de 2015: 20 alianzas y convenios firmados._x000D_
_x000D_
Marzo de 2015: se cuenta con 19 alianzas y convenios, distribuidas de la siguiente manera: _x000D_
Se mantienen en el tiempo son _x000D_
ABB_x000D_
NESTLÉ_x000D_
AUDIFARMA  _x000D_
 DR GEOVANNY MESA_x000D_
COATS CADENA_x000D_
INGENIO RISARALDA_x000D_
MAGNETRÓN _x000D_
PENTAGRAMA_x000D_
RG DISTRIBUCIONES_x000D_
TELEMARK IN SPANIN_x000D_
RISARALDA PROFESIONAL_x000D_
ASEMTUR  _x000D_
ATRANSEC_x000D_
JARDIN S.A.S_x000D_
DEPARTAMENTO PARA LA PROSPERIDAD SOCIAL_x000D_
FUNDACION BOLIVAR DAVIVIENDA_x000D_
NUCLEO CONSTRUCTORA S.A.S_x000D_
FUNDACIÓN VOLAR_x000D_
_x000D_
Nueva: FUNDACION GLORIA MEJIA RESTREPO (se adjunta acuerdo de voluntades interinstitucional)_x000D_
</v>
      </c>
    </row>
    <row r="105" spans="1:2" x14ac:dyDescent="0.25">
      <c r="A105" s="511" t="s">
        <v>325</v>
      </c>
      <c r="B105" s="516" t="str">
        <f>VLOOKUP(A105,plan_ope_ava!$H$2:$J$162,3,FALSE)</f>
        <v>_x000D_
Con corte al mes de diciembre de 2015 se logró un cumplimiento del 81.82% a través de 1800 publicaciones de carácter institucional. El número aumento significativamente en el mes de diciembre por cuanto no se habían reportado los publicaciones de carácter externo._x000D_
_x000D_
_x000D_
_x000D_
_x000D_
Al mes de mayo se cuenta con 462 publicaciones del informativo institucional Campus InForma el cual es enviado  a diferentes públicos, inscrito en la base de datos: Campus InForma Interno: estudiantes, administrativos y profesores), Campus InForma Externo, Campus InForma Egresado y Campus InForma Prensa._x000D_
_x000D_
Se realizaron cubrimientos de notas, comités de planificación, cubrimientos especiales; transmisiones de eventos institucionales y de la música local a través de la Emisora. _x000D_
_x000D_
Se realizaron 152 productos audiovisuales._x000D_
_x000D_
Se publico el periódico Institucional Udiversidad, se realizó cubrimiento especial por todos los medios de la semana de Europa en Pereira._x000D_
_x000D_
En el mes de abril, en cuanto a número de actividades desarrolladas para el fortalecimiento institucional, se realizaron 37 actividades entre las cuales se encuentra: conversatorios, dialogos, Visita señora Embajadora de la Unión Europea, apoyo logistico para actividades de la Vicerrectoria e instituicionales._x000D_
_x000D_
_x000D_
durante el mes de mayo, en cuanto a número de actividades desarrolladas para el fortalecimiento institucional, se realizaron 42 actividades entre las cuales se encuentra: conversatorios, dialogos, semana de Europa en Pereira, apoyo logistico para actividades de la Vicerrectoria e instituicionales._x000D_
_x000D_
Al mes de Marzo se cuenta con 340 publicaciones del informativo institucional Campus InForma el cual es enviado  a diferentes públicos, inscrito en la base de datos: Campus InForma Interno: estudiantes, administrativos y profesores), Campus InForma Externo, Campus InForma Egresado y Campus InForma Prensa._x000D_
_x000D_
Se realizaron cubrimientos de notas, comités de planificación, cubrimientos especiales; transmisiones de eventos institucionales y de la música local a través de la Emisora. _x000D_
_x000D_
Para el mes de junio se realizaron cubrimientos de notas, se redactaron notas para ser ingresadas en el aplicativo del boletín electrónico Campus InForma. se realizaron comités de planificación. Para destacar el cubrimiento del de los Conciertos por la Paz "El Mesías", realizados el 4 y 11 de junio. Dando como resultado productos audiovisuales y noticias escrita. Se realizó todo el apoyo en la parte logística y se gestionó con medios de comunicación externos para la promoción de los Conciertos, logrando así el objetivo planteado. _x000D_
_x000D_
Al mes de diciembre desde el Área Audiovisual, se  logró realizar un total de 116 productos audiovisuales (entre un 20 y 30% más con respecto al año anterior). Para este año el área audiovisual apoyó además con registros fotográficos a eventos y diferentes actividades académicas y culturales con un total de 107 registros y reportajes gráficos._x000D_
_x000D_
A diciembre se logró sacar 3 ediciones del periódico Institucional Udiversidad y un especial sobre el bingo pro Orquesta Sinfónica UTP, para un total de 4 productos impresos._x000D_
_x000D_
Se realizaron cubrimientos de eventos de importancia para la Institución tales como: Visita del Ministerio de Ambiente y Desarrollo Sostenible, diálogos con Facultades entre muchos otros._x000D_
_x000D_
Desde la Ofcina de Gestión de la Comunicación y la Promoción Institucional se logró fortalecer la relación con los medios de comunicaciónes reginales logrando actualizar la base de datos, tener un contacto permanente y así visibilizar el quehacer de la institución teniendo registro de ellos en los diferentes medios escritos.</v>
      </c>
    </row>
    <row r="106" spans="1:2" ht="30" x14ac:dyDescent="0.25">
      <c r="A106" s="514" t="s">
        <v>207</v>
      </c>
      <c r="B106" s="516" t="str">
        <f>VLOOKUP(A106,plan_ope_ava!$H$2:$J$162,3,FALSE)</f>
        <v xml:space="preserve">Junio 30 de 2015_x000D_
_x000D_
Para la vigencia 2015 se aprobaron en la convocatoria interna de extensión social y cultural, 6 proyectos de presentados por docentes, los cuales se nombran a continuación:_x000D_
_x000D_
1.	Proyecto EIDOS Ensamble proyección social y cultural Facultad de Bellas Artes y Humanidades 2015_x000D_
2.	Evaluación de impacto ambiental con énfasis en aspectos socioeconómico de la mega-minería en el municipio de  Marmato, Caldas._x000D_
3.	Terapia del humor en pacientes oncológicos pediátricos en la ciudad de Pereira _x000D_
4.	Turismo comunitario: Una estrategia para la conservación y apropiación social del patrimonio cultural de la cuenca alta del Consota y el Paisaje Cultural Cafetero. _x000D_
5.	Fortalecimiento de las capacidades institucionales de los CDI (Centros de desarrollo institucional) en el procesamiento y análisis de información de la primera infancia del municipio de Pereira, utilizando la plataforma del sistema de información de infancia del OPIJ (Observatorio de políticas de infancia y Juventud) ¿ UTP _x000D_
6.	Mapa histórico-cultural de Risaralda: fortalecimiento de los procesos organizativos en torno a la gestión y políticas culturales._x000D_
_x000D_
Por otro lado, se han registrado para la vigencia 2015 16 actividades culturales y artísticas a través de las siguientes dependencias:_x000D_
_x000D_
1. Facultad De Ciencias De La Salud: 5 actividades_x000D_
_x000D_
2. Facultad De Bellas Artes Y Humanidades: 7 actividades_x000D_
_x000D_
3. Vicerrectoría de Bienestar Universitario y Responsabilidad Social: 1 Actividad_x000D_
_x000D_
4. Facultad de Ciencias Básicas: 1 Actividad_x000D_
_x000D_
5. Vicerrectoría de Investigaciones, Innovación y Extensión: 2 Actividades_x000D_
_x000D_
Hasta el momento se cuenta con 22 proyectos de extensión, enfocados en el tema socio- cultural._x000D_
_x000D_
Teniendo en cuenta lo anterior, se ha cumplido en un 39.29% de la meta establecida para la vigencia 2015 de 56 Proyectos enfocados en el tema socio cultural. _x000D_
</v>
      </c>
    </row>
    <row r="107" spans="1:2" ht="30" x14ac:dyDescent="0.25">
      <c r="A107" s="511" t="s">
        <v>831</v>
      </c>
      <c r="B107" s="516" t="str">
        <f>VLOOKUP(A107,plan_ope_ava!$H$2:$J$162,3,FALSE)</f>
        <v xml:space="preserve">31 de Diciembre de 2015_x000D_
_x000D_
A la fecha se han realizado las siguientes actividades concernientes al Plan Operativo: Convocatorias Internas y Externas para la financiación de proyectos:_x000D_
_x000D_
1. Se publicaron cinco convocatorias: 1. Financiación de Proyectos de Investigación 2. Financiación de Trabajos de Grado de Maestría y Doctorado 3. Financiación para la publicación de libros resultados de investigación  y libros de texto. 5. Convocatoria para financiar proyectos de extensión solidaria y cultural. _x000D_
2. Se ha brindado asesoría  a los docentes y/o  estudiantes para la   presentación de proyectos ante convocatorias de  fuentes de financiación internas y/o  externas._x000D_
3.  Se ha  revisado la apertura de convocatorias publicadas por Colciencias y otras entidades externas  y consultar  la  publicación de resultados _x000D_
4. Se brindo  información y se realizó acompañamiento para la presentación de jóvenes investigadores._x000D_
_x000D_
Teniendo en cuenta lo anterior, se puede concluir un grado de avance del 89.64%_x000D_
_x000D_
_x000D_
</v>
      </c>
    </row>
    <row r="108" spans="1:2" ht="30" x14ac:dyDescent="0.25">
      <c r="A108" s="514" t="s">
        <v>833</v>
      </c>
      <c r="B108" s="516" t="str">
        <f>VLOOKUP(A108,plan_ope_ava!$H$2:$J$162,3,FALSE)</f>
        <v>31 de Diciembre 2015_x000D_
_x000D_
A la fecha se han realizado las siguientes actividades:_x000D_
_x000D_
1. Se realizó programas de formación dirigido a los estudiantes de los semilleros de investigación en el segundo semestre del 2015._x000D_
2. Se cuenta con una propuesta de reglamentación interna de Semilleros de Investigación de la UTP_x000D_
3. Se llevo a cabo el Encuentro Departamental de Semilleros de Investigación._x000D_
4. Se llevo a cabo el  Encuentro Regional de Semillero de Investigación. _x000D_
5. Se han realizado cinco reuniones del Nodo Risaralda. _x000D_
_x000D_
Teniendo en cuenta lo anterior, se calcula un porcentaje de avance del 97%.</v>
      </c>
    </row>
    <row r="109" spans="1:2" x14ac:dyDescent="0.25">
      <c r="A109" s="511" t="s">
        <v>844</v>
      </c>
      <c r="B109" s="516" t="str">
        <f>VLOOKUP(A109,plan_ope_ava!$H$2:$J$162,3,FALSE)</f>
        <v xml:space="preserve">31 de Diciembre de 2015 _x000D_
_x000D_
Actualmente se han presentado 33  propuestas por parte de los  grupos de investigación de la Universidad Tecnológica de Pereira en red a convocatorias externas (instituciones, universidades, empresas), obteniendo un nivel de cumplimiento de  183.34% de la meta establecida en 18 propuestas. _x000D_
_x000D_
</v>
      </c>
    </row>
    <row r="110" spans="1:2" x14ac:dyDescent="0.25">
      <c r="A110" s="514" t="s">
        <v>839</v>
      </c>
      <c r="B110" s="516" t="str">
        <f>VLOOKUP(A110,plan_ope_ava!$H$2:$J$162,3,FALSE)</f>
        <v xml:space="preserve">30 de Noviembre de 2015_x000D_
_x000D_
El plan de acción de propiedad intelectual se encuentra en desarrollo y se reporta un avance del 97.1%, cabe destacar que los soportes se encuentran en los informes presentados por el Asesor en Propiedad Intelectual Pablo Julio Hernández Martínez._x000D_
_x000D_
</v>
      </c>
    </row>
    <row r="111" spans="1:2" x14ac:dyDescent="0.25">
      <c r="A111" s="511" t="s">
        <v>329</v>
      </c>
      <c r="B111" s="516" t="str">
        <f>VLOOKUP(A111,plan_ope_ava!$H$2:$J$162,3,FALSE)</f>
        <v xml:space="preserve">31 de Diciembre de 2015 _x000D_
_x000D_
A la fecha se ha obtenido un porcentaje de cumplimiento del 90%, teniendo en cuenta que se ha logrado lo siguiente: _x000D_
_x000D_
_x000D_
"Se suministró información sobre el proceso editorial, sobre los resultados de la convocatoria 2015 y sobre los lineamiento para diagramación a 174 personas _x000D_
_x000D_
*13 Libros terminados: Técnicas Heurísticas, Rociado térmico, Museo Tecmit,  Algebra Lineal, Introducción al dibujo mecánico con AutoCAD (digital),  Montaigne ética en diálogos modernos, Enseñar Filosofía, On line monitoring,  Discusiones Filosóficas, Re significación de los conceptos, Efectos cuánticos, Civismo y Educación, Apropiación social del conocimiento._x000D_
_x000D_
*La revista Estudios Históricos y la Revista Letra Anexa  ya están constituidas como nuevas revistas institucionales_x000D_
se han realizado 5 reuniones del Comité Editorial_x000D_
_x000D_
*Despacho de libros acumulado desde feb. 1048 unidades _x000D_
_x000D_
*Número de libros vendidos desde Febrero a Noviembre  699 unidades _x000D_
_x000D_
*Se participó en la feria de libro en Bogotá y en la Fería Internacional de Guadalajara_x000D_
_x000D_
_x000D_
</v>
      </c>
    </row>
    <row r="112" spans="1:2" x14ac:dyDescent="0.25">
      <c r="A112" s="514" t="s">
        <v>837</v>
      </c>
      <c r="B112" s="516" t="str">
        <f>VLOOKUP(A112,plan_ope_ava!$H$2:$J$162,3,FALSE)</f>
        <v xml:space="preserve">31 de Diciembre de 2015_x000D_
_x000D_
Se cuenta con la propuesta definitiva del acuerdo de investigaciones recomendada por el Comité Central de Investigaciones, la cual fue remitida a la Secretaria General para su revisión y realimentación. Dicha propuesta ha sido socializada en el Comité Directivo, para ser presentada en el Consejo Académico y Superior. Por lo anterior, se ha cumplido en un 100% la meta establecida. _x000D_
_x000D_
Por otra parte, se destaca que ya se cuenta con un primer borrador de la resolución que reglamentará el acuerdo de investigaciones, la cual se encuentra en revisión por parte de los miembros del comité central de investigaciones. _x000D_
_x000D_
</v>
      </c>
    </row>
    <row r="113" spans="1:2" x14ac:dyDescent="0.25">
      <c r="A113" s="511" t="s">
        <v>840</v>
      </c>
      <c r="B113" s="516" t="str">
        <f>VLOOKUP(A113,plan_ope_ava!$H$2:$J$162,3,FALSE)</f>
        <v xml:space="preserve">31 de Diciembre de 2015 _x000D_
_x000D_
Hasta la fecha  se ha cumplido en un 100% el plan de acción establecido, ya que se cuenta con la propuesta del acuerdo de extensión, el cual será socializado el próximo 16 de diciembre con seis de los decanos de la Universidad. _x000D_
</v>
      </c>
    </row>
    <row r="114" spans="1:2" x14ac:dyDescent="0.25">
      <c r="A114" s="514" t="s">
        <v>835</v>
      </c>
      <c r="B114" s="516" t="str">
        <f>VLOOKUP(A114,plan_ope_ava!$H$2:$J$162,3,FALSE)</f>
        <v xml:space="preserve">31 de Diciembre de 2015 _x000D_
_x000D_
El plan de acción de la política de innovación tiene un nivel de cumplimiento del 80%, donde se han realizado las siguientes actividades:_x000D_
_x000D_
*Se remitió la propuesta para la celebración del convenio_x000D_
*Las dos funcionarias de la Vicerrectoría han participado en dos jornadas de capacitación en la ciudad de Bogotá_x000D_
* El convenio ya se encuentra firmado por las partes (SIC - UTP)_x000D_
* Se ha llevado a cabo la Socialización de la Estrategia de Vigilancia Tecnológica e Inteligencia Competitiva, el Taller para el manejo de bases de datos gratuitas, propiedad intelectual, etc. _x000D_
* Se esta llevando a cabo la capacitación de tres funcionarios de la Vicerrectoría de Investigaciones, Innovación y Extensión_x000D_
* Se encuentra en construcción tres estudios de vigilancia tecnológica en diferentes fases. _x000D_
* Se cuenta con un horario de atención para brindar asesorías en el tema_x000D_
* Se ha adelantado un procedimiento sobre el tema de vigilancia tecnológica, el cual esta en construcción. _x000D_
</v>
      </c>
    </row>
    <row r="115" spans="1:2" x14ac:dyDescent="0.25">
      <c r="A115" s="511" t="s">
        <v>908</v>
      </c>
      <c r="B115" s="516" t="str">
        <f>VLOOKUP(A115,plan_ope_ava!$H$2:$J$162,3,FALSE)</f>
        <v xml:space="preserve">Reporte 31 de Diciembre de 2015 _x000D_
_x000D_
Actualmente se cuenta con:_x000D_
_x000D_
*985 Estudiantes vinculados a los Semilleros de Investigación_x000D_
* 630 Estudiantes capacitados a través de los talleres de prácticas universitarias._x000D_
*671 Personas capacitadas en el uso de bases de datos científicas. _x000D_
* 1661 estudiantes beneficiados programa ONDAS_x000D_
_x000D_
Para un  total de 3947 estudiantes en formación, logrando un nivel de cumplimiento del 109.64% de la meta establecida en 3600._x000D_
_x000D_
</v>
      </c>
    </row>
    <row r="116" spans="1:2" ht="30" x14ac:dyDescent="0.25">
      <c r="A116" s="514" t="s">
        <v>337</v>
      </c>
      <c r="B116" s="516" t="str">
        <f>VLOOKUP(A116,plan_ope_ava!$H$2:$J$162,3,FALSE)</f>
        <v xml:space="preserve">31 de Diciembre de 2015_x000D_
_x000D_
Para la vigencia 2015, hasta la fecha se cuenta con las siguientes actividades de gestión y comercialización:_x000D_
_x000D_
EDUCACIÓN CONTINUA O NO FORMAL: 230  actividades desarrolladas cumpliendo en un 247.31% la meta establecida._x000D_
ASESORÍAS Y CONSULTORIAS: 54  actividades desarrolladas cumpliendo en un 135% la meta establecida. _x000D_
SERVICIOS DE LABORATORIOS: 273 servicios presentados por los laboratorios cumpliendo en un 126.97% la meta establecida. _x000D_
_x000D_
_x000D_
</v>
      </c>
    </row>
    <row r="117" spans="1:2" ht="30" x14ac:dyDescent="0.25">
      <c r="A117" s="511" t="s">
        <v>338</v>
      </c>
      <c r="B117" s="516" t="str">
        <f>VLOOKUP(A117,plan_ope_ava!$H$2:$J$162,3,FALSE)</f>
        <v xml:space="preserve">Junio 30 de 2015_x000D_
_x000D_
Este Plan Operativo tiene como objetivo establecer los Proyectos de desarrollo a la innovación tecnológica donde el mayor esfuerzo financiero lo realiza la empresa privada y pública: No de estudiantes vinculados prácticas universitarias conducentes a trabajo de grado. _x000D_
_x000D_
 A la fecha, se cuenta con 817 proyectos colaborativos con las empresas por medio de las Prácticas empresariales conducentes a trabajo de grado, cumpliéndose en un 592% la meta establecida para el año 2015 que es 138.  _x000D_
_x000D_
</v>
      </c>
    </row>
    <row r="118" spans="1:2" ht="30" x14ac:dyDescent="0.25">
      <c r="A118" s="514" t="s">
        <v>212</v>
      </c>
      <c r="B118" s="516" t="str">
        <f>VLOOKUP(A118,plan_ope_ava!$H$2:$J$162,3,FALSE)</f>
        <v>31 de Diciembre de 2015 _x000D_
_x000D_
Plan de Acción en Emprendimiento: A la fecha se tiene un nivel de cumplimiento del 93% en el plan de acción en emprendimiento:_x000D_
_x000D_
1. Se logró participar en el I Work Shop realizado el 25 de Septiembre en la cuidad de Medellín, con 4 funcionarios de la UTP._x000D_
2. Participación de 2 funcionarios de Vicerrectoría de Investigaciones, 1 funcionario de secretaria general y 1 funcionario de financiera en Work Shopping en Tecnnova Medellín_x000D_
3. Ya se elaboró la Propuesta de reglamentación para creación de Empresas derivadas de la Investigación, por parte del asesor Pablo Julio Hernández, quien se la entegó a la Directora del CIDT, la cual la revisará con el Rector, para sus ajustes y firmas_x000D_
4. Se realizó Inventario de Grupos de Investigacion y Proyectos, participando en el tema de Spin Off en el CIDT</v>
      </c>
    </row>
    <row r="119" spans="1:2" x14ac:dyDescent="0.25">
      <c r="A119" s="511" t="s">
        <v>339</v>
      </c>
      <c r="B119" s="516" t="str">
        <f>VLOOKUP(A119,plan_ope_ava!$H$2:$J$162,3,FALSE)</f>
        <v xml:space="preserve">31 de Diciembre de 2015  _x000D_
_x000D_
Este plan operativo realiza el seguimiento del número de Estudiantes de diferentes programas académicos vinculados con las empresas mediante la modalidad de práctica: No de estudiantes vinculados a prácticas universitarias.  _x000D_
_x000D_
A la fecha se cuenta con:   _x000D_
_x000D_
- Estudiantes Vinculados en Práctica Conducente a Trabajo de Grado: 1264_x000D_
- Estudiantes Vinculados en Práctica No Conducente a Trabajo de Grado: 617_x000D_
_x000D_
En total se cuenta con 1881 estudiantes vinculados, es decir la meta se ha cumplido en un 144.7% de la meta establecida de 1300  estudiantes.  _x000D_
</v>
      </c>
    </row>
    <row r="120" spans="1:2" x14ac:dyDescent="0.25">
      <c r="A120" s="514" t="s">
        <v>641</v>
      </c>
      <c r="B120" s="516" t="e">
        <f>VLOOKUP(A120,plan_ope_ava!$H$2:$J$162,3,FALSE)</f>
        <v>#N/A</v>
      </c>
    </row>
    <row r="121" spans="1:2" ht="30" x14ac:dyDescent="0.25">
      <c r="A121" s="511" t="s">
        <v>335</v>
      </c>
      <c r="B121" s="516" t="str">
        <f>VLOOKUP(A121,plan_ope_ava!$H$2:$J$162,3,FALSE)</f>
        <v xml:space="preserve">31 de Diciembre de 2015 _x000D_
_x000D_
Hasta la fecha se ha cumplido en un 93% el plan de acción propuesto:_x000D_
_x000D_
1. Socialización del Programa Exenciones tributarias a la comunidad de investigadores_x000D_
2. Se identificaron empresas interesadas en continuar con el proceso y se diseño la convocatoria interna para conformar un banco de proyectos suseptibles de ser presentados a la convocatoria de beneficios tributarios_x000D_
3. Se contactaron los grupos de investigación con empresarios que definitivamente mostraron su interes en participar. Desde la Vice IIE se asesoró a  2 empresas en profundizar sobre la convocatoria_x000D_
4. Se presentaron 3 propuestas a la convocatoria de beneficios tributarios_x000D_
5. Se contruyeron los sistemas de ensilaje y empacado automático_x000D_
6. Se validaron técnicamente los sistemas de ensilaje y empacado automático_x000D_
7. Propuesta de comercialización construída_x000D_
8. Ejecución técnica y financiera del Proyecto Innpulsa "Transferencia Tecnológica"_x000D_
9. Con respecto al Grupo de Investigación de Proceso de Manufactura y Áloe Vera, se participó en la Feria Agroindustrial y se conversó directamente con el Secretario de Desarrollo Agropecuario del Municipio de Pereira, quien ratificó el interés de una reunión, la cual no se realizó por un viaje fuera del país de dicho funcionario. Debido a cambios de la administración pública se decide aplazar las gestiones para el próximo año con la nueva administración.Y en cuanto al Grupo de Farmacogenética, debido al cambio de administración pública, no se ha podido avanzar en el proceso._x000D_
</v>
      </c>
    </row>
    <row r="122" spans="1:2" ht="30" x14ac:dyDescent="0.25">
      <c r="A122" s="514" t="s">
        <v>853</v>
      </c>
      <c r="B122" s="516" t="str">
        <f>VLOOKUP(A122,plan_ope_ava!$H$2:$J$162,3,FALSE)</f>
        <v xml:space="preserve">Reporte final Enero 26 de 2016_x000D_
_x000D_
El ILEX envía a cada facultad y dirección de programa el listado con la distribución de estudiantes por curso para el respectivo seguimiento y control_x000D_
_x000D_
Durante el año 2015 se enviaron los dos reportes (uno por semestre) con la información actualizada, dando cumplimiento a la meta de dos reportes_x000D_
</v>
      </c>
    </row>
    <row r="123" spans="1:2" x14ac:dyDescent="0.25">
      <c r="A123" s="514" t="s">
        <v>852</v>
      </c>
      <c r="B123" s="516" t="str">
        <f>VLOOKUP(A123,plan_ope_ava!$H$2:$J$162,3,FALSE)</f>
        <v>REPORTE CON CORTE A 31 DE DICIEMBRE DE 2015_x000D_
No se reportan cambios en el avance del 119.05% representado en 125 docentes de planta y transitorios, 122 de ellos en cursos de inglés y francés, correspondientes a los niveles A1, A2, B1 y B2, según la clasificación del marco común europeo y 3 docentes en inmersión._x000D_
_x000D_
REPORTE CON CORTE A 30 DE NOVIEMBRE DE 2015_x000D_
Se evidencia un avance del 119.05% representado en 125 docentes de planta y transitorios, 122 de ellos en cursos de inglés y francés, correspondientes a los niveles A1, A2, B1 y B2, según la clasificación del marco común europeo y 3 docentes en inmersión._x000D_
_x000D_
REPORTE CON CORTE A 31 DE OCTUBRE DE 2015_x000D_
No se reportan cambios en el avance del 68.57% representado en 72 docentes de planta y transitorios, 69 de ellos en cursos de inglés y francés, correspondientes a los niveles A1, A2, B1 y B2, según la clasificación del marco común europeo y 3 docentes en inmersión._x000D_
_x000D_
REPORTE CON CORTE A 30 DE SEPTIEMBRE DE 2015_x000D_
No se reportan cambios en el avance del 68.57% representado en 72 docentes de planta y transitorios, 69 de ellos en cursos de inglés y francés, correspondientes a los niveles A1, A2, B1 y B2, según la clasificación del marco común europeo y 3 docentes en inmersión._x000D_
_x000D_
REPORTE CON CORTE A 31 DE AGOSTO DE 2015_x000D_
Con un avance del 68.57% representado en 72 docentes de planta y transitorios, 69 de ellos en cursos de inglés y francés, correspondientes a los niveles A1, A2, B1 y B2, según la clasificación del marco común europeo y 3 docentes en inmersión._x000D_
_x000D_
REPORTE CON CORTE A 31 DE JULIO DE 2015_x000D_
No se reportan cambios en el avance del 60% representado en 63 docentes de planta y transitorios, 60 de ellos en cursos de inglés y francés, correspondientes a los niveles A1, A2, B1 y B2, según la clasificación del marco común europeo y 3 docentes en inmersión._x000D_
_x000D_
REPORTE CON CORTE A 30 DE JUNIO DE 2015_x000D_
No se reportan cambios en el avance del 60% representado en 63 docentes de planta y transitorios, 60 de ellos en cursos de inglés y francés, correspondientes a los niveles A1, A2, B1 y B2, según la clasificación del marco común europeo y 3 docentes en inmersión._x000D_
_x000D_
REPORTE CON CORTE A 31 DE MAYO DE 2015_x000D_
Se evidencia un avance del 60% representado en 63 docentes de planta y transitorios, 60 de ellos en cursos de inglés y francés, correspondientes a los niveles A1, A2, B1 y B2, según la clasificación del marco común europeo y 3 docentes en inmersión._x000D_
_x000D_
REPORTE CON CORTE A 30 DE ABRIL DE 2015_x000D_
No se reportan cambios en el avance del 53,33% reportado en el corte anterior. Este 53.33% representado en 56 docentes de planta y transitorios en cursos de inglés y francés, se inicia el primer ciclo de formación en segunda lengua, cursos 1,5,7,11 y 15, correspondientes a los niveles A1, A2 y B1, según la clasificación del marco común europeo._x000D_
_x000D_
REPORTE CON CORTE A 31 DE MARZO DE 2015_x000D_
Con un avance del 53,33% representado en 56 docentes de planta y transitorios en cursos de inglés y francés, se inicia el primer ciclo de formación en segunda lengua, cursos 1,5,7,11 y 15, correspondientes a los niveles A1, A2 y B1, según la clasificación del marco común europeo._x000D_
_x000D_
REPORTE CON CORTE A 28 DE FEBRERO DE 2015_x000D_
Con un avance del 52.38% representado en 55 docentes de planta y transitorios en cursos de inglés y francés, se inicia el primer ciclo de formación en segunda lengua, cursos 1,5,7,11 y 15, correspondientes a los niveles A1, A2 y B1, según la clasificación del marco común europeo.</v>
      </c>
    </row>
    <row r="124" spans="1:2" x14ac:dyDescent="0.25">
      <c r="A124" s="511" t="s">
        <v>851</v>
      </c>
      <c r="B124" s="516" t="str">
        <f>VLOOKUP(A124,plan_ope_ava!$H$2:$J$162,3,FALSE)</f>
        <v xml:space="preserve">A 31 de Diciembre se tiene un avance del 91,67% que corresponde a los 110 funcionarios administrativos que han participado en los cursos de formación de la lengua inglesa, dictados por el ILEX. </v>
      </c>
    </row>
    <row r="125" spans="1:2" x14ac:dyDescent="0.25">
      <c r="A125" s="514" t="s">
        <v>847</v>
      </c>
      <c r="B125" s="516" t="str">
        <f>VLOOKUP(A125,plan_ope_ava!$H$2:$J$162,3,FALSE)</f>
        <v xml:space="preserve">Reporte final corte Enero 26 de 2016_x000D_
_x000D_
-Durante la vigencia 2015 se construyó el modelo de formación blending-learning con apoyo de la plataforma My Oxford English (MOE). El diseño curricular fue desarrollado en un 100% (el documento soporte se encuentra en físico en las ofc del ILEX bajo custodia por parte de la Coordinación del Instituto)_x000D_
_x000D_
-Inicio de grupo Piloto de formación en inglés Blended-Learning. _x000D_
-50 docentes UTP inician el proceso_x000D_
-Fecha del proceso: Sept. 21 – Enero 29 de 2016 _x000D_
_x000D_
FECHA DE FINALIZACION EXTENDIDA_x000D_
</v>
      </c>
    </row>
    <row r="126" spans="1:2" x14ac:dyDescent="0.25">
      <c r="A126" s="511" t="s">
        <v>849</v>
      </c>
      <c r="B126" s="516" t="str">
        <f>VLOOKUP(A126,plan_ope_ava!$H$2:$J$162,3,FALSE)</f>
        <v>31 de diciembre de 2015._x000D_
A través del año 2015, se realizaron distintos encuentros con las Facultades, a fin de sensibilizarlas en torno a los procesos de internacionalización, dentro de los cuales se destacan los siguientes: el realizado con los estudiantes y docentes de la Facultad de Ingeniería Mecánica en octubre; varios llevados a cabo con el Decano de Ciencias Ambientales y algunos de sus profesores, para revisar los avances de la internacionalización de la Facultad; los llevados a cabo con los Decanos de las carreras de Ingeniería Industrial e Ingeniería Mecánica, hacia la profundización de los procesos de internacionalización de las mismas; otros con funcionarios de grupos de investigación de las Facultades de Ciencias Ambientales (Producción más Limpia) y de Tecnologías (Unidad de Desarrollo Agroindustrial), a fin de sensibilizarlos sobre la importancia de contar con miradas de expertos y pares internacionales para nutrir los programas académicos relacionados (especialización y maestría) y para la búsqueda de cooperación internacional._x000D_
También se organizaron talleres con expertos sobre cooperación internacional como el llevado a cabo en julio y sobre la internacionalización de la investigación, así como una jornada - taller de sensibilización sobre la internacionalización en casa a cargo del experto holandés Jos Beelen, donde participaron docentes de las Facultades de Tecnología, Ingeniería Mecánica, Ingeniería Industrial, Ingenierías, Ciencias Básicas, Bellas Artes y Humanidades, Ciencias de la Salud, Ciencias Ambientales._x000D_
Los soportes  se fueron subiendo a través del año y se encuentran debidamente registrados. Además los correos soportes se pueden encontrar en el correo de la Dirección de Relaciones Internacionales._x000D_
_x000D_
30 de noviembre._x000D_
Durante este mes, se realizaron varios encuentros con el Decano de Ciencias Ambientales y algunos profesores, a fin de revisar los avances del proceso de internacionalización de la Facultad. Además se apoyó con la preparación de documentos en inglés, a la misión a Alemania por parte del Decano de Ciencias Ambientales y del Vicerrector Académico._x000D_
También se realizó una exposición sobre los procesos de internacionalización a los estudiantes y docentes de la Facultad de Ingeniería Mecánica, a fin de sensibilizar a esta comunidad en estos temas.  _x000D_
_x000D_
31 de octubre. _x000D_
Durante este mes se realizó una actividad muy intensa en coordinación con los Decanos de las carreras de Ingeniería Industrial e Ingeniería Mecánica, hacia la profundización de los procesos de internacionalización de las mismas. Se realizó una misión a Francia liderada por el Sr. Rector donde se pudieron visualizar nuevas oportunidades para intercambios y pasantías de estudiantes y docentes, temas que se están analizando en los programas. _x000D_
_x000D_
30 de septiembre._x000D_
Como complemento a reuniones anteriores, se realizaron otros encuentros con funcionarios de grupos de investigación de las Facultades de Ciencias Ambientales (Producción más Limpia) y de Tecnologías (Unidad de Desarrollo Agroindustrial), a fin de sensibilizarlos sobre la importancia de contar con miradas de expertos y pares internacionales para nutrir los programas académicos relacionados (especialización y maestría) y para la búsqueda de cooperación internacional._x000D_
_x000D_
31 de agosto._x000D_
Como estrategias para la internacionalización en casa, se realizó una reunión en coordinación con la Vicerrectoría de Investigaciones Innovación y Extensión a fin de compartir la experiencia del Prof. Ing. Mauricio Álvarez en su participación en el programa de Écos Nord (Embajada de Francia y Colciencias). Esta cooperación tiene impacto en la investigación y en los currículos de posgrado de la Facultad de Ingeniería. Asi mismo se compartieron algunas posibilidades de movilidad académica._x000D_
_x000D_
En lo relacionado con la Facultad de Tecnologías, se realizó reunión una reunión con Pablo Peláez, Lina María Suarez Guzmán y Gloria edith Guerrero, a fin de compartir información sobre la cooperación internacional con Europa y en el objetivo de definir una estrategia para incentivar la cooperación para el área de investigación en Agroindustria. EL fin de la cooperación es que tenga impacto en la investigación y en los procesos formativos de pregrado y posgrado. _x000D_
_x000D_
31 de julio._x000D_
Durante el mes de julio y como complemento al seminario del mes pasado sobre la internacionalización de la investigación, se llevó a cabo otro seminario-taller donde la experta Kelly Henao coordinadoradora de la red Colombus para América Latina, expuso los diferentes retos con sus oportunidades planteados en el programa europeo HORIZON 2020. A esta sesión de trabajo asistieron investigadores de la mayor parte de las facultades y se pudieron identificar temas donde la UTP puede agregar valor a las propuestas que los socios de la Unión Europea planteen._x000D_
_x000D_
30 de junio._x000D_
Durante el mes de junio se realizó un seminario sobre internacionalización de la investigación girando especialmente en torno a la cooperación internacional con la Unión Europea. A este asistieron representantes de las Facultades de Tecnología, Ciencias Ambientales, Vicerrectorías Académica y de Investigación Innovación y Extensión y se compartieron experiencias exitosas por parte de entidades como la CARDER y RENATA. Se anexa acta y lista de asistentes.   _x000D_
_x000D_
31 de mayo._x000D_
Durante el mes de mayo no se realizó actividad concreta dirigida especialmente a esta sensibilización, sin embargo en reuniones con los Decanos de las Facultades de Ingeniería Mecánica, de Ingenierías y de Ingeniería Industrial, sostenidas en algunas ocasiones la Directora de Relaciones Internacionales plantea la necesidad de motivar a los estudiantes a prepararse académicamente y en formación de segunda lengua para que puedan aprovechar en el corto y mediano plazo las oportunidades internacionales que pueda ofrecer la UTP u otras instituciones. Así mismo en esas charlas se recalca a los docentes la importancia de fortalecer las relaciones con socios internacionales para promover la movilidad acdémica que a la postre resulta en comparación y benchmarking de programas académicos y mejoramiento de la calidad de los mismos.   _x000D_
_x000D_
30 de abril._x000D_
Durante el 30 de abril, se desarrolló una jornada - taller de sensibilización sobre la internacionalización en casa a cargo del experto holandés Jos Beelen. Participaron docentes de las Facultades de Tecnología, Ingeniería Mecánica, Ingeniería Industrial, Ingenierías, Ciencias Básicas, Bellas Artes y Humanidades, Ciencias de la Salud, Ciencias Ambientales. Esto quiere decir que programas de 8 de las 9 facultades participaron con el propósito de compartir sus dudas, experiencias, y además de divulgar al interior de sus facultades la información recibida. Se anexa lista de asistencia como soporte. _x000D_
_x000D_
31 de Marzo de 2015._x000D_
En el marco del propósito de internacionalización, se tiene prevista una charla con un experto internacional que realizará un taller en internacionalización del currículo dirigido a decanos y directores de programa de la UTP. Se espera poder contar con su presencia para el 30 de abril de los corrientes._x000D_
_x000D_
28 de Febrero de 2015._x000D_
Relaciones Internacionales estaba a la espera de la confirmación de planes operativos y metas con el fin de proceder con la definición de la estrategia para iniciar esta sensibilización a programas y ojalá hacerla en coordinación con la Vicerrectoría Académica.</v>
      </c>
    </row>
    <row r="127" spans="1:2" x14ac:dyDescent="0.25">
      <c r="A127" s="514" t="s">
        <v>862</v>
      </c>
      <c r="B127" s="516" t="str">
        <f>VLOOKUP(A127,plan_ope_ava!$H$2:$J$162,3,FALSE)</f>
        <v xml:space="preserve">31 de diciembre._x000D_
No hay novedades. Las próximas convocatorias, tanto para estudiantes UTP como para estudiantes internacionales, se abrirán en el transcurso del I semestre de 2016. _x000D_
_x000D_
30 de noviembre. _x000D_
No hay novedades. Las próximas convocatorias, tanto para estudiantes UTP como para estudiantes internacionales, se abrirán en el transcurso del I semestre de 2016. _x000D_
_x000D_
31 de octubre. _x000D_
No hay novedades para este mes. Con respecto a las convocatorias para estudiantes UTP, se puede mencionar que continúan con su proceso para realizar su intercambio en el primer semestre de 2016. En referencia con las convocatorias para los internacionales, no se han abierto nuevas. Hasta el 30 de octubre recibimos postulaciones; durante el mes de noviembre, se estarán tramitando las aprobaciones de los intercambios por parte de las diferentes facultades de la UTP._x000D_
_x000D_
30 de septiembre._x000D_
Con respecto a convocatorias para estudiantes internacionales, durante el mes de septiembre se lanzaron dos convocatorias diferentes:_x000D_
1. Convocatoria general mediante correo enviado a las universidades socias y publicada también en la página web: http://www.utp.edu.co/internacional/noticias-y-eventos/convocatoria-para-estudiantes-internacionales.html_x000D_
2. Invitación a  las universidades socias por medio de correo electrónico para postular a sus estudiantes, en el marco de la convocatoria Alianza del Pacífico._x000D_
_x000D_
Con respecto a las convocatorias para estudiantes UTP, no hubo novedad, los estudiantes están en proceso de ser postulados a las diferentes universidades socias._x000D_
_x000D_
31 de agosto de 2015._x000D_
Durante el mes de Agosto, se realizó el proceso de matrícula de los estudiantes Internacionales. Se está aún en la recepción de los rotantes en el programa de medicina. Durante septiembre, se abrirá la convocatoria para que las Universidades pares hagan difusión en sus respectivas instituciones._x000D_
_x000D_
Con respecto a los estudiantes UTP, se lanzaron las siguientes convocatorias: _x000D_
1. Convocatoria de movilidad general que abarca la mayoría de convenios bilaterales con los que cuenta la UTP. _x000D_
Es importante mencionar que para esta ocasión el promedio mínimo para aplicar fue de 3.8, con el fin de abarcar más estudiantes que puedan costear su intercambio._x000D_
La convocatoria puede ser revisada en el siguiente link: _x000D_
http://www.utp.edu.co/internacional/oportunidades-en-el-exterior/convocatoria-intercambio-academico-2016-i.html_x000D_
2. Convocatoria Plataforma de Movilidad Alianza del Pacífico. _x000D_
Con el fin de que estudiantes puedan acceder a financiaciones externas para llevar a cabo sus intercambios, se hace una convocatoria semestral para hacerle difusión a la oportunidad de ofrecen los gobiernos de México, Perú, Chile y Colombia. _x000D_
La convocatoria se puede revisar en el siguiente link: _x000D_
http://www.utp.edu.co/internacional/oportunidades-en-el-exterior/convocatoria-alianza-pacifico.html_x000D_
_x000D_
31 de julio de 2015._x000D_
Se están recibiendo a los estudiantes internacionales que iniciarán sus actividades académicas durante la primera semana de Agosto del año en curso. Esta recepción incluye la de los estudiantes que vienen a realizar rotaciones médicas durante los meses de Julio y Agosto de 2015. Las nuevas convocatorias para estudiantes internacionales se lanzarán a partir del mes de septiembre._x000D_
_x000D_
Con respecto a los estudiantes UTP, se realizó un proceso de selección para que estudiantes de la UTP puedan aplicar a las Becas del Gobierno de México, hay 12 estudiantes participando en el proceso. La convocatoria general para todas las universidades con las cuáles tenemos convenio será lanzada durante el mes de Agosto._x000D_
_x000D_
30 de junio de 2015._x000D_
Sin novedades en cuanto a la movilidad entrante: aún estamos en proceso de recibir documentación de los estudiantes que realizarán su intercambio durante el segundo semestre de 2015._x000D_
Con respecto a la movilidad saliente, no hay novedades. Las próximas convocatorias se abrirán a partir del mes de agosto._x000D_
_x000D_
31 de mayo de 2015._x000D_
En relación con las convocatorias para internacionales, dos (2) estudiantes españolas decidieron posponer su aplicación para realizar su intercambio durante el I semestre de 2016, por lo tanto a la fecha tenemos 25 estudiantes internacionales postulados para realizar intercambio académico durante el II semestre de 2015._x000D_
No hemos abierto nuevas convocatorias._x000D_
_x000D_
Con referencia a los estudiantes UTP, se lanzó una convocatoria para realizar intercambio académico en la Universidad Estadual Feira de Santana (UEFS), Brasil; la UTP cuenta con un cupo en el marco del programa BRACOL  y la fecha límite para enviar la documentación fue el 18 de mayo. La convocatoria puede ser revisada en el siguiente link:_x000D_
http://www.utp.edu.co/internacional/oportunidades-en-el-exterior/convocatoria-bracol-uefs.html_x000D_
_x000D_
30 de abril de 2015._x000D_
Con respecto a convocatorias para internacionales, no se han abierto nuevas convocatorias; se está en el proceso de recibir postulaciones. A la fechas hay 27 postulados para realizar su intercambio académico durante el segundo semestre de 2015._x000D_
_x000D_
En relación con las convocatorias internacionales para los UTP, se lanzó una convocatoria para realizar intercambio académico en la Universidad Federal de Integración Latinoamericana - UNILA de Brasil. La UTP cuenta con un cupo, esta información es reciente por lo que no se había contemplado en lo planeado; la fecha límite para recibir la documentación es el 1ro de mayo; la convocatoria puede ser revisada en el siguiente link:_x000D_
http://www.utp.edu.co/internacional/oportunidades-en-el-exterior/convocatoria-bracol-unila.html_x000D_
_x000D_
31 de marzo de 2015._x000D_
Se lanzaron las siguientes convocatorias para estudiantes UTP:_x000D_
1. Convocatoria para realizar intercambio en la Universidad Nacional de la Plata a través del convenio MACA (Movilidad Académica Colombia-Argentina).La UTP tiene un cupo. La convocatoria cerró el 31 de marzo. _x000D_
La convocatoria se puede encontrar publicada en el siguiente link: http://bit.ly/19UinQr_x000D_
2.Se abrió la convocatoria para realizar Doble Diploma con la Escuela Nacional de Ingenierios de Metz (ENIM). La convocatoria cerró el 20 de marzo con 6 postulados. _x000D_
La convocatoria se puede encontrar publicada en el siguiente link: http://bit.ly/1FrLEtK_x000D_
3.Se abrió la convocatoria "Becas Iberoamérica. Estudiantes de Grado. Santander Universidades." La UTP tiene 5 becas. La convocatoria tiene fecha de cierre el 9 de abril de 2015. _x000D_
La convocatoria se puede encontrar publicada en el siguiente link: http://bit.ly/1NX3MQS_x000D_
4.Se abrió la convocatoria para realizar intercambio en el Instituto Tecnológico de Chihuhua II. La UTP tiene 2 cupos. La convocatoria cierra el 9 de abril._x000D_
La convocatoria se puede encontrar en el siguiente link: http://bit.ly/190bxbh_x000D_
_x000D_
Para estudiantes internacionales la información es la siguiente:_x000D_
1.Se envió a las universidades con las cuales tenemos convenio, a través de correo electrónico, la convocatoria para realizar intercambio académico en la UTP durante el segundo semestre de 2015._x000D_
2.Se envío a la Escuela Nacional de Ingenieros de Metz, a travéz de correo electrónico, la convocatoria para realizar Doble Diploma en la UTP. _x000D_
_x000D_
28 de febrero de 2015._x000D_
Se lanzaron las siguientes convocatorias:_x000D_
1. Convocatoria para realizar intercambios en Canadá por medio de le Bureau de Coopération Interuniversitaire (BCI). _x000D_
2. Convocatoria general para realizar intercambios en diferentes universidades con las cuales la UTP tiene convenio (UNAM, Ucentral, USP, UTalca, BUAP, UBA). _x000D_
3.Convocatoria para estudiantes interesados en realizar un intercambio en Middle East Technical University, Ankara, Turquía._x000D_
4. Convocatoria para aplicar a la Plataforma de Movilidad Estudiantil y Académica Alianza del Pacífico._x000D_
Los soportes pueden ser revisados en la fan page y en la web de la Oficina de Relaciones Internacionales UTP: _x000D_
1. Convocatoria Canadá: http://www.utp.edu.co/internacional/oportunidades-en-el-exterior/convocatoria-intercambio-academico-en-canada-2015.html_x000D_
2.Convocatoria General: http://www.utp.edu.co/internacional/oportunidades-en-el-exterior/convocatoria-intercambio-internacional-2015-ii.html_x000D_
3.Convocatoria Middle East Technical University: http://www.utp.edu.co/internacional/intercambio-en-turquia.html_x000D_
4. Convocatoria Plataforma de Movilidad Alianza Pacífico 2015-II: http://www.utp.edu.co/internacional/oportunidades-en-el-exterior/plataforma-de-movilidad-alianza-pacifico-2015-ii.html_x000D_
_x000D_
Con respecto a las convocatorias para los internacionales, la ORI está en la etapa de la preparación de la convocatoria para atraer a los estudiantes internacionales a la UTP para el segundo semestre del 2014. Se lanzará a principios del mes de Marzo. </v>
      </c>
    </row>
    <row r="128" spans="1:2" x14ac:dyDescent="0.25">
      <c r="A128" s="514" t="s">
        <v>859</v>
      </c>
      <c r="B128" s="516" t="str">
        <f>VLOOKUP(A128,plan_ope_ava!$H$2:$J$162,3,FALSE)</f>
        <v xml:space="preserve">31 de diciembre de 2015._x000D_
Durante este mes se enviaron dos tips más: ¿Trabaja o ha pensado trabajar en equipos internacionales para resolver problemas de su área de conocimiento en contextos globales? y ¿Ha pensado en la posibilidad de colaboración internacional internacional virtual con estudiantes y/o docentes de otros países? Se anexan archivos con pdf y el envío se puede verificar en el correo de la Directora de Relaciones Internacionales. Se recibieron algunas respuestas. Lo que se busca es invitar a la reflexión a los docentes, sobre sus actividades en el aula y relacionadas con la internacionalización.   _x000D_
Con respecto a las charlas magistrales, el tema ya se había cerrado._x000D_
_x000D_
30 de noviembre._x000D_
No hay novedades en cuanto a la divulgación magistral de convocatorias, la meta se cumplió al 100%._x000D_
Con relación a los tips, durante este mes se envió un segundo tip: ¿Trabaja o ha pensado trabajar en equipos internacionales para resolver problemas de su área de conocimiento en contextos globales? Se anexa archivo con pdf y el envío se puede verificar en el correo de la Directora de Relaciones Internacionales. Se recibieron algunas respuestas. Lo que se busca es invitar a la reflexión a los docentes, sobre sus actividades en el aula y relacionadas con la internacionalización.   _x000D_
_x000D_
31 de octubre._x000D_
Con respecto a las charlas magistrales, el tema ya se cerró por este año, cumpliendo con el objetivo de dos (una por semestre). Durante este mes se realizó el seguimiento al efecto logrado con el primer tip enviado. Se puede mencionar una reunión sostenida con el Dr. Eduardo Henao, docente de la Facultad de Ciencias de la Salud, quién cuenta con una experiencia personal internacional muy importante, como estudiantre de pregrado y especialización, y quién socializa y motiva a sus estudiantes a ampliar sus horizontes. Adicionalmente, se recibieron correos de algunos profesores, evidenciando el interés que hay en el tema por parte de algunos profesores. Se puedan revisar las respuestas en el correo electrónico de la Directora de Relaciones Internacionales. _x000D_
_x000D_
30 de septiembre. _x000D_
Con respecto a las charlas magistrales, el tema ya se cerró por este año, cumpliendo con el objetivo de dos (una por semestre).  _x000D_
En relación con los tips, durante septiembre, se compartió uno, que más que un tip es una invitación a reflexionar sobre si el docente tiene claras estrategias curriculares para promover competencias internacionales en sus alumnos. Se recibieron algunas respuestas a manera de preguntas y a manera de comentarios. Esto da pie para establecer unas estrategias para el próximo año. Se anexa pdf asociado._x000D_
_x000D_
31 de agosto de 2015._x000D_
Durante este mes, se realizó la charla magistral a fin de hacer la difusión de las oportunidades de intercambio internacional activas; asistieron 42 estudiantes. Los soportes se encuentran en el archivo digital de la Oficina de Relaciones Internacionales (formato de asistencia, registro fotográfico). _x000D_
_x000D_
Con respecto a la generación de tips se enviarán a la comunidad académica durante la segunda quincena de septiembre. _x000D_
_x000D_
31 de julio de 2015._x000D_
Se está trabajando en la nueva convocatoria para abrirla en Agosto y poder hacer una charla Magistral donde los estudiantes UTP se puedan enterar de las oportunidades en el exterior._x000D_
_x000D_
Durante el primer semestre se realizaron varias reuniones a fin de sensibilizar a parte del equipo docente de la universidad. Ya se están elaborando los tips desde la Oficina de Relaciones Internacionales._x000D_
_x000D_
30 de junio._x000D_
Sin novedades. En el mes de Agosto se retomarán las convocatorias y nuevamente se realizarán charlas magistrales para divulgar la información a estudiantes. La Directora de Relaciones Internacionales iniciará la generación de tips que inviten a la reflexionar sobre el tema a partir del segundo semestre con el fin de esperar la incorporación de todos los miembros de la comunidad universitaria._x000D_
_x000D_
31 de mayo de 2015._x000D_
No hay novedades con respecto a charlas magistrales, se espera realizar una nueva durante el segundo semestre de 2015._x000D_
_x000D_
Con respecto a los tips, la Directora de Relaciones Internacionales iniciará la generación de tips que inviten a la reflexionar sobre el tema a partir del mes de junio por cuanto mayo fue un mes de muchas actividades de internacionalización en la universidad y no se quería que pasaran desapercibidos los tips. _x000D_
_x000D_
30 de abril de 2015._x000D_
No hay novedades con respecto a la divulgación magistral de oportunidades. Con respecto a los tips lo que hay que decir es que después de realizada la sensibilización sobre la pertinencia e importancia de la internacionalización en casa a docentes de la UTP, se espera iniciar la generación de unos tips que inviten a la reflexionar sobre el tema a partir del mes de mayo._x000D_
 _x000D_
31 de marzo de 2015._x000D_
_x000D_
Con el fin de contextualizar esta información, se espera realizar un taller de sensibilización dirigido al staff académico de la universidad en abril de los corrientes._x000D_
_x000D_
28 de febrero de 2015._x000D_
_x000D_
Se realizó una charla magistral el 10 de febrero de los corrientes: previamente se registraron 44 estudiantes y asistieron en realidad 24 estudiantes. Se anexa lista de asistencia a la charla magistral en registro de documentos._x000D_
Relaciones Internacionales iniciará la generación de los tips durante el mes de marzo periodo en que está en pleno funcionamiento académico la institución. </v>
      </c>
    </row>
    <row r="129" spans="1:2" ht="30" x14ac:dyDescent="0.25">
      <c r="A129" s="514" t="s">
        <v>909</v>
      </c>
      <c r="B129" s="516" t="str">
        <f>VLOOKUP(A129,plan_ope_ava!$H$2:$J$162,3,FALSE)</f>
        <v>31 de diciembre de 2015._x000D_
No hay novedades._x000D_
_x000D_
30 de noviembre._x000D_
Durante el mes de noviembre, la Directora de Relaciones Internacionales, participó en una reunión organizada por el DAAD con universidades e instituciones de Alemania. Fue la oportunidad para explorar posibilidades de cooperación y comprobar que los posibles están abietos a excuchar las propuestas de la UTP, para lo cual la universidad debe seguir avanzando en su conformación de líneas de interés y de portafolio de proyectos. Se anexa certificado de permanencia._x000D_
_x000D_
31 de octubre._x000D_
Durante el mes de octubre, la Oficina de Relaciones Internacionales organizó una misión académica a Francia, en la cual participaron: el Rector, la Directora de Relaciones Internacionales y los Decanos de Ingeniería Mecánica e Ingeniería Industrial. Se anexa la agenda desarrollada en Francia. Se realizaron sesiones de trabajo con los pares de la ENIM, de la Université de Lorraine y l'École d'Arts et Métiers. Actualmente, se analizan las diferentes posibilidades y proyectos internos en la UTP, para definir las líneas de trabajo para el fortalecimiento del relacionamiento y la cooperación internacionales. Se anexan soporte de la misión. _x000D_
_x000D_
30 de septiembre de 2015._x000D_
No se reportan novedades para este periodo._x000D_
_x000D_
31 de agosto de 2015._x000D_
No hay novedades._x000D_
_x000D_
31 de julio de 2015._x000D_
El 8 de julio la Directora de Relaciones Internacionales participó en una videoconferencia con Directivas de la Universidad Tecnológica de Tijuana con la perspectiva de complementar fortalezas en temas académicos, de investigación, con miras a aprovechar la Plataforma Alianza Pacífico._x000D_
_x000D_
30 de junio de 2015._x000D_
No se reportan novedades para este mes._x000D_
_x000D_
31 de mayo._x000D_
Con miras a promover el relacionamiento internacional de la Facultad de Tecnología con miras a temas de agroindustria, se promovió una reunión con la Universidad de Aveiro de Portugal. Asistieron el Decano de la Facultad de Tecnología y algunos profesores, se anexa registro fotográfico. _x000D_
_x000D_
30 de abril de 2015._x000D_
Durante el mes de abril no se organizaron reuniones con socios académicos internacionales. _x000D_
_x000D_
31 de marzo de 2015._x000D_
Durante este mes, se realizaron reuniones en la Facultad de Ciencias Ambientales con el Prof. Dieter Lessman de Cottbus, Alemania; en la Facultad de Ingenierías con el Prof. Nicolas Durrande de l'École des Mines de St. Étienne y el 16 de marzo con el Rector Encargado para América Latina de la Universidad de Salerno de Italia. _x000D_
Estas tres reuniones se sostuvieron con el fin de buscar las alternativas para ampliar o iniciar la cooperación académica internacional. Ver pdf adjuntos. _x000D_
_x000D_
28 de febrero de 2015._x000D_
Se han programado visitas y reuniones para el mes de marzo con académicos de COTTBUS en coordinación con la Facultad de Ciencias Ambientales y de  l'École des Mines de St. Étienne en coordinación con la Facultad de Ingenierías.</v>
      </c>
    </row>
    <row r="130" spans="1:2" ht="30" x14ac:dyDescent="0.25">
      <c r="A130" s="511" t="s">
        <v>348</v>
      </c>
      <c r="B130" s="516" t="str">
        <f>VLOOKUP(A130,plan_ope_ava!$H$2:$J$162,3,FALSE)</f>
        <v xml:space="preserve">31 de diciembre de 2015._x000D_
No hay novedades._x000D_
_x000D_
30 de noviembre._x000D_
Para reforzar la cooperación con Francia, labor que se ha venido trabajando a lo largo de todo el año, se organizó una reunión con el Rector, los Vicerrectores Académico y de Investigación Innovación y Extensión, los decanos de las Facultades de Ingeniería Industrial, Ingeniería Mecánica, Bellas Artes y Humanidades, Tecnologías. Alllí se trató el tema de la enseñanza del francés, adicional a la formación en inglés, para estudiantes y docentes. Durante este mes se complementó esta estrategia con la charla del Director de Campus France y del Consejero para la Cooperación Universitaria de la Embajada de Francia. Se anexa hoja de asistencia. _x000D_
_x000D_
31 de octubre._x000D_
En el marco de la misión académica a Francia, en la cual participaron: el Rector, la Directora de Relaciones Internacionales y los Decanos de Ingeniería Mecánica e Ingeniería Industrial, se efectuó una sesión de trabajo con la Red Columbus, donde se revisaron los trabajos realizados, la proyección de la universidad, a fin de establecer unas posibles líneas de trabajo. A hoy se han desarrollado reuniones de trabajo en la universidad a fin de establecer una líneas de trabajo._x000D_
_x000D_
30 de septiembre._x000D_
Como complemento a actividades del primer semestre, el Director del DAAD visitó la UTP a fin de resocializar las oportunidades de cooperación existentes a nivel institucional y a nivel de estudiantes y docentes. Así mismo, la UTP recibió la visita del Sr. Embajador de Francia y de su Consejero para la Cooperación. Se anexan hoja de asistentes para el DAAD y acta resultado de la visita para la visita de la Embajada de Francia._x000D_
_x000D_
31 de agosto de 2015._x000D_
No se reportan novedades para este mes._x000D_
_x000D_
31 de julio de 2015._x000D_
No se reportan novedades para este mes._x000D_
_x000D_
30 de junio de 2015._x000D_
No se reportan novedades para este mes._x000D_
_x000D_
31 de mayo de 2015._x000D_
En reunión coordinada por Relaciones Intenacionales con Alexis Carrière representante del Institut Mines-Telecom de Francia, el cual agrupa trece (13) escuelas de ingeniería, con los Decanos de las Facultades de Ingeniería Mecánica, Ingeniería Industrial e Ingenierías, se pudieron analizar y plantear algunos posibles proyectos que se podrían ejecutar en cooperación académica con las instituciones que hacen parte de ese consorcio francés. Se anexa registro de asistencia. _x000D_
_x000D_
30 de abril de 2015._x000D_
Como seguimiento a la relación con la Alianza Francesa y para incentivar el aprendizaje de la lengua francesa entre los estudiantes del programa de ingeniería mecánica, se realizó una reunión con el Decano de Ingeniería Mecánica y el Director de la Alianza Francesa de Pereira. Esto se puede ver que quedó como compromiso en el acta de marzo que se anexa a documentos soporte. _x000D_
_x000D_
31 de marzo de 2015._x000D_
Durante el mes de marzo, se realizaron reuniones/talleres informativos a cargo de la Alianza Francesa (y con una misión de Québec, Canadá), Missouri State University y Colfuturo._x000D_
Se programaron con el fin de promover la movilidad de estudiantes, docentes e investigadores, y el aprovechamiento de las oportunidades internacionales, por parte de la comunidad de la UTP. _x000D_
Ver pdf adjuntos._x000D_
_x000D_
28 de febrero de 2015._x000D_
El 6 de febrero se organizó una conferencia magistral - taller interactivo con la Directora de la Fundación Carolina, Dra. Carolina Olarte a fin de socializar las oportunidades de becas y cursos en España así como de revisar los requisitos y trámites. Se anexa el soporte de asistencia en registro de documentos.  </v>
      </c>
    </row>
    <row r="131" spans="1:2" x14ac:dyDescent="0.25">
      <c r="A131" s="514" t="s">
        <v>349</v>
      </c>
      <c r="B131" s="516" t="str">
        <f>VLOOKUP(A131,plan_ope_ava!$H$2:$J$162,3,FALSE)</f>
        <v xml:space="preserve">31 de diciembre de 2015. _x000D_
No hay novedades._x000D_
_x000D_
30 de noviembre._x000D_
Para reforzar la cooperación con Francia, labor que se ha venido trabajando a lo largo de todo el año, se organizó una reunión con el Rector, los Vicerrectores Académico y de Investigación Innovación y Extensión, los decanos de las Facultades de Ingeniería Industrial, Ingeniería Mecánica, Bellas Artes y Humanidades, Tecnologías. Alllí se trató el tema de la enseñanza del francés, adicional a la formación en inglés, para estudiantes y docentes. Durante este mes se complementó esta estrategia con la charla del Director de Campus France y del Consejero para la Cooperación Universitaria de la Embajada de Francia. Se anexa hoja de asistencia. _x000D_
_x000D_
31 de octubre._x000D_
El 27 de octubre se desarrolló una reunión con el Decano de la Facultad de Ciencias Ambientales, a fin de revisar los avances de la cooperación con la Universidad Técnica de Brandemburgo Cottbus - Senftenberg. Con miras a desarrollar la misión a Alemania, por parte del Vicerrector Académico y el Decano de Ciencias Ambientales, se estructuró un plan de trabajo y de preparación de información, se adjunta plan de trabajo._x000D_
_x000D_
30 de septiembre._x000D_
No se reportan novedades para este periodo._x000D_
_x000D_
31 de agosto de 2015._x000D_
Durante este mes, se realizaron reuniones con el Vicerrector Académico y los Decanos de Ingeniería Industrial e Ingeniería Mecánica con el fin de proponer una misión a Francia para renovar el convenio con la ENIM, aspecto fundamental para la reciente re-acreditación institucional. Se acordó organizar una visita a no sólo a la ENIM sino a otras 3 instituciones a fin de fortalecer cooperación. _x000D_
_x000D_
 _x000D_
31 de julio de 2015._x000D_
Se siguen realizando reuniones con los Decanos de Ingeniería Mecánica e Ingeniería Industrial con el fin de revisar la estrategia de internacionalización: se ha propuesto en lo posible fortalecer los vínculos con las instituciones francesas con las cuales se tiene un convenio vigente y activo (ENIM, École De l’Institut Mines-Télécom  y Arts et Métiers) y convenios vigentes (Université Jean Moulin Lyon 3) así como mejorar los procesos internos de seguimiento y de asignación de prácticas a los estudiantes internacionales.  _x000D_
_x000D_
30 de junio de 2015._x000D_
No se reportan novedades para este mes._x000D_
_x000D_
31 de mayo de 2015._x000D_
En la reunión coordinada por Relaciones Internacionales y el representante del Institut Mines-Telecom de Francia, la Directora de Relaciones Intenacionales invitó a la Facultad de Ingenierías a participar de manera más activa en las reuniones, seminarios, talleres que ofrece la institución a través de la Oficina de Relaciones Internacionales, a fin de promover y visibilizar de manera más clara los procesos de internacionalización que se llevan a cabo en dicha facultad. _x000D_
_x000D_
30 de abril de 2015._x000D_
Reunión con el Decano de Ingeniería Mecánica a fin de revisar los procesos de internacionalización al interior de la Facultad: se retomó el tema de poder participar en la versión 2 de Digital Farm con la ENIM, la posibilidad de ir trabajando en un semillero de talentos para prepararlos en el idioma francés y el fortalecimiento de la cooperación académica con la ENIM. Ver acta del mes anterior y correos cruzados desde la dirección de Relaciones Internacionales. _x000D_
_x000D_
31 de marzo de 2015._x000D_
Durante el mes de marzo, la Directora de Relaciones Internacionales participó en los diálogos de Rectoría con las Facultades de Ingeniería Mecánica, Bellas Artes y Humanidades, Ciencias Ambientales y Ciencias de la Salud, lo cual permitió establecer puntos para la coherencia de acciones en la marco del propósito de internacionalización de la UTP. Ver Actas de la Oficina de Planeación (archivo de Planeación). _x000D_
_x000D_
Adicionalmente se han realizado reuniones con los Decanos y enlaces para la internacionalización de las Facultades de Ingeniería Industrial, Wilson Arenas y Ciencias Ambientales, Luis Gonzaga Gutiérrez. Ver pdf adjuntos donde se indica la organización de la reunión.  _x000D_
_x000D_
28 de febrero de 2015._x000D_
_x000D_
La Directora de Relaciones Internacionales ha participado en los diálogos de Rectoría con las Facultades de Ingeniería Industrial, Ciencias Básicas, Tecnología, Ingenierías, Ciencias de la Educación, lo cual ha permitido establecer puntos de encuentro y de mejoramiento para la coherencia de acciones en la marco del propósito de internacionalización de la UTP. _x000D_
_x000D_
Ver Actas de la Oficina de Planeación (archivo de Planeación). </v>
      </c>
    </row>
    <row r="132" spans="1:2" ht="30" x14ac:dyDescent="0.25">
      <c r="A132" s="511" t="s">
        <v>353</v>
      </c>
      <c r="B132" s="516" t="str">
        <f>VLOOKUP(A132,plan_ope_ava!$H$2:$J$162,3,FALSE)</f>
        <v>1. PERÍODO: Reporte 18 de enero al 31 de diciembre del 2015  _x000D_
_x000D_
 2. CONTEXTO: Se reconoce la alianza UEES como mecanismo para fortalecer relaciones entre los sectores públicos, productivos y la academia, cuyo principal objetivo es coordinar esfuerzos y recursos para el mejor aprovechamiento de las capacidades científicas, tecnológicas y de innovación a favor de la productividad y competitividad.  _x000D_
_x000D_
 El proyecto Universidad Empresa Estado para la transferencia de conocimiento a los sectores y tecnologías más promisorias de la Ecorregión es un proceso que se mide a través del indicador: número de acciones que contribuyan a la transferencia de conocimiento en alianza universidad empresa estado. _x000D_
_x000D_
El total de la meta para el 2015 fue de 20 acciones que contribuyeron a la transferencia de conocimiento alianza universidad empresa estado. _x000D_
_x000D_
Se tuvo un cumplimiento de  20 acciones asociadas al proceso de Ruta de Competitividad en Cafés Especiales, reuniones de concertación y de alianza como la Fundación Universidad Empresa Estado. con un cumplimiento del 100%_x000D_
_x000D_
3. RESULTADOS OBTENIDOS. _x000D_
_x000D_
Se adelantó un proceso asociado a la dinámica derivada del Acuerdo Regional de competitividad en la cadena de valor de Cafés Especiales para lo cual se han realizado procesos de capacitación, reuniones para el establecimiento de acuerdos,  encuentros, debates y alianzas._x000D_
_x000D_
Los resultados obtenidos fueron:_x000D_
_x000D_
1. Feb 18. Reunión Consejo Directivo Cadena Productiva Cafés Especiales_x000D_
2. Marzo 18. Reunión Cadena Productiva Cafés Especiales_x000D_
3. Mayo 20.  Reunión Chinchina Cadena Productiva Cafés Especiales y formulación plan de acción_x000D_
4. Participación en la organización del II Foro Departamental desempleo y mercado laboral_x000D_
5. Reunión de concertación de actores y formulación Plan de Acción Fundación Universidad Empresa Estado_x000D_
6. Visita a Alemania por parte de algunos integrantes de la cadena productiva de cafés especiales_x000D_
7, Guiness record café especial realizado en Santa Rosa el 26 de junio_x000D_
8. Reunión Consejo directivo cadena productiva de Cafés Especiales_x000D_
9. Reunión Ampliada Cadena productiva de cafés especiales julio 31_x000D_
10. Participación organización foro empleo_x000D_
11. Reunión Andi _x000D_
12. Seguimiento a los procesos de cafés especiales. Tema: Café y negocios. Superando barreras_x000D_
13. Encuentro de asociaciones de productores_x000D_
14. Oct 15. Reunión ordinaria del Consejo de la Cadena Productiva_x000D_
15. Octubre 30. Proyecto Regalías_x000D_
16. Proyecto para la sostenibilidad ambiental de la caficultura._x000D_
17. Reunión definición de acuerdos presentación de proyecto de regalías en el tema de cafés especiales_x000D_
18. Reunión ACOPI - Facultad de Ingeniería y- Escuela Turismo Sostenible_x000D_
_x000D_
19. Realización investigación para consolidar la normatividad, los protocolos, costos y beneficios de los diferentes sellos y certificaciones para el Café de Colombia, que en sí mismas generan sobre precios a los cafés especiales vendidos en el marco del paisaje cultural cafetero._x000D_
_x000D_
20. Visita experiencia de desarrollo sostenible:  Parque de innovación y desarrollo tecnológico cafés especiales (docentes y estudiantes investigadores utp) y delegados integrantes de la cadena productiva de cafés especiales_x000D_
_x000D_
Este proceso estuvo acompañado por diversas dependencias de la UTP, entre otras la Vicerrectoría de Investigaciones, Innovación y Extensión; la Facultad de Ingeniería Industrial y Agroindustria_x000D_
_x000D_
 4. SOPORTES: Listados de Asistencia, Actas de los procesos, Documentos Soportes, Registro Fotográfico, Video, Presentaciones. Información completa en el computador de la Oficina del Sistema Universitario del Eje Cafetero, UTP, Edificio Administrativo, Oficina A 320</v>
      </c>
    </row>
    <row r="133" spans="1:2" ht="30" x14ac:dyDescent="0.25">
      <c r="A133" s="514" t="s">
        <v>220</v>
      </c>
      <c r="B133" s="516" t="str">
        <f>VLOOKUP(A133,plan_ope_ava!$H$2:$J$162,3,FALSE)</f>
        <v>1. PERÍODO REPORTE. 18 de enero al 31 de diciembre del 2015_x000D_
_x000D_
 2. CONTEXTO. El proyecto: Red de Observatorios para la Ecorregión Observatorios se orienta al trabajo regional en los que se opere bajo la idea de producir y analizar información para compartir con la sociedad para la toma de decisiones y articulados al Sistema de Información Regional SIR. _x000D_
_x000D_
Este proyecto se mide con dos indicadores: _x000D_
_x000D_
1. Número de observatorios regionales en los cuales participa la UTP_x000D_
_x000D_
2. Observatorios articulados al SIR. El total de la meta para el 2015 para el primer Indicador es de 10 observatorios y para el segundo indicador 6. _x000D_
_x000D_
3. RESULTADOS OBTENIDOS. _x000D_
_x000D_
Indicador 1: Número de observatorios con los que trabaja la UTP. Se tuvo un  un cumplimiento para el indicador No. 1 (Observatorios Regionales en los cuales participa la UTP) de 9/10 observatorios equivalente a un 90%, a través de los siguientes observatorios:_x000D_
 _x000D_
1. Drogas _x000D_
2. Turismo Sostenible_x000D_
3. Ambiental Urbano Regional UTP_x000D_
4. Observatorio de Mercado Laboral ORMET_x000D_
5. Observatorio de Primera Infancia, Infancia y Juventud de la UTP  (OPIJ)_x000D_
6. Salud Pública (UTP)_x000D_
7. Observatorio para la Sostenibilidad del Patrimonio en Paisajes_x000D_
8. Observatorio de Mujer y Género_x000D_
9. Observatorio de Políticas Públicas ESAP_x000D_
_x000D_
 2. En torno al segundo indicador, Observatorios articulados al SIR, la meta fue de 6 observatorios articulados con un cumplimiento de 5 observatorios equivalente al 83%._x000D_
_x000D_
Los observatorios articulados fueron: _x000D_
_x000D_
1. DRAEF_x000D_
2. Drogas del Eje Cafetero_x000D_
3. Turismo sostenible_x000D_
4. Salud pública UTP_x000D_
5. Sostenibilidad de Patrimonio en Paisajes_x000D_
_x000D_
_x000D_
3. Se brindó capacitación en Google Apps y Google Geo para observatorios de la Red; grupos de investigación y semilleros de la UTP, con la intencionalidad de generar sus propios procesos de _x000D_
_x000D_
1. Publicación de datos (mapas e indicadores) por Google maps _x000D_
2. Uso herramientas colaborativas para trabajo en equipo _x000D_
3. Hacer uso de TICs y APPS de última generación para Android y para Plataformas Google_x000D_
_x000D_
Durante el 2015 se contó con apoyo en monitoras y monitores para ayudar a facilitar procesos de los Observatorios: _x000D_
_x000D_
-Turismo Sostenible _x000D_
-Ambiental urbano regional_x000D_
-Drogas_x000D_
-Primera Infancia, Infancia y Juventud_x000D_
-Salud Pública (UTP)_x000D_
-Primera Infancia, Infancia y Juventud_x000D_
_x000D_
Se hizo capacitación para la creación del El Atlas Ambiental de la Facultad de Ciencias Ambientales y formar al personal para su uso dirigido al Grupo GAT (Gestión Ambiental Territorial) de la UTP_x000D_
_x000D_
Igualmente se apoyaron procesos al observatorio de Drogas (reuniones adelantadas con diversos entes relacionados con la temática y salida de campo para diálogo de saberes con la comunidad Embera chamí en Pueblo Rico._x000D_
_x000D_
_x000D_
5. SOPORTES: Listados de Asistencia, Actas de los procesos, Documentos Soportes, Registro Fotográfico, Presentaciones. Información completa en el computador de la Oficina del Sistema Universitario del Eje Cafetero, UTP, Edificio Administrativo, Oficina A 320</v>
      </c>
    </row>
    <row r="134" spans="1:2" ht="30" x14ac:dyDescent="0.25">
      <c r="A134" s="514" t="s">
        <v>356</v>
      </c>
      <c r="B134" s="516" t="str">
        <f>VLOOKUP(A134,plan_ope_ava!$H$2:$J$162,3,FALSE)</f>
        <v xml:space="preserve"> PERÍODO REPORTE:  Enero 18 a diciembre 31 de 2015_x000D_
_x000D_
2. CONTEXTO. Con el objetivo de vincularse estructuralmente a la sociedad se plantea la conformación de un sistema interno de la universidad en el cual sus facultades, docentes y dependencias participen de las diferentes iniciativas que se consolidan como políticas públicas regionales. _x000D_
                                                                                                   _x000D_
El proyecto Sistema Universitario para la Gestión consolidación y gestión de políticas públicas se   mide a través del indicador: Número de Facultades y/o dependencias de la UTP que participan en procesos de construcción y/o actualización de políticas públicas regionales_x000D_
_x000D_
El total de la meta para el 2015 fue de 6 facultades y/o dependencias  que que participan en procesos de construcción y/o actualización de políticas públicas regionales. _x000D_
_x000D_
3. RESULTADOS OBTENIDOS. _x000D_
_x000D_
 Para el 2015 la meta fue de 6 facultades y/o dependencias de la UTP que participaron en procesos de construcción y/o actualización de políticas públicas regionales.  Se tuvo una articulación de 6 dependencias con las que se trabajó este proceso, equivalente a un 100%:_x000D_
_x000D_
A continuación se describen los procesos:_x000D_
_x000D_
1. Instituto de Investigaciones Ambientales: Se adelantaron procesos conjuntos asociados a la política pública Bosque Modelo_x000D_
_x000D_
2. Con la Facultad de Bellas Artes y Humanidades en el Diplomado Escuela de Liderazgo por la Paz en todo lo asociado al proceso de negociación de La Habana, justicia transicional, Ley de Víctimas y restitución de tierras._x000D_
_x000D_
3. Oficina de Planeación: Formulación Política pública de Género del Quindío_x000D_
_x000D_
4. Escuela de Tecnologías, Facultad de Ingeniería Industrial. Acuerdo Regional de Cadena Productiva de Cafés Especiales_x000D_
_x000D_
5. Observatorio de Drogas del Eje Cafetero, para la difusión de procesos asociados a la temática. Acuerdo de Drogas de la Habana y lineamientos para la construcción de una política pública_x000D_
_x000D_
6. Programa de Medicina Veterinaria. Socialización avances documento de política pública Ley contra el maltrato animal que fue sancionada por el Presidente de la República en el mes de diciembre. _x000D_
_x000D_
Información detallada se encuentra en el Edificio Administrativo de la UTP Oficina A 320, computador Área Desarrollo Regional.    _x000D_
</v>
      </c>
    </row>
    <row r="135" spans="1:2" ht="30" x14ac:dyDescent="0.25">
      <c r="A135" s="511" t="s">
        <v>867</v>
      </c>
      <c r="B135" s="516" t="str">
        <f>VLOOKUP(A135,plan_ope_ava!$H$2:$J$162,3,FALSE)</f>
        <v>1. PERÍODO REPORTE: 15 enero al 31 de diciembre del 2015. _x000D_
_x000D_
2. CONTEXTO. El Proyecto: Integración Académica busca consolidar la Región Académica, mediante el impulso y fortalecimiento a iniciativas gestadas al interior de las universidades que trabajan en Red. Persigue apoyar la conformación y fortalecimiento de los postgrados en Red. Se incluye el Fondo Regional de Investigaciones por medio del cual se gestionan proyectos de investigación en los que participan grupos de investigación de las universidades que conforman el Sistema Universitario del Eje Cafetero promoviendo el trabajo conjunto.  _x000D_
_x000D_
El proyecto Integración Académica se mide a través de dos indicadores: _x000D_
_x000D_
No. de Programas de Postgrados en Red en marcha y nuevos gestionados_x000D_
Gestión para la participación activa en el fondo regional de investigaciones _x000D_
 _x000D_
_x000D_
3. RESULTADOS OBTENIDOS. _x000D_
_x000D_
La meta para el 2015 es de 4 postgrados en Red en ejecución y gestionados_x000D_
_x000D_
Se tiene un  cumplimiento de 4/4 equivalente a un 100% _x000D_
_x000D_
A continuación se enumeran los posgrados en red: Doctorado Ciencias Ambientales/ Doctorado en Administración con la UNAM y Maestría en Biología Vegetal / _x000D_
_x000D_
Indicador 2. Se adelanta un proceso de investigación financiado a 2 jóvenes investigadores de la UTP y 2 jóvenes investigadores de la U del Quindío en los siguientes temas:  Alianza Universidad Empresa Estado. Actualmente se adelantan las 4 investigaciones en Alianza Universidad Empresa Estado. No hubo presentación de proyectos en lo relacionado con energías renovables._x000D_
_x000D_
Los informes de avance se han presentado cumplidamente por parte de los jóvenes investigadores_x000D_
_x000D_
1. Proceso de investigación asociado a la Red e Investigadores en Paz, conflicto y derechos humanos. Como producto de esta apuesta se hará una publicación conjunta entre las diversas universidades que hacen parte del proceso.</v>
      </c>
    </row>
    <row r="136" spans="1:2" ht="30" x14ac:dyDescent="0.25">
      <c r="A136" s="514" t="s">
        <v>358</v>
      </c>
      <c r="B136" s="516" t="str">
        <f>VLOOKUP(A136,plan_ope_ava!$H$2:$J$162,3,FALSE)</f>
        <v xml:space="preserve">1. PERÍODO REPORTE: 15 enero al 31 de diciembre del 2015. _x000D_
_x000D_
2. CONTEXTO. El Proyecto: Integración Académica busca consolidar la Región Académica, mediante el impulso y fortalecimiento a iniciativas gestadas al interior de las universidades que trabajan en Red. Persigue apoyar la conformación y fortalecimiento de los postgrados en Red. Se incluye el Fondo Regional de Investigaciones por medio del cual se gestionan proyectos de investigación en los que participan grupos de investigación de las _x000D_
A continuación se enumeran los posgrados en red: Doctorado Ciencias Ambientales _x000D_
_x000D_
Indicador 2. Gestión para la participación activa en el Fondo Regional de Investigaciones._x000D_
_x000D_
Se financiaron 2 jóvenes investigadores de la UTP en temas asociados a alianza universidad empresa estado. A la fecha se tiene un avance del 100% en este proceso. _x000D_
_x000D_
1. Implementación de la termografía infraroja activa pulsada para analizar mediante procesamiento de imágenes termográficas los defectos superficiales y en profundidad en materiales metálicos y a partir de allí diseñar un protocolo experimental que pueda ser incluido dentro de los procesos de control de calidad en piezas aeronáuticas producidas por el Nodo de Metalmecánica de la Cámara de Comercio de Dosquebradas._x000D_
_x000D_
2. Desarrollar un software aplicativo para evaluación económica y análisis estadístico de la congestión para la valoración de soluciones de movilidad._x000D_
_x000D_
Se anexan informes de avance a la fecha_x000D_
 _x000D_
3. En la actualidad se adelanta un proceso de investigación en Red por parte de la Red de Investigadores en Paz, Conflicto y Derechos Humanos que integran diferentes universidades de Caldas, Quindío, Risaralda y Norte del Valle _x000D_
 _x000D_
  </v>
      </c>
    </row>
    <row r="137" spans="1:2" x14ac:dyDescent="0.25">
      <c r="A137" s="511" t="s">
        <v>360</v>
      </c>
      <c r="B137" s="516" t="e">
        <f>VLOOKUP(A137,plan_ope_ava!$H$2:$J$162,3,FALSE)</f>
        <v>#N/A</v>
      </c>
    </row>
    <row r="138" spans="1:2" ht="30" x14ac:dyDescent="0.25">
      <c r="A138" s="511" t="s">
        <v>228</v>
      </c>
      <c r="B138" s="516" t="str">
        <f>VLOOKUP(A138,plan_ope_ava!$H$2:$J$162,3,FALSE)</f>
        <v>1. PERÍODO REPORTE: 19 de enero Al 31 de diciembre del 2015.   _x000D_
_x000D_
2. CONTEXTO.   Desde el 2002 se concertó la Agenda para el Desarrollo Socioambiental de la Ecorregión Eje Cafetero. En 2009-2010 las cinco Corporaciones Ambientales que hacen parte de este territorio priorizaron 18 proyectos ambientales, 6 de los cuales están en ejecución. En todos los proyectos es indispensable la participación de la academia en sus componentes de investigación, docencia y proyección social. _x000D_
_x000D_
Este Proyecto se conforma de 3 planes operativos:  _x000D_
_x000D_
1. Gestión Ambiental Comunidades_x000D_
2. Plataforma natural del territorio como base para el desarrollo sostenible  _x000D_
3. Usos de la agro biodiversidad en la ecorregión eje cafetero _x000D_
_x000D_
3. RESULTADOS OBTENIDOS:_x000D_
_x000D_
En el plan operativo Plataforma Natural del Territorio se tuvo un cumplimiento de 16 de 16 procesos iniciados asociados a la temática equivalente a un 100%.  A continuación se relacionan los procesos adelantados:_x000D_
_x000D_
1. Acciones de acuerdo y seguimiento Agenda de Paz interinstitucional y académica 2015.  _x000D_
_x000D_
2. Cohorte II del Diplomado Escuela de Liderazgo para la Paz_x000D_
_x000D_
3. Reunión Red de Investigadores en Paz, Conflictos y Derechos Humanos_x000D_
_x000D_
4.Realización Comité Ecorregión_x000D_
_x000D_
 Realización 6 Cátedra por la Paz correspondientes al primer semestre del año - _x000D_
_x000D_
5. Cátedra 1: marzo 21 "Mitos y realidades del proceso de paz" Pedro Santana._x000D_
_x000D_
6. Cátedra 2: abril 25 "informe comisión para el esclarecimiento de la verdad del conflicto y sus víctimas" Marco Romero e "Historicidad del conflicto armado, una lectura regional" Carlos Alfonso Victoria. _x000D_
_x000D_
7. Cátedra 3: mayo 09 "la tierra y los orígenes del conflicto armado", "Informe comisión para el esclarecimiento de la verdad histórica del conflicto" y "tierra: una lectura regional" Dario Fajardo y Eisenhowerd Zapata; _x000D_
_x000D_
8. Cátedra 4: "Foro Justicia Transicional" Alfonso Gómez Méndez y Germán Toro; _x000D_
_x000D_
9. Cátedra 5: "Experiencias de Paz-Paces en Colombia" Javier Giraldo y Autoridades indígenas pueblo Misak; _x000D_
_x000D_
10. Cátedra 6: "Refrendación acuerdos de La Habana" Juan Fernando Londoño e Investigador Regional Eje Cafetero. _x000D_
_x000D_
11.  Apoyo concierto por la paz, con la obra "El Mesías" de Georg Friedrich Händel. 4 y 11 de junio de 2015._x000D_
_x000D_
12. Realización "Bicicletón" por la Paz 24 de mayo de 2015._x000D_
_x000D_
13. Encuentro Agenda Regional de Paz septiembre 1_x000D_
_x000D_
14. Encuentro red de comunicadoras y comunicadores por la Paz._x000D_
_x000D_
15. Inicio cohorte III Diplomado Escuela de Liderazgo por la Paz y realización Cátedras Abiertas por la Paz.  (En total se adelantaron 10 sesiones y cátedras por la paz)_x000D_
_x000D_
16. Apoyo proceso cátedra institucional de paz UTP, _x000D_
_x000D_
_x000D_
Igualmente se visibiliza todo el proceso adelantado desde el Jardín Botánico de la UTP a través de diversos procesos de investigación y consultorías tanto regionales como nacionales: _x000D_
_x000D_
1.	Producción de material vegetal para Fedegan_x000D_
2.	Restauración del bosque Aeropuerto Matecaña_x000D_
3.	Producción de material vegetal Empresa Energía De Bogotá_x000D_
4.	Mapa Verde Termales Santa Rosa de Cabal_x000D_
5.	Apoyo a los Jardines Botánicos de Risaralda y mejoramiento Ludoteca_x000D_
6.	Convenio Administración Cascada Los Frayles y el Cedral_x000D_
7.	Erradicación y Compensación en Proyectos de Valorización Municipal_x000D_
8.	Catastro de Arboles del Municipio de Cartago_x000D_
9.     Plan Maestro de Silvicultura Urbana de Pereira_x000D_
_x000D_
_x000D_
Realización de acuerdos y acciones de concertación con el Centro de Estudios e Investigaciones Regionales de la Universidad del Quindío (Evento Megaproyectos, diplomado custodio de semillas)_x000D_
_x000D_
_x000D_
_x000D_
5. SOPORTES: Listados de Asistencia, Actas de los procesos, Documentos Soportes, Registro Fotográfico, Presentaciones. Información completa en el computador de la Oficina del Sistema Universitario del Eje Cafetero, UTP, Edificio Administrativo, Oficina A 320_x000D_
_x000D_
Se trabaja en alianza con el Instituto de Investigaciones Ambientales de la Universidad Tecnológica de Pereira y en asocio con otras entidades.  Información detallada en la UTP, Edificio Administrativo Oficina A 320 y en el Instituto de Investigaciones Ambientales (Bloque Y de la UTP)_x000D_
_x000D_
Información detallada Jardín Botánico UTP.</v>
      </c>
    </row>
    <row r="139" spans="1:2" ht="30" x14ac:dyDescent="0.25">
      <c r="A139" s="514" t="s">
        <v>870</v>
      </c>
      <c r="B139" s="516" t="str">
        <f>VLOOKUP(A139,plan_ope_ava!$H$2:$J$162,3,FALSE)</f>
        <v xml:space="preserve">En el proceso de apoyo al Observatorio Ambiental de Risaralda de la Facultad de Ciencias Ambientales, se consolidó una matriz con la información de los trabajos de grado del Programa de Administración Ambiental desde el año 2009 hasta el 2014, como insumo para el Atlas del Observatorio Ambiental. _x000D_
_x000D_
Se realizaron los diseños de una huerta piramidal y otra utilizando llantas recicladas, que serán implementadas en el edificio 13 de la UTP. Se contó con el apoyo de la división de servicios para la construcción de la pirámides en madera, así mismo con la Facultad de Bellas Artes, quienes a través de la vinculación de dos estudiantes se encargarán de la decoración de las llantas para la implementación de la Huerta, dando cumplimiento a la propuesta de montaje de una huerta demostrativa._x000D_
_x000D_
Se realizaron en total 9 mercados agroecológicos en la Plaza Cívica Ciudad Victoria con muy buenos resultados, se contó con la participación de 35 productores en cada uno de ellos, logrando consolidar este espacio en la ciudad dirigido a los consumidores que buscan alternativas de alimentos saludables.  Cabe mencionar que la meta de esta actividad se cumplió en el mes de julio, sin embargo, se decidió dar continuidad a la coordinación y acompañamiento a los mercados reconociendo los buenos resultados y los impactos positivos que estos representan para la comunidad. _x000D_
_x000D_
Para la Consolidación y ejecución de la agenda académica en agroecología se planearon y ejecutaron 3 Talleres dirigido a productores agroecológicos en los siguientes temas: mercadeo y servicio, manipulación de alimentos y transformación de productos, así mismo se realizó el II Encuentro de Custodios de Semillas del Eje Cafetero, con la participación de 40 custodios. _x000D_
_x000D_
Se apoyaron diferentes actividades encaminadas a la conformación y fortalecimiento de la red de custodios de semillas, para ello se elaboró un directorio completo de los custodios, se diseñaron y elaboraron libretas de utilidad para que los miembros de la red registren el intercambio y siembra de semillas. Se apoyó la realización del encuentro de custodios de semillas, en el cual se elaboró el Plan de trabajo de la red._x000D_
Como apoyo a la consolidación de la casa de Semillas de la Universidad Tecnológica de Pereira Taapay Mikuy, se acompañó el proceso de diseño y construcción de la nueva Huerta agroecológica, así mismo se complementó la información de las semillas que se conservan en la UTP._x000D_
_x000D_
Dentro de las actividades de apoyo al desarrollo del Sistema Participativo de Garantías Risaralda -SPG-, se apoyó la logística del curso de fortalecimiento en agroecología para SPG Risaralda, además se acompañaron las visitas de verificación a diferentes fincas de productores del departamento, para lo cual se presentaron los informes de propuesta de certificación o recertificación de acuerdo a cada caso. Así mismo se realizaron las propuestas de ajustes a los formatos para realizar la verificación._x000D_
_x000D_
</v>
      </c>
    </row>
    <row r="140" spans="1:2" x14ac:dyDescent="0.25">
      <c r="A140" s="511" t="s">
        <v>365</v>
      </c>
      <c r="B140" s="516" t="str">
        <f>VLOOKUP(A140,plan_ope_ava!$H$2:$J$162,3,FALSE)</f>
        <v xml:space="preserve">En el proceso de apoyo de la Secretaria Técnica de la Alianza CARDER –UTP, se realizaron las labores de apoyo para el inicio y ejecución de los seis proyectos desarrollados en el marco del Convenio 642 de 2014 entre la CARDER y la UTP. Así mismo se realizaron las gestiones de apoyo al Ordenador del Gasto, frente al seguimiento de los presupuesto de cada proyecto. Los 6 proyectos finalizaron su ejecución técnica y presupuestal. Así mismo se llevaron a cabo las reuniones de los Comités Estratégicos y Directivos de acuerdo a lo estipulado en el Convenio Marco entre las dos entidades._x000D_
_x000D_
Dentro de la meta de apoyar 5 procesos de gestión ambiental a nivel externo, se acompañaron 5 iniciativas de gestión ambiental en la ciudad que se mencionan a continuación:_x000D_
•	Participación y apoyo en el Comité Técnico Interinstitucional de Educación Ambiental -CIEAR-  _x000D_
•	Participación y apoyo en el Comité Municipal de Educación Ambiental -COMEDA-._x000D_
•	Participación de la Feria de Reciclaje organizada por el Colectivo Ambiental "Reciclar es Conservar"._x000D_
•	Se participó de la celebración de la Feria de la alimentación, realizada en el marco del día mundial de la alimentación organizado por Centro de Innovación y Conocimiento en Gestión Ambiental y Seguridad Alimentaria – CENISAN._x000D_
•	Se apoyó la realización de la actividad de Recolección de Residuos peligrosos y de aparatos eléctricos y electrónicos organizado por la ANDI._x000D_
_x000D_
En el proceso de apoyo para facilitar la integración de los semilleros de investigación en áreas ambientales se elaboró un documento denominado Diagnóstico de los semilleros de investigación de la Facultad de Ciencias Ambientales, así mismo se llevaron a cabo dos Cursos dirigidos a los estudiantes de la Facultad de Ciencias Ambientales y a los grupos de investigación uno sobre Metodología de la Investigación y base de datos y búsqueda de información. _x000D_
_x000D_
En el mes de mayo se realizó la Feria de Sostenibilidad y Desarrollo en la Universidad Tecnológica de Pereira, donde el Centro de Gestión Ambiental participó como organizador del evento, estando a cargo de temas logísticos y de la realización de la muestra de productores agroecológicos y artesanales del evento._x000D_
Como parte del proceso de implementación de iniciativas de gestión ambiental en Instituciones Educativas, fueron implementadas 2 iniciativas en los Centros de Desarrollo Infantil de Tokio y Otún, logrando desarrollar en ambas instituciones, un diagnóstico de la gestión ambiental a partir del cual se revisaron los avances en términos de gestión ambiental, además fue posible establecer con el CDI de Tokio un plan de trabajo para encaminar acciones ambientales con los niños y padres de familia. Así mismo se realizó una salida pedagógica con los docentes del CDI Tokio al Campus UTP, además de la realización en los dos centros una jornada de sensibilización ambiental denominada: Minirecicloton con participación de los docentes, niños y padres de familia. Se está realizando la redacción del documento diagnostico final, el cual se entregará a los CDI´s._x000D_
</v>
      </c>
    </row>
    <row r="141" spans="1:2" x14ac:dyDescent="0.25">
      <c r="A141" s="514" t="s">
        <v>236</v>
      </c>
      <c r="B141" s="516" t="str">
        <f>VLOOKUP(A141,plan_ope_ava!$H$2:$J$162,3,FALSE)</f>
        <v xml:space="preserve">Corte 31 de diciembre de 2015_x000D_
_x000D_
Acompañamiento a las alianzas Existentes. _x000D_
_x000D_
A•	Indicador 1 Potencialización de la Participación de la UTP en espacios de deliberación pública (Este indicador es acumulativo): Se está trabajando en la actualización del inventario de los 65 espacios de deliberación públicos para lo cual quedaron 74 espacios, de la información recibida a la fecha se tiene:_x000D_
_x000D_
De los cuales 6 se encuentran inactivos (Mesa Departamental de Minería Responsable, Risaralda Bosque Modelo Para El Mundo Mesa 4, Mesa Territorial de Alianzas Público Privadas para la Generación de Ingresos de la Población, Víctima del Desplazamiento Forzado por la Violencia y en Situación de Pobreza Extrema, MTAPP, Mesa técnica de generación de ingresos para población vulnerable, Convenio Universidades para la evaluación de 3 políticas públicas municipales: Pereira innova, Primera Infancia y Juventud y Sub comité de la política pública departamental de Competitividad) y 9 nuevos espacios reportados (Nodo Risaralda de la Red Regional de Semilleros – Rredsi, Centros de Apoyo a la Tecnología y la Innovación, Consejo Departamental de Ciencia, Tecnología e Innovación – CODECTI, ASCUN - Nodo Regional, Subcomisión de Planeación del SUE, Junta Directiva Empresarios por la Educación, Red de Universidades del Risaralda, Comité técnico centro occidente del CANAL ZOOM, Clúster TIC Eje – Cafetero)._x000D_
_x000D_
Así mismo se realizó reporte de actualización a 18 espacios de deliberación (Mesa de Investigaciones de Risaralda, Red Regional de Semilleros – Rredsi, Asociación Nacional De Facultades De Educación ASCOFADE, Comité departamental de formación de educadores, Comité departamental de formación de educadores Municipal Pereira, Comité departamental de formación de educadores Municipal de Dosquebradas, Mesa municipal por la primera infancia, Mesa primera infancia, CODECTI, Comisión Regional de Competitividad, Comité Directivo de la Movilización Social, Red de Observatorios del Mercado del Trabajo (ORMET), Convenio UCP - Alcaldía de Pereira para la formulación de 3 políticas públicas: Cti, Competitividad, Sub comité de la política pública departamental de Cti, Comité Interinstitucional de Control Interno de Risaralda – CICIR, Red Académica de Alta Velocidad Regional RADAR,  Grupo Campus Virtual Risaralda - Mesa de TIC de la Red Universitaria de Risaralda y Consejo Directivo Red Académica de Tecnología Avanzada RENATA)._x000D_
Avance sobre la meta 115.49%, el indicador sobrepaso la meta dado que se tenía la expectativa de que el 50% de los espacios de deliberación pública aportaran al PDI, y de acuerdo al resultado de seguimiento corte noviembre se identificaron nueve (9) espacios más donde participa la UTP,  de los cuales todos aportan al PDI.  Es importante aclarar que no hubo una mala planificación de la meta sino que se superó una expectativa de cumplimiento._x000D_
_x000D_
•	Indicador 2 Generación de capacidades para la construcción de alianzas (Este indicador es acumulativo): El pasado 15 de noviembre de 2015, se llevó a cabo la capacitación sobre “Interventoría y Supervisión”, donde se contó con una participación total de 18 personas._x000D_
_x000D_
El indicador sobrepaso la meta dado que se tenía la expectativa de llegar a 7 unidades académicas y 2 unidades adicionales participaron de las actividades para generar capacidades de las alianzas. Es importante aclarar que no hubo una mala planificación de la meta sino que se superó una expectativa de cumplimiento._x000D_
_x000D_
Se anexa soporte en carpeta proyectos AE - diciembre - cuadro de medición de indicadores y carpeta Alianzas existentes_x000D_
</v>
      </c>
    </row>
    <row r="142" spans="1:2" x14ac:dyDescent="0.25">
      <c r="A142" s="514" t="s">
        <v>375</v>
      </c>
      <c r="B142" s="516" t="str">
        <f>VLOOKUP(A142,plan_ope_ava!$H$2:$J$162,3,FALSE)</f>
        <v>Corte  diciembre 31 de 2015_x000D_
_x000D_
Sistema de Gerencia para las alianzas_x000D_
_x000D_
•Indicador 1 Alianzas estratégicas con acompañamiento activo (Indicador acumulativo): Se recibieron 2 reportes del estado actual de las Alianzas de la AHA y Biotecnología, con un acumulado de 20 alianzas con seguimiento y una pendiente por enviar información “Parquesoft”.  (Avance sobre la meta 96.25%)._x000D_
_x000D_
Se anexa soporte en carpeta proyectos AE - noviembre - cuadro de medición de indicadores y sistema de gerencia para las alianzas</v>
      </c>
    </row>
    <row r="143" spans="1:2" x14ac:dyDescent="0.25">
      <c r="A143" s="511" t="s">
        <v>372</v>
      </c>
      <c r="B143" s="516" t="str">
        <f>VLOOKUP(A143,plan_ope_ava!$H$2:$J$162,3,FALSE)</f>
        <v>Avance con corte 31 de diciembre de 2015_x000D_
_x000D_
1.	Rendición De cuentas y control Social _x000D_
_x000D_
Participantes en el proceso de audiencia pública de rendición de cuentas a la ciudadanía: proceso finalizado en el mes de julio y con un cumplimiento del 106.82%. _x000D_
_x000D_
Indicador cumplido_x000D_
_x000D_
•	Indicador 2 Participantes activos en el sistema de control social: Se realizó diálogo con las Facultades de Educación (187) y de Bellas Artes (73) con un total de participación de 260._x000D_
_x000D_
De otro lado la página de UTP rinde cuentas a la fecha se encuentra actualizada y cuenta con un total de 1881 visitas en lo corrido del año.  . (Avance sobre la meta 100%)._x000D_
_x000D_
Se anexa soporte en carpeta proyectos AE - diciembre - cuadro de medición de indicadores y carpeta Rendición de cuentas y control social.</v>
      </c>
    </row>
    <row r="144" spans="1:2" x14ac:dyDescent="0.25">
      <c r="A144" s="511" t="s">
        <v>370</v>
      </c>
      <c r="B144" s="516" t="str">
        <f>VLOOKUP(A144,plan_ope_ava!$H$2:$J$162,3,FALSE)</f>
        <v xml:space="preserve">Corte 31 de diciembre de 2015:_x000D_
_x000D_
El proyecto actualmente presenta un avance físico en su implementación del 67%_x000D_
_x000D_
ÁREA PROYECTOS: 12 proyectos en desarrollo con seguimiento_x000D_
_x000D_
Se ajustó el diseño, verificaron y consolidaron las arquitecturas físicas y lógicas del CIDT, potencializando capacidades esperadas y coherencia con los objetivos del CIDT. _x000D_
Se realizó la revisión y coordinación técnica de las compras requeridas._x000D_
Asesoría y acompañamiento a spin off Electrotic y a dos proyectos potenciales de ser elegibles para acceder al CIDT (red hidroclimatológica y redes de sensores inteligentes, que involucra tres grupos de investigación))_x000D_
Como parte de la estrategia de aportes de la UCP se identificaron 2 proyectos para acompañamiento a planes de negocios vinculando recurso humano de la especialización en Gestión de la innovación "Plataforma de comercio electrónico- con artesanías de Colombia” y “plataforma de servicios KPO"._x000D_
_x000D_
ÁREA COMERCIAL_x000D_
Asesoría en la construcción de los portafolios de servicios de 5 proyectos en las líneas de Smart Grids y Desarrollo de Software._x000D_
Documentación de la Metodología para la construcción del marco teórico de los portafolios comerciales de los  proyectos del CIDT _x000D_
Diseño de la estructura del Programa de Radio del CIDT “Unos minutos por la Innovación.”_x000D_
Difusión de las actividades del CIDT a través de la utilización de los medios internos de la UTP (Web, redes sociales, emisora) _x000D_
Apoyo a la difusión de las diferentes actividades y eventos del CIDT._x000D_
_x000D_
AREA ALIANZAS_x000D_
Enjambre empresarial ruta competitiva NOVITAS (60 entidades han firmado la alianza a la fecha) Pendientes por firmar: 12 entidades_x000D_
_x000D_
Formulación del proyecto para la convocatoria de Innpulsa RETO CLUSTER (UTP, Acopi, CIDT): Implementación de estrategias para el fortalecimiento de las empresas e incremento de la competitividad del sector BPO&amp;O de Risaralda: El proyecto se entregará para revisión de la Vicerrectoria de Investigaciones de la UTP y enviado a Bogotá, para el cierre de la convocatoria el 18 de Diciembre. En este proyecto participan 15 empresas._x000D_
 _x000D_
 Caso de éxito, Convocatoria de Colciencias: Formulación y ejecución del        proyecto "Desarrollo de un prototipo de sistema de información con la empresa  vinculada al Enjambre: Hospitec_x000D_
_x000D_
 1 modelo de negocio para nueva línea de servicio en revisión y acompañamiento:  Caso Electrotic's_x000D_
_x000D_
 Seminario en Desarrollo Web/Móvil donado por la Fundación Mozilla Colombia.  Beneficiados: 14 empresas, 35 emprendedores y estudiantes de Pereira_x000D_
_x000D_
 Transferencia de la Estrategia Comercial del  Nodo tic-Parquesoft Risaralda y  Procolombia a las empresas del Enjambre Novitas: 6 empresas beneficiadas_x000D_
_x000D_
Se están gestando las siguientes alianzas:_x000D_
IAMPLAS (softVT)  Para desarrollo de herramientas de vigilancia estratégica_x000D_
Schreder Empresa belga para laboratorio de Smart Grids_x000D_
Parque Nacional del Café Desarrollo de herramientas de sistema de información e inteligencia de negocios _x000D_
PwC Price Waterhouse Coopers Alianza proyecto políticas públicas_x000D_
EDEQ Convenio para pruebas proyecto localización de fallas_x000D_
Formulación del proyecto para la convocatoria de Innpulsa RETO CLUSTER (UTP, Cámara Pereira, ClústerTic, Acopi, Parquesoft, Alcaldía Pereira): Implementación de estrategias para el fortalecimiento de las empresas e incremento de la competitividad del sector BPO/ITO/KPO ubicado en el departamento de Risaralda_x000D_
</v>
      </c>
    </row>
    <row r="145" spans="1:2" ht="30" x14ac:dyDescent="0.25">
      <c r="A145" s="511" t="s">
        <v>378</v>
      </c>
      <c r="B145" s="516" t="str">
        <f>VLOOKUP(A145,plan_ope_ava!$H$2:$J$162,3,FALSE)</f>
        <v xml:space="preserve">Reporte con corte a Diciembre de 2015_x000D_
_x000D_
El sistema de vigilancia es una herramienta para detectar oportunidades y amenazas que se dan en el contexto, tanto por la dinámicas externas (Dinámicas del orden Nacional, Regional o Local), como también una vigilancia permanente de los procesos internos de la Institución, donde posteriormente podrían realizarse procesos de benchmarking con referentes del contexto externo. _x000D_
_x000D_
Este Plan Operativo tiene como indicadores de medición los siguientes indicadores:_x000D_
_x000D_
1.	Implementación del Sistema de Vigilancia: Este indicador mide el resultado de la implementación del sistema a través de la realización y publicación de informes del contexto para la toma de decisiones.  _x000D_
_x000D_
Al finalizar la vigencia este indicador se encontró en 6 informes terminados:_x000D_
_x000D_
•	Análisis de resultado estudio de Rankings._x000D_
•	Herramienta de análisis SABER PRO._x000D_
•	Oportunidades del PDI frente al PND._x000D_
•	Monitoreo de fuentes de financiación.  _x000D_
•	Lineamientos CNA vs PDI. _x000D_
•	Estudio del contexto educativo articulado con la resignificación del PEI._x000D_
_x000D_
2.	Vigilancia e inteligencia competitiva (Identificación de Información): Este indicador mide el tiempo promedio requerido para identificar información del entorno y realizar el análisis de la misma. Este indicador depende de los informes entregados, por tanto aún se encuentra en 68,8._x000D_
_x000D_
3.	Participantes de la red de trabajo del sistema de vigilancia: Evidencia la cantidad de Unidades académicas o administrativas (excepto la Oficina de Planeación) que se encuentran realizando análisis y vigilancia del contexto articulados al Sistema en Implementación. _x000D_
_x000D_
Al momento se tiene un avance de 5 representadas en:_x000D_
_x000D_
Vicerrectoría Académica_x000D_
Facultad de Ciencias de la Educación_x000D_
Facultad de Ingeniería Industrial_x000D_
Facultad de Ingeniería Eléctrica_x000D_
Unidad Gestión TI y SI._x000D_
</v>
      </c>
    </row>
    <row r="146" spans="1:2" x14ac:dyDescent="0.25">
      <c r="A146" s="514" t="s">
        <v>229</v>
      </c>
      <c r="B146" s="516" t="str">
        <f>VLOOKUP(A146,plan_ope_ava!$H$2:$J$162,3,FALSE)</f>
        <v>Se tiene establecido llegar a por lo menos 10.000 personas nuevas difundidas en el 2015_x000D_
_x000D_
Durante el periodo del mes de Diciembre se reportan difusiones de la _x000D_
 Secretaría técnica: 175 personas  ESAP: 210 personas Unisarc 148 Cooperativa: 311 EAFIT: 12 _x000D_
Para un total en Diciembre de  personas. Al momento 42430 difundidas</v>
      </c>
    </row>
    <row r="147" spans="1:2" x14ac:dyDescent="0.25">
      <c r="A147" s="511" t="s">
        <v>386</v>
      </c>
      <c r="B147" s="516" t="str">
        <f>VLOOKUP(A147,plan_ope_ava!$H$2:$J$162,3,FALSE)</f>
        <v xml:space="preserve">El día 10 de diciembre del 2015 en el evento de cierre de sociedad en movimiento se firmaron Tres (3) nuevos acuerdos con Integra, Asentur y Asociacion de J.A.C San juaquin_x000D_
_x000D_
_x000D_
Es de resaltar acercamiento con la Universidad del Quindio el 28 de julio para explorar firma de memorando y difusión en otros departamentos y reunión con ORMET para buscar la firma de un memorando de cooperación _x000D_
</v>
      </c>
    </row>
    <row r="148" spans="1:2" ht="30" x14ac:dyDescent="0.25">
      <c r="A148" s="511" t="s">
        <v>231</v>
      </c>
      <c r="B148" s="516" t="str">
        <f>VLOOKUP(A148,plan_ope_ava!$H$2:$J$162,3,FALSE)</f>
        <v>Para el año 2015, se tiene establecido las siguientes actividades en las políticas públicas._x000D_
Política Pública de Primera Infancia: Definir y ejecutar componente de política pública de la Mesa de primera infancia de la Sociedad en Movimiento. Diseñar y ejecutar Cátedra Itinerante de Primera Infancia optativa para las Universidades de Sociedad en Movimiento.  Mantener el funcionamiento de la Mesa de primera infancia de la Sociedad en Movimiento. Diseño y ejecución del plan de trabajo. _x000D_
_x000D_
Política Pública Integral de Educación, con énfasis en primera infancia, bilingüismo y acceso a la educación superior: Se  Presentó  la Politica Publica de Bilinguismo desde la Comisión regional de Competitividad  al señor Gobernador, pero no se evidencio voluntad desde el ejecutivo para su aprobación. Continuar los foto reportajes sobre el estado de la infraestructura educativa pública de Pereira. Apoyar los procesos de diseño, puesta en marcha y evaluación de políticas públicas de educación integral de carácter municipal y departamental._x000D_
Política Pública de Ciencia, tecnología e innovación: Apoyar los procesos de diseño, puesta en marcha y evaluación de políticas públicas de Ciencia, Tecnología e Innovación, de carácter municipal y departamental. Realizar Seguimiento a la ejecución de Pereira Innova._x000D_
Política Pública de Competitividad: Apoyar los procesos de diseño, puesta en marcha y evaluación de políticas públicas de Competitividad, de carácter municipal y departamental._x000D_
_x000D_
Política Pública de Desarrollo Social con equidad, justicia e inclusión: Apoyar los procesos de diseño, puesta en marcha y evaluación de políticas públicas de Desarrollo Social, de carácter municipal y departamental.  Avanzar en una Política Pública de Empleo. Desarrollar componente de construcción de paz._x000D_
_x000D_
Política Pública Ambiental “Plan de gestión ambiental regional 2008 – 2019. Risaralda un bosque modelo para el mundo” (ya aprobada por ordenanza): Coordinar con la CARDER y con las administraciones locales firmantes del Pacto, el apoyo de la Sociedad en Movimiento a la política pública._x000D_
_x000D_
En el periodo del mes de julio se realizó en siguiente avance:_x000D_
A la fecha se cuenta  con el avance presentado en reportes pasados, con cuatro proyectos aprobados y con pilotos ejecutados. En cuanto al avance en las gestiones: _x000D_
_x000D_
Se firmó el convenio de fase IV del circulo virtuoso y se dio inicio a la ejecución del mismo con el proceso de contratación interna, El dia 13 de Noviembre se realizo en el Hotel Movich la entrega de resultados del circulo virtuoso.._x000D_
En el proyecto de control social juvenil al Concejo de Pereira Se proseguirá con la actividad luego de validar metodología, no se ha podido dar inicio a la actividad porque no ha salido un decreto para continuar el proceso. En el proyecto de control social juvenil a la asamblea se reporta para el mes de octubre un avance del 70%_x000D_
Se ejecuta el convenio para adelantar el desarrollo de las políticas públicas por parte de la Universidad Católica de Pereira y la Alcaldía de Pereira_x000D_
Ademas, se realizo acercamientos con las diferentes alcaldía del Área metropolitana, Santa rosa y Gobernación  con oficio citatorio para que envien los avances del pacto social para continuar con la evaluación de las políticas públicas y posteriormente se tiene programada para el 06 de octubre la difusión del resultado._x000D_
_x000D_
_x000D_
Se realizó un balance del estado actual de las políticas públicas y de los proyectos de acuerdo a información suministrada por las administraciones de los municipios del área metropolitana, Santa Rosa y la Gobernación del Risaralda, el cual fue presentado en el comité directivo de sociedad en Movimiento _x000D_
Se llevo a cabo el  foro de Empleo  el día 10 de septiembre del 2015 para continuar con la construcción de la PP_x000D_
 Se definio con ExE el plan de trabajo y se dividieron las Instituciones Educativas, el cual sociedad en movimiento inicio con 20  instituciones las cuales son: Se definio con ExE el plan de trabajo y se dividieron las Instituciones Educativas, el cual sociedad en movimiento inicio con 18  instituciones las cuales son: Institución Educativa San Nicolas, Normal Superior,  Liceo Americas sede de la Normal Superior, Colegio Luis CarlosGonzalez, IE Suroriental, IE Juan XXIII, la IE Jesus Maria Ormaza, IE La villa, IE San fernando, IE Bayron Gaviria, IE Rodrigo Arenas, IE Ciudadela Cuba, IE Alfonso Jaramillo, IE El dorado, IE Carlos E. Vasco. IE La julita, IE leningrado, IE  Hans drews arango, IE Ciudad Boquia, IE Matecaña._x000D_
_x000D_
Se está adelantando el desarrollo de la Política pública de educación con énfasis en competitividad_x000D_
Desde el CODECTI se adelanta la puesta en marcha de la Política Pública de Ciencia Tecnología e Innovación a la luz del nuevo Plan de Desarrollo Nacional_x000D_
Se desarrollo el diplomado  la Cátedra Itinerante de la 3 cohorte escuela para la Paz el dia 21 de septiembre del 2015_x000D_
Desde la Universidad Andina junto con sociedad en movimiento se desarrollo el primer modulo de mensajeros del cambio con la escuela de liderazgo de la Universidad.</v>
      </c>
    </row>
    <row r="149" spans="1:2" ht="30" x14ac:dyDescent="0.25">
      <c r="A149" s="511" t="s">
        <v>234</v>
      </c>
      <c r="B149" s="516" t="str">
        <f>VLOOKUP(A149,plan_ope_ava!$H$2:$J$162,3,FALSE)</f>
        <v xml:space="preserve">Continuar con la difusión y transferencia del proceso de Sociedad en Movimiento; a través de eventos en los departamentos en el país y reuniones particulares, se difundirá el modelo del proceso de Sociedad en Movimiento. Se continuará con la transferencia al departamento de Caldas._x000D_
Presentación a directivos de red Papaz seccional Quindio destacando política pública de primera infancia y Política Pública Integral de Educación._x000D_
Reunión con directivos de la Universidad de Quindio para socializar y plantear la transferencia del Modelo a través de U5_x000D_
</v>
      </c>
    </row>
    <row r="150" spans="1:2" ht="30" x14ac:dyDescent="0.25">
      <c r="A150" s="511" t="s">
        <v>913</v>
      </c>
      <c r="B150" s="516" t="str">
        <f>VLOOKUP(A150,plan_ope_ava!$H$2:$J$162,3,FALSE)</f>
        <v>CORTE 30 DE DICIEMBRE DE 2015._x000D_
Por parte de un profesional se inicio con la difusión al interior de la UTP con un total de 353 personas difundidas para el mes de Noviembre._x000D_
Se elaboró el texto para las pruebas   de lecto escritura que se le hace a los estudiantes al inicio del semestre, la cual fue enviada a la doctora Patricia Carvajal, quien ya envió correo las observaciones para ajustar el texto. y nos encontramos en construcción del texto y las preguntas. Con esto llegaríamos  a 2000 estudiantes anuales aproximadamente, Ademas se contrato personal de apoyo para la difusion de sociedad en movimiento dentro de la UTP_x000D_
_x000D_
_x000D_
NOTA 1: EL INDICADOR DE REEDITORES SE DIO INICIO EL DÍA 22 DE JULIO CON EL TALLER EN LA RED DE NODOS DE LA UTP</v>
      </c>
    </row>
    <row r="151" spans="1:2" x14ac:dyDescent="0.25">
      <c r="A151" s="514"/>
      <c r="B151" s="516" t="e">
        <f>VLOOKUP(A151,plan_ope_ava!$H$2:$J$162,3,FALSE)</f>
        <v>#N/A</v>
      </c>
    </row>
    <row r="152" spans="1:2" x14ac:dyDescent="0.25">
      <c r="A152" s="511"/>
      <c r="B152" s="516" t="e">
        <f>VLOOKUP(A152,plan_ope_ava!$H$2:$J$162,3,FALSE)</f>
        <v>#N/A</v>
      </c>
    </row>
    <row r="153" spans="1:2" x14ac:dyDescent="0.25">
      <c r="A153" s="514"/>
      <c r="B153" s="516" t="e">
        <f>VLOOKUP(A153,plan_ope_ava!$H$2:$J$162,3,FALSE)</f>
        <v>#N/A</v>
      </c>
    </row>
    <row r="154" spans="1:2" x14ac:dyDescent="0.25">
      <c r="A154" s="511"/>
      <c r="B154" s="516" t="e">
        <f>VLOOKUP(A154,plan_ope_ava!$H$2:$J$162,3,FALSE)</f>
        <v>#N/A</v>
      </c>
    </row>
    <row r="155" spans="1:2" x14ac:dyDescent="0.25">
      <c r="A155" s="514"/>
      <c r="B155" s="516" t="e">
        <f>VLOOKUP(A155,plan_ope_ava!$H$2:$J$162,3,FALSE)</f>
        <v>#N/A</v>
      </c>
    </row>
    <row r="156" spans="1:2" x14ac:dyDescent="0.25">
      <c r="A156" s="511"/>
      <c r="B156" s="516" t="e">
        <f>VLOOKUP(A156,plan_ope_ava!$H$2:$J$162,3,FALSE)</f>
        <v>#N/A</v>
      </c>
    </row>
    <row r="157" spans="1:2" x14ac:dyDescent="0.25">
      <c r="A157" s="514"/>
      <c r="B157" s="516" t="e">
        <f>VLOOKUP(A157,plan_ope_ava!$H$2:$J$162,3,FALSE)</f>
        <v>#N/A</v>
      </c>
    </row>
    <row r="158" spans="1:2" x14ac:dyDescent="0.25">
      <c r="A158" s="511"/>
      <c r="B158" s="516" t="e">
        <f>VLOOKUP(A158,plan_ope_ava!$H$2:$J$162,3,FALSE)</f>
        <v>#N/A</v>
      </c>
    </row>
    <row r="159" spans="1:2" x14ac:dyDescent="0.25">
      <c r="A159" s="514"/>
      <c r="B159" s="516" t="e">
        <f>VLOOKUP(A159,plan_ope_ava!$H$2:$J$162,3,FALSE)</f>
        <v>#N/A</v>
      </c>
    </row>
    <row r="160" spans="1:2" x14ac:dyDescent="0.25">
      <c r="A160" s="511"/>
      <c r="B160" s="516" t="e">
        <f>VLOOKUP(A160,plan_ope_ava!$H$2:$J$162,3,FALSE)</f>
        <v>#N/A</v>
      </c>
    </row>
    <row r="161" spans="1:2" x14ac:dyDescent="0.25">
      <c r="A161" s="514"/>
      <c r="B161" s="516" t="e">
        <f>VLOOKUP(A161,plan_ope_ava!$H$2:$J$162,3,FALSE)</f>
        <v>#N/A</v>
      </c>
    </row>
    <row r="162" spans="1:2" x14ac:dyDescent="0.25">
      <c r="A162" s="511"/>
      <c r="B162" s="516" t="e">
        <f>VLOOKUP(A162,plan_ope_ava!$H$2:$J$162,3,FALSE)</f>
        <v>#N/A</v>
      </c>
    </row>
    <row r="163" spans="1:2" x14ac:dyDescent="0.25">
      <c r="A163" s="514"/>
      <c r="B163" s="516" t="e">
        <f>VLOOKUP(A163,plan_ope_ava!$H$2:$J$162,3,FALSE)</f>
        <v>#N/A</v>
      </c>
    </row>
    <row r="164" spans="1:2" x14ac:dyDescent="0.25">
      <c r="A164" s="511"/>
      <c r="B164" s="516" t="e">
        <f>VLOOKUP(A164,plan_ope_ava!$H$2:$J$162,3,FALSE)</f>
        <v>#N/A</v>
      </c>
    </row>
    <row r="165" spans="1:2" x14ac:dyDescent="0.25">
      <c r="A165" s="514"/>
      <c r="B165" s="516" t="e">
        <f>VLOOKUP(A165,plan_ope_ava!$H$2:$J$162,3,FALSE)</f>
        <v>#N/A</v>
      </c>
    </row>
    <row r="166" spans="1:2" x14ac:dyDescent="0.25">
      <c r="A166" s="511"/>
      <c r="B166" s="516" t="e">
        <f>VLOOKUP(A166,plan_ope_ava!$H$2:$J$162,3,FALSE)</f>
        <v>#N/A</v>
      </c>
    </row>
    <row r="167" spans="1:2" x14ac:dyDescent="0.25">
      <c r="A167" s="514"/>
      <c r="B167" s="516" t="e">
        <f>VLOOKUP(A167,plan_ope_ava!$H$2:$J$162,3,FALSE)</f>
        <v>#N/A</v>
      </c>
    </row>
    <row r="168" spans="1:2" x14ac:dyDescent="0.25">
      <c r="A168" s="511"/>
      <c r="B168" s="516" t="e">
        <f>VLOOKUP(A168,plan_ope_ava!$H$2:$J$162,3,FALSE)</f>
        <v>#N/A</v>
      </c>
    </row>
    <row r="169" spans="1:2" x14ac:dyDescent="0.25">
      <c r="A169" s="514"/>
      <c r="B169" s="516" t="e">
        <f>VLOOKUP(A169,plan_ope_ava!$H$2:$J$162,3,FALSE)</f>
        <v>#N/A</v>
      </c>
    </row>
    <row r="170" spans="1:2" x14ac:dyDescent="0.25">
      <c r="A170" s="511"/>
      <c r="B170" s="516" t="e">
        <f>VLOOKUP(A170,plan_ope_ava!$H$2:$J$162,3,FALSE)</f>
        <v>#N/A</v>
      </c>
    </row>
    <row r="171" spans="1:2" x14ac:dyDescent="0.25">
      <c r="A171" s="514"/>
      <c r="B171" s="516" t="e">
        <f>VLOOKUP(A171,plan_ope_ava!$H$2:$J$162,3,FALSE)</f>
        <v>#N/A</v>
      </c>
    </row>
    <row r="172" spans="1:2" x14ac:dyDescent="0.25">
      <c r="A172" s="511"/>
      <c r="B172" s="516" t="e">
        <f>VLOOKUP(A172,plan_ope_ava!$H$2:$J$162,3,FALSE)</f>
        <v>#N/A</v>
      </c>
    </row>
    <row r="173" spans="1:2" x14ac:dyDescent="0.25">
      <c r="A173" s="514"/>
      <c r="B173" s="516" t="e">
        <f>VLOOKUP(A173,plan_ope_ava!$H$2:$J$162,3,FALSE)</f>
        <v>#N/A</v>
      </c>
    </row>
    <row r="174" spans="1:2" x14ac:dyDescent="0.25">
      <c r="A174" s="511"/>
      <c r="B174" s="516" t="e">
        <f>VLOOKUP(A174,plan_ope_ava!$H$2:$J$162,3,FALSE)</f>
        <v>#N/A</v>
      </c>
    </row>
    <row r="175" spans="1:2" x14ac:dyDescent="0.25">
      <c r="A175" s="514"/>
      <c r="B175" s="516" t="e">
        <f>VLOOKUP(A175,plan_ope_ava!$H$2:$J$162,3,FALSE)</f>
        <v>#N/A</v>
      </c>
    </row>
    <row r="176" spans="1:2" x14ac:dyDescent="0.25">
      <c r="A176" s="511"/>
      <c r="B176" s="516" t="e">
        <f>VLOOKUP(A176,plan_ope_ava!$H$2:$J$162,3,FALSE)</f>
        <v>#N/A</v>
      </c>
    </row>
    <row r="177" spans="1:2" x14ac:dyDescent="0.25">
      <c r="A177" s="514"/>
      <c r="B177" s="516" t="e">
        <f>VLOOKUP(A177,plan_ope_ava!$H$2:$J$162,3,FALSE)</f>
        <v>#N/A</v>
      </c>
    </row>
    <row r="178" spans="1:2" x14ac:dyDescent="0.25">
      <c r="A178" s="511"/>
      <c r="B178" s="516" t="e">
        <f>VLOOKUP(A178,plan_ope_ava!$H$2:$J$162,3,FALSE)</f>
        <v>#N/A</v>
      </c>
    </row>
    <row r="179" spans="1:2" x14ac:dyDescent="0.25">
      <c r="A179" s="514"/>
      <c r="B179" s="516" t="e">
        <f>VLOOKUP(A179,plan_ope_ava!$H$2:$J$162,3,FALSE)</f>
        <v>#N/A</v>
      </c>
    </row>
    <row r="180" spans="1:2" x14ac:dyDescent="0.25">
      <c r="A180" s="511"/>
      <c r="B180" s="516" t="e">
        <f>VLOOKUP(A180,plan_ope_ava!$H$2:$J$162,3,FALSE)</f>
        <v>#N/A</v>
      </c>
    </row>
    <row r="181" spans="1:2" x14ac:dyDescent="0.25">
      <c r="A181" s="514"/>
      <c r="B181" s="516" t="e">
        <f>VLOOKUP(A181,plan_ope_ava!$H$2:$J$162,3,FALSE)</f>
        <v>#N/A</v>
      </c>
    </row>
    <row r="182" spans="1:2" x14ac:dyDescent="0.25">
      <c r="A182" s="511"/>
      <c r="B182" s="516" t="e">
        <f>VLOOKUP(A182,plan_ope_ava!$H$2:$J$162,3,FALSE)</f>
        <v>#N/A</v>
      </c>
    </row>
    <row r="183" spans="1:2" x14ac:dyDescent="0.25">
      <c r="A183" s="514"/>
      <c r="B183" s="516" t="e">
        <f>VLOOKUP(A183,plan_ope_ava!$H$2:$J$162,3,FALSE)</f>
        <v>#N/A</v>
      </c>
    </row>
    <row r="184" spans="1:2" x14ac:dyDescent="0.25">
      <c r="A184" s="511"/>
      <c r="B184" s="516" t="e">
        <f>VLOOKUP(A184,plan_ope_ava!$H$2:$J$162,3,FALSE)</f>
        <v>#N/A</v>
      </c>
    </row>
    <row r="185" spans="1:2" x14ac:dyDescent="0.25">
      <c r="A185" s="514"/>
      <c r="B185" s="516" t="e">
        <f>VLOOKUP(A185,plan_ope_ava!$H$2:$J$162,3,FALSE)</f>
        <v>#N/A</v>
      </c>
    </row>
    <row r="186" spans="1:2" x14ac:dyDescent="0.25">
      <c r="A186" s="511"/>
      <c r="B186" s="516" t="e">
        <f>VLOOKUP(A186,plan_ope_ava!$H$2:$J$162,3,FALSE)</f>
        <v>#N/A</v>
      </c>
    </row>
    <row r="187" spans="1:2" x14ac:dyDescent="0.25">
      <c r="A187" s="514"/>
      <c r="B187" s="516" t="e">
        <f>VLOOKUP(A187,plan_ope_ava!$H$2:$J$162,3,FALSE)</f>
        <v>#N/A</v>
      </c>
    </row>
    <row r="188" spans="1:2" x14ac:dyDescent="0.25">
      <c r="A188" s="511"/>
      <c r="B188" s="516" t="e">
        <f>VLOOKUP(A188,plan_ope_ava!$H$2:$J$162,3,FALSE)</f>
        <v>#N/A</v>
      </c>
    </row>
    <row r="189" spans="1:2" x14ac:dyDescent="0.25">
      <c r="A189" s="514"/>
      <c r="B189" s="516" t="e">
        <f>VLOOKUP(A189,plan_ope_ava!$H$2:$J$162,3,FALSE)</f>
        <v>#N/A</v>
      </c>
    </row>
    <row r="190" spans="1:2" x14ac:dyDescent="0.25">
      <c r="A190" s="511"/>
      <c r="B190" s="516" t="e">
        <f>VLOOKUP(A190,plan_ope_ava!$H$2:$J$162,3,FALSE)</f>
        <v>#N/A</v>
      </c>
    </row>
    <row r="191" spans="1:2" x14ac:dyDescent="0.25">
      <c r="A191" s="514"/>
      <c r="B191" s="516" t="e">
        <f>VLOOKUP(A191,plan_ope_ava!$H$2:$J$162,3,FALSE)</f>
        <v>#N/A</v>
      </c>
    </row>
    <row r="192" spans="1:2" x14ac:dyDescent="0.25">
      <c r="A192" s="511"/>
      <c r="B192" s="516" t="e">
        <f>VLOOKUP(A192,plan_ope_ava!$H$2:$J$162,3,FALSE)</f>
        <v>#N/A</v>
      </c>
    </row>
    <row r="193" spans="1:2" x14ac:dyDescent="0.25">
      <c r="A193" s="514"/>
      <c r="B193" s="516" t="e">
        <f>VLOOKUP(A193,plan_ope_ava!$H$2:$J$162,3,FALSE)</f>
        <v>#N/A</v>
      </c>
    </row>
    <row r="194" spans="1:2" x14ac:dyDescent="0.25">
      <c r="A194" s="511"/>
      <c r="B194" s="516" t="e">
        <f>VLOOKUP(A194,plan_ope_ava!$H$2:$J$162,3,FALSE)</f>
        <v>#N/A</v>
      </c>
    </row>
    <row r="195" spans="1:2" x14ac:dyDescent="0.25">
      <c r="A195" s="514"/>
      <c r="B195" s="516" t="e">
        <f>VLOOKUP(A195,plan_ope_ava!$H$2:$J$162,3,FALSE)</f>
        <v>#N/A</v>
      </c>
    </row>
    <row r="196" spans="1:2" x14ac:dyDescent="0.25">
      <c r="A196" s="511"/>
      <c r="B196" s="516" t="e">
        <f>VLOOKUP(A196,plan_ope_ava!$H$2:$J$162,3,FALSE)</f>
        <v>#N/A</v>
      </c>
    </row>
    <row r="197" spans="1:2" x14ac:dyDescent="0.25">
      <c r="A197" s="514"/>
      <c r="B197" s="516" t="e">
        <f>VLOOKUP(A197,plan_ope_ava!$H$2:$J$162,3,FALSE)</f>
        <v>#N/A</v>
      </c>
    </row>
    <row r="198" spans="1:2" x14ac:dyDescent="0.25">
      <c r="A198" s="511"/>
      <c r="B198" s="516" t="e">
        <f>VLOOKUP(A198,plan_ope_ava!$H$2:$J$162,3,FALSE)</f>
        <v>#N/A</v>
      </c>
    </row>
    <row r="199" spans="1:2" x14ac:dyDescent="0.25">
      <c r="A199" s="514"/>
      <c r="B199" s="516" t="e">
        <f>VLOOKUP(A199,plan_ope_ava!$H$2:$J$162,3,FALSE)</f>
        <v>#N/A</v>
      </c>
    </row>
    <row r="200" spans="1:2" x14ac:dyDescent="0.25">
      <c r="A200" s="511"/>
      <c r="B200" s="516" t="e">
        <f>VLOOKUP(A200,plan_ope_ava!$H$2:$J$162,3,FALSE)</f>
        <v>#N/A</v>
      </c>
    </row>
    <row r="201" spans="1:2" x14ac:dyDescent="0.25">
      <c r="A201" s="514"/>
      <c r="B201" s="516" t="e">
        <f>VLOOKUP(A201,plan_ope_ava!$H$2:$J$162,3,FALSE)</f>
        <v>#N/A</v>
      </c>
    </row>
    <row r="202" spans="1:2" x14ac:dyDescent="0.25">
      <c r="A202" s="511"/>
      <c r="B202" s="516" t="e">
        <f>VLOOKUP(A202,plan_ope_ava!$H$2:$J$162,3,FALSE)</f>
        <v>#N/A</v>
      </c>
    </row>
    <row r="203" spans="1:2" x14ac:dyDescent="0.25">
      <c r="A203" s="514"/>
      <c r="B203" s="516" t="e">
        <f>VLOOKUP(A203,plan_ope_ava!$H$2:$J$162,3,FALSE)</f>
        <v>#N/A</v>
      </c>
    </row>
    <row r="204" spans="1:2" x14ac:dyDescent="0.25">
      <c r="A204" s="511"/>
      <c r="B204" s="516" t="e">
        <f>VLOOKUP(A204,plan_ope_ava!$H$2:$J$162,3,FALSE)</f>
        <v>#N/A</v>
      </c>
    </row>
    <row r="205" spans="1:2" x14ac:dyDescent="0.25">
      <c r="A205" s="514"/>
      <c r="B205" s="516" t="e">
        <f>VLOOKUP(A205,plan_ope_ava!$H$2:$J$162,3,FALSE)</f>
        <v>#N/A</v>
      </c>
    </row>
    <row r="206" spans="1:2" x14ac:dyDescent="0.25">
      <c r="A206" s="511"/>
      <c r="B206" s="516" t="e">
        <f>VLOOKUP(A206,plan_ope_ava!$H$2:$J$162,3,FALSE)</f>
        <v>#N/A</v>
      </c>
    </row>
    <row r="207" spans="1:2" x14ac:dyDescent="0.25">
      <c r="A207" s="514"/>
      <c r="B207" s="516" t="e">
        <f>VLOOKUP(A207,plan_ope_ava!$H$2:$J$162,3,FALSE)</f>
        <v>#N/A</v>
      </c>
    </row>
    <row r="208" spans="1:2" x14ac:dyDescent="0.25">
      <c r="A208" s="511"/>
      <c r="B208" s="516" t="e">
        <f>VLOOKUP(A208,plan_ope_ava!$H$2:$J$162,3,FALSE)</f>
        <v>#N/A</v>
      </c>
    </row>
    <row r="209" spans="1:2" ht="15.75" thickBot="1" x14ac:dyDescent="0.3">
      <c r="A209" s="512"/>
      <c r="B209" s="516" t="e">
        <f>VLOOKUP(A209,plan_ope_ava!$H$2:$J$162,3,FALSE)</f>
        <v>#N/A</v>
      </c>
    </row>
  </sheetData>
  <conditionalFormatting sqref="A1:A1048576">
    <cfRule type="duplicateValues" dxfId="516" priority="1"/>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3" tint="0.39997558519241921"/>
  </sheetPr>
  <dimension ref="A1:M40"/>
  <sheetViews>
    <sheetView tabSelected="1" zoomScaleNormal="100" workbookViewId="0">
      <selection activeCell="M9" sqref="M9"/>
    </sheetView>
  </sheetViews>
  <sheetFormatPr baseColWidth="10" defaultColWidth="0" defaultRowHeight="15" zeroHeight="1" x14ac:dyDescent="0.25"/>
  <cols>
    <col min="1" max="13" width="11.42578125" style="241" customWidth="1"/>
    <col min="14" max="16384" width="11.42578125" style="241" hidden="1"/>
  </cols>
  <sheetData>
    <row r="1" spans="2:5" x14ac:dyDescent="0.25"/>
    <row r="2" spans="2:5" x14ac:dyDescent="0.25"/>
    <row r="3" spans="2:5" ht="18.75" x14ac:dyDescent="0.3">
      <c r="B3" s="315"/>
    </row>
    <row r="4" spans="2:5" ht="24" customHeight="1" x14ac:dyDescent="0.25">
      <c r="B4" s="783"/>
      <c r="C4" s="783"/>
      <c r="D4" s="783"/>
      <c r="E4" s="783"/>
    </row>
    <row r="5" spans="2:5" x14ac:dyDescent="0.25">
      <c r="B5" s="316"/>
    </row>
    <row r="6" spans="2:5" ht="18.75" x14ac:dyDescent="0.3">
      <c r="B6" s="315"/>
    </row>
    <row r="7" spans="2:5" ht="28.5" customHeight="1" x14ac:dyDescent="0.25">
      <c r="B7" s="784"/>
      <c r="C7" s="784"/>
      <c r="D7" s="784"/>
      <c r="E7" s="784"/>
    </row>
    <row r="8" spans="2:5" x14ac:dyDescent="0.25"/>
    <row r="9" spans="2:5" x14ac:dyDescent="0.25"/>
    <row r="10" spans="2:5" x14ac:dyDescent="0.25"/>
    <row r="11" spans="2:5" x14ac:dyDescent="0.25"/>
    <row r="12" spans="2:5" x14ac:dyDescent="0.25"/>
    <row r="13" spans="2:5" x14ac:dyDescent="0.25"/>
    <row r="14" spans="2:5" x14ac:dyDescent="0.25"/>
    <row r="15" spans="2:5" x14ac:dyDescent="0.25"/>
    <row r="16" spans="2:5" x14ac:dyDescent="0.25"/>
    <row r="17" x14ac:dyDescent="0.25"/>
    <row r="18" x14ac:dyDescent="0.25"/>
    <row r="19" x14ac:dyDescent="0.25"/>
    <row r="20" x14ac:dyDescent="0.25"/>
    <row r="21" x14ac:dyDescent="0.25"/>
    <row r="22" x14ac:dyDescent="0.25"/>
    <row r="23" x14ac:dyDescent="0.25"/>
    <row r="24" x14ac:dyDescent="0.25"/>
    <row r="25" x14ac:dyDescent="0.25"/>
    <row r="26" x14ac:dyDescent="0.25"/>
    <row r="27" x14ac:dyDescent="0.25"/>
    <row r="28" x14ac:dyDescent="0.25"/>
    <row r="29" x14ac:dyDescent="0.25"/>
    <row r="30" x14ac:dyDescent="0.25"/>
    <row r="31" x14ac:dyDescent="0.25"/>
    <row r="32" x14ac:dyDescent="0.25"/>
    <row r="33" x14ac:dyDescent="0.25"/>
    <row r="34" x14ac:dyDescent="0.25"/>
    <row r="35" x14ac:dyDescent="0.25"/>
    <row r="36" x14ac:dyDescent="0.25"/>
    <row r="37" x14ac:dyDescent="0.25"/>
    <row r="38" x14ac:dyDescent="0.25"/>
    <row r="39" x14ac:dyDescent="0.25"/>
    <row r="40" x14ac:dyDescent="0.25"/>
  </sheetData>
  <mergeCells count="2">
    <mergeCell ref="B4:E4"/>
    <mergeCell ref="B7:E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24</vt:i4>
      </vt:variant>
    </vt:vector>
  </HeadingPairs>
  <TitlesOfParts>
    <vt:vector size="24" baseType="lpstr">
      <vt:lpstr>obj_ind</vt:lpstr>
      <vt:lpstr>obj_ava</vt:lpstr>
      <vt:lpstr>comp_ind</vt:lpstr>
      <vt:lpstr>comp_ava</vt:lpstr>
      <vt:lpstr>proy_ind</vt:lpstr>
      <vt:lpstr>proy_ava</vt:lpstr>
      <vt:lpstr>plan_ope_ava</vt:lpstr>
      <vt:lpstr>avance</vt:lpstr>
      <vt:lpstr>Tabla de Contenido</vt:lpstr>
      <vt:lpstr>Resumen Obj</vt:lpstr>
      <vt:lpstr>Resumen 3 Niveles</vt:lpstr>
      <vt:lpstr>Recumen Comp</vt:lpstr>
      <vt:lpstr>Resumen Proy</vt:lpstr>
      <vt:lpstr>Desarrollo</vt:lpstr>
      <vt:lpstr>Cobertura</vt:lpstr>
      <vt:lpstr>Bienestar</vt:lpstr>
      <vt:lpstr>Investigaciones</vt:lpstr>
      <vt:lpstr>Internacionalización</vt:lpstr>
      <vt:lpstr>Impacto</vt:lpstr>
      <vt:lpstr>Alianzas</vt:lpstr>
      <vt:lpstr>Cálculo Obj</vt:lpstr>
      <vt:lpstr>Calculo Comp</vt:lpstr>
      <vt:lpstr>Responsables</vt:lpstr>
      <vt:lpstr>Calidad Información</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2006-09-12T12:46:56Z</dcterms:created>
  <dcterms:modified xsi:type="dcterms:W3CDTF">2016-02-24T14:40:55Z</dcterms:modified>
</cp:coreProperties>
</file>