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5" windowWidth="9630" windowHeight="5760"/>
  </bookViews>
  <sheets>
    <sheet name="CUADRO CANTIDADES" sheetId="116" r:id="rId1"/>
  </sheets>
  <externalReferences>
    <externalReference r:id="rId2"/>
  </externalReferences>
  <definedNames>
    <definedName name="_Toc293471269" localSheetId="0">'CUADRO CANTIDADES'!#REF!</definedName>
    <definedName name="_Toc346086082" localSheetId="0">'CUADRO CANTIDADES'!#REF!</definedName>
    <definedName name="_xlnm.Print_Area" localSheetId="0">'CUADRO CANTIDADES'!$A$1:$F$273</definedName>
    <definedName name="_xlnm.Print_Titles" localSheetId="0">'CUADRO CANTIDADES'!$1:$10</definedName>
  </definedNames>
  <calcPr calcId="145621"/>
</workbook>
</file>

<file path=xl/calcChain.xml><?xml version="1.0" encoding="utf-8"?>
<calcChain xmlns="http://schemas.openxmlformats.org/spreadsheetml/2006/main">
  <c r="F264" i="116" l="1"/>
  <c r="F262" i="116"/>
  <c r="F260" i="116"/>
  <c r="F259" i="116"/>
  <c r="F258" i="116"/>
  <c r="F257" i="116"/>
  <c r="F256" i="116"/>
  <c r="F255" i="116"/>
  <c r="F252" i="116"/>
  <c r="F251" i="116"/>
  <c r="F247" i="116"/>
  <c r="F246" i="116"/>
  <c r="F245" i="116"/>
  <c r="F244" i="116"/>
  <c r="F243" i="116"/>
  <c r="F242" i="116"/>
  <c r="F241" i="116"/>
  <c r="F240" i="116"/>
  <c r="F239" i="116"/>
  <c r="F238" i="116"/>
  <c r="F237" i="116"/>
  <c r="F236" i="116"/>
  <c r="F235" i="116"/>
  <c r="F234" i="116"/>
  <c r="F233" i="116"/>
  <c r="F232" i="116"/>
  <c r="F228" i="116"/>
  <c r="F227" i="116"/>
  <c r="F226" i="116"/>
  <c r="F225" i="116"/>
  <c r="F224" i="116"/>
  <c r="F223" i="116"/>
  <c r="F222" i="116"/>
  <c r="F229" i="116" s="1"/>
  <c r="F219" i="116"/>
  <c r="F218" i="116"/>
  <c r="F217" i="116"/>
  <c r="F216" i="116"/>
  <c r="F215" i="116"/>
  <c r="F214" i="116"/>
  <c r="F213" i="116"/>
  <c r="F212" i="116"/>
  <c r="F211" i="116"/>
  <c r="F210" i="116"/>
  <c r="F209" i="116"/>
  <c r="F208" i="116"/>
  <c r="F207" i="116"/>
  <c r="F206" i="116"/>
  <c r="F204" i="116"/>
  <c r="F203" i="116"/>
  <c r="F202" i="116"/>
  <c r="F201" i="116"/>
  <c r="F200" i="116"/>
  <c r="F199" i="116"/>
  <c r="F198" i="116"/>
  <c r="F197" i="116"/>
  <c r="F196" i="116"/>
  <c r="F193" i="116"/>
  <c r="F190" i="116"/>
  <c r="F189" i="116"/>
  <c r="F188" i="116"/>
  <c r="F186" i="116"/>
  <c r="F183" i="116"/>
  <c r="F182" i="116"/>
  <c r="F181" i="116"/>
  <c r="F180" i="116"/>
  <c r="F179" i="116"/>
  <c r="F178" i="116"/>
  <c r="F177" i="116"/>
  <c r="F176" i="116"/>
  <c r="F175" i="116"/>
  <c r="F174" i="116"/>
  <c r="F173" i="116"/>
  <c r="F172" i="116"/>
  <c r="F171" i="116"/>
  <c r="F170" i="116"/>
  <c r="F169" i="116"/>
  <c r="F168" i="116"/>
  <c r="F167" i="116"/>
  <c r="F166" i="116"/>
  <c r="F184" i="116" s="1"/>
  <c r="F163" i="116"/>
  <c r="F162" i="116"/>
  <c r="F161" i="116"/>
  <c r="F158" i="116"/>
  <c r="F157" i="116"/>
  <c r="F151" i="116"/>
  <c r="F143" i="116"/>
  <c r="F142" i="116"/>
  <c r="F141" i="116"/>
  <c r="F140" i="116"/>
  <c r="F139" i="116"/>
  <c r="F136" i="116"/>
  <c r="F131" i="116"/>
  <c r="F130" i="116"/>
  <c r="F115" i="116"/>
  <c r="F113" i="116"/>
  <c r="F100" i="116"/>
  <c r="F97" i="116"/>
  <c r="F96" i="116"/>
  <c r="F95" i="116"/>
  <c r="F94" i="116"/>
  <c r="F89" i="116"/>
  <c r="F88" i="116"/>
  <c r="F86" i="116"/>
  <c r="F83" i="116"/>
  <c r="F82" i="116"/>
  <c r="F81" i="116"/>
  <c r="F79" i="116"/>
  <c r="F78" i="116"/>
  <c r="F77" i="116"/>
  <c r="F76" i="116"/>
  <c r="F75" i="116"/>
  <c r="F74" i="116"/>
  <c r="F73" i="116"/>
  <c r="F72" i="116"/>
  <c r="F71" i="116"/>
  <c r="F68" i="116"/>
  <c r="F67" i="116"/>
  <c r="F66" i="116"/>
  <c r="F65" i="116"/>
  <c r="F69" i="116" s="1"/>
  <c r="F62" i="116"/>
  <c r="F61" i="116"/>
  <c r="F57" i="116"/>
  <c r="F54" i="116"/>
  <c r="F52" i="116"/>
  <c r="F51" i="116"/>
  <c r="F50" i="116"/>
  <c r="F49" i="116"/>
  <c r="F48" i="116"/>
  <c r="F47" i="116"/>
  <c r="F44" i="116"/>
  <c r="F41" i="116"/>
  <c r="F36" i="116"/>
  <c r="F35" i="116"/>
  <c r="F34" i="116"/>
  <c r="F31" i="116"/>
  <c r="F30" i="116"/>
  <c r="F22" i="116"/>
  <c r="F23" i="116"/>
  <c r="F24" i="116"/>
  <c r="F25" i="116"/>
  <c r="F26" i="116"/>
  <c r="F27" i="116"/>
  <c r="F13" i="116"/>
  <c r="F14" i="116"/>
  <c r="F15" i="116"/>
  <c r="F16" i="116"/>
  <c r="F12" i="116"/>
  <c r="F32" i="116" l="1"/>
  <c r="F164" i="116"/>
  <c r="A17" i="116"/>
  <c r="A18" i="116"/>
  <c r="D21" i="116" l="1"/>
  <c r="F21" i="116" s="1"/>
  <c r="F28" i="116" s="1"/>
  <c r="D90" i="116" l="1"/>
  <c r="F90" i="116" s="1"/>
  <c r="A31" i="116"/>
  <c r="D116" i="116" l="1"/>
  <c r="F116" i="116" s="1"/>
  <c r="D205" i="116" l="1"/>
  <c r="F205" i="116" s="1"/>
  <c r="F220" i="116" s="1"/>
  <c r="A166" i="116" l="1"/>
  <c r="A167" i="116" s="1"/>
  <c r="A168" i="116" s="1"/>
  <c r="A169" i="116" s="1"/>
  <c r="A170" i="116" s="1"/>
  <c r="A171" i="116" s="1"/>
  <c r="A172" i="116" s="1"/>
  <c r="A173" i="116" s="1"/>
  <c r="A174" i="116" s="1"/>
  <c r="A175" i="116" s="1"/>
  <c r="A176" i="116" s="1"/>
  <c r="A177" i="116" l="1"/>
  <c r="A179" i="116" s="1"/>
  <c r="A180" i="116" s="1"/>
  <c r="A181" i="116" s="1"/>
  <c r="A182" i="116" s="1"/>
  <c r="A183" i="116" s="1"/>
  <c r="A205" i="116"/>
  <c r="A223" i="116" l="1"/>
  <c r="A224" i="116" s="1"/>
  <c r="A225" i="116" s="1"/>
  <c r="A226" i="116" s="1"/>
  <c r="A227" i="116" s="1"/>
  <c r="A228" i="116" s="1"/>
  <c r="A145" i="116" l="1"/>
  <c r="A232" i="116" l="1"/>
  <c r="A233" i="116" s="1"/>
  <c r="A235" i="116" s="1"/>
  <c r="A236" i="116" s="1"/>
  <c r="A237" i="116" s="1"/>
  <c r="A239" i="116" s="1"/>
  <c r="A240" i="116" s="1"/>
  <c r="A241" i="116" s="1"/>
  <c r="A242" i="116" s="1"/>
  <c r="A243" i="116" s="1"/>
  <c r="A244" i="116" s="1"/>
  <c r="A245" i="116" s="1"/>
  <c r="A248" i="116" s="1"/>
  <c r="A249" i="116" s="1"/>
  <c r="A250" i="116" s="1"/>
  <c r="A251" i="116" s="1"/>
  <c r="A252" i="116" s="1"/>
  <c r="A253" i="116" s="1"/>
  <c r="A254" i="116" s="1"/>
  <c r="A255" i="116" s="1"/>
  <c r="A256" i="116" s="1"/>
  <c r="D263" i="116"/>
  <c r="F263" i="116" s="1"/>
  <c r="D261" i="116"/>
  <c r="F261" i="116" s="1"/>
  <c r="D254" i="116"/>
  <c r="F254" i="116" s="1"/>
  <c r="D253" i="116"/>
  <c r="F253" i="116" s="1"/>
  <c r="D250" i="116"/>
  <c r="F250" i="116" s="1"/>
  <c r="D249" i="116"/>
  <c r="F249" i="116" s="1"/>
  <c r="D248" i="116"/>
  <c r="F248" i="116" s="1"/>
  <c r="F265" i="116" l="1"/>
  <c r="A257" i="116"/>
  <c r="A259" i="116" s="1"/>
  <c r="A260" i="116" s="1"/>
  <c r="A261" i="116" s="1"/>
  <c r="A262" i="116" s="1"/>
  <c r="A263" i="116" s="1"/>
  <c r="A264" i="116" s="1"/>
  <c r="A131" i="116"/>
  <c r="A96" i="116" l="1"/>
  <c r="A14" i="116"/>
  <c r="A97" i="116" l="1"/>
  <c r="A66" i="116" l="1"/>
  <c r="A12" i="116" l="1"/>
  <c r="D80" i="116" l="1"/>
  <c r="F80" i="116" s="1"/>
  <c r="A203" i="116"/>
  <c r="A201" i="116"/>
  <c r="A200" i="116"/>
  <c r="A199" i="116"/>
  <c r="A198" i="116"/>
  <c r="A197" i="116"/>
  <c r="A126" i="116"/>
  <c r="A101" i="116"/>
  <c r="A95" i="116"/>
  <c r="A84" i="116"/>
  <c r="A76" i="116"/>
  <c r="A88" i="116"/>
  <c r="A74" i="116"/>
  <c r="A67" i="116"/>
  <c r="A68" i="116" s="1"/>
  <c r="A207" i="116" l="1"/>
  <c r="A208" i="116" s="1"/>
  <c r="D192" i="116"/>
  <c r="F192" i="116" s="1"/>
  <c r="D191" i="116"/>
  <c r="F191" i="116" s="1"/>
  <c r="D187" i="116"/>
  <c r="F187" i="116" s="1"/>
  <c r="A187" i="116"/>
  <c r="A188" i="116" s="1"/>
  <c r="A189" i="116" s="1"/>
  <c r="D156" i="116"/>
  <c r="F156" i="116" s="1"/>
  <c r="A156" i="116"/>
  <c r="A157" i="116" s="1"/>
  <c r="D155" i="116"/>
  <c r="F155" i="116" s="1"/>
  <c r="D153" i="116"/>
  <c r="F153" i="116" s="1"/>
  <c r="D152" i="116"/>
  <c r="F152" i="116" s="1"/>
  <c r="D150" i="116"/>
  <c r="F150" i="116" s="1"/>
  <c r="D149" i="116"/>
  <c r="F149" i="116" s="1"/>
  <c r="D148" i="116"/>
  <c r="F148" i="116" s="1"/>
  <c r="D147" i="116"/>
  <c r="F147" i="116" s="1"/>
  <c r="D146" i="116"/>
  <c r="F146" i="116" s="1"/>
  <c r="D145" i="116"/>
  <c r="F145" i="116" s="1"/>
  <c r="A146" i="116"/>
  <c r="A147" i="116" s="1"/>
  <c r="A148" i="116" s="1"/>
  <c r="A149" i="116" s="1"/>
  <c r="A150" i="116" s="1"/>
  <c r="A152" i="116" s="1"/>
  <c r="A153" i="116" s="1"/>
  <c r="D138" i="116"/>
  <c r="F138" i="116" s="1"/>
  <c r="D137" i="116"/>
  <c r="F137" i="116" s="1"/>
  <c r="A138" i="116"/>
  <c r="A139" i="116" s="1"/>
  <c r="D135" i="116"/>
  <c r="F135" i="116" s="1"/>
  <c r="A135" i="116"/>
  <c r="D134" i="116"/>
  <c r="F134" i="116" s="1"/>
  <c r="D129" i="116"/>
  <c r="F129" i="116" s="1"/>
  <c r="F132" i="116" s="1"/>
  <c r="D126" i="116"/>
  <c r="F126" i="116" s="1"/>
  <c r="D125" i="116"/>
  <c r="F125" i="116" s="1"/>
  <c r="D124" i="116"/>
  <c r="F124" i="116" s="1"/>
  <c r="D123" i="116"/>
  <c r="F123" i="116" s="1"/>
  <c r="D122" i="116"/>
  <c r="F122" i="116" s="1"/>
  <c r="D121" i="116"/>
  <c r="F121" i="116" s="1"/>
  <c r="D120" i="116"/>
  <c r="F120" i="116" s="1"/>
  <c r="A120" i="116"/>
  <c r="A121" i="116" s="1"/>
  <c r="A122" i="116" s="1"/>
  <c r="A123" i="116" s="1"/>
  <c r="A124" i="116" s="1"/>
  <c r="A125" i="116" s="1"/>
  <c r="D119" i="116"/>
  <c r="F119" i="116" s="1"/>
  <c r="D114" i="116"/>
  <c r="F114" i="116" s="1"/>
  <c r="D112" i="116"/>
  <c r="F112" i="116" s="1"/>
  <c r="D111" i="116"/>
  <c r="F111" i="116" s="1"/>
  <c r="D110" i="116"/>
  <c r="F110" i="116" s="1"/>
  <c r="D109" i="116"/>
  <c r="F109" i="116" s="1"/>
  <c r="D108" i="116"/>
  <c r="F108" i="116" s="1"/>
  <c r="D107" i="116"/>
  <c r="F107" i="116" s="1"/>
  <c r="D106" i="116"/>
  <c r="F106" i="116" s="1"/>
  <c r="D105" i="116"/>
  <c r="F105" i="116" s="1"/>
  <c r="D104" i="116"/>
  <c r="F104" i="116" s="1"/>
  <c r="D103" i="116"/>
  <c r="F103" i="116" s="1"/>
  <c r="D102" i="116"/>
  <c r="F102" i="116" s="1"/>
  <c r="D101" i="116"/>
  <c r="F101" i="116" s="1"/>
  <c r="A100" i="116"/>
  <c r="A102" i="116" s="1"/>
  <c r="A103" i="116" s="1"/>
  <c r="A104" i="116" s="1"/>
  <c r="A105" i="116" s="1"/>
  <c r="A106" i="116" s="1"/>
  <c r="A107" i="116" s="1"/>
  <c r="A108" i="116" s="1"/>
  <c r="A109" i="116" s="1"/>
  <c r="A110" i="116" s="1"/>
  <c r="A111" i="116" s="1"/>
  <c r="A112" i="116" s="1"/>
  <c r="A113" i="116" s="1"/>
  <c r="A114" i="116" s="1"/>
  <c r="A115" i="116" s="1"/>
  <c r="A116" i="116" s="1"/>
  <c r="D93" i="116"/>
  <c r="F93" i="116" s="1"/>
  <c r="D92" i="116"/>
  <c r="F92" i="116" s="1"/>
  <c r="D91" i="116"/>
  <c r="F91" i="116" s="1"/>
  <c r="D87" i="116"/>
  <c r="F87" i="116" s="1"/>
  <c r="D85" i="116"/>
  <c r="F85" i="116" s="1"/>
  <c r="D84" i="116"/>
  <c r="F84" i="116" s="1"/>
  <c r="A75" i="116"/>
  <c r="A77" i="116" s="1"/>
  <c r="A78" i="116" s="1"/>
  <c r="A79" i="116" s="1"/>
  <c r="A80" i="116" s="1"/>
  <c r="A81" i="116" s="1"/>
  <c r="A82" i="116" s="1"/>
  <c r="A83" i="116" s="1"/>
  <c r="A85" i="116" s="1"/>
  <c r="A86" i="116" s="1"/>
  <c r="A87" i="116" s="1"/>
  <c r="A89" i="116" s="1"/>
  <c r="A90" i="116" s="1"/>
  <c r="A91" i="116" s="1"/>
  <c r="A92" i="116" s="1"/>
  <c r="A72" i="116"/>
  <c r="A61" i="116"/>
  <c r="A62" i="116" s="1"/>
  <c r="D60" i="116"/>
  <c r="F60" i="116" s="1"/>
  <c r="F63" i="116" s="1"/>
  <c r="D56" i="116"/>
  <c r="F56" i="116" s="1"/>
  <c r="D55" i="116"/>
  <c r="F55" i="116" s="1"/>
  <c r="D53" i="116"/>
  <c r="F53" i="116" s="1"/>
  <c r="A50" i="116"/>
  <c r="A51" i="116" s="1"/>
  <c r="A52" i="116" s="1"/>
  <c r="A53" i="116" s="1"/>
  <c r="A54" i="116" s="1"/>
  <c r="A55" i="116" s="1"/>
  <c r="A56" i="116" s="1"/>
  <c r="A57" i="116" s="1"/>
  <c r="A48" i="116"/>
  <c r="D46" i="116"/>
  <c r="F46" i="116" s="1"/>
  <c r="D45" i="116"/>
  <c r="F45" i="116" s="1"/>
  <c r="A45" i="116"/>
  <c r="A46" i="116" s="1"/>
  <c r="D40" i="116"/>
  <c r="F40" i="116" s="1"/>
  <c r="D39" i="116"/>
  <c r="F39" i="116" s="1"/>
  <c r="D38" i="116"/>
  <c r="F38" i="116" s="1"/>
  <c r="D37" i="116"/>
  <c r="F37" i="116" s="1"/>
  <c r="A35" i="116"/>
  <c r="A36" i="116" s="1"/>
  <c r="A37" i="116" s="1"/>
  <c r="A38" i="116" s="1"/>
  <c r="A39" i="116" s="1"/>
  <c r="A40" i="116" s="1"/>
  <c r="A26" i="116"/>
  <c r="A27" i="116" s="1"/>
  <c r="A23" i="116"/>
  <c r="A24" i="116" s="1"/>
  <c r="A21" i="116"/>
  <c r="D18" i="116"/>
  <c r="F18" i="116" s="1"/>
  <c r="D17" i="116"/>
  <c r="F17" i="116" s="1"/>
  <c r="F58" i="116" l="1"/>
  <c r="F117" i="116"/>
  <c r="F194" i="116"/>
  <c r="F19" i="116"/>
  <c r="F42" i="116"/>
  <c r="F98" i="116"/>
  <c r="F127" i="116"/>
  <c r="F159" i="116"/>
  <c r="A93" i="116"/>
  <c r="A94" i="116" s="1"/>
  <c r="A210" i="116"/>
  <c r="A211" i="116" s="1"/>
  <c r="A212" i="116" s="1"/>
  <c r="A191" i="116"/>
  <c r="A192" i="116" s="1"/>
  <c r="F266" i="116" l="1"/>
  <c r="F269" i="116" s="1"/>
  <c r="F271" i="116" s="1"/>
  <c r="A214" i="116"/>
  <c r="A215" i="116" s="1"/>
  <c r="F268" i="116" l="1"/>
  <c r="F267" i="116"/>
  <c r="F270" i="116" s="1"/>
  <c r="F272" i="116" s="1"/>
  <c r="A217" i="116"/>
  <c r="A218" i="116" s="1"/>
  <c r="A219" i="116" s="1"/>
</calcChain>
</file>

<file path=xl/sharedStrings.xml><?xml version="1.0" encoding="utf-8"?>
<sst xmlns="http://schemas.openxmlformats.org/spreadsheetml/2006/main" count="487" uniqueCount="289">
  <si>
    <t>No.</t>
  </si>
  <si>
    <t>ITEM</t>
  </si>
  <si>
    <t>UN.</t>
  </si>
  <si>
    <t>1</t>
  </si>
  <si>
    <t>COSTO DIRECTO</t>
  </si>
  <si>
    <t>TOTAL SIN I.V.A</t>
  </si>
  <si>
    <t>I. V. A.   16 %   DE   UTILIDAD</t>
  </si>
  <si>
    <t>PRELIMINARES</t>
  </si>
  <si>
    <t>SUBTOTAL  PRELIMINARES</t>
  </si>
  <si>
    <t>m2</t>
  </si>
  <si>
    <t>m</t>
  </si>
  <si>
    <t>un</t>
  </si>
  <si>
    <t>SUBTOTAL  OBRAS COMPLEMENTARIAS</t>
  </si>
  <si>
    <t>Planeación de obra</t>
  </si>
  <si>
    <t>Afirmado compactado para pisos</t>
  </si>
  <si>
    <t>Lleno con material seleccionado de excavacion</t>
  </si>
  <si>
    <t>Lleno con material seleccionado  de préstamo (transportado)</t>
  </si>
  <si>
    <t>Retiro de sobrantes</t>
  </si>
  <si>
    <t>Retiro de basuras</t>
  </si>
  <si>
    <t>Caballete para teja fajobe sandwich deck arizona</t>
  </si>
  <si>
    <t>Forro o tapa para interiores en superboard 8 mm  una cara incluye tratamiento de juntas, estuco plastico y vinilo tipo 1.</t>
  </si>
  <si>
    <t>Muros interiores en superboard 8 mm  dos caras, incluye tratamiento de juntas, estuco plastico y vinilo tipo 1.</t>
  </si>
  <si>
    <t>Gb</t>
  </si>
  <si>
    <t>Cielo raso - fondo absorvente en Black Theater de 2"</t>
  </si>
  <si>
    <t>Revoques para muros en ladrillo farol y estructura de concreto</t>
  </si>
  <si>
    <t>EXCAVACIONES, LLENOS Y RETIROS</t>
  </si>
  <si>
    <t>SUBTOTAL EXCAVACIONES, LLENOS Y RETIROS</t>
  </si>
  <si>
    <t>ESTRUCTURA DE CONCRETO REFORZADO</t>
  </si>
  <si>
    <t>CUBIERTA Y ESTRUCTURAS METÁLICAS</t>
  </si>
  <si>
    <t>SUBTOTAL CUBIERTA Y ESTRUCTURAS METÁLICAS</t>
  </si>
  <si>
    <t>MUROS Y CIELO RASO</t>
  </si>
  <si>
    <t>SUBTOTAL MUROS Y CIELO RASO</t>
  </si>
  <si>
    <t>REVOQUES</t>
  </si>
  <si>
    <t>SUBTOTAL  REVOQUES</t>
  </si>
  <si>
    <t>ACABADOS PARA MUROS INTERIORES Y EXTERIORES</t>
  </si>
  <si>
    <t>SUBTOTAL  ACABADOS PARA MUROS INTERIORES Y EXTERIORES</t>
  </si>
  <si>
    <t>PISOS - ENCHAPES - APARATOS SANITARIOS</t>
  </si>
  <si>
    <t>SUBTOTAL  PISOS - ENCHAPES - APARATOS SANITARIOS</t>
  </si>
  <si>
    <t xml:space="preserve">Losa de contrapiso Plana  e=0.10 m. incluye malla electrosoldada 4 mm 20-20 </t>
  </si>
  <si>
    <t>Bocapuerta de ancho 10 a 15  cm en granito pulido color beige, incluye dilataciones en bronce</t>
  </si>
  <si>
    <t>Guardaescoba en madera zapan h= 10 cm</t>
  </si>
  <si>
    <t>Espejo 3,10 x 0,80 m calidad peldar bordes biselados</t>
  </si>
  <si>
    <t>Barras de apoyo en acero inoxidable piso-muro y muro para baño</t>
  </si>
  <si>
    <t>Espejo 0,60 x 0,80 m calidad peldar bordes biselados baños profesores</t>
  </si>
  <si>
    <t>CARPINTERIA METÁLICA Y MADERA</t>
  </si>
  <si>
    <t>SUBTOTAL  CARPINTERIA METÁLICA Y MADERA</t>
  </si>
  <si>
    <t>Pasamanos en tubo aguas negras de 2'' con anticorrosivo y acabado en pintura de esmalte color gris plata</t>
  </si>
  <si>
    <t>CARPINTERIA EN ALUMINIO</t>
  </si>
  <si>
    <t>SUBTOTAL  CARPINTERIA EN ALUMINIO</t>
  </si>
  <si>
    <t xml:space="preserve">Ventana tipo v-2 de 0,80 x 3,0 mts para baños </t>
  </si>
  <si>
    <t>Ventana tipo v-2a  de 0,80 x 2,2 mts fachada posterior primer piso</t>
  </si>
  <si>
    <t>Ventana tipo v-4 baños y cocineta profesores</t>
  </si>
  <si>
    <t>Ventana tipo v-7 de 3,65 x 1,2 mts cabinas de control</t>
  </si>
  <si>
    <t>Ventana tipo v-10 de 1,5 x 1,5 mts  sala de profesores</t>
  </si>
  <si>
    <t>Ventana tipo v-16 de 3,0 x 0,80 mts  fachada principal area baños publicos</t>
  </si>
  <si>
    <t>RED DE INCENDIO</t>
  </si>
  <si>
    <t>SUBTOTAL  RED DE INCENDIO</t>
  </si>
  <si>
    <t>Gabinete de incendio de 0,77 x 0,77 x 0,22 , manguera de 100 pies</t>
  </si>
  <si>
    <t xml:space="preserve">INSTALACIONES HIDROSANITARIAS </t>
  </si>
  <si>
    <t xml:space="preserve">SUBTOTAL  INSTALACIONES HIDROSANITARIAS </t>
  </si>
  <si>
    <t>Punto sanitario PVC de 4"</t>
  </si>
  <si>
    <t>Punto sanitario PVC de 3"</t>
  </si>
  <si>
    <t xml:space="preserve">Tubería PVC Novafort de 160 mm </t>
  </si>
  <si>
    <t>Conexión Bajantes o Tragantes de 4"</t>
  </si>
  <si>
    <t>Punto pvc d=4" para desague cubierta o terraza</t>
  </si>
  <si>
    <t xml:space="preserve">TUBERIA PVC PRESION </t>
  </si>
  <si>
    <t>Tubería PVC presión de 1/2"</t>
  </si>
  <si>
    <t>Tubería PVC presión de 3/4" rde 9</t>
  </si>
  <si>
    <t>Tubería PVC presión de 1" rde 21</t>
  </si>
  <si>
    <t>Tubería PVC presión de 1 1/4" rde 21</t>
  </si>
  <si>
    <t>Tubería PVC presión de 2" rde 21</t>
  </si>
  <si>
    <t>VALVULA PD RED WHITE</t>
  </si>
  <si>
    <t>Valvula d= 1/2"</t>
  </si>
  <si>
    <t>Valvula d= 1"</t>
  </si>
  <si>
    <t>PUNTOS HIDRÁULICOS</t>
  </si>
  <si>
    <t>Puntos hidraulicos  d=1/2"</t>
  </si>
  <si>
    <t>Puntos hidraulicos  d=1"</t>
  </si>
  <si>
    <t>CAJAS Y CAMARAS DE INSPECCION</t>
  </si>
  <si>
    <t>SUBTOTAL  CAJAS Y CAMARAS DE INSPECCION</t>
  </si>
  <si>
    <t xml:space="preserve">AIRE ACONDICIONADO </t>
  </si>
  <si>
    <t xml:space="preserve">SUBTOTAL  AIRE ACONDICIONADO </t>
  </si>
  <si>
    <t>Empradizacion zonas verdes</t>
  </si>
  <si>
    <t>Arborizacion</t>
  </si>
  <si>
    <t>Adoquin en concreto rectangular ADOP-A de Indural gris entramado en escalera incluye arena y base afirmado e= 10 cm</t>
  </si>
  <si>
    <t>Gradas en concreto</t>
  </si>
  <si>
    <t>Aseo general</t>
  </si>
  <si>
    <t>OBRAS DE REPARACION Y DETALLADO</t>
  </si>
  <si>
    <t>SUBTOTAL  OBRAS REPARACION Y DETALLADO</t>
  </si>
  <si>
    <t xml:space="preserve">COSTO TOTAL </t>
  </si>
  <si>
    <t xml:space="preserve">Reparacion de columnas y pantallas de concreto;  incluye limpieza y detallado de superficies con acabado a la vista. </t>
  </si>
  <si>
    <t>Suministro e Instalación  tapas plasticas para Valvulas existentes, incluye detallado y terminacion de revoque,estuco y pintura.</t>
  </si>
  <si>
    <t xml:space="preserve">Reparacion de gramoquín tipo Indural . (retiro e instalación); incluye reposición del gramoquin deteriorado y estructura de base faltante (arena y afirmado).  </t>
  </si>
  <si>
    <t>INSTALACION DE ELEMENTOS SUMINISTRADOS POR LA U.T.P.</t>
  </si>
  <si>
    <t>Instalacion enchape en ceramica blanca rectificada  formato 30X45 para baños del Auditorio.</t>
  </si>
  <si>
    <t>Ventana tipo v-6 de 1,5 x 3,0 mts sala de reunion y profesores</t>
  </si>
  <si>
    <t>Tubería PVC presión de 1 1/2" rde 21</t>
  </si>
  <si>
    <t>OBRAS EXTERIORES</t>
  </si>
  <si>
    <t>SUBTOTAL ESTRUCTURA DE CONCRETO REFORZADO</t>
  </si>
  <si>
    <t>UNIVERSIDAD TECNOLÓGICA DE PEREIRA</t>
  </si>
  <si>
    <t>OFICINA DE PLANEACION-UNIDAD DE PLANTA FISICA</t>
  </si>
  <si>
    <t xml:space="preserve">CUADRO DE CANTIDADES </t>
  </si>
  <si>
    <t>Calado en superboard 10mm (tipo existente)  incluye tratamiento de juntas, estuco plastico, silcoplast y estructura adicional de apoyo</t>
  </si>
  <si>
    <t>Cielo falso de panel yeso de 12.7 mm tipo gyplac,  con Frescasa de 3 1/2" , incluye estuco y pintura.</t>
  </si>
  <si>
    <r>
      <t>m</t>
    </r>
    <r>
      <rPr>
        <vertAlign val="superscript"/>
        <sz val="9"/>
        <rFont val="Tahoma"/>
        <family val="2"/>
      </rPr>
      <t>3</t>
    </r>
  </si>
  <si>
    <t>Pintura texturizada tipo silcoplast para muros de fachada en superboard y muros revocados, incluye estuco acrilico, filos y dilataciones.</t>
  </si>
  <si>
    <t xml:space="preserve">Corte muro en bloque estructural tipo Split para construccion de alfajia, h corte=10cm. </t>
  </si>
  <si>
    <r>
      <t xml:space="preserve">ANEXO </t>
    </r>
    <r>
      <rPr>
        <b/>
        <sz val="9"/>
        <color rgb="FFFF0000"/>
        <rFont val="Tahoma"/>
        <family val="2"/>
      </rPr>
      <t>2</t>
    </r>
  </si>
  <si>
    <r>
      <t>m</t>
    </r>
    <r>
      <rPr>
        <vertAlign val="superscript"/>
        <sz val="9"/>
        <rFont val="Tahoma"/>
        <family val="2"/>
      </rPr>
      <t>2</t>
    </r>
  </si>
  <si>
    <t xml:space="preserve">Nivelación en tierra para empradizacion. </t>
  </si>
  <si>
    <t xml:space="preserve">Cuneta en concreto a= 30 cm incluye excavacion,  afirmado y rejilla metalica. </t>
  </si>
  <si>
    <t>Mortero de nivelacion 1:3</t>
  </si>
  <si>
    <r>
      <t xml:space="preserve">Andén perimetral en concreto  de </t>
    </r>
    <r>
      <rPr>
        <sz val="9"/>
        <color rgb="FFFF0000"/>
        <rFont val="Tahoma"/>
        <family val="2"/>
      </rPr>
      <t xml:space="preserve">21Mpa. </t>
    </r>
  </si>
  <si>
    <t>Pintura hidrorepelente para muros tipo split, incluye filos y dilataciones</t>
  </si>
  <si>
    <r>
      <t>m</t>
    </r>
    <r>
      <rPr>
        <vertAlign val="superscript"/>
        <sz val="10"/>
        <rFont val="Tahoma"/>
        <family val="2"/>
      </rPr>
      <t>2</t>
    </r>
  </si>
  <si>
    <t>Pompeyano vehicular en adoquín  incluye lleno y base en afirmado, arena de sello, bordillos  y rampas en concreto reforzado.</t>
  </si>
  <si>
    <r>
      <t xml:space="preserve"> </t>
    </r>
    <r>
      <rPr>
        <b/>
        <sz val="10"/>
        <color rgb="FFFF0000"/>
        <rFont val="Tahoma"/>
        <family val="2"/>
      </rPr>
      <t xml:space="preserve">Placa aerea en concreto de 21 Mpa sobre cuneta para union de pompeyano y anden, incluye refuerzo.  </t>
    </r>
  </si>
  <si>
    <t xml:space="preserve">Demolicion de tanque de almacenamiento de cilindros,   incluye retiro de escombros. </t>
  </si>
  <si>
    <t xml:space="preserve">un </t>
  </si>
  <si>
    <t>mes</t>
  </si>
  <si>
    <t>Reposicion de cerramiento en malla eslabonada de calibre igual a la existente</t>
  </si>
  <si>
    <t xml:space="preserve">Destroncada, pulida y brillada de piso existente  en baldosa terrazo del hall de acceso y baños. </t>
  </si>
  <si>
    <t>ml</t>
  </si>
  <si>
    <t>Excavacion manual  en tierra hasta 3 m.</t>
  </si>
  <si>
    <r>
      <t xml:space="preserve">Divisiones de baño en acero inoxidable marca </t>
    </r>
    <r>
      <rPr>
        <sz val="9"/>
        <color rgb="FFFF0000"/>
        <rFont val="Tahoma"/>
        <family val="2"/>
      </rPr>
      <t>SOCODA</t>
    </r>
    <r>
      <rPr>
        <sz val="9"/>
        <rFont val="Tahoma"/>
        <family val="2"/>
      </rPr>
      <t xml:space="preserve"> incluye puertas y accesorios según especificacion tecnica</t>
    </r>
  </si>
  <si>
    <t>Divisiones en acero inoxidable marca SOCODA para orinales.</t>
  </si>
  <si>
    <t>Reparacion y detallado superficie  Vigas aéreas de concreto.</t>
  </si>
  <si>
    <t>Corte y retiro de varillas ancladas diametro variable de 3/8" a 1/2".</t>
  </si>
  <si>
    <t>Guardaescoba en concreto endurecido para cuarto util y bodega  h= 7 cm</t>
  </si>
  <si>
    <t xml:space="preserve">Piso en concreto endurecido para bodega y cuarto util. </t>
  </si>
  <si>
    <t>CANTIDAD</t>
  </si>
  <si>
    <t>VALOR PARCIAL</t>
  </si>
  <si>
    <t>Poda de arbol y retiro de sobrantes</t>
  </si>
  <si>
    <t>Rejilla metalica de sosco para bajantes de 6"</t>
  </si>
  <si>
    <t>Rejilla de cúpula 4" en aluminio, para desagüe terrazas</t>
  </si>
  <si>
    <t>Limpieza de cajas, camaras y redes  de alcantarillado</t>
  </si>
  <si>
    <t>Reparacion y detallado placas Macizas (portico 21, O y 30).</t>
  </si>
  <si>
    <t xml:space="preserve">Reparacion adoquin existente amarillo y gris. (retiro y reinstalación); incluye reposición de estructura de base faltante (arena y afirmado).  </t>
  </si>
  <si>
    <t>Instalación de guardaescoba recto en baldosa tipo terrazo</t>
  </si>
  <si>
    <t xml:space="preserve">Conexión Bajantes o Tragantes de 6". </t>
  </si>
  <si>
    <t xml:space="preserve">Muro tipo split de Indural 20 x 20 x 40 cms,  3 hiladas incluye, refuerzo, viga de cimentacion e hidrofugo 2 caras </t>
  </si>
  <si>
    <t xml:space="preserve">Cielo falso de panel yeso de 12.7 mm tipo gyplac,  con Frescasa de 3 1/2". </t>
  </si>
  <si>
    <t>CANALIZACIONES</t>
  </si>
  <si>
    <t>Mano de obra para instalacion de canaleta metaliza 10x4</t>
  </si>
  <si>
    <t>Mano de obra para instalacion de bandeja portacables tipo malla de 30cm</t>
  </si>
  <si>
    <t>INSTALACIONES DE REDES ELÉCTRICAS Y DE DATOS</t>
  </si>
  <si>
    <t>TABLEROS DE DISTRIBUCIÓN.</t>
  </si>
  <si>
    <t>Mano de obra para instalacion Tablero red regulada</t>
  </si>
  <si>
    <t>und</t>
  </si>
  <si>
    <t>Mano de obra para instalacion Tablero Aire acondicionado auditorio</t>
  </si>
  <si>
    <t>Mano de obra para instalacion Tablero iluminación auditorio</t>
  </si>
  <si>
    <t>ACOMETIDAS A TABLEROS DE DISTRIBUCIÓN</t>
  </si>
  <si>
    <t>Mano de obra para instalacion acometida tableros  Regulados No.6</t>
  </si>
  <si>
    <t>Mano de obra para instalacion acometida Tablero iluminación auditorio No.6</t>
  </si>
  <si>
    <t>Mano de obra para instalacion acometida T. Aire acondicionado auditorio No.1/0</t>
  </si>
  <si>
    <t>Mano de obra para instalacion alimentador desde tablero de aire acondicionado hasta unidad tipo paquete No.6</t>
  </si>
  <si>
    <t>Mano de obra para alimentador desde tablero de aire acondicionado hasta unidad recuperadora No.12</t>
  </si>
  <si>
    <t>Mano de obra para instalacion red iluminación exterior incluye cajas No.6</t>
  </si>
  <si>
    <t>DUCTOS, CANALETAS, BANDEJAS, TELEFONÍA</t>
  </si>
  <si>
    <t xml:space="preserve">SALIDAS ELÉCTRICAS </t>
  </si>
  <si>
    <t>Salida Iluminación</t>
  </si>
  <si>
    <t>Salida interruptor sencillo</t>
  </si>
  <si>
    <t>Salida interruptor doble</t>
  </si>
  <si>
    <t>Salida interruptor triple</t>
  </si>
  <si>
    <t>Salida interruptor conmutable</t>
  </si>
  <si>
    <t>Salida tomacorriente</t>
  </si>
  <si>
    <t>Salida tomacorriente ups</t>
  </si>
  <si>
    <t>Salida tomacorriente GFCI</t>
  </si>
  <si>
    <t>Salida 220v Cocineta</t>
  </si>
  <si>
    <t>SUMINISTRO DE LUMINARIAS</t>
  </si>
  <si>
    <t>Instalacion Luminaria tipo bala Metal Halide 150 w</t>
  </si>
  <si>
    <t>Instalacion Luminaria Wallpack 70 w</t>
  </si>
  <si>
    <t>Instalacion Luminaria 2x32, T8</t>
  </si>
  <si>
    <t>Instalacion Luminaria emergencia</t>
  </si>
  <si>
    <t>Instalacion Lámpara bala 2x26, con vidrio y bombillo ahorrador</t>
  </si>
  <si>
    <t>Instalacion Luminaria veneciana tipo poste, incluye bombilleria poste metálico de 1 1/2"x3,5 y base en concreto 20x20 cm</t>
  </si>
  <si>
    <t>SUBTOTAL INSTALACIONES DE REDES ELÉCTRICAS Y DE DATOS</t>
  </si>
  <si>
    <t xml:space="preserve">Tubería PVC sanitaria de 6" para conexión de bajante de 6"a camara A-4. </t>
  </si>
  <si>
    <t xml:space="preserve">Aislante acustico frescasa para muros y tapa de cercha panel. </t>
  </si>
  <si>
    <t xml:space="preserve">Cielo falso de panel yeso de 12.7 mm tipo Gyplac junta perdida sin frescasa, incluye estuco y pintura. </t>
  </si>
  <si>
    <t xml:space="preserve">Instalacion sanitario y sensor  electronico. </t>
  </si>
  <si>
    <t xml:space="preserve">Instalacion Orinal y sensor lectronico. </t>
  </si>
  <si>
    <t xml:space="preserve">Izaje mecanico de equipos.  </t>
  </si>
  <si>
    <t>Teja fajobe Arizona Tipo Sandwich Calibre 26 C-MV , incluye remates laterales.</t>
  </si>
  <si>
    <t xml:space="preserve">Dilataciones en alfajor con perforaciones troqueladas ovaladas, incluye canales en lámina galvanizada cal 22 S=0,7 m y tapa en superboard. </t>
  </si>
  <si>
    <t>Impermeabilizacion terrazas en manto asfáltico, incluye mortero de nivelacion 1:3 y  pintura alumol.</t>
  </si>
  <si>
    <t>Adoquin rectangular en concreto indural amarillo, incluye suministro de arena para cama y para sello y base de afirmado e=10 cm</t>
  </si>
  <si>
    <t>Bordillo en concreto reforzado de 21 MPA</t>
  </si>
  <si>
    <t xml:space="preserve">Apertura de vanos hasta de 0.80 m2 , en muro farol para cruce de ductos de aire acondicionado. </t>
  </si>
  <si>
    <t>Canales en lámina galvanizada cal 24 S=1,00 m  incluye manto asfaltico 3 mm y pintura con alumol</t>
  </si>
  <si>
    <t>Canal en lámina galvanizada cal 24 S=1.7 m  incluye manto asfaltico 3 mm y pintura con alumol</t>
  </si>
  <si>
    <t>Muro sencillo color  gris en bloque estructural  Indural tipo split de 20x20x40</t>
  </si>
  <si>
    <t xml:space="preserve">Muro sencillo color Amarillo en bloque estructural Indural tipo split de 20x20x40 </t>
  </si>
  <si>
    <t xml:space="preserve">Muro doble color  gris en bloque estructural Indural tipo split de 20x20x40 </t>
  </si>
  <si>
    <t xml:space="preserve">Revoque impermeabilziado con apariencia ladrillo tipo split amarillo </t>
  </si>
  <si>
    <t xml:space="preserve">Revoque impermeabilziado con apariencia ladrillo tipo split gris </t>
  </si>
  <si>
    <t>Piso en baldosa tipo terrazo de 30x30 grano No 3 capa de desgaste 4,5 mm. Grano color gris base blanca tipo ALFA trafico alto, incluye mortero de nivelacion 1:3</t>
  </si>
  <si>
    <t>Guardaescoba  media caña en grano lavado N. 2 base blanca grano blanco, gris y café .</t>
  </si>
  <si>
    <t xml:space="preserve">m </t>
  </si>
  <si>
    <t>Un</t>
  </si>
  <si>
    <t>Caja de inspección de 0,80 x 0,80 x 0,80 m en concreto de 17,5 Mpa, tapa reforzada en concreto de 21 Mpa. Incluye cañuela</t>
  </si>
  <si>
    <t xml:space="preserve">Un </t>
  </si>
  <si>
    <t xml:space="preserve">Descapote y retiro de escombros exteriores. </t>
  </si>
  <si>
    <t xml:space="preserve">Campamento de obra </t>
  </si>
  <si>
    <t xml:space="preserve">Unidad Recuperadora de Calor   (URC-1 y  URC-2).                           </t>
  </si>
  <si>
    <t>Conductos  interiores del aire en lámina Rígida de Fibra de Vidrio.</t>
  </si>
  <si>
    <t xml:space="preserve">Conductos exteriores del aire del aire en Lámina galvanizada                      </t>
  </si>
  <si>
    <t xml:space="preserve">Suministro e instalacion de rejilla de suministro 30" x 8" </t>
  </si>
  <si>
    <t>Suministro e instalacion de rejilla de Retorno 20" x 20"</t>
  </si>
  <si>
    <t xml:space="preserve">Suministro e instalacion de rejilla de Toma y Descarga de Aire Exterior 24“x 24”                         </t>
  </si>
  <si>
    <t>Salidas de VIDEO BEAM</t>
  </si>
  <si>
    <t>Mano de obra para instalacion de líneas de control para sistema A.A. No.14</t>
  </si>
  <si>
    <t>Sello contra estructura de muros existentes tipo Split gris y amarillo.</t>
  </si>
  <si>
    <t xml:space="preserve">Desmonte y retiro de pasamanos existente.                                                            </t>
  </si>
  <si>
    <t>Limpieza de  muros y revoques con textura  tipo split.</t>
  </si>
  <si>
    <t xml:space="preserve">Limpieza y retiro de  escombros existentes al interior de la edificación.    </t>
  </si>
  <si>
    <t xml:space="preserve">Desmonte de muros y antepechos en superboard (conexión bloque de aulas sur 1), incluye retiro. </t>
  </si>
  <si>
    <t xml:space="preserve">Nube acústica (Panel acústico PAC de Soluciones Acústicas SAK.) en MDF 6mm enchape triplex madera 2 mm suspendida a techo con soportes en tubo , varilla y tensores. Incluye juegos de anclaje, gancheras para cinturones. </t>
  </si>
  <si>
    <t xml:space="preserve">Piso en grano lavado No 2  base blanca, grano blanco gris  y café.      </t>
  </si>
  <si>
    <t>Escalera metálica en caracol con punto fijo en tubo de 8" y pasos en lámina de alfajor auditorio incluye pasamanos, pintura anticorrosiva y acabado en esmalte aluminio</t>
  </si>
  <si>
    <t xml:space="preserve">Tapa reforzada en concreto de 21 Mpa para caja de inspeccion existente de 0,80 x 0,80, incluye emboquillado y cañuela. </t>
  </si>
  <si>
    <t xml:space="preserve">Ampliación de perforaciones en placa maciza en concreto para cruce de ductos de  aire acondicionado.                                             </t>
  </si>
  <si>
    <t xml:space="preserve">Estructura metálica para cubierta de quipos de aire                         acondicionado. </t>
  </si>
  <si>
    <t>Termostato de control 2 Etapas, Digital.</t>
  </si>
  <si>
    <r>
      <t xml:space="preserve">Equipo Paquete condensado por aire SEER 16 
</t>
    </r>
    <r>
      <rPr>
        <sz val="9"/>
        <rFont val="Arial"/>
        <family val="2"/>
      </rPr>
      <t>(PAC-1  Y   PAC-2).</t>
    </r>
  </si>
  <si>
    <t>Mano de Obra e instalación de equipos.</t>
  </si>
  <si>
    <t>Balanceo del aire.</t>
  </si>
  <si>
    <t>Pasamanos en acero Inoxidable con soportes                                   verticales en platina metálica.</t>
  </si>
  <si>
    <t xml:space="preserve">Bases de soporte para equipos de aire acondicionado. </t>
  </si>
  <si>
    <t>Ventana tipo v-4a  (bodega)incluye reja).</t>
  </si>
  <si>
    <t xml:space="preserve">Muro en bloque calado persiana gris  de Indural para cuchillas de losas de aire acondicionado. </t>
  </si>
  <si>
    <t>Flanche en lámina calibre 16 L= 1.7 m para dilatación             de cubierta, incluye remate en manto asfaltico, pintura con alumol y tapa en  superboard con sicolplast.</t>
  </si>
  <si>
    <t xml:space="preserve">Desmonte y retiro  de cerramiento existente. </t>
  </si>
  <si>
    <t>Remates de cubierta en manto asfaltico e= 3 mm 
a= 0,50 mts incluye pintura con alumol</t>
  </si>
  <si>
    <t>Mesón con salpicadero,desarrollo 0,9 mts, en granito pulido incluye base en placa de concreto reforzado, muros de apoyo enchapados .</t>
  </si>
  <si>
    <t>Lavamanos de empotrar blanco con griferia tipo push de corona .</t>
  </si>
  <si>
    <t>Lavamanos de pedestal blanco con griferia tipo push de corona.</t>
  </si>
  <si>
    <t>Suministro e instalación Sanitario y griferia con sistema de descarga para sensor electronico de Grival en baños públicos( no incluye suministro del sensor).</t>
  </si>
  <si>
    <t>Puerta tipo P-3 acceso auditorios de 2 x 3 mt en madera completa según detalle incluye chapa antipanico.</t>
  </si>
  <si>
    <t>Alfajía en madera cedro para antepechos internos del auditorio</t>
  </si>
  <si>
    <t>Obras civiles para aire acondicionado</t>
  </si>
  <si>
    <t>Reparacion cuneta  de concreto tipo vía a=0,90m, e=0,07m incluye demolicion y retiro</t>
  </si>
  <si>
    <t>Suministro y aplicación de esmalte epóxico serie 33 de sika  para estructura metálica de cubierta,incluye detallado con anticorrosivo.</t>
  </si>
  <si>
    <t xml:space="preserve">Franja de revoque 1:3 h=30 cm. </t>
  </si>
  <si>
    <t xml:space="preserve">Bordillo en concreto reforzado para cubierta salida de emergencia, incluye gargola en concreto reforzado para evacuacion de aguas. </t>
  </si>
  <si>
    <t>Prueba presión red  de acueducto.</t>
  </si>
  <si>
    <t>Limpieza de bordillos existentes en plazoleta del reloj.</t>
  </si>
  <si>
    <t xml:space="preserve">Suministro de griferia tipo push de corona incluye  Instalacion de lavamanos de empotrar con su correspondiente grifería .  </t>
  </si>
  <si>
    <t>Suministro e instalación  de estructura para cielo raso en GYPLAC.</t>
  </si>
  <si>
    <t xml:space="preserve">Estuco y pintura para cielo en gyplac. </t>
  </si>
  <si>
    <t xml:space="preserve">Rejillas metalicas de Sosco de 2" a 4" para pisos y cunetas. </t>
  </si>
  <si>
    <t>Alfajía Doble en concreto de 21 Mpa para remate de muros de cuchilla ancho variable 41 a 60 cm, incluye refuerzo</t>
  </si>
  <si>
    <t>Alfajía sencilla en concreto de 21 Mpa para remate de muro y ventanas ancho variable 20 a 40 cm, incluye refuerzo</t>
  </si>
  <si>
    <t>Caja en concreto de 40X40x 40cm para desague de plazoleta sur incluye rejilla metalica de varilla cuadrada de 1/2" y marco en angulo .</t>
  </si>
  <si>
    <t>Prueba hidrostática y puesta en funcionamientode de  red incendio.</t>
  </si>
  <si>
    <t>Puerta tipo P-7 acceso cuartos de aseo y cabinas de control de 0,7 x 2,2 mts en lamina entamborada incluye chapa schlage, manijas en acero inoxidable, accesorios y demas elementos según detalle.</t>
  </si>
  <si>
    <t>Puerta tipo P-6 acceso baños y cuartos disponibles de 0,9 x 2,2 mts en lamina entamborada incluye chapa schlage, manijas en acero inoxidable, accesorios y demas elementos según detalle.</t>
  </si>
  <si>
    <t>Tapa en superboard 10 mm para cercha panel, incluye tratamiento de juntas, estuco plastico y vinilo tipo 1.</t>
  </si>
  <si>
    <t xml:space="preserve">Paredes operables tipo SIGMA con acabado melaminico modulos de 0,80m a 1.2 m de ancho con altura variable. </t>
  </si>
  <si>
    <t>Vinilo tipo 1 y estuco plastico sobre revoques y muros  interiores en bloque, incluye filos, carteras o fajas y dilataciones</t>
  </si>
  <si>
    <t>Pintura con alumol para bajantes de 3" a 6".</t>
  </si>
  <si>
    <r>
      <t>Piso en tapete argollado trafico comercial,</t>
    </r>
    <r>
      <rPr>
        <sz val="9"/>
        <color rgb="FFFF0000"/>
        <rFont val="Tahoma"/>
        <family val="2"/>
      </rPr>
      <t xml:space="preserve"> </t>
    </r>
    <r>
      <rPr>
        <sz val="9"/>
        <rFont val="Tahoma"/>
        <family val="2"/>
      </rPr>
      <t>incluye pirlan de fijacion en contrahuellas de auditorio y escenario.</t>
    </r>
  </si>
  <si>
    <t>Piso en madera zapan machiembreada e= 2 cm incluye estructura de madera para soporte y nivelación final</t>
  </si>
  <si>
    <t>Piso en gravilla lavada gris para exteriores incluye guardaescoba mediacaña y dilataciones en aluminio.</t>
  </si>
  <si>
    <t xml:space="preserve">Tapa removible en superboard e=20 mm; ancho 0,50m, incluye acabado chapilla madera  zapan, angulos, fijaciones  </t>
  </si>
  <si>
    <t>Guardaescoba en tapete para auditorio incluye franja revoque 1:3 h=10 cm y guardatapete en madera según detalle</t>
  </si>
  <si>
    <t>Poceta de aseo en granito pulido para cuartos de aseo; incluye llave terminal roscada.</t>
  </si>
  <si>
    <t>Suministro e instalación Orinal institucional blanco  con griferia sistema sensor electronico de Grival;  (no incluye suministro del sensor).</t>
  </si>
  <si>
    <t>Puerta tipo P-2 acceso sala de profesores de 2,95 x 3,4 mts completa según detalle incluye chapa de seguridad schlage.</t>
  </si>
  <si>
    <t>Puerta tipo P-4  de 1,90 x 3,0 mt, completo según detalle arqutectonico incluye vidrio templado 10 mms ,  chapas yale de acuerdo a diseño y  señaletica institucional.</t>
  </si>
  <si>
    <t>Puerta tipo P-6' acceso baños discapacitados de 1,0 x 2,20 mts en lamina entamborada incluye chapa schlage, manijas en acero inoxidable, accesorios y demas elementos según detalle.</t>
  </si>
  <si>
    <t>Puerta tipo P-8 salida tarimas de 0,9 x 2,2 mts en lamina entamborada incluye chapa schlage, manijas en acero inoxidable, accesorios y demas elementos según detalle.</t>
  </si>
  <si>
    <t>Puerta tipo P-9 salida de emergencia del auditorio de 1,40 x 2,2 mts, completa según detalle arqutectonico incluye chapa antipanico y accesorios.</t>
  </si>
  <si>
    <t>Escalas metalicas en tubo de 2 1/2"  y pasos en 3/4" para acceso a  losas de aire acondicionado</t>
  </si>
  <si>
    <t xml:space="preserve">Mueble de cocina con mesón en granito natural incluye lavaplatos en acero inoxidable, griferia, estufa  electrica de 2 puestos, mueble inferior y superior en formica postformada. </t>
  </si>
  <si>
    <t xml:space="preserve">Señaletica institucional para puertas existentes en vidrio  </t>
  </si>
  <si>
    <t xml:space="preserve">Tubería HG de 3" para red de incendio. </t>
  </si>
  <si>
    <t xml:space="preserve">Conductor de aire flexibles de 10" </t>
  </si>
  <si>
    <t>Conductor de aire flexibles de 12"</t>
  </si>
  <si>
    <t>Corte y retiro de piso en baldosa  para instalacion de bocapuertas y remates de piso.</t>
  </si>
  <si>
    <t>Anclajes de diámetro=1/2" incluye acero de refuerzo y epóxico.</t>
  </si>
  <si>
    <t>Suministro e instalación de rejia metalica para cuneta existente plazoleta.</t>
  </si>
  <si>
    <t>Cuña en concreto impermeabilizado para remate de  antepecho contra viga aérea de pérgola  Nivel +5.35</t>
  </si>
  <si>
    <t>Vr. UNITARIO</t>
  </si>
  <si>
    <r>
      <t xml:space="preserve">ADMINISTRACION </t>
    </r>
    <r>
      <rPr>
        <b/>
        <sz val="9"/>
        <color rgb="FFFF0000"/>
        <rFont val="Tahoma"/>
        <family val="2"/>
      </rPr>
      <t xml:space="preserve"> XX</t>
    </r>
    <r>
      <rPr>
        <b/>
        <sz val="9"/>
        <rFont val="Tahoma"/>
        <family val="2"/>
      </rPr>
      <t xml:space="preserve"> %</t>
    </r>
  </si>
  <si>
    <r>
      <t xml:space="preserve">IMPREVISTOS </t>
    </r>
    <r>
      <rPr>
        <b/>
        <sz val="9"/>
        <color rgb="FFFF0000"/>
        <rFont val="Tahoma"/>
        <family val="2"/>
      </rPr>
      <t xml:space="preserve">X </t>
    </r>
    <r>
      <rPr>
        <b/>
        <sz val="9"/>
        <rFont val="Tahoma"/>
        <family val="2"/>
      </rPr>
      <t>%</t>
    </r>
  </si>
  <si>
    <r>
      <t xml:space="preserve">UTILIDAD </t>
    </r>
    <r>
      <rPr>
        <b/>
        <sz val="9"/>
        <color rgb="FFFF0000"/>
        <rFont val="Tahoma"/>
        <family val="2"/>
      </rPr>
      <t xml:space="preserve">X </t>
    </r>
    <r>
      <rPr>
        <b/>
        <sz val="9"/>
        <rFont val="Tahoma"/>
        <family val="2"/>
      </rPr>
      <t>%</t>
    </r>
  </si>
  <si>
    <t>X</t>
  </si>
  <si>
    <r>
      <t>LICITACION No. 03</t>
    </r>
    <r>
      <rPr>
        <b/>
        <sz val="9"/>
        <color theme="7" tint="-0.249977111117893"/>
        <rFont val="Tahoma"/>
        <family val="2"/>
      </rPr>
      <t>-</t>
    </r>
    <r>
      <rPr>
        <b/>
        <sz val="9"/>
        <rFont val="Tahoma"/>
        <family val="2"/>
      </rPr>
      <t>2013</t>
    </r>
  </si>
  <si>
    <t>CONTINUACION OBRAS 
MODULO INTERDISCIPLINARIO
TERCERA ETAPA
AULAS MAGISTRALES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</si>
</sst>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"/>
    <numFmt numFmtId="165" formatCode="#,##0.0"/>
    <numFmt numFmtId="166" formatCode="_ * #,##0.00_ ;_ * \-#,##0.00_ ;_ * &quot;-&quot;??_ ;_ @_ "/>
    <numFmt numFmtId="167" formatCode="&quot;$&quot;\ #,##0.0"/>
    <numFmt numFmtId="168" formatCode="0.0"/>
  </numFmts>
  <fonts count="24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sz val="10"/>
      <name val="Courier"/>
      <family val="3"/>
    </font>
    <font>
      <sz val="14"/>
      <name val="Tahoma"/>
      <family val="2"/>
    </font>
    <font>
      <vertAlign val="superscript"/>
      <sz val="9"/>
      <name val="Tahoma"/>
      <family val="2"/>
    </font>
    <font>
      <b/>
      <sz val="9"/>
      <color theme="7" tint="-0.249977111117893"/>
      <name val="Tahoma"/>
      <family val="2"/>
    </font>
    <font>
      <b/>
      <sz val="9"/>
      <color indexed="19"/>
      <name val="Tahoma"/>
      <family val="2"/>
    </font>
    <font>
      <b/>
      <sz val="9"/>
      <color theme="2" tint="-0.749992370372631"/>
      <name val="Tahoma"/>
      <family val="2"/>
    </font>
    <font>
      <b/>
      <sz val="9"/>
      <color rgb="FFFF0000"/>
      <name val="Tahoma"/>
      <family val="2"/>
    </font>
    <font>
      <sz val="9"/>
      <color rgb="FFFF0000"/>
      <name val="Tahoma"/>
      <family val="2"/>
    </font>
    <font>
      <sz val="9"/>
      <color rgb="FF00B050"/>
      <name val="Tahoma"/>
      <family val="2"/>
    </font>
    <font>
      <vertAlign val="superscript"/>
      <sz val="10"/>
      <name val="Tahoma"/>
      <family val="2"/>
    </font>
    <font>
      <b/>
      <sz val="10"/>
      <color rgb="FFFF0000"/>
      <name val="Tahoma"/>
      <family val="2"/>
    </font>
    <font>
      <sz val="9"/>
      <name val="Arial"/>
      <family val="2"/>
    </font>
    <font>
      <sz val="12"/>
      <name val="Arial"/>
      <family val="2"/>
    </font>
    <font>
      <i/>
      <sz val="9"/>
      <name val="Tahoma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vertical="center"/>
    </xf>
    <xf numFmtId="0" fontId="2" fillId="0" borderId="0"/>
    <xf numFmtId="0" fontId="1" fillId="0" borderId="0"/>
    <xf numFmtId="39" fontId="9" fillId="0" borderId="0"/>
    <xf numFmtId="43" fontId="2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7" fillId="0" borderId="0" xfId="0" applyFont="1"/>
    <xf numFmtId="0" fontId="5" fillId="0" borderId="0" xfId="0" applyFont="1"/>
    <xf numFmtId="3" fontId="0" fillId="0" borderId="1" xfId="0" applyNumberFormat="1" applyBorder="1" applyAlignment="1">
      <alignment horizontal="right"/>
    </xf>
    <xf numFmtId="0" fontId="10" fillId="0" borderId="11" xfId="0" applyFont="1" applyFill="1" applyBorder="1"/>
    <xf numFmtId="0" fontId="4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2" fontId="6" fillId="5" borderId="13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2" fontId="6" fillId="5" borderId="13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166" fontId="7" fillId="0" borderId="1" xfId="5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2" fontId="6" fillId="5" borderId="7" xfId="0" applyNumberFormat="1" applyFont="1" applyFill="1" applyBorder="1" applyAlignment="1">
      <alignment horizontal="left" vertical="center"/>
    </xf>
    <xf numFmtId="2" fontId="6" fillId="5" borderId="18" xfId="0" applyNumberFormat="1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2" fontId="6" fillId="5" borderId="9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2" fontId="6" fillId="5" borderId="20" xfId="0" applyNumberFormat="1" applyFont="1" applyFill="1" applyBorder="1" applyAlignment="1">
      <alignment horizontal="right" vertical="center"/>
    </xf>
    <xf numFmtId="0" fontId="13" fillId="5" borderId="23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right" vertical="center"/>
    </xf>
    <xf numFmtId="0" fontId="14" fillId="0" borderId="27" xfId="0" applyFont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5" fillId="0" borderId="1" xfId="9" applyFont="1" applyFill="1" applyBorder="1" applyAlignment="1">
      <alignment wrapText="1"/>
    </xf>
    <xf numFmtId="0" fontId="5" fillId="0" borderId="1" xfId="9" applyFont="1" applyFill="1" applyBorder="1" applyAlignment="1">
      <alignment horizontal="center"/>
    </xf>
    <xf numFmtId="2" fontId="5" fillId="0" borderId="1" xfId="9" applyNumberFormat="1" applyFont="1" applyFill="1" applyBorder="1" applyAlignment="1">
      <alignment horizontal="center" vertical="center"/>
    </xf>
    <xf numFmtId="166" fontId="5" fillId="0" borderId="1" xfId="5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166" fontId="5" fillId="0" borderId="1" xfId="5" applyNumberFormat="1" applyFont="1" applyFill="1" applyBorder="1" applyAlignment="1">
      <alignment horizontal="left" vertical="top" wrapText="1"/>
    </xf>
    <xf numFmtId="2" fontId="5" fillId="0" borderId="1" xfId="9" applyNumberFormat="1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2" fontId="7" fillId="0" borderId="1" xfId="0" quotePrefix="1" applyNumberFormat="1" applyFont="1" applyFill="1" applyBorder="1" applyAlignment="1">
      <alignment horizontal="center" vertical="center"/>
    </xf>
    <xf numFmtId="2" fontId="7" fillId="0" borderId="1" xfId="9" applyNumberFormat="1" applyFont="1" applyFill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11" xfId="0" applyFont="1" applyFill="1" applyBorder="1"/>
    <xf numFmtId="0" fontId="3" fillId="0" borderId="11" xfId="0" applyFont="1" applyFill="1" applyBorder="1"/>
    <xf numFmtId="164" fontId="7" fillId="6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right" vertic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/>
    <xf numFmtId="166" fontId="7" fillId="0" borderId="1" xfId="12" quotePrefix="1" applyNumberFormat="1" applyFont="1" applyFill="1" applyBorder="1" applyAlignment="1"/>
    <xf numFmtId="166" fontId="7" fillId="0" borderId="1" xfId="12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/>
    <xf numFmtId="166" fontId="7" fillId="7" borderId="1" xfId="12" applyNumberFormat="1" applyFont="1" applyFill="1" applyBorder="1" applyAlignment="1"/>
    <xf numFmtId="164" fontId="7" fillId="7" borderId="1" xfId="0" applyNumberFormat="1" applyFont="1" applyFill="1" applyBorder="1"/>
    <xf numFmtId="166" fontId="22" fillId="0" borderId="1" xfId="12" applyNumberFormat="1" applyFont="1" applyFill="1" applyBorder="1" applyAlignment="1">
      <alignment horizontal="left" wrapText="1"/>
    </xf>
    <xf numFmtId="166" fontId="7" fillId="0" borderId="1" xfId="12" applyNumberFormat="1" applyFont="1" applyFill="1" applyBorder="1" applyAlignment="1"/>
    <xf numFmtId="165" fontId="7" fillId="0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right" vertical="center"/>
    </xf>
    <xf numFmtId="0" fontId="5" fillId="0" borderId="1" xfId="9" applyFont="1" applyFill="1" applyBorder="1" applyAlignment="1">
      <alignment vertical="center" wrapText="1"/>
    </xf>
    <xf numFmtId="0" fontId="20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2" fontId="20" fillId="0" borderId="1" xfId="0" applyNumberFormat="1" applyFont="1" applyBorder="1"/>
    <xf numFmtId="0" fontId="7" fillId="0" borderId="1" xfId="0" applyFont="1" applyFill="1" applyBorder="1" applyAlignment="1">
      <alignment horizontal="left" vertical="top" wrapText="1"/>
    </xf>
    <xf numFmtId="168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top" wrapText="1"/>
    </xf>
    <xf numFmtId="0" fontId="4" fillId="0" borderId="28" xfId="0" applyFont="1" applyFill="1" applyBorder="1"/>
    <xf numFmtId="0" fontId="3" fillId="0" borderId="28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center"/>
    </xf>
    <xf numFmtId="2" fontId="17" fillId="0" borderId="1" xfId="0" quotePrefix="1" applyNumberFormat="1" applyFont="1" applyFill="1" applyBorder="1" applyAlignment="1">
      <alignment horizontal="center" vertical="center"/>
    </xf>
    <xf numFmtId="166" fontId="7" fillId="0" borderId="1" xfId="5" quotePrefix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right" vertical="center"/>
    </xf>
    <xf numFmtId="168" fontId="6" fillId="5" borderId="9" xfId="0" applyNumberFormat="1" applyFont="1" applyFill="1" applyBorder="1" applyAlignment="1">
      <alignment horizontal="center" vertical="center"/>
    </xf>
    <xf numFmtId="168" fontId="6" fillId="5" borderId="14" xfId="0" applyNumberFormat="1" applyFont="1" applyFill="1" applyBorder="1" applyAlignment="1">
      <alignment horizontal="center" vertical="center"/>
    </xf>
    <xf numFmtId="168" fontId="6" fillId="5" borderId="13" xfId="0" applyNumberFormat="1" applyFont="1" applyFill="1" applyBorder="1" applyAlignment="1">
      <alignment horizontal="center" vertical="center"/>
    </xf>
    <xf numFmtId="168" fontId="6" fillId="5" borderId="19" xfId="0" applyNumberFormat="1" applyFont="1" applyFill="1" applyBorder="1" applyAlignment="1">
      <alignment horizontal="center" vertical="center"/>
    </xf>
    <xf numFmtId="168" fontId="13" fillId="5" borderId="22" xfId="0" applyNumberFormat="1" applyFont="1" applyFill="1" applyBorder="1" applyAlignment="1">
      <alignment horizontal="center" vertical="center"/>
    </xf>
    <xf numFmtId="168" fontId="6" fillId="0" borderId="19" xfId="0" applyNumberFormat="1" applyFont="1" applyFill="1" applyBorder="1" applyAlignment="1">
      <alignment horizontal="center" vertical="center" wrapText="1"/>
    </xf>
    <xf numFmtId="168" fontId="13" fillId="5" borderId="0" xfId="0" applyNumberFormat="1" applyFont="1" applyFill="1" applyBorder="1" applyAlignment="1">
      <alignment horizontal="center" vertical="center"/>
    </xf>
    <xf numFmtId="168" fontId="14" fillId="0" borderId="25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7" fillId="6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168" fontId="20" fillId="0" borderId="1" xfId="0" applyNumberFormat="1" applyFont="1" applyFill="1" applyBorder="1" applyAlignment="1">
      <alignment horizontal="center"/>
    </xf>
    <xf numFmtId="168" fontId="7" fillId="8" borderId="1" xfId="0" applyNumberFormat="1" applyFont="1" applyFill="1" applyBorder="1" applyAlignment="1">
      <alignment horizontal="center" vertical="center"/>
    </xf>
    <xf numFmtId="168" fontId="7" fillId="7" borderId="1" xfId="0" applyNumberFormat="1" applyFont="1" applyFill="1" applyBorder="1"/>
    <xf numFmtId="168" fontId="7" fillId="0" borderId="1" xfId="0" applyNumberFormat="1" applyFont="1" applyFill="1" applyBorder="1" applyAlignment="1">
      <alignment horizontal="center"/>
    </xf>
    <xf numFmtId="168" fontId="7" fillId="7" borderId="1" xfId="0" applyNumberFormat="1" applyFont="1" applyFill="1" applyBorder="1" applyAlignment="1">
      <alignment horizont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left" vertical="center"/>
    </xf>
    <xf numFmtId="168" fontId="7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3">
    <cellStyle name="Millares" xfId="12" builtinId="3"/>
    <cellStyle name="Millares 2" xfId="4"/>
    <cellStyle name="Millares 3" xfId="5"/>
    <cellStyle name="Moneda 2" xfId="6"/>
    <cellStyle name="Normal" xfId="0" builtinId="0"/>
    <cellStyle name="Normal 2" xfId="9"/>
    <cellStyle name="Normal 2 2" xfId="1"/>
    <cellStyle name="Normal 3" xfId="8"/>
    <cellStyle name="Normal 4" xfId="2"/>
    <cellStyle name="Normal 4 2" xfId="3"/>
    <cellStyle name="Normal 5" xfId="10"/>
    <cellStyle name="Normal 6" xfId="11"/>
    <cellStyle name="Porcentual 2" xfId="7"/>
  </cellStyles>
  <dxfs count="0"/>
  <tableStyles count="0" defaultTableStyle="TableStyleMedium9" defaultPivotStyle="PivotStyleLight16"/>
  <colors>
    <mruColors>
      <color rgb="FF07D71B"/>
      <color rgb="FFFF9933"/>
      <color rgb="FF3333FF"/>
      <color rgb="FFF6DAF2"/>
      <color rgb="FF03590B"/>
      <color rgb="FF66FF99"/>
      <color rgb="FFFFCC66"/>
      <color rgb="FFB1A0C7"/>
      <color rgb="FF339966"/>
      <color rgb="FFFDFD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90436.5A3F69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</xdr:row>
      <xdr:rowOff>16969</xdr:rowOff>
    </xdr:from>
    <xdr:to>
      <xdr:col>5</xdr:col>
      <xdr:colOff>228601</xdr:colOff>
      <xdr:row>6</xdr:row>
      <xdr:rowOff>231321</xdr:rowOff>
    </xdr:to>
    <xdr:pic>
      <xdr:nvPicPr>
        <xdr:cNvPr id="6" name="Imagen 4" descr="cid:image001.jpg@01C90436.5A3F69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391025" y="578944"/>
          <a:ext cx="1514476" cy="747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N/Desktop/LIC.-AUDITORIO_Nov1/VersionAnterior-Lic.paraTerminarJulio31/LICITACIONPARATERMINAR_VAntJulio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5557-ControlPagos"/>
      <sheetName val="A1 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retenciones"/>
      <sheetName val="PorEjec_$Contrato"/>
      <sheetName val="PorEjec_$Actualiz.conStarOrion "/>
      <sheetName val="PorEjec_$Actualiz.sinStarOrion"/>
      <sheetName val="COTIZA STAR Y IMPERM"/>
      <sheetName val="REPAR Y DETALLA"/>
      <sheetName val="LICITACIONparaTERMINAR"/>
      <sheetName val="LICITACIONparaTERMINAR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2">
          <cell r="W22">
            <v>0</v>
          </cell>
        </row>
        <row r="30">
          <cell r="Y30">
            <v>13.860000000000001</v>
          </cell>
        </row>
        <row r="32">
          <cell r="Y32">
            <v>0.7</v>
          </cell>
        </row>
        <row r="78">
          <cell r="Y78">
            <v>42</v>
          </cell>
        </row>
        <row r="79">
          <cell r="Y79">
            <v>29</v>
          </cell>
        </row>
        <row r="80">
          <cell r="Y80">
            <v>15</v>
          </cell>
        </row>
        <row r="81">
          <cell r="Y81">
            <v>191.5</v>
          </cell>
        </row>
        <row r="89">
          <cell r="Y89">
            <v>46.360433333333319</v>
          </cell>
        </row>
        <row r="90">
          <cell r="Y90">
            <v>40.272033333333297</v>
          </cell>
        </row>
        <row r="100">
          <cell r="Y100">
            <v>1</v>
          </cell>
        </row>
        <row r="103">
          <cell r="Y103">
            <v>100</v>
          </cell>
        </row>
        <row r="107">
          <cell r="Y107">
            <v>359.59999999999997</v>
          </cell>
        </row>
        <row r="138">
          <cell r="Y138">
            <v>5</v>
          </cell>
        </row>
        <row r="139">
          <cell r="Y139">
            <v>110</v>
          </cell>
        </row>
        <row r="141">
          <cell r="Y141">
            <v>2</v>
          </cell>
        </row>
        <row r="147">
          <cell r="Y147">
            <v>2</v>
          </cell>
        </row>
        <row r="148">
          <cell r="Y148">
            <v>1</v>
          </cell>
        </row>
        <row r="149">
          <cell r="Y149">
            <v>7</v>
          </cell>
        </row>
        <row r="150">
          <cell r="Y150">
            <v>3</v>
          </cell>
        </row>
        <row r="156">
          <cell r="Y156">
            <v>1</v>
          </cell>
        </row>
        <row r="157">
          <cell r="Y157">
            <v>2</v>
          </cell>
        </row>
        <row r="158">
          <cell r="Y158">
            <v>4</v>
          </cell>
        </row>
        <row r="159">
          <cell r="Y159">
            <v>3</v>
          </cell>
        </row>
        <row r="160">
          <cell r="Y160">
            <v>1</v>
          </cell>
        </row>
        <row r="161">
          <cell r="Y161">
            <v>9</v>
          </cell>
        </row>
        <row r="162">
          <cell r="Y162">
            <v>1</v>
          </cell>
        </row>
        <row r="163">
          <cell r="Y163">
            <v>3</v>
          </cell>
        </row>
        <row r="164">
          <cell r="Y164">
            <v>1</v>
          </cell>
        </row>
        <row r="165">
          <cell r="Y165">
            <v>17</v>
          </cell>
        </row>
        <row r="166">
          <cell r="Y166">
            <v>2</v>
          </cell>
        </row>
        <row r="167">
          <cell r="Y167">
            <v>38</v>
          </cell>
        </row>
        <row r="169">
          <cell r="Y169">
            <v>1</v>
          </cell>
        </row>
        <row r="173">
          <cell r="Y173">
            <v>2</v>
          </cell>
        </row>
        <row r="174">
          <cell r="Y174">
            <v>1</v>
          </cell>
        </row>
        <row r="175">
          <cell r="Y175">
            <v>5</v>
          </cell>
        </row>
        <row r="176">
          <cell r="Y176">
            <v>1</v>
          </cell>
        </row>
        <row r="177">
          <cell r="Y177">
            <v>1</v>
          </cell>
        </row>
        <row r="178">
          <cell r="Y178">
            <v>2</v>
          </cell>
        </row>
        <row r="179">
          <cell r="Y179">
            <v>4</v>
          </cell>
        </row>
        <row r="182">
          <cell r="Y182">
            <v>2</v>
          </cell>
        </row>
        <row r="187">
          <cell r="Y187">
            <v>2</v>
          </cell>
        </row>
        <row r="191">
          <cell r="Y191">
            <v>2</v>
          </cell>
        </row>
        <row r="192">
          <cell r="Y192">
            <v>2</v>
          </cell>
        </row>
        <row r="200">
          <cell r="Y200">
            <v>6</v>
          </cell>
        </row>
        <row r="201">
          <cell r="Y201">
            <v>2</v>
          </cell>
        </row>
        <row r="210">
          <cell r="Y210">
            <v>3</v>
          </cell>
        </row>
        <row r="211">
          <cell r="Y211">
            <v>13</v>
          </cell>
        </row>
        <row r="212">
          <cell r="Y212">
            <v>14</v>
          </cell>
        </row>
        <row r="213">
          <cell r="Y213">
            <v>5</v>
          </cell>
        </row>
        <row r="214">
          <cell r="Y214">
            <v>40</v>
          </cell>
        </row>
        <row r="215">
          <cell r="Y215">
            <v>7.2</v>
          </cell>
        </row>
        <row r="217">
          <cell r="Y217">
            <v>1</v>
          </cell>
        </row>
        <row r="218">
          <cell r="Y218">
            <v>2</v>
          </cell>
        </row>
        <row r="221">
          <cell r="Y221">
            <v>2</v>
          </cell>
        </row>
        <row r="222">
          <cell r="Y222">
            <v>2</v>
          </cell>
        </row>
        <row r="254">
          <cell r="Y254">
            <v>17</v>
          </cell>
        </row>
        <row r="259">
          <cell r="Y259">
            <v>19</v>
          </cell>
        </row>
        <row r="260">
          <cell r="Y260">
            <v>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Z306"/>
  <sheetViews>
    <sheetView tabSelected="1" zoomScaleNormal="100" zoomScaleSheetLayoutView="70" workbookViewId="0">
      <selection activeCell="B15" sqref="B15"/>
    </sheetView>
  </sheetViews>
  <sheetFormatPr baseColWidth="10" defaultColWidth="11.5546875" defaultRowHeight="11.25" x14ac:dyDescent="0.15"/>
  <cols>
    <col min="1" max="1" width="5.6640625" style="31" customWidth="1"/>
    <col min="2" max="2" width="34.6640625" style="46" customWidth="1"/>
    <col min="3" max="3" width="6.77734375" style="31" customWidth="1"/>
    <col min="4" max="4" width="9.109375" style="164" customWidth="1"/>
    <col min="5" max="5" width="10" style="55" customWidth="1"/>
    <col min="6" max="6" width="15" style="57" customWidth="1"/>
    <col min="7" max="7" width="6.33203125" style="1" customWidth="1"/>
    <col min="8" max="16384" width="11.5546875" style="1"/>
  </cols>
  <sheetData>
    <row r="1" spans="1:779" s="7" customFormat="1" ht="18" x14ac:dyDescent="0.25">
      <c r="A1" s="14"/>
      <c r="B1" s="34" t="s">
        <v>98</v>
      </c>
      <c r="C1" s="15"/>
      <c r="D1" s="144"/>
      <c r="E1" s="48"/>
      <c r="F1" s="6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</row>
    <row r="2" spans="1:779" s="7" customFormat="1" ht="18" x14ac:dyDescent="0.25">
      <c r="A2" s="16"/>
      <c r="B2" s="17" t="s">
        <v>99</v>
      </c>
      <c r="C2" s="18"/>
      <c r="D2" s="145"/>
      <c r="E2" s="49"/>
      <c r="F2" s="6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</row>
    <row r="3" spans="1:779" s="7" customFormat="1" ht="8.25" customHeight="1" x14ac:dyDescent="0.25">
      <c r="A3" s="19"/>
      <c r="B3" s="17"/>
      <c r="C3" s="18"/>
      <c r="D3" s="146"/>
      <c r="E3" s="20"/>
      <c r="F3" s="6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</row>
    <row r="4" spans="1:779" s="7" customFormat="1" ht="18" x14ac:dyDescent="0.25">
      <c r="A4" s="19"/>
      <c r="B4" s="17" t="s">
        <v>287</v>
      </c>
      <c r="C4" s="18"/>
      <c r="D4" s="145"/>
      <c r="E4" s="49"/>
      <c r="F4" s="6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</row>
    <row r="5" spans="1:779" s="7" customFormat="1" ht="18" customHeight="1" x14ac:dyDescent="0.25">
      <c r="A5" s="19"/>
      <c r="B5" s="35" t="s">
        <v>100</v>
      </c>
      <c r="C5" s="18"/>
      <c r="D5" s="147"/>
      <c r="E5" s="50"/>
      <c r="F5" s="6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</row>
    <row r="6" spans="1:779" s="7" customFormat="1" ht="6" customHeight="1" x14ac:dyDescent="0.25">
      <c r="A6" s="19"/>
      <c r="B6" s="36"/>
      <c r="C6" s="18"/>
      <c r="D6" s="148"/>
      <c r="E6" s="51"/>
      <c r="F6" s="6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</row>
    <row r="7" spans="1:779" s="7" customFormat="1" ht="46.5" customHeight="1" x14ac:dyDescent="0.25">
      <c r="A7" s="19"/>
      <c r="B7" s="37" t="s">
        <v>288</v>
      </c>
      <c r="C7" s="18"/>
      <c r="D7" s="149"/>
      <c r="E7" s="52"/>
      <c r="F7" s="6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</row>
    <row r="8" spans="1:779" s="7" customFormat="1" ht="7.5" customHeight="1" x14ac:dyDescent="0.25">
      <c r="A8" s="19"/>
      <c r="B8" s="38"/>
      <c r="C8" s="18"/>
      <c r="D8" s="150"/>
      <c r="E8" s="53"/>
      <c r="F8" s="6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</row>
    <row r="9" spans="1:779" s="7" customFormat="1" ht="18.75" customHeight="1" thickBot="1" x14ac:dyDescent="0.3">
      <c r="A9" s="21"/>
      <c r="B9" s="39" t="s">
        <v>106</v>
      </c>
      <c r="C9" s="22"/>
      <c r="D9" s="151"/>
      <c r="E9" s="54"/>
      <c r="F9" s="6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</row>
    <row r="10" spans="1:779" s="2" customFormat="1" x14ac:dyDescent="0.15">
      <c r="A10" s="124" t="s">
        <v>0</v>
      </c>
      <c r="B10" s="124" t="s">
        <v>1</v>
      </c>
      <c r="C10" s="124" t="s">
        <v>2</v>
      </c>
      <c r="D10" s="152" t="s">
        <v>129</v>
      </c>
      <c r="E10" s="125" t="s">
        <v>282</v>
      </c>
      <c r="F10" s="126" t="s">
        <v>130</v>
      </c>
    </row>
    <row r="11" spans="1:779" x14ac:dyDescent="0.15">
      <c r="A11" s="94" t="s">
        <v>3</v>
      </c>
      <c r="B11" s="95" t="s">
        <v>7</v>
      </c>
      <c r="C11" s="75"/>
      <c r="D11" s="153"/>
      <c r="E11" s="75"/>
      <c r="F11" s="96"/>
    </row>
    <row r="12" spans="1:779" s="8" customFormat="1" ht="22.5" x14ac:dyDescent="0.15">
      <c r="A12" s="87">
        <f>A11+0.01</f>
        <v>1.01</v>
      </c>
      <c r="B12" s="12" t="s">
        <v>116</v>
      </c>
      <c r="C12" s="11" t="s">
        <v>117</v>
      </c>
      <c r="D12" s="119">
        <v>1</v>
      </c>
      <c r="E12" s="10"/>
      <c r="F12" s="127">
        <f>D12*E12</f>
        <v>0</v>
      </c>
    </row>
    <row r="13" spans="1:779" s="8" customFormat="1" ht="23.25" customHeight="1" x14ac:dyDescent="0.15">
      <c r="A13" s="87">
        <v>1.02</v>
      </c>
      <c r="B13" s="12" t="s">
        <v>214</v>
      </c>
      <c r="C13" s="11" t="s">
        <v>22</v>
      </c>
      <c r="D13" s="119">
        <v>1</v>
      </c>
      <c r="E13" s="10"/>
      <c r="F13" s="127">
        <f t="shared" ref="F13:F17" si="0">D13*E13</f>
        <v>0</v>
      </c>
    </row>
    <row r="14" spans="1:779" s="8" customFormat="1" ht="13.5" customHeight="1" x14ac:dyDescent="0.15">
      <c r="A14" s="87">
        <f>A13+0.01</f>
        <v>1.03</v>
      </c>
      <c r="B14" s="12" t="s">
        <v>201</v>
      </c>
      <c r="C14" s="10" t="s">
        <v>107</v>
      </c>
      <c r="D14" s="119">
        <v>160</v>
      </c>
      <c r="E14" s="10"/>
      <c r="F14" s="127">
        <f t="shared" si="0"/>
        <v>0</v>
      </c>
    </row>
    <row r="15" spans="1:779" s="8" customFormat="1" ht="12.75" x14ac:dyDescent="0.15">
      <c r="A15" s="128">
        <v>1.04</v>
      </c>
      <c r="B15" s="23" t="s">
        <v>202</v>
      </c>
      <c r="C15" s="10" t="s">
        <v>107</v>
      </c>
      <c r="D15" s="119">
        <v>100</v>
      </c>
      <c r="E15" s="13"/>
      <c r="F15" s="127">
        <f t="shared" si="0"/>
        <v>0</v>
      </c>
    </row>
    <row r="16" spans="1:779" x14ac:dyDescent="0.15">
      <c r="A16" s="128">
        <v>1.08</v>
      </c>
      <c r="B16" s="26" t="s">
        <v>13</v>
      </c>
      <c r="C16" s="10" t="s">
        <v>118</v>
      </c>
      <c r="D16" s="119">
        <v>6</v>
      </c>
      <c r="E16" s="13"/>
      <c r="F16" s="127">
        <f t="shared" si="0"/>
        <v>0</v>
      </c>
    </row>
    <row r="17" spans="1:6" ht="22.5" x14ac:dyDescent="0.15">
      <c r="A17" s="128">
        <f>A16+0.01</f>
        <v>1.0900000000000001</v>
      </c>
      <c r="B17" s="26" t="s">
        <v>215</v>
      </c>
      <c r="C17" s="10" t="s">
        <v>107</v>
      </c>
      <c r="D17" s="119">
        <f>'[1]PorEjec_$Contrato'!Y30</f>
        <v>13.860000000000001</v>
      </c>
      <c r="E17" s="13"/>
      <c r="F17" s="127">
        <f t="shared" si="0"/>
        <v>0</v>
      </c>
    </row>
    <row r="18" spans="1:6" x14ac:dyDescent="0.15">
      <c r="A18" s="128">
        <f>1.11</f>
        <v>1.1100000000000001</v>
      </c>
      <c r="B18" s="26" t="s">
        <v>131</v>
      </c>
      <c r="C18" s="10" t="s">
        <v>11</v>
      </c>
      <c r="D18" s="119">
        <f>'[1]PorEjec_$Contrato'!Y32</f>
        <v>0.7</v>
      </c>
      <c r="E18" s="13"/>
      <c r="F18" s="127">
        <f>D18*E18</f>
        <v>0</v>
      </c>
    </row>
    <row r="19" spans="1:6" s="4" customFormat="1" x14ac:dyDescent="0.15">
      <c r="A19" s="128"/>
      <c r="B19" s="40" t="s">
        <v>8</v>
      </c>
      <c r="C19" s="24"/>
      <c r="D19" s="154"/>
      <c r="E19" s="129"/>
      <c r="F19" s="130">
        <f>SUM(F12:F18)</f>
        <v>0</v>
      </c>
    </row>
    <row r="20" spans="1:6" s="2" customFormat="1" ht="21.75" customHeight="1" x14ac:dyDescent="0.15">
      <c r="A20" s="94">
        <v>2</v>
      </c>
      <c r="B20" s="43" t="s">
        <v>25</v>
      </c>
      <c r="C20" s="75"/>
      <c r="D20" s="153"/>
      <c r="E20" s="92"/>
      <c r="F20" s="93"/>
    </row>
    <row r="21" spans="1:6" ht="12.75" x14ac:dyDescent="0.15">
      <c r="A21" s="128">
        <f>+A20+0.01</f>
        <v>2.0099999999999998</v>
      </c>
      <c r="B21" s="26" t="s">
        <v>122</v>
      </c>
      <c r="C21" s="10" t="s">
        <v>103</v>
      </c>
      <c r="D21" s="119">
        <f>20+70</f>
        <v>90</v>
      </c>
      <c r="E21" s="13"/>
      <c r="F21" s="113">
        <f>D21*E21</f>
        <v>0</v>
      </c>
    </row>
    <row r="22" spans="1:6" ht="16.5" customHeight="1" x14ac:dyDescent="0.15">
      <c r="A22" s="128">
        <v>2.06</v>
      </c>
      <c r="B22" s="26" t="s">
        <v>14</v>
      </c>
      <c r="C22" s="10" t="s">
        <v>103</v>
      </c>
      <c r="D22" s="119">
        <v>15.5</v>
      </c>
      <c r="E22" s="25"/>
      <c r="F22" s="113">
        <f t="shared" ref="F22:F27" si="1">D22*E22</f>
        <v>0</v>
      </c>
    </row>
    <row r="23" spans="1:6" ht="12.75" x14ac:dyDescent="0.15">
      <c r="A23" s="128">
        <f>+A22+0.01</f>
        <v>2.0699999999999998</v>
      </c>
      <c r="B23" s="26" t="s">
        <v>15</v>
      </c>
      <c r="C23" s="10" t="s">
        <v>103</v>
      </c>
      <c r="D23" s="119">
        <v>20</v>
      </c>
      <c r="E23" s="13"/>
      <c r="F23" s="113">
        <f t="shared" si="1"/>
        <v>0</v>
      </c>
    </row>
    <row r="24" spans="1:6" ht="22.5" x14ac:dyDescent="0.15">
      <c r="A24" s="128">
        <f>+A23+0.01</f>
        <v>2.0799999999999996</v>
      </c>
      <c r="B24" s="26" t="s">
        <v>16</v>
      </c>
      <c r="C24" s="10" t="s">
        <v>103</v>
      </c>
      <c r="D24" s="119">
        <v>47</v>
      </c>
      <c r="E24" s="13"/>
      <c r="F24" s="113">
        <f t="shared" si="1"/>
        <v>0</v>
      </c>
    </row>
    <row r="25" spans="1:6" ht="12.75" x14ac:dyDescent="0.15">
      <c r="A25" s="128">
        <v>2.1</v>
      </c>
      <c r="B25" s="26" t="s">
        <v>17</v>
      </c>
      <c r="C25" s="10" t="s">
        <v>103</v>
      </c>
      <c r="D25" s="119">
        <v>50</v>
      </c>
      <c r="E25" s="13"/>
      <c r="F25" s="113">
        <f t="shared" si="1"/>
        <v>0</v>
      </c>
    </row>
    <row r="26" spans="1:6" ht="12.75" x14ac:dyDescent="0.15">
      <c r="A26" s="128">
        <f>+A25+0.01</f>
        <v>2.11</v>
      </c>
      <c r="B26" s="26" t="s">
        <v>18</v>
      </c>
      <c r="C26" s="10" t="s">
        <v>103</v>
      </c>
      <c r="D26" s="119">
        <v>15</v>
      </c>
      <c r="E26" s="13"/>
      <c r="F26" s="113">
        <f t="shared" si="1"/>
        <v>0</v>
      </c>
    </row>
    <row r="27" spans="1:6" ht="12.75" x14ac:dyDescent="0.15">
      <c r="A27" s="128">
        <f>+A26+0.01</f>
        <v>2.1199999999999997</v>
      </c>
      <c r="B27" s="26" t="s">
        <v>108</v>
      </c>
      <c r="C27" s="10" t="s">
        <v>107</v>
      </c>
      <c r="D27" s="119">
        <v>360</v>
      </c>
      <c r="E27" s="25"/>
      <c r="F27" s="113">
        <f t="shared" si="1"/>
        <v>0</v>
      </c>
    </row>
    <row r="28" spans="1:6" s="4" customFormat="1" x14ac:dyDescent="0.15">
      <c r="A28" s="128"/>
      <c r="B28" s="40" t="s">
        <v>26</v>
      </c>
      <c r="C28" s="24"/>
      <c r="D28" s="154"/>
      <c r="E28" s="129"/>
      <c r="F28" s="130">
        <f>SUM(F21:F27)</f>
        <v>0</v>
      </c>
    </row>
    <row r="29" spans="1:6" x14ac:dyDescent="0.15">
      <c r="A29" s="94">
        <v>3</v>
      </c>
      <c r="B29" s="43" t="s">
        <v>27</v>
      </c>
      <c r="C29" s="75"/>
      <c r="D29" s="153"/>
      <c r="E29" s="92"/>
      <c r="F29" s="93"/>
    </row>
    <row r="30" spans="1:6" s="8" customFormat="1" ht="33" customHeight="1" x14ac:dyDescent="0.15">
      <c r="A30" s="128">
        <v>3.14</v>
      </c>
      <c r="B30" s="26" t="s">
        <v>251</v>
      </c>
      <c r="C30" s="10" t="s">
        <v>10</v>
      </c>
      <c r="D30" s="119">
        <v>51</v>
      </c>
      <c r="E30" s="13"/>
      <c r="F30" s="113">
        <f t="shared" ref="F30:F31" si="2">D30*E30</f>
        <v>0</v>
      </c>
    </row>
    <row r="31" spans="1:6" s="8" customFormat="1" ht="36.75" customHeight="1" x14ac:dyDescent="0.15">
      <c r="A31" s="128">
        <f>A30+0.01</f>
        <v>3.15</v>
      </c>
      <c r="B31" s="26" t="s">
        <v>250</v>
      </c>
      <c r="C31" s="10" t="s">
        <v>10</v>
      </c>
      <c r="D31" s="119">
        <v>140</v>
      </c>
      <c r="E31" s="13"/>
      <c r="F31" s="113">
        <f t="shared" si="2"/>
        <v>0</v>
      </c>
    </row>
    <row r="32" spans="1:6" s="4" customFormat="1" x14ac:dyDescent="0.15">
      <c r="A32" s="128"/>
      <c r="B32" s="40" t="s">
        <v>97</v>
      </c>
      <c r="C32" s="24"/>
      <c r="D32" s="154"/>
      <c r="E32" s="129"/>
      <c r="F32" s="130">
        <f>SUM(F30:F31)</f>
        <v>0</v>
      </c>
    </row>
    <row r="33" spans="1:6" x14ac:dyDescent="0.15">
      <c r="A33" s="94">
        <v>4</v>
      </c>
      <c r="B33" s="43" t="s">
        <v>28</v>
      </c>
      <c r="C33" s="75"/>
      <c r="D33" s="153"/>
      <c r="E33" s="92"/>
      <c r="F33" s="93"/>
    </row>
    <row r="34" spans="1:6" ht="22.5" x14ac:dyDescent="0.15">
      <c r="A34" s="128">
        <v>4.07</v>
      </c>
      <c r="B34" s="26" t="s">
        <v>232</v>
      </c>
      <c r="C34" s="10" t="s">
        <v>10</v>
      </c>
      <c r="D34" s="119">
        <v>25</v>
      </c>
      <c r="E34" s="13"/>
      <c r="F34" s="113">
        <f t="shared" ref="F34:F41" si="3">D34*E34</f>
        <v>0</v>
      </c>
    </row>
    <row r="35" spans="1:6" ht="22.5" x14ac:dyDescent="0.15">
      <c r="A35" s="128">
        <f t="shared" ref="A35:A40" si="4">A34+0.01</f>
        <v>4.08</v>
      </c>
      <c r="B35" s="26" t="s">
        <v>182</v>
      </c>
      <c r="C35" s="10" t="s">
        <v>107</v>
      </c>
      <c r="D35" s="119">
        <v>500</v>
      </c>
      <c r="E35" s="13"/>
      <c r="F35" s="113">
        <f t="shared" si="3"/>
        <v>0</v>
      </c>
    </row>
    <row r="36" spans="1:6" ht="33.75" x14ac:dyDescent="0.15">
      <c r="A36" s="128">
        <f t="shared" si="4"/>
        <v>4.09</v>
      </c>
      <c r="B36" s="26" t="s">
        <v>183</v>
      </c>
      <c r="C36" s="10" t="s">
        <v>10</v>
      </c>
      <c r="D36" s="119">
        <v>5</v>
      </c>
      <c r="E36" s="13"/>
      <c r="F36" s="113">
        <f t="shared" si="3"/>
        <v>0</v>
      </c>
    </row>
    <row r="37" spans="1:6" ht="22.5" x14ac:dyDescent="0.15">
      <c r="A37" s="128">
        <f t="shared" si="4"/>
        <v>4.0999999999999996</v>
      </c>
      <c r="B37" s="26" t="s">
        <v>188</v>
      </c>
      <c r="C37" s="10" t="s">
        <v>10</v>
      </c>
      <c r="D37" s="119">
        <f>'[1]PorEjec_$Contrato'!Y78</f>
        <v>42</v>
      </c>
      <c r="E37" s="13"/>
      <c r="F37" s="113">
        <f t="shared" si="3"/>
        <v>0</v>
      </c>
    </row>
    <row r="38" spans="1:6" ht="22.5" x14ac:dyDescent="0.15">
      <c r="A38" s="128">
        <f t="shared" si="4"/>
        <v>4.1099999999999994</v>
      </c>
      <c r="B38" s="26" t="s">
        <v>189</v>
      </c>
      <c r="C38" s="10" t="s">
        <v>10</v>
      </c>
      <c r="D38" s="119">
        <f>'[1]PorEjec_$Contrato'!Y79</f>
        <v>29</v>
      </c>
      <c r="E38" s="13"/>
      <c r="F38" s="113">
        <f t="shared" si="3"/>
        <v>0</v>
      </c>
    </row>
    <row r="39" spans="1:6" ht="12" customHeight="1" x14ac:dyDescent="0.15">
      <c r="A39" s="128">
        <f t="shared" si="4"/>
        <v>4.1199999999999992</v>
      </c>
      <c r="B39" s="26" t="s">
        <v>19</v>
      </c>
      <c r="C39" s="10" t="s">
        <v>10</v>
      </c>
      <c r="D39" s="119">
        <f>'[1]PorEjec_$Contrato'!Y80</f>
        <v>15</v>
      </c>
      <c r="E39" s="13"/>
      <c r="F39" s="113">
        <f t="shared" si="3"/>
        <v>0</v>
      </c>
    </row>
    <row r="40" spans="1:6" ht="27" customHeight="1" x14ac:dyDescent="0.15">
      <c r="A40" s="128">
        <f t="shared" si="4"/>
        <v>4.129999999999999</v>
      </c>
      <c r="B40" s="26" t="s">
        <v>184</v>
      </c>
      <c r="C40" s="10" t="s">
        <v>107</v>
      </c>
      <c r="D40" s="119">
        <f>'[1]PorEjec_$Contrato'!Y81</f>
        <v>191.5</v>
      </c>
      <c r="E40" s="13"/>
      <c r="F40" s="113">
        <f t="shared" si="3"/>
        <v>0</v>
      </c>
    </row>
    <row r="41" spans="1:6" ht="38.25" customHeight="1" x14ac:dyDescent="0.15">
      <c r="A41" s="128">
        <v>4.1500000000000004</v>
      </c>
      <c r="B41" s="26" t="s">
        <v>230</v>
      </c>
      <c r="C41" s="10" t="s">
        <v>10</v>
      </c>
      <c r="D41" s="119">
        <v>5.9</v>
      </c>
      <c r="E41" s="13"/>
      <c r="F41" s="113">
        <f t="shared" si="3"/>
        <v>0</v>
      </c>
    </row>
    <row r="42" spans="1:6" s="4" customFormat="1" x14ac:dyDescent="0.15">
      <c r="A42" s="128"/>
      <c r="B42" s="40" t="s">
        <v>29</v>
      </c>
      <c r="C42" s="24"/>
      <c r="D42" s="154"/>
      <c r="E42" s="129"/>
      <c r="F42" s="130">
        <f>SUM(F34:F41)</f>
        <v>0</v>
      </c>
    </row>
    <row r="43" spans="1:6" ht="20.25" customHeight="1" x14ac:dyDescent="0.15">
      <c r="A43" s="94">
        <v>5</v>
      </c>
      <c r="B43" s="43" t="s">
        <v>30</v>
      </c>
      <c r="C43" s="75"/>
      <c r="D43" s="153"/>
      <c r="E43" s="92"/>
      <c r="F43" s="93"/>
    </row>
    <row r="44" spans="1:6" s="8" customFormat="1" ht="22.5" x14ac:dyDescent="0.15">
      <c r="A44" s="128">
        <v>5.0199999999999996</v>
      </c>
      <c r="B44" s="26" t="s">
        <v>190</v>
      </c>
      <c r="C44" s="10" t="s">
        <v>107</v>
      </c>
      <c r="D44" s="119">
        <v>110</v>
      </c>
      <c r="E44" s="13"/>
      <c r="F44" s="113">
        <f t="shared" ref="F44:F57" si="5">D44*E44</f>
        <v>0</v>
      </c>
    </row>
    <row r="45" spans="1:6" s="8" customFormat="1" ht="22.5" x14ac:dyDescent="0.15">
      <c r="A45" s="128">
        <f t="shared" ref="A45:A57" si="6">A44+0.01</f>
        <v>5.0299999999999994</v>
      </c>
      <c r="B45" s="26" t="s">
        <v>191</v>
      </c>
      <c r="C45" s="10" t="s">
        <v>107</v>
      </c>
      <c r="D45" s="119">
        <f>'[1]PorEjec_$Contrato'!Y89</f>
        <v>46.360433333333319</v>
      </c>
      <c r="E45" s="13"/>
      <c r="F45" s="113">
        <f t="shared" si="5"/>
        <v>0</v>
      </c>
    </row>
    <row r="46" spans="1:6" s="8" customFormat="1" ht="22.5" x14ac:dyDescent="0.15">
      <c r="A46" s="128">
        <f t="shared" si="6"/>
        <v>5.0399999999999991</v>
      </c>
      <c r="B46" s="26" t="s">
        <v>192</v>
      </c>
      <c r="C46" s="10" t="s">
        <v>107</v>
      </c>
      <c r="D46" s="119">
        <f>'[1]PorEjec_$Contrato'!Y90</f>
        <v>40.272033333333297</v>
      </c>
      <c r="E46" s="13"/>
      <c r="F46" s="113">
        <f t="shared" si="5"/>
        <v>0</v>
      </c>
    </row>
    <row r="47" spans="1:6" ht="38.25" customHeight="1" x14ac:dyDescent="0.15">
      <c r="A47" s="128">
        <v>5.07</v>
      </c>
      <c r="B47" s="26" t="s">
        <v>20</v>
      </c>
      <c r="C47" s="10" t="s">
        <v>107</v>
      </c>
      <c r="D47" s="119">
        <v>105</v>
      </c>
      <c r="E47" s="13"/>
      <c r="F47" s="113">
        <f t="shared" si="5"/>
        <v>0</v>
      </c>
    </row>
    <row r="48" spans="1:6" ht="34.5" customHeight="1" x14ac:dyDescent="0.15">
      <c r="A48" s="128">
        <f t="shared" si="6"/>
        <v>5.08</v>
      </c>
      <c r="B48" s="26" t="s">
        <v>21</v>
      </c>
      <c r="C48" s="10" t="s">
        <v>107</v>
      </c>
      <c r="D48" s="119">
        <v>221</v>
      </c>
      <c r="E48" s="13"/>
      <c r="F48" s="113">
        <f t="shared" si="5"/>
        <v>0</v>
      </c>
    </row>
    <row r="49" spans="1:6" ht="34.5" customHeight="1" x14ac:dyDescent="0.15">
      <c r="A49" s="128">
        <v>5.0999999999999996</v>
      </c>
      <c r="B49" s="26" t="s">
        <v>101</v>
      </c>
      <c r="C49" s="10" t="s">
        <v>107</v>
      </c>
      <c r="D49" s="119">
        <v>22</v>
      </c>
      <c r="E49" s="13"/>
      <c r="F49" s="113">
        <f t="shared" si="5"/>
        <v>0</v>
      </c>
    </row>
    <row r="50" spans="1:6" ht="22.5" x14ac:dyDescent="0.15">
      <c r="A50" s="128">
        <f t="shared" si="6"/>
        <v>5.1099999999999994</v>
      </c>
      <c r="B50" s="26" t="s">
        <v>256</v>
      </c>
      <c r="C50" s="10" t="s">
        <v>107</v>
      </c>
      <c r="D50" s="119">
        <v>70</v>
      </c>
      <c r="E50" s="13"/>
      <c r="F50" s="113">
        <f t="shared" si="5"/>
        <v>0</v>
      </c>
    </row>
    <row r="51" spans="1:6" ht="24" customHeight="1" x14ac:dyDescent="0.15">
      <c r="A51" s="128">
        <f t="shared" si="6"/>
        <v>5.1199999999999992</v>
      </c>
      <c r="B51" s="26" t="s">
        <v>178</v>
      </c>
      <c r="C51" s="10" t="s">
        <v>107</v>
      </c>
      <c r="D51" s="119">
        <v>120</v>
      </c>
      <c r="E51" s="13"/>
      <c r="F51" s="113">
        <f t="shared" si="5"/>
        <v>0</v>
      </c>
    </row>
    <row r="52" spans="1:6" ht="22.5" x14ac:dyDescent="0.15">
      <c r="A52" s="128">
        <f t="shared" si="6"/>
        <v>5.129999999999999</v>
      </c>
      <c r="B52" s="26" t="s">
        <v>102</v>
      </c>
      <c r="C52" s="10" t="s">
        <v>107</v>
      </c>
      <c r="D52" s="119">
        <v>285</v>
      </c>
      <c r="E52" s="13"/>
      <c r="F52" s="113">
        <f t="shared" si="5"/>
        <v>0</v>
      </c>
    </row>
    <row r="53" spans="1:6" ht="58.5" customHeight="1" x14ac:dyDescent="0.15">
      <c r="A53" s="128">
        <f t="shared" si="6"/>
        <v>5.1399999999999988</v>
      </c>
      <c r="B53" s="9" t="s">
        <v>216</v>
      </c>
      <c r="C53" s="10" t="s">
        <v>22</v>
      </c>
      <c r="D53" s="119">
        <f>'[1]PorEjec_$Contrato'!Y100</f>
        <v>1</v>
      </c>
      <c r="E53" s="13"/>
      <c r="F53" s="113">
        <f t="shared" si="5"/>
        <v>0</v>
      </c>
    </row>
    <row r="54" spans="1:6" ht="16.5" customHeight="1" x14ac:dyDescent="0.15">
      <c r="A54" s="128">
        <f t="shared" si="6"/>
        <v>5.1499999999999986</v>
      </c>
      <c r="B54" s="26" t="s">
        <v>23</v>
      </c>
      <c r="C54" s="10" t="s">
        <v>107</v>
      </c>
      <c r="D54" s="119">
        <v>290</v>
      </c>
      <c r="E54" s="13"/>
      <c r="F54" s="113">
        <f t="shared" si="5"/>
        <v>0</v>
      </c>
    </row>
    <row r="55" spans="1:6" ht="33.75" customHeight="1" x14ac:dyDescent="0.15">
      <c r="A55" s="128">
        <f t="shared" si="6"/>
        <v>5.1599999999999984</v>
      </c>
      <c r="B55" s="26" t="s">
        <v>257</v>
      </c>
      <c r="C55" s="10" t="s">
        <v>107</v>
      </c>
      <c r="D55" s="119">
        <f>105</f>
        <v>105</v>
      </c>
      <c r="E55" s="13"/>
      <c r="F55" s="113">
        <f t="shared" si="5"/>
        <v>0</v>
      </c>
    </row>
    <row r="56" spans="1:6" ht="22.5" x14ac:dyDescent="0.15">
      <c r="A56" s="128">
        <f t="shared" si="6"/>
        <v>5.1699999999999982</v>
      </c>
      <c r="B56" s="26" t="s">
        <v>177</v>
      </c>
      <c r="C56" s="10" t="s">
        <v>107</v>
      </c>
      <c r="D56" s="119">
        <f>'[1]PorEjec_$Contrato'!Y103</f>
        <v>100</v>
      </c>
      <c r="E56" s="13"/>
      <c r="F56" s="113">
        <f t="shared" si="5"/>
        <v>0</v>
      </c>
    </row>
    <row r="57" spans="1:6" ht="22.5" x14ac:dyDescent="0.15">
      <c r="A57" s="128">
        <f t="shared" si="6"/>
        <v>5.1799999999999979</v>
      </c>
      <c r="B57" s="26" t="s">
        <v>140</v>
      </c>
      <c r="C57" s="10" t="s">
        <v>107</v>
      </c>
      <c r="D57" s="119">
        <v>290</v>
      </c>
      <c r="E57" s="13"/>
      <c r="F57" s="113">
        <f t="shared" si="5"/>
        <v>0</v>
      </c>
    </row>
    <row r="58" spans="1:6" x14ac:dyDescent="0.15">
      <c r="A58" s="128"/>
      <c r="B58" s="40" t="s">
        <v>31</v>
      </c>
      <c r="C58" s="24"/>
      <c r="D58" s="154"/>
      <c r="E58" s="129"/>
      <c r="F58" s="130">
        <f>SUM(F44:F57)</f>
        <v>0</v>
      </c>
    </row>
    <row r="59" spans="1:6" x14ac:dyDescent="0.15">
      <c r="A59" s="94">
        <v>6</v>
      </c>
      <c r="B59" s="43" t="s">
        <v>32</v>
      </c>
      <c r="C59" s="75"/>
      <c r="D59" s="153"/>
      <c r="E59" s="75"/>
      <c r="F59" s="76"/>
    </row>
    <row r="60" spans="1:6" s="2" customFormat="1" ht="23.25" customHeight="1" x14ac:dyDescent="0.15">
      <c r="A60" s="128">
        <v>6.01</v>
      </c>
      <c r="B60" s="26" t="s">
        <v>24</v>
      </c>
      <c r="C60" s="10" t="s">
        <v>107</v>
      </c>
      <c r="D60" s="119">
        <f>'[1]PorEjec_$Contrato'!Y107</f>
        <v>359.59999999999997</v>
      </c>
      <c r="E60" s="13"/>
      <c r="F60" s="113">
        <f t="shared" ref="F60:F62" si="7">D60*E60</f>
        <v>0</v>
      </c>
    </row>
    <row r="61" spans="1:6" ht="22.5" x14ac:dyDescent="0.15">
      <c r="A61" s="128">
        <f>A60+0.01</f>
        <v>6.02</v>
      </c>
      <c r="B61" s="26" t="s">
        <v>194</v>
      </c>
      <c r="C61" s="10" t="s">
        <v>107</v>
      </c>
      <c r="D61" s="119">
        <v>60</v>
      </c>
      <c r="E61" s="13"/>
      <c r="F61" s="113">
        <f t="shared" si="7"/>
        <v>0</v>
      </c>
    </row>
    <row r="62" spans="1:6" ht="22.5" x14ac:dyDescent="0.15">
      <c r="A62" s="128">
        <f>A61+0.01</f>
        <v>6.0299999999999994</v>
      </c>
      <c r="B62" s="26" t="s">
        <v>193</v>
      </c>
      <c r="C62" s="10" t="s">
        <v>107</v>
      </c>
      <c r="D62" s="119">
        <v>30</v>
      </c>
      <c r="E62" s="13"/>
      <c r="F62" s="113">
        <f t="shared" si="7"/>
        <v>0</v>
      </c>
    </row>
    <row r="63" spans="1:6" s="4" customFormat="1" x14ac:dyDescent="0.15">
      <c r="A63" s="128"/>
      <c r="B63" s="40" t="s">
        <v>33</v>
      </c>
      <c r="C63" s="24"/>
      <c r="D63" s="154"/>
      <c r="E63" s="129"/>
      <c r="F63" s="130">
        <f>SUM(F60:F62)</f>
        <v>0</v>
      </c>
    </row>
    <row r="64" spans="1:6" ht="22.5" x14ac:dyDescent="0.15">
      <c r="A64" s="94">
        <v>7</v>
      </c>
      <c r="B64" s="43" t="s">
        <v>34</v>
      </c>
      <c r="C64" s="75"/>
      <c r="D64" s="153"/>
      <c r="E64" s="75"/>
      <c r="F64" s="76"/>
    </row>
    <row r="65" spans="1:6" s="2" customFormat="1" ht="37.5" customHeight="1" x14ac:dyDescent="0.15">
      <c r="A65" s="128">
        <v>7.02</v>
      </c>
      <c r="B65" s="26" t="s">
        <v>104</v>
      </c>
      <c r="C65" s="10" t="s">
        <v>107</v>
      </c>
      <c r="D65" s="119">
        <v>295</v>
      </c>
      <c r="E65" s="13"/>
      <c r="F65" s="113">
        <f t="shared" ref="F65:F68" si="8">D65*E65</f>
        <v>0</v>
      </c>
    </row>
    <row r="66" spans="1:6" s="2" customFormat="1" ht="27" customHeight="1" x14ac:dyDescent="0.2">
      <c r="A66" s="83">
        <f>A65+0.01</f>
        <v>7.0299999999999994</v>
      </c>
      <c r="B66" s="77" t="s">
        <v>112</v>
      </c>
      <c r="C66" s="78" t="s">
        <v>113</v>
      </c>
      <c r="D66" s="119">
        <v>820</v>
      </c>
      <c r="E66" s="25"/>
      <c r="F66" s="113">
        <f t="shared" si="8"/>
        <v>0</v>
      </c>
    </row>
    <row r="67" spans="1:6" ht="37.5" customHeight="1" x14ac:dyDescent="0.15">
      <c r="A67" s="128">
        <f>7.04</f>
        <v>7.04</v>
      </c>
      <c r="B67" s="26" t="s">
        <v>258</v>
      </c>
      <c r="C67" s="10" t="s">
        <v>107</v>
      </c>
      <c r="D67" s="119">
        <v>450</v>
      </c>
      <c r="E67" s="13"/>
      <c r="F67" s="113">
        <f t="shared" si="8"/>
        <v>0</v>
      </c>
    </row>
    <row r="68" spans="1:6" ht="19.5" customHeight="1" x14ac:dyDescent="0.15">
      <c r="A68" s="79">
        <f>A67+0.01</f>
        <v>7.05</v>
      </c>
      <c r="B68" s="114" t="s">
        <v>259</v>
      </c>
      <c r="C68" s="10" t="s">
        <v>10</v>
      </c>
      <c r="D68" s="119">
        <v>17</v>
      </c>
      <c r="E68" s="13"/>
      <c r="F68" s="113">
        <f t="shared" si="8"/>
        <v>0</v>
      </c>
    </row>
    <row r="69" spans="1:6" s="4" customFormat="1" x14ac:dyDescent="0.15">
      <c r="A69" s="128"/>
      <c r="B69" s="40" t="s">
        <v>35</v>
      </c>
      <c r="C69" s="24"/>
      <c r="D69" s="154"/>
      <c r="E69" s="129"/>
      <c r="F69" s="130">
        <f>SUM(F65:F68)</f>
        <v>0</v>
      </c>
    </row>
    <row r="70" spans="1:6" x14ac:dyDescent="0.15">
      <c r="A70" s="94">
        <v>8</v>
      </c>
      <c r="B70" s="43" t="s">
        <v>36</v>
      </c>
      <c r="C70" s="75"/>
      <c r="D70" s="153"/>
      <c r="E70" s="75"/>
      <c r="F70" s="76"/>
    </row>
    <row r="71" spans="1:6" s="2" customFormat="1" ht="15.75" customHeight="1" x14ac:dyDescent="0.15">
      <c r="A71" s="128">
        <v>8.01</v>
      </c>
      <c r="B71" s="26" t="s">
        <v>111</v>
      </c>
      <c r="C71" s="10" t="s">
        <v>107</v>
      </c>
      <c r="D71" s="119">
        <v>15</v>
      </c>
      <c r="E71" s="13"/>
      <c r="F71" s="113">
        <f t="shared" ref="F71:F97" si="9">D71*E71</f>
        <v>0</v>
      </c>
    </row>
    <row r="72" spans="1:6" s="2" customFormat="1" ht="27.75" customHeight="1" x14ac:dyDescent="0.15">
      <c r="A72" s="128">
        <f>A71+0.01</f>
        <v>8.02</v>
      </c>
      <c r="B72" s="26" t="s">
        <v>38</v>
      </c>
      <c r="C72" s="10" t="s">
        <v>107</v>
      </c>
      <c r="D72" s="119">
        <v>102</v>
      </c>
      <c r="E72" s="13"/>
      <c r="F72" s="113">
        <f t="shared" si="9"/>
        <v>0</v>
      </c>
    </row>
    <row r="73" spans="1:6" s="2" customFormat="1" ht="22.5" x14ac:dyDescent="0.15">
      <c r="A73" s="128">
        <v>8.0399999999999991</v>
      </c>
      <c r="B73" s="26" t="s">
        <v>39</v>
      </c>
      <c r="C73" s="10" t="s">
        <v>10</v>
      </c>
      <c r="D73" s="119">
        <v>35</v>
      </c>
      <c r="E73" s="13"/>
      <c r="F73" s="113">
        <f t="shared" si="9"/>
        <v>0</v>
      </c>
    </row>
    <row r="74" spans="1:6" s="2" customFormat="1" ht="33.75" customHeight="1" x14ac:dyDescent="0.15">
      <c r="A74" s="128">
        <f>8.07</f>
        <v>8.07</v>
      </c>
      <c r="B74" s="26" t="s">
        <v>195</v>
      </c>
      <c r="C74" s="10" t="s">
        <v>107</v>
      </c>
      <c r="D74" s="119">
        <v>205</v>
      </c>
      <c r="E74" s="13"/>
      <c r="F74" s="113">
        <f t="shared" si="9"/>
        <v>0</v>
      </c>
    </row>
    <row r="75" spans="1:6" s="2" customFormat="1" ht="22.5" x14ac:dyDescent="0.15">
      <c r="A75" s="128">
        <f t="shared" ref="A75:A93" si="10">A74+0.01</f>
        <v>8.08</v>
      </c>
      <c r="B75" s="26" t="s">
        <v>109</v>
      </c>
      <c r="C75" s="10" t="s">
        <v>10</v>
      </c>
      <c r="D75" s="119">
        <v>55</v>
      </c>
      <c r="E75" s="13"/>
      <c r="F75" s="113">
        <f t="shared" si="9"/>
        <v>0</v>
      </c>
    </row>
    <row r="76" spans="1:6" s="2" customFormat="1" ht="27" customHeight="1" x14ac:dyDescent="0.15">
      <c r="A76" s="128">
        <f>8.11</f>
        <v>8.11</v>
      </c>
      <c r="B76" s="26" t="s">
        <v>217</v>
      </c>
      <c r="C76" s="10" t="s">
        <v>107</v>
      </c>
      <c r="D76" s="119">
        <v>95</v>
      </c>
      <c r="E76" s="13"/>
      <c r="F76" s="113">
        <f t="shared" si="9"/>
        <v>0</v>
      </c>
    </row>
    <row r="77" spans="1:6" s="2" customFormat="1" ht="12.75" x14ac:dyDescent="0.15">
      <c r="A77" s="128">
        <f t="shared" si="10"/>
        <v>8.1199999999999992</v>
      </c>
      <c r="B77" s="26" t="s">
        <v>110</v>
      </c>
      <c r="C77" s="10" t="s">
        <v>107</v>
      </c>
      <c r="D77" s="119">
        <v>335</v>
      </c>
      <c r="E77" s="25"/>
      <c r="F77" s="113">
        <f t="shared" si="9"/>
        <v>0</v>
      </c>
    </row>
    <row r="78" spans="1:6" s="2" customFormat="1" ht="33.75" x14ac:dyDescent="0.15">
      <c r="A78" s="128">
        <f t="shared" si="10"/>
        <v>8.129999999999999</v>
      </c>
      <c r="B78" s="26" t="s">
        <v>260</v>
      </c>
      <c r="C78" s="10" t="s">
        <v>107</v>
      </c>
      <c r="D78" s="119">
        <v>325</v>
      </c>
      <c r="E78" s="13"/>
      <c r="F78" s="113">
        <f t="shared" si="9"/>
        <v>0</v>
      </c>
    </row>
    <row r="79" spans="1:6" s="2" customFormat="1" ht="33.75" x14ac:dyDescent="0.15">
      <c r="A79" s="128">
        <f t="shared" si="10"/>
        <v>8.1399999999999988</v>
      </c>
      <c r="B79" s="26" t="s">
        <v>261</v>
      </c>
      <c r="C79" s="10" t="s">
        <v>107</v>
      </c>
      <c r="D79" s="119">
        <v>55</v>
      </c>
      <c r="E79" s="13"/>
      <c r="F79" s="113">
        <f t="shared" si="9"/>
        <v>0</v>
      </c>
    </row>
    <row r="80" spans="1:6" s="2" customFormat="1" ht="16.5" customHeight="1" x14ac:dyDescent="0.15">
      <c r="A80" s="128">
        <f t="shared" si="10"/>
        <v>8.1499999999999986</v>
      </c>
      <c r="B80" s="26" t="s">
        <v>128</v>
      </c>
      <c r="C80" s="10" t="s">
        <v>107</v>
      </c>
      <c r="D80" s="119">
        <f>45</f>
        <v>45</v>
      </c>
      <c r="E80" s="13"/>
      <c r="F80" s="113">
        <f t="shared" si="9"/>
        <v>0</v>
      </c>
    </row>
    <row r="81" spans="1:6" s="2" customFormat="1" ht="22.5" x14ac:dyDescent="0.15">
      <c r="A81" s="128">
        <f t="shared" si="10"/>
        <v>8.1599999999999984</v>
      </c>
      <c r="B81" s="26" t="s">
        <v>262</v>
      </c>
      <c r="C81" s="10" t="s">
        <v>107</v>
      </c>
      <c r="D81" s="119">
        <v>96</v>
      </c>
      <c r="E81" s="13"/>
      <c r="F81" s="113">
        <f t="shared" si="9"/>
        <v>0</v>
      </c>
    </row>
    <row r="82" spans="1:6" s="2" customFormat="1" ht="15.75" customHeight="1" x14ac:dyDescent="0.15">
      <c r="A82" s="128">
        <f t="shared" si="10"/>
        <v>8.1699999999999982</v>
      </c>
      <c r="B82" s="26" t="s">
        <v>40</v>
      </c>
      <c r="C82" s="10" t="s">
        <v>10</v>
      </c>
      <c r="D82" s="119">
        <v>35</v>
      </c>
      <c r="E82" s="13"/>
      <c r="F82" s="113">
        <f t="shared" si="9"/>
        <v>0</v>
      </c>
    </row>
    <row r="83" spans="1:6" s="2" customFormat="1" ht="22.5" x14ac:dyDescent="0.15">
      <c r="A83" s="128">
        <f t="shared" si="10"/>
        <v>8.1799999999999979</v>
      </c>
      <c r="B83" s="26" t="s">
        <v>127</v>
      </c>
      <c r="C83" s="10" t="s">
        <v>10</v>
      </c>
      <c r="D83" s="119">
        <v>40</v>
      </c>
      <c r="E83" s="13"/>
      <c r="F83" s="113">
        <f t="shared" si="9"/>
        <v>0</v>
      </c>
    </row>
    <row r="84" spans="1:6" s="2" customFormat="1" ht="39" customHeight="1" x14ac:dyDescent="0.15">
      <c r="A84" s="128">
        <f>8.2</f>
        <v>8.1999999999999993</v>
      </c>
      <c r="B84" s="26" t="s">
        <v>263</v>
      </c>
      <c r="C84" s="10" t="s">
        <v>10</v>
      </c>
      <c r="D84" s="119">
        <f>'[1]PorEjec_$Contrato'!Y138</f>
        <v>5</v>
      </c>
      <c r="E84" s="13"/>
      <c r="F84" s="113">
        <f t="shared" si="9"/>
        <v>0</v>
      </c>
    </row>
    <row r="85" spans="1:6" s="2" customFormat="1" ht="39" customHeight="1" x14ac:dyDescent="0.15">
      <c r="A85" s="128">
        <f t="shared" si="10"/>
        <v>8.2099999999999991</v>
      </c>
      <c r="B85" s="26" t="s">
        <v>264</v>
      </c>
      <c r="C85" s="10" t="s">
        <v>10</v>
      </c>
      <c r="D85" s="119">
        <f>'[1]PorEjec_$Contrato'!Y139</f>
        <v>110</v>
      </c>
      <c r="E85" s="13"/>
      <c r="F85" s="113">
        <f t="shared" si="9"/>
        <v>0</v>
      </c>
    </row>
    <row r="86" spans="1:6" s="2" customFormat="1" ht="22.5" x14ac:dyDescent="0.15">
      <c r="A86" s="128">
        <f t="shared" si="10"/>
        <v>8.2199999999999989</v>
      </c>
      <c r="B86" s="26" t="s">
        <v>196</v>
      </c>
      <c r="C86" s="10" t="s">
        <v>10</v>
      </c>
      <c r="D86" s="119">
        <v>40</v>
      </c>
      <c r="E86" s="13"/>
      <c r="F86" s="113">
        <f t="shared" si="9"/>
        <v>0</v>
      </c>
    </row>
    <row r="87" spans="1:6" s="2" customFormat="1" ht="22.5" x14ac:dyDescent="0.15">
      <c r="A87" s="128">
        <f t="shared" si="10"/>
        <v>8.2299999999999986</v>
      </c>
      <c r="B87" s="26" t="s">
        <v>265</v>
      </c>
      <c r="C87" s="10" t="s">
        <v>11</v>
      </c>
      <c r="D87" s="119">
        <f>'[1]PorEjec_$Contrato'!Y141</f>
        <v>2</v>
      </c>
      <c r="E87" s="13"/>
      <c r="F87" s="113">
        <f t="shared" si="9"/>
        <v>0</v>
      </c>
    </row>
    <row r="88" spans="1:6" s="2" customFormat="1" ht="35.25" customHeight="1" x14ac:dyDescent="0.15">
      <c r="A88" s="128">
        <f>8.27</f>
        <v>8.27</v>
      </c>
      <c r="B88" s="26" t="s">
        <v>235</v>
      </c>
      <c r="C88" s="10" t="s">
        <v>11</v>
      </c>
      <c r="D88" s="119">
        <v>3</v>
      </c>
      <c r="E88" s="13"/>
      <c r="F88" s="113">
        <f t="shared" si="9"/>
        <v>0</v>
      </c>
    </row>
    <row r="89" spans="1:6" s="2" customFormat="1" ht="22.5" x14ac:dyDescent="0.15">
      <c r="A89" s="128">
        <f t="shared" si="10"/>
        <v>8.2799999999999994</v>
      </c>
      <c r="B89" s="26" t="s">
        <v>234</v>
      </c>
      <c r="C89" s="10" t="s">
        <v>11</v>
      </c>
      <c r="D89" s="119">
        <v>7</v>
      </c>
      <c r="E89" s="13"/>
      <c r="F89" s="113">
        <f t="shared" si="9"/>
        <v>0</v>
      </c>
    </row>
    <row r="90" spans="1:6" s="2" customFormat="1" ht="16.5" customHeight="1" x14ac:dyDescent="0.15">
      <c r="A90" s="128">
        <f t="shared" si="10"/>
        <v>8.2899999999999991</v>
      </c>
      <c r="B90" s="26" t="s">
        <v>41</v>
      </c>
      <c r="C90" s="10" t="s">
        <v>11</v>
      </c>
      <c r="D90" s="119">
        <f>'[1]PorEjec_$Contrato'!Y147</f>
        <v>2</v>
      </c>
      <c r="E90" s="13"/>
      <c r="F90" s="113">
        <f t="shared" si="9"/>
        <v>0</v>
      </c>
    </row>
    <row r="91" spans="1:6" s="2" customFormat="1" ht="22.5" x14ac:dyDescent="0.15">
      <c r="A91" s="128">
        <f t="shared" si="10"/>
        <v>8.2999999999999989</v>
      </c>
      <c r="B91" s="26" t="s">
        <v>42</v>
      </c>
      <c r="C91" s="10" t="s">
        <v>11</v>
      </c>
      <c r="D91" s="119">
        <f>'[1]PorEjec_$Contrato'!Y148</f>
        <v>1</v>
      </c>
      <c r="E91" s="13"/>
      <c r="F91" s="113">
        <f t="shared" si="9"/>
        <v>0</v>
      </c>
    </row>
    <row r="92" spans="1:6" ht="40.5" customHeight="1" x14ac:dyDescent="0.15">
      <c r="A92" s="128">
        <f t="shared" si="10"/>
        <v>8.3099999999999987</v>
      </c>
      <c r="B92" s="26" t="s">
        <v>233</v>
      </c>
      <c r="C92" s="10" t="s">
        <v>10</v>
      </c>
      <c r="D92" s="119">
        <f>'[1]PorEjec_$Contrato'!Y149</f>
        <v>7</v>
      </c>
      <c r="E92" s="13"/>
      <c r="F92" s="113">
        <f t="shared" si="9"/>
        <v>0</v>
      </c>
    </row>
    <row r="93" spans="1:6" ht="24.75" customHeight="1" x14ac:dyDescent="0.15">
      <c r="A93" s="128">
        <f t="shared" si="10"/>
        <v>8.3199999999999985</v>
      </c>
      <c r="B93" s="26" t="s">
        <v>43</v>
      </c>
      <c r="C93" s="10" t="s">
        <v>11</v>
      </c>
      <c r="D93" s="119">
        <f>'[1]PorEjec_$Contrato'!Y150</f>
        <v>3</v>
      </c>
      <c r="E93" s="13"/>
      <c r="F93" s="113">
        <f t="shared" si="9"/>
        <v>0</v>
      </c>
    </row>
    <row r="94" spans="1:6" ht="36.75" customHeight="1" x14ac:dyDescent="0.15">
      <c r="A94" s="128">
        <f>A93+0.01</f>
        <v>8.3299999999999983</v>
      </c>
      <c r="B94" s="26" t="s">
        <v>236</v>
      </c>
      <c r="C94" s="10" t="s">
        <v>11</v>
      </c>
      <c r="D94" s="119">
        <v>9</v>
      </c>
      <c r="E94" s="13"/>
      <c r="F94" s="113">
        <f t="shared" si="9"/>
        <v>0</v>
      </c>
    </row>
    <row r="95" spans="1:6" ht="37.5" customHeight="1" x14ac:dyDescent="0.15">
      <c r="A95" s="128">
        <f>8.35</f>
        <v>8.35</v>
      </c>
      <c r="B95" s="26" t="s">
        <v>266</v>
      </c>
      <c r="C95" s="10" t="s">
        <v>11</v>
      </c>
      <c r="D95" s="119">
        <v>1</v>
      </c>
      <c r="E95" s="13"/>
      <c r="F95" s="113">
        <f t="shared" si="9"/>
        <v>0</v>
      </c>
    </row>
    <row r="96" spans="1:6" ht="37.5" customHeight="1" x14ac:dyDescent="0.15">
      <c r="A96" s="131">
        <f>8.36</f>
        <v>8.36</v>
      </c>
      <c r="B96" s="80" t="s">
        <v>114</v>
      </c>
      <c r="C96" s="81" t="s">
        <v>22</v>
      </c>
      <c r="D96" s="119">
        <v>1</v>
      </c>
      <c r="E96" s="13"/>
      <c r="F96" s="113">
        <f t="shared" si="9"/>
        <v>0</v>
      </c>
    </row>
    <row r="97" spans="1:6" ht="27" customHeight="1" x14ac:dyDescent="0.15">
      <c r="A97" s="131">
        <f>A96+0.01</f>
        <v>8.3699999999999992</v>
      </c>
      <c r="B97" s="82" t="s">
        <v>115</v>
      </c>
      <c r="C97" s="81" t="s">
        <v>113</v>
      </c>
      <c r="D97" s="119">
        <v>5</v>
      </c>
      <c r="E97" s="13"/>
      <c r="F97" s="113">
        <f t="shared" si="9"/>
        <v>0</v>
      </c>
    </row>
    <row r="98" spans="1:6" s="4" customFormat="1" x14ac:dyDescent="0.15">
      <c r="A98" s="128"/>
      <c r="B98" s="40" t="s">
        <v>37</v>
      </c>
      <c r="C98" s="24"/>
      <c r="D98" s="154"/>
      <c r="E98" s="129"/>
      <c r="F98" s="130">
        <f>SUM(F71:F97)</f>
        <v>0</v>
      </c>
    </row>
    <row r="99" spans="1:6" ht="15.75" customHeight="1" x14ac:dyDescent="0.15">
      <c r="A99" s="94">
        <v>9</v>
      </c>
      <c r="B99" s="43" t="s">
        <v>44</v>
      </c>
      <c r="C99" s="75"/>
      <c r="D99" s="153"/>
      <c r="E99" s="75"/>
      <c r="F99" s="76"/>
    </row>
    <row r="100" spans="1:6" s="2" customFormat="1" ht="36" customHeight="1" x14ac:dyDescent="0.15">
      <c r="A100" s="128">
        <f t="shared" ref="A100:A116" si="11">A99+0.01</f>
        <v>9.01</v>
      </c>
      <c r="B100" s="26" t="s">
        <v>46</v>
      </c>
      <c r="C100" s="10" t="s">
        <v>10</v>
      </c>
      <c r="D100" s="119">
        <v>165</v>
      </c>
      <c r="E100" s="13"/>
      <c r="F100" s="113">
        <f t="shared" ref="F100:F116" si="12">D100*E100</f>
        <v>0</v>
      </c>
    </row>
    <row r="101" spans="1:6" s="2" customFormat="1" ht="35.25" customHeight="1" x14ac:dyDescent="0.15">
      <c r="A101" s="128">
        <f>9.04</f>
        <v>9.0399999999999991</v>
      </c>
      <c r="B101" s="26" t="s">
        <v>267</v>
      </c>
      <c r="C101" s="10" t="s">
        <v>11</v>
      </c>
      <c r="D101" s="119">
        <f>'[1]PorEjec_$Contrato'!Y156</f>
        <v>1</v>
      </c>
      <c r="E101" s="13"/>
      <c r="F101" s="113">
        <f t="shared" si="12"/>
        <v>0</v>
      </c>
    </row>
    <row r="102" spans="1:6" s="2" customFormat="1" ht="33.75" x14ac:dyDescent="0.15">
      <c r="A102" s="128">
        <f t="shared" si="11"/>
        <v>9.0499999999999989</v>
      </c>
      <c r="B102" s="26" t="s">
        <v>237</v>
      </c>
      <c r="C102" s="10" t="s">
        <v>11</v>
      </c>
      <c r="D102" s="119">
        <f>'[1]PorEjec_$Contrato'!Y157</f>
        <v>2</v>
      </c>
      <c r="E102" s="13"/>
      <c r="F102" s="113">
        <f t="shared" si="12"/>
        <v>0</v>
      </c>
    </row>
    <row r="103" spans="1:6" s="2" customFormat="1" ht="46.5" customHeight="1" x14ac:dyDescent="0.15">
      <c r="A103" s="128">
        <f t="shared" si="11"/>
        <v>9.0599999999999987</v>
      </c>
      <c r="B103" s="26" t="s">
        <v>268</v>
      </c>
      <c r="C103" s="10" t="s">
        <v>11</v>
      </c>
      <c r="D103" s="119">
        <f>'[1]PorEjec_$Contrato'!Y158</f>
        <v>4</v>
      </c>
      <c r="E103" s="13"/>
      <c r="F103" s="113">
        <f t="shared" si="12"/>
        <v>0</v>
      </c>
    </row>
    <row r="104" spans="1:6" s="2" customFormat="1" ht="48.75" customHeight="1" x14ac:dyDescent="0.15">
      <c r="A104" s="128">
        <f>A103+0.01</f>
        <v>9.0699999999999985</v>
      </c>
      <c r="B104" s="26" t="s">
        <v>255</v>
      </c>
      <c r="C104" s="10" t="s">
        <v>11</v>
      </c>
      <c r="D104" s="119">
        <f>'[1]PorEjec_$Contrato'!Y159</f>
        <v>3</v>
      </c>
      <c r="E104" s="13"/>
      <c r="F104" s="113">
        <f t="shared" si="12"/>
        <v>0</v>
      </c>
    </row>
    <row r="105" spans="1:6" s="2" customFormat="1" ht="45" x14ac:dyDescent="0.15">
      <c r="A105" s="128">
        <f t="shared" si="11"/>
        <v>9.0799999999999983</v>
      </c>
      <c r="B105" s="26" t="s">
        <v>269</v>
      </c>
      <c r="C105" s="10" t="s">
        <v>11</v>
      </c>
      <c r="D105" s="119">
        <f>'[1]PorEjec_$Contrato'!Y160</f>
        <v>1</v>
      </c>
      <c r="E105" s="13"/>
      <c r="F105" s="113">
        <f t="shared" si="12"/>
        <v>0</v>
      </c>
    </row>
    <row r="106" spans="1:6" s="2" customFormat="1" ht="48" customHeight="1" x14ac:dyDescent="0.15">
      <c r="A106" s="128">
        <f t="shared" si="11"/>
        <v>9.0899999999999981</v>
      </c>
      <c r="B106" s="26" t="s">
        <v>254</v>
      </c>
      <c r="C106" s="10" t="s">
        <v>11</v>
      </c>
      <c r="D106" s="119">
        <f>'[1]PorEjec_$Contrato'!Y161</f>
        <v>9</v>
      </c>
      <c r="E106" s="13"/>
      <c r="F106" s="113">
        <f t="shared" si="12"/>
        <v>0</v>
      </c>
    </row>
    <row r="107" spans="1:6" s="2" customFormat="1" ht="46.5" customHeight="1" x14ac:dyDescent="0.15">
      <c r="A107" s="128">
        <f t="shared" si="11"/>
        <v>9.0999999999999979</v>
      </c>
      <c r="B107" s="26" t="s">
        <v>270</v>
      </c>
      <c r="C107" s="10" t="s">
        <v>11</v>
      </c>
      <c r="D107" s="119">
        <f>'[1]PorEjec_$Contrato'!Y162</f>
        <v>1</v>
      </c>
      <c r="E107" s="13"/>
      <c r="F107" s="113">
        <f t="shared" si="12"/>
        <v>0</v>
      </c>
    </row>
    <row r="108" spans="1:6" s="2" customFormat="1" ht="37.5" customHeight="1" x14ac:dyDescent="0.15">
      <c r="A108" s="128">
        <f t="shared" si="11"/>
        <v>9.1099999999999977</v>
      </c>
      <c r="B108" s="26" t="s">
        <v>271</v>
      </c>
      <c r="C108" s="10" t="s">
        <v>11</v>
      </c>
      <c r="D108" s="119">
        <f>'[1]PorEjec_$Contrato'!Y163</f>
        <v>3</v>
      </c>
      <c r="E108" s="13"/>
      <c r="F108" s="113">
        <f t="shared" si="12"/>
        <v>0</v>
      </c>
    </row>
    <row r="109" spans="1:6" s="2" customFormat="1" ht="22.5" x14ac:dyDescent="0.15">
      <c r="A109" s="128">
        <f t="shared" si="11"/>
        <v>9.1199999999999974</v>
      </c>
      <c r="B109" s="26" t="s">
        <v>272</v>
      </c>
      <c r="C109" s="10" t="s">
        <v>22</v>
      </c>
      <c r="D109" s="119">
        <f>'[1]PorEjec_$Contrato'!Y164</f>
        <v>1</v>
      </c>
      <c r="E109" s="13"/>
      <c r="F109" s="113">
        <f t="shared" si="12"/>
        <v>0</v>
      </c>
    </row>
    <row r="110" spans="1:6" s="2" customFormat="1" ht="35.25" customHeight="1" x14ac:dyDescent="0.15">
      <c r="A110" s="128">
        <f t="shared" si="11"/>
        <v>9.1299999999999972</v>
      </c>
      <c r="B110" s="26" t="s">
        <v>123</v>
      </c>
      <c r="C110" s="10" t="s">
        <v>10</v>
      </c>
      <c r="D110" s="119">
        <f>'[1]PorEjec_$Contrato'!Y165</f>
        <v>17</v>
      </c>
      <c r="E110" s="13"/>
      <c r="F110" s="113">
        <f t="shared" si="12"/>
        <v>0</v>
      </c>
    </row>
    <row r="111" spans="1:6" s="2" customFormat="1" ht="22.5" x14ac:dyDescent="0.15">
      <c r="A111" s="128">
        <f t="shared" si="11"/>
        <v>9.139999999999997</v>
      </c>
      <c r="B111" s="26" t="s">
        <v>124</v>
      </c>
      <c r="C111" s="10" t="s">
        <v>11</v>
      </c>
      <c r="D111" s="119">
        <f>'[1]PorEjec_$Contrato'!Y166</f>
        <v>2</v>
      </c>
      <c r="E111" s="13"/>
      <c r="F111" s="113">
        <f t="shared" si="12"/>
        <v>0</v>
      </c>
    </row>
    <row r="112" spans="1:6" s="2" customFormat="1" ht="22.5" x14ac:dyDescent="0.15">
      <c r="A112" s="128">
        <f t="shared" si="11"/>
        <v>9.1499999999999968</v>
      </c>
      <c r="B112" s="26" t="s">
        <v>238</v>
      </c>
      <c r="C112" s="10" t="s">
        <v>10</v>
      </c>
      <c r="D112" s="119">
        <f>'[1]PorEjec_$Contrato'!Y167</f>
        <v>38</v>
      </c>
      <c r="E112" s="13"/>
      <c r="F112" s="113">
        <f t="shared" si="12"/>
        <v>0</v>
      </c>
    </row>
    <row r="113" spans="1:6" s="2" customFormat="1" ht="47.25" customHeight="1" x14ac:dyDescent="0.15">
      <c r="A113" s="128">
        <f t="shared" si="11"/>
        <v>9.1599999999999966</v>
      </c>
      <c r="B113" s="26" t="s">
        <v>273</v>
      </c>
      <c r="C113" s="10" t="s">
        <v>10</v>
      </c>
      <c r="D113" s="119">
        <v>4.2</v>
      </c>
      <c r="E113" s="13"/>
      <c r="F113" s="113">
        <f t="shared" si="12"/>
        <v>0</v>
      </c>
    </row>
    <row r="114" spans="1:6" s="2" customFormat="1" ht="46.5" customHeight="1" x14ac:dyDescent="0.15">
      <c r="A114" s="128">
        <f t="shared" si="11"/>
        <v>9.1699999999999964</v>
      </c>
      <c r="B114" s="26" t="s">
        <v>218</v>
      </c>
      <c r="C114" s="10" t="s">
        <v>22</v>
      </c>
      <c r="D114" s="119">
        <f>'[1]PorEjec_$Contrato'!Y169</f>
        <v>1</v>
      </c>
      <c r="E114" s="13"/>
      <c r="F114" s="113">
        <f t="shared" si="12"/>
        <v>0</v>
      </c>
    </row>
    <row r="115" spans="1:6" s="2" customFormat="1" ht="25.5" customHeight="1" x14ac:dyDescent="0.15">
      <c r="A115" s="128">
        <f t="shared" si="11"/>
        <v>9.1799999999999962</v>
      </c>
      <c r="B115" s="26" t="s">
        <v>274</v>
      </c>
      <c r="C115" s="10" t="s">
        <v>117</v>
      </c>
      <c r="D115" s="119">
        <v>2</v>
      </c>
      <c r="E115" s="13"/>
      <c r="F115" s="113">
        <f t="shared" si="12"/>
        <v>0</v>
      </c>
    </row>
    <row r="116" spans="1:6" s="2" customFormat="1" ht="24" customHeight="1" x14ac:dyDescent="0.15">
      <c r="A116" s="128">
        <f t="shared" si="11"/>
        <v>9.1899999999999959</v>
      </c>
      <c r="B116" s="26" t="s">
        <v>226</v>
      </c>
      <c r="C116" s="10" t="s">
        <v>10</v>
      </c>
      <c r="D116" s="119">
        <f>2.6+8</f>
        <v>10.6</v>
      </c>
      <c r="E116" s="132"/>
      <c r="F116" s="113">
        <f t="shared" si="12"/>
        <v>0</v>
      </c>
    </row>
    <row r="117" spans="1:6" s="4" customFormat="1" x14ac:dyDescent="0.15">
      <c r="A117" s="128"/>
      <c r="B117" s="40" t="s">
        <v>45</v>
      </c>
      <c r="C117" s="24"/>
      <c r="D117" s="154"/>
      <c r="E117" s="129"/>
      <c r="F117" s="130">
        <f>SUM(F99:F116)</f>
        <v>0</v>
      </c>
    </row>
    <row r="118" spans="1:6" x14ac:dyDescent="0.15">
      <c r="A118" s="94">
        <v>10</v>
      </c>
      <c r="B118" s="43" t="s">
        <v>47</v>
      </c>
      <c r="C118" s="75"/>
      <c r="D118" s="153"/>
      <c r="E118" s="75"/>
      <c r="F118" s="76"/>
    </row>
    <row r="119" spans="1:6" s="2" customFormat="1" x14ac:dyDescent="0.15">
      <c r="A119" s="128">
        <v>10.02</v>
      </c>
      <c r="B119" s="26" t="s">
        <v>49</v>
      </c>
      <c r="C119" s="10" t="s">
        <v>11</v>
      </c>
      <c r="D119" s="119">
        <f>'[1]PorEjec_$Contrato'!Y173</f>
        <v>2</v>
      </c>
      <c r="E119" s="13"/>
      <c r="F119" s="113">
        <f t="shared" ref="F119:F126" si="13">D119*E119</f>
        <v>0</v>
      </c>
    </row>
    <row r="120" spans="1:6" s="2" customFormat="1" ht="22.5" x14ac:dyDescent="0.15">
      <c r="A120" s="128">
        <f t="shared" ref="A120:A125" si="14">A119+0.01</f>
        <v>10.029999999999999</v>
      </c>
      <c r="B120" s="26" t="s">
        <v>50</v>
      </c>
      <c r="C120" s="10" t="s">
        <v>11</v>
      </c>
      <c r="D120" s="119">
        <f>'[1]PorEjec_$Contrato'!Y174</f>
        <v>1</v>
      </c>
      <c r="E120" s="13"/>
      <c r="F120" s="113">
        <f t="shared" si="13"/>
        <v>0</v>
      </c>
    </row>
    <row r="121" spans="1:6" s="2" customFormat="1" x14ac:dyDescent="0.15">
      <c r="A121" s="128">
        <f t="shared" si="14"/>
        <v>10.039999999999999</v>
      </c>
      <c r="B121" s="26" t="s">
        <v>51</v>
      </c>
      <c r="C121" s="10" t="s">
        <v>11</v>
      </c>
      <c r="D121" s="119">
        <f>'[1]PorEjec_$Contrato'!Y175</f>
        <v>5</v>
      </c>
      <c r="E121" s="13"/>
      <c r="F121" s="113">
        <f t="shared" si="13"/>
        <v>0</v>
      </c>
    </row>
    <row r="122" spans="1:6" s="2" customFormat="1" x14ac:dyDescent="0.15">
      <c r="A122" s="128">
        <f t="shared" si="14"/>
        <v>10.049999999999999</v>
      </c>
      <c r="B122" s="26" t="s">
        <v>228</v>
      </c>
      <c r="C122" s="10" t="s">
        <v>11</v>
      </c>
      <c r="D122" s="119">
        <f>'[1]PorEjec_$Contrato'!Y176</f>
        <v>1</v>
      </c>
      <c r="E122" s="13"/>
      <c r="F122" s="113">
        <f t="shared" si="13"/>
        <v>0</v>
      </c>
    </row>
    <row r="123" spans="1:6" s="2" customFormat="1" ht="22.5" x14ac:dyDescent="0.15">
      <c r="A123" s="128">
        <f t="shared" si="14"/>
        <v>10.059999999999999</v>
      </c>
      <c r="B123" s="26" t="s">
        <v>94</v>
      </c>
      <c r="C123" s="10" t="s">
        <v>11</v>
      </c>
      <c r="D123" s="119">
        <f>'[1]PorEjec_$Contrato'!Y177</f>
        <v>1</v>
      </c>
      <c r="E123" s="13"/>
      <c r="F123" s="113">
        <f t="shared" si="13"/>
        <v>0</v>
      </c>
    </row>
    <row r="124" spans="1:6" s="2" customFormat="1" ht="15" customHeight="1" x14ac:dyDescent="0.15">
      <c r="A124" s="128">
        <f t="shared" si="14"/>
        <v>10.069999999999999</v>
      </c>
      <c r="B124" s="26" t="s">
        <v>52</v>
      </c>
      <c r="C124" s="10" t="s">
        <v>11</v>
      </c>
      <c r="D124" s="119">
        <f>'[1]PorEjec_$Contrato'!Y178</f>
        <v>2</v>
      </c>
      <c r="E124" s="13"/>
      <c r="F124" s="113">
        <f t="shared" si="13"/>
        <v>0</v>
      </c>
    </row>
    <row r="125" spans="1:6" s="2" customFormat="1" ht="15" customHeight="1" x14ac:dyDescent="0.15">
      <c r="A125" s="128">
        <f t="shared" si="14"/>
        <v>10.079999999999998</v>
      </c>
      <c r="B125" s="26" t="s">
        <v>53</v>
      </c>
      <c r="C125" s="10" t="s">
        <v>11</v>
      </c>
      <c r="D125" s="119">
        <f>'[1]PorEjec_$Contrato'!Y179</f>
        <v>4</v>
      </c>
      <c r="E125" s="13"/>
      <c r="F125" s="113">
        <f t="shared" si="13"/>
        <v>0</v>
      </c>
    </row>
    <row r="126" spans="1:6" ht="22.5" x14ac:dyDescent="0.15">
      <c r="A126" s="128">
        <f>10.11</f>
        <v>10.11</v>
      </c>
      <c r="B126" s="26" t="s">
        <v>54</v>
      </c>
      <c r="C126" s="10" t="s">
        <v>11</v>
      </c>
      <c r="D126" s="119">
        <f>'[1]PorEjec_$Contrato'!Y182</f>
        <v>2</v>
      </c>
      <c r="E126" s="13"/>
      <c r="F126" s="113">
        <f t="shared" si="13"/>
        <v>0</v>
      </c>
    </row>
    <row r="127" spans="1:6" s="4" customFormat="1" x14ac:dyDescent="0.15">
      <c r="A127" s="128"/>
      <c r="B127" s="40" t="s">
        <v>48</v>
      </c>
      <c r="C127" s="24"/>
      <c r="D127" s="154"/>
      <c r="E127" s="129"/>
      <c r="F127" s="130">
        <f>SUM(F119:F126)</f>
        <v>0</v>
      </c>
    </row>
    <row r="128" spans="1:6" x14ac:dyDescent="0.15">
      <c r="A128" s="94">
        <v>11</v>
      </c>
      <c r="B128" s="43" t="s">
        <v>55</v>
      </c>
      <c r="C128" s="75"/>
      <c r="D128" s="153"/>
      <c r="E128" s="75"/>
      <c r="F128" s="76"/>
    </row>
    <row r="129" spans="1:6" ht="22.5" x14ac:dyDescent="0.15">
      <c r="A129" s="86">
        <v>11.03</v>
      </c>
      <c r="B129" s="26" t="s">
        <v>57</v>
      </c>
      <c r="C129" s="10" t="s">
        <v>11</v>
      </c>
      <c r="D129" s="119">
        <f>'[1]PorEjec_$Contrato'!Y187</f>
        <v>2</v>
      </c>
      <c r="E129" s="25"/>
      <c r="F129" s="113">
        <f t="shared" ref="F129:F131" si="15">D129*E129</f>
        <v>0</v>
      </c>
    </row>
    <row r="130" spans="1:6" x14ac:dyDescent="0.15">
      <c r="A130" s="86">
        <v>11.04</v>
      </c>
      <c r="B130" s="26" t="s">
        <v>275</v>
      </c>
      <c r="C130" s="10" t="s">
        <v>10</v>
      </c>
      <c r="D130" s="119">
        <v>6</v>
      </c>
      <c r="E130" s="25"/>
      <c r="F130" s="113">
        <f t="shared" si="15"/>
        <v>0</v>
      </c>
    </row>
    <row r="131" spans="1:6" ht="24" customHeight="1" x14ac:dyDescent="0.15">
      <c r="A131" s="128">
        <f>A130+0.01</f>
        <v>11.049999999999999</v>
      </c>
      <c r="B131" s="26" t="s">
        <v>253</v>
      </c>
      <c r="C131" s="10" t="s">
        <v>22</v>
      </c>
      <c r="D131" s="119">
        <v>1</v>
      </c>
      <c r="E131" s="25"/>
      <c r="F131" s="113">
        <f t="shared" si="15"/>
        <v>0</v>
      </c>
    </row>
    <row r="132" spans="1:6" s="4" customFormat="1" x14ac:dyDescent="0.15">
      <c r="A132" s="128"/>
      <c r="B132" s="40" t="s">
        <v>56</v>
      </c>
      <c r="C132" s="24"/>
      <c r="D132" s="154"/>
      <c r="E132" s="129"/>
      <c r="F132" s="130">
        <f>SUM(F129:F131)</f>
        <v>0</v>
      </c>
    </row>
    <row r="133" spans="1:6" ht="27" customHeight="1" x14ac:dyDescent="0.15">
      <c r="A133" s="94">
        <v>12</v>
      </c>
      <c r="B133" s="43" t="s">
        <v>58</v>
      </c>
      <c r="C133" s="75"/>
      <c r="D133" s="153"/>
      <c r="E133" s="75"/>
      <c r="F133" s="76"/>
    </row>
    <row r="134" spans="1:6" s="2" customFormat="1" x14ac:dyDescent="0.15">
      <c r="A134" s="86">
        <v>12.02</v>
      </c>
      <c r="B134" s="26" t="s">
        <v>60</v>
      </c>
      <c r="C134" s="10" t="s">
        <v>11</v>
      </c>
      <c r="D134" s="119">
        <f>'[1]PorEjec_$Contrato'!Y191</f>
        <v>2</v>
      </c>
      <c r="E134" s="25"/>
      <c r="F134" s="113">
        <f t="shared" ref="F134:F143" si="16">D134*E134</f>
        <v>0</v>
      </c>
    </row>
    <row r="135" spans="1:6" s="2" customFormat="1" x14ac:dyDescent="0.15">
      <c r="A135" s="86">
        <f t="shared" ref="A135:A157" si="17">A134+0.01</f>
        <v>12.03</v>
      </c>
      <c r="B135" s="26" t="s">
        <v>61</v>
      </c>
      <c r="C135" s="10" t="s">
        <v>11</v>
      </c>
      <c r="D135" s="119">
        <f>'[1]PorEjec_$Contrato'!Y192</f>
        <v>2</v>
      </c>
      <c r="E135" s="25"/>
      <c r="F135" s="113">
        <f t="shared" si="16"/>
        <v>0</v>
      </c>
    </row>
    <row r="136" spans="1:6" s="2" customFormat="1" x14ac:dyDescent="0.15">
      <c r="A136" s="86">
        <v>12.05</v>
      </c>
      <c r="B136" s="26" t="s">
        <v>62</v>
      </c>
      <c r="C136" s="10" t="s">
        <v>10</v>
      </c>
      <c r="D136" s="119">
        <v>23</v>
      </c>
      <c r="E136" s="25"/>
      <c r="F136" s="113">
        <f t="shared" si="16"/>
        <v>0</v>
      </c>
    </row>
    <row r="137" spans="1:6" s="2" customFormat="1" x14ac:dyDescent="0.15">
      <c r="A137" s="86">
        <v>12.11</v>
      </c>
      <c r="B137" s="26" t="s">
        <v>63</v>
      </c>
      <c r="C137" s="10" t="s">
        <v>11</v>
      </c>
      <c r="D137" s="119">
        <f>'[1]PorEjec_$Contrato'!Y200</f>
        <v>6</v>
      </c>
      <c r="E137" s="25"/>
      <c r="F137" s="113">
        <f t="shared" si="16"/>
        <v>0</v>
      </c>
    </row>
    <row r="138" spans="1:6" s="2" customFormat="1" x14ac:dyDescent="0.15">
      <c r="A138" s="86">
        <f t="shared" si="17"/>
        <v>12.12</v>
      </c>
      <c r="B138" s="26" t="s">
        <v>138</v>
      </c>
      <c r="C138" s="10" t="s">
        <v>11</v>
      </c>
      <c r="D138" s="119">
        <f>'[1]PorEjec_$Contrato'!Y201</f>
        <v>2</v>
      </c>
      <c r="E138" s="25"/>
      <c r="F138" s="113">
        <f t="shared" si="16"/>
        <v>0</v>
      </c>
    </row>
    <row r="139" spans="1:6" s="2" customFormat="1" ht="13.5" customHeight="1" x14ac:dyDescent="0.15">
      <c r="A139" s="86">
        <f t="shared" si="17"/>
        <v>12.129999999999999</v>
      </c>
      <c r="B139" s="26" t="s">
        <v>64</v>
      </c>
      <c r="C139" s="10" t="s">
        <v>11</v>
      </c>
      <c r="D139" s="119">
        <v>6</v>
      </c>
      <c r="E139" s="25"/>
      <c r="F139" s="113">
        <f t="shared" si="16"/>
        <v>0</v>
      </c>
    </row>
    <row r="140" spans="1:6" s="2" customFormat="1" x14ac:dyDescent="0.15">
      <c r="A140" s="86">
        <v>12.17</v>
      </c>
      <c r="B140" s="26" t="s">
        <v>133</v>
      </c>
      <c r="C140" s="10" t="s">
        <v>11</v>
      </c>
      <c r="D140" s="119">
        <v>17</v>
      </c>
      <c r="E140" s="25"/>
      <c r="F140" s="113">
        <f t="shared" si="16"/>
        <v>0</v>
      </c>
    </row>
    <row r="141" spans="1:6" s="2" customFormat="1" ht="22.5" x14ac:dyDescent="0.15">
      <c r="A141" s="86">
        <v>12.19</v>
      </c>
      <c r="B141" s="26" t="s">
        <v>249</v>
      </c>
      <c r="C141" s="10" t="s">
        <v>11</v>
      </c>
      <c r="D141" s="119">
        <v>12</v>
      </c>
      <c r="E141" s="25"/>
      <c r="F141" s="113">
        <f t="shared" si="16"/>
        <v>0</v>
      </c>
    </row>
    <row r="142" spans="1:6" s="2" customFormat="1" ht="22.5" x14ac:dyDescent="0.15">
      <c r="A142" s="86">
        <v>12.2</v>
      </c>
      <c r="B142" s="26" t="s">
        <v>176</v>
      </c>
      <c r="C142" s="97" t="s">
        <v>10</v>
      </c>
      <c r="D142" s="119">
        <v>4</v>
      </c>
      <c r="E142" s="25"/>
      <c r="F142" s="113">
        <f t="shared" si="16"/>
        <v>0</v>
      </c>
    </row>
    <row r="143" spans="1:6" s="2" customFormat="1" ht="33.75" x14ac:dyDescent="0.15">
      <c r="A143" s="86">
        <v>12.21</v>
      </c>
      <c r="B143" s="26" t="s">
        <v>252</v>
      </c>
      <c r="C143" s="10" t="s">
        <v>11</v>
      </c>
      <c r="D143" s="155">
        <v>4</v>
      </c>
      <c r="E143" s="97"/>
      <c r="F143" s="113">
        <f t="shared" si="16"/>
        <v>0</v>
      </c>
    </row>
    <row r="144" spans="1:6" s="2" customFormat="1" x14ac:dyDescent="0.15">
      <c r="A144" s="86"/>
      <c r="B144" s="41" t="s">
        <v>65</v>
      </c>
      <c r="C144" s="24"/>
      <c r="D144" s="154"/>
      <c r="E144" s="59"/>
      <c r="F144" s="70"/>
    </row>
    <row r="145" spans="1:6" s="2" customFormat="1" x14ac:dyDescent="0.15">
      <c r="A145" s="86">
        <f>A143+0.01</f>
        <v>12.22</v>
      </c>
      <c r="B145" s="26" t="s">
        <v>66</v>
      </c>
      <c r="C145" s="10" t="s">
        <v>10</v>
      </c>
      <c r="D145" s="119">
        <f>'[1]PorEjec_$Contrato'!Y210</f>
        <v>3</v>
      </c>
      <c r="E145" s="25"/>
      <c r="F145" s="113">
        <f t="shared" ref="F145:F153" si="18">D145*E145</f>
        <v>0</v>
      </c>
    </row>
    <row r="146" spans="1:6" s="2" customFormat="1" x14ac:dyDescent="0.15">
      <c r="A146" s="86">
        <f t="shared" si="17"/>
        <v>12.23</v>
      </c>
      <c r="B146" s="26" t="s">
        <v>67</v>
      </c>
      <c r="C146" s="10" t="s">
        <v>10</v>
      </c>
      <c r="D146" s="119">
        <f>'[1]PorEjec_$Contrato'!Y211</f>
        <v>13</v>
      </c>
      <c r="E146" s="25"/>
      <c r="F146" s="113">
        <f t="shared" si="18"/>
        <v>0</v>
      </c>
    </row>
    <row r="147" spans="1:6" s="2" customFormat="1" x14ac:dyDescent="0.15">
      <c r="A147" s="86">
        <f t="shared" si="17"/>
        <v>12.24</v>
      </c>
      <c r="B147" s="26" t="s">
        <v>68</v>
      </c>
      <c r="C147" s="10" t="s">
        <v>10</v>
      </c>
      <c r="D147" s="119">
        <f>'[1]PorEjec_$Contrato'!Y212</f>
        <v>14</v>
      </c>
      <c r="E147" s="25"/>
      <c r="F147" s="113">
        <f t="shared" si="18"/>
        <v>0</v>
      </c>
    </row>
    <row r="148" spans="1:6" s="2" customFormat="1" x14ac:dyDescent="0.15">
      <c r="A148" s="86">
        <f t="shared" si="17"/>
        <v>12.25</v>
      </c>
      <c r="B148" s="26" t="s">
        <v>69</v>
      </c>
      <c r="C148" s="10" t="s">
        <v>10</v>
      </c>
      <c r="D148" s="119">
        <f>'[1]PorEjec_$Contrato'!Y213</f>
        <v>5</v>
      </c>
      <c r="E148" s="25"/>
      <c r="F148" s="113">
        <f t="shared" si="18"/>
        <v>0</v>
      </c>
    </row>
    <row r="149" spans="1:6" s="2" customFormat="1" x14ac:dyDescent="0.15">
      <c r="A149" s="86">
        <f t="shared" si="17"/>
        <v>12.26</v>
      </c>
      <c r="B149" s="26" t="s">
        <v>95</v>
      </c>
      <c r="C149" s="10" t="s">
        <v>10</v>
      </c>
      <c r="D149" s="119">
        <f>'[1]PorEjec_$Contrato'!Y214</f>
        <v>40</v>
      </c>
      <c r="E149" s="25"/>
      <c r="F149" s="113">
        <f t="shared" si="18"/>
        <v>0</v>
      </c>
    </row>
    <row r="150" spans="1:6" s="2" customFormat="1" x14ac:dyDescent="0.15">
      <c r="A150" s="86">
        <f t="shared" si="17"/>
        <v>12.27</v>
      </c>
      <c r="B150" s="26" t="s">
        <v>70</v>
      </c>
      <c r="C150" s="10" t="s">
        <v>10</v>
      </c>
      <c r="D150" s="119">
        <f>'[1]PorEjec_$Contrato'!Y215</f>
        <v>7.2</v>
      </c>
      <c r="E150" s="25"/>
      <c r="F150" s="113">
        <f t="shared" si="18"/>
        <v>0</v>
      </c>
    </row>
    <row r="151" spans="1:6" s="2" customFormat="1" x14ac:dyDescent="0.15">
      <c r="A151" s="86"/>
      <c r="B151" s="42" t="s">
        <v>71</v>
      </c>
      <c r="C151" s="13"/>
      <c r="D151" s="119"/>
      <c r="E151" s="25"/>
      <c r="F151" s="27">
        <f t="shared" si="18"/>
        <v>0</v>
      </c>
    </row>
    <row r="152" spans="1:6" s="2" customFormat="1" ht="18.75" customHeight="1" x14ac:dyDescent="0.15">
      <c r="A152" s="86">
        <f>A150+0.01</f>
        <v>12.28</v>
      </c>
      <c r="B152" s="26" t="s">
        <v>72</v>
      </c>
      <c r="C152" s="29" t="s">
        <v>11</v>
      </c>
      <c r="D152" s="119">
        <f>'[1]PorEjec_$Contrato'!Y217</f>
        <v>1</v>
      </c>
      <c r="E152" s="25"/>
      <c r="F152" s="113">
        <f t="shared" si="18"/>
        <v>0</v>
      </c>
    </row>
    <row r="153" spans="1:6" s="2" customFormat="1" x14ac:dyDescent="0.15">
      <c r="A153" s="86">
        <f t="shared" si="17"/>
        <v>12.29</v>
      </c>
      <c r="B153" s="26" t="s">
        <v>73</v>
      </c>
      <c r="C153" s="29" t="s">
        <v>11</v>
      </c>
      <c r="D153" s="119">
        <f>'[1]PorEjec_$Contrato'!Y218</f>
        <v>2</v>
      </c>
      <c r="E153" s="25"/>
      <c r="F153" s="113">
        <f t="shared" si="18"/>
        <v>0</v>
      </c>
    </row>
    <row r="154" spans="1:6" s="2" customFormat="1" x14ac:dyDescent="0.15">
      <c r="A154" s="86"/>
      <c r="B154" s="41" t="s">
        <v>74</v>
      </c>
      <c r="C154" s="24"/>
      <c r="D154" s="154"/>
      <c r="E154" s="59"/>
      <c r="F154" s="70"/>
    </row>
    <row r="155" spans="1:6" s="2" customFormat="1" x14ac:dyDescent="0.15">
      <c r="A155" s="86">
        <v>12.3</v>
      </c>
      <c r="B155" s="26" t="s">
        <v>75</v>
      </c>
      <c r="C155" s="10" t="s">
        <v>11</v>
      </c>
      <c r="D155" s="119">
        <f>'[1]PorEjec_$Contrato'!Y221</f>
        <v>2</v>
      </c>
      <c r="E155" s="25"/>
      <c r="F155" s="113">
        <f t="shared" ref="F155:F158" si="19">D155*E155</f>
        <v>0</v>
      </c>
    </row>
    <row r="156" spans="1:6" x14ac:dyDescent="0.15">
      <c r="A156" s="86">
        <f t="shared" si="17"/>
        <v>12.31</v>
      </c>
      <c r="B156" s="26" t="s">
        <v>76</v>
      </c>
      <c r="C156" s="10" t="s">
        <v>11</v>
      </c>
      <c r="D156" s="119">
        <f>'[1]PorEjec_$Contrato'!Y222</f>
        <v>2</v>
      </c>
      <c r="E156" s="25"/>
      <c r="F156" s="113">
        <f t="shared" si="19"/>
        <v>0</v>
      </c>
    </row>
    <row r="157" spans="1:6" s="2" customFormat="1" ht="40.5" customHeight="1" x14ac:dyDescent="0.15">
      <c r="A157" s="86">
        <f t="shared" si="17"/>
        <v>12.32</v>
      </c>
      <c r="B157" s="26" t="s">
        <v>90</v>
      </c>
      <c r="C157" s="10" t="s">
        <v>11</v>
      </c>
      <c r="D157" s="119">
        <v>5</v>
      </c>
      <c r="E157" s="25"/>
      <c r="F157" s="113">
        <f t="shared" si="19"/>
        <v>0</v>
      </c>
    </row>
    <row r="158" spans="1:6" s="2" customFormat="1" ht="14.25" customHeight="1" x14ac:dyDescent="0.15">
      <c r="A158" s="86">
        <v>12.33</v>
      </c>
      <c r="B158" s="26" t="s">
        <v>132</v>
      </c>
      <c r="C158" s="10" t="s">
        <v>11</v>
      </c>
      <c r="D158" s="119">
        <v>2</v>
      </c>
      <c r="E158" s="25"/>
      <c r="F158" s="113">
        <f t="shared" si="19"/>
        <v>0</v>
      </c>
    </row>
    <row r="159" spans="1:6" ht="15" customHeight="1" x14ac:dyDescent="0.15">
      <c r="A159" s="128"/>
      <c r="B159" s="40" t="s">
        <v>59</v>
      </c>
      <c r="C159" s="24"/>
      <c r="D159" s="154"/>
      <c r="E159" s="129"/>
      <c r="F159" s="130">
        <f>SUM(F134:F158)</f>
        <v>0</v>
      </c>
    </row>
    <row r="160" spans="1:6" ht="17.25" customHeight="1" x14ac:dyDescent="0.15">
      <c r="A160" s="94">
        <v>13</v>
      </c>
      <c r="B160" s="43" t="s">
        <v>77</v>
      </c>
      <c r="C160" s="75"/>
      <c r="D160" s="153"/>
      <c r="E160" s="75"/>
      <c r="F160" s="76"/>
    </row>
    <row r="161" spans="1:6" ht="17.25" customHeight="1" x14ac:dyDescent="0.15">
      <c r="A161" s="86">
        <v>13.01</v>
      </c>
      <c r="B161" s="26" t="s">
        <v>134</v>
      </c>
      <c r="C161" s="10" t="s">
        <v>22</v>
      </c>
      <c r="D161" s="119">
        <v>1</v>
      </c>
      <c r="E161" s="25"/>
      <c r="F161" s="113">
        <f t="shared" ref="F161:F163" si="20">D161*E161</f>
        <v>0</v>
      </c>
    </row>
    <row r="162" spans="1:6" s="2" customFormat="1" ht="34.5" customHeight="1" x14ac:dyDescent="0.15">
      <c r="A162" s="86">
        <v>13.02</v>
      </c>
      <c r="B162" s="118" t="s">
        <v>199</v>
      </c>
      <c r="C162" s="10" t="s">
        <v>11</v>
      </c>
      <c r="D162" s="119">
        <v>1</v>
      </c>
      <c r="E162" s="120"/>
      <c r="F162" s="113">
        <f t="shared" si="20"/>
        <v>0</v>
      </c>
    </row>
    <row r="163" spans="1:6" s="2" customFormat="1" ht="33.75" x14ac:dyDescent="0.15">
      <c r="A163" s="86">
        <v>13.03</v>
      </c>
      <c r="B163" s="26" t="s">
        <v>219</v>
      </c>
      <c r="C163" s="10" t="s">
        <v>11</v>
      </c>
      <c r="D163" s="119">
        <v>1</v>
      </c>
      <c r="E163" s="25"/>
      <c r="F163" s="113">
        <f t="shared" si="20"/>
        <v>0</v>
      </c>
    </row>
    <row r="164" spans="1:6" x14ac:dyDescent="0.15">
      <c r="A164" s="128"/>
      <c r="B164" s="40" t="s">
        <v>78</v>
      </c>
      <c r="C164" s="24"/>
      <c r="D164" s="154"/>
      <c r="E164" s="129"/>
      <c r="F164" s="130">
        <f>SUM(F161:F163)</f>
        <v>0</v>
      </c>
    </row>
    <row r="165" spans="1:6" x14ac:dyDescent="0.15">
      <c r="A165" s="94">
        <v>14</v>
      </c>
      <c r="B165" s="43" t="s">
        <v>79</v>
      </c>
      <c r="C165" s="75"/>
      <c r="D165" s="153"/>
      <c r="E165" s="75"/>
      <c r="F165" s="76"/>
    </row>
    <row r="166" spans="1:6" s="115" customFormat="1" ht="13.5" customHeight="1" x14ac:dyDescent="0.2">
      <c r="A166" s="117">
        <f>A165+0.01</f>
        <v>14.01</v>
      </c>
      <c r="B166" s="121" t="s">
        <v>203</v>
      </c>
      <c r="C166" s="137" t="s">
        <v>198</v>
      </c>
      <c r="D166" s="156">
        <v>2</v>
      </c>
      <c r="E166" s="137"/>
      <c r="F166" s="113">
        <f t="shared" ref="F166:F183" si="21">D166*E166</f>
        <v>0</v>
      </c>
    </row>
    <row r="167" spans="1:6" s="115" customFormat="1" ht="24" customHeight="1" x14ac:dyDescent="0.2">
      <c r="A167" s="117">
        <f t="shared" ref="A167:A183" si="22">A166+0.01</f>
        <v>14.02</v>
      </c>
      <c r="B167" s="121" t="s">
        <v>223</v>
      </c>
      <c r="C167" s="137" t="s">
        <v>198</v>
      </c>
      <c r="D167" s="156">
        <v>2</v>
      </c>
      <c r="E167" s="137"/>
      <c r="F167" s="113">
        <f t="shared" si="21"/>
        <v>0</v>
      </c>
    </row>
    <row r="168" spans="1:6" s="115" customFormat="1" ht="25.5" customHeight="1" x14ac:dyDescent="0.2">
      <c r="A168" s="117">
        <f t="shared" si="22"/>
        <v>14.03</v>
      </c>
      <c r="B168" s="121" t="s">
        <v>205</v>
      </c>
      <c r="C168" s="137" t="s">
        <v>9</v>
      </c>
      <c r="D168" s="156">
        <v>56</v>
      </c>
      <c r="E168" s="137"/>
      <c r="F168" s="113">
        <f t="shared" si="21"/>
        <v>0</v>
      </c>
    </row>
    <row r="169" spans="1:6" s="115" customFormat="1" ht="24" customHeight="1" x14ac:dyDescent="0.2">
      <c r="A169" s="117">
        <f t="shared" si="22"/>
        <v>14.04</v>
      </c>
      <c r="B169" s="121" t="s">
        <v>204</v>
      </c>
      <c r="C169" s="137" t="s">
        <v>9</v>
      </c>
      <c r="D169" s="156">
        <v>125</v>
      </c>
      <c r="E169" s="137"/>
      <c r="F169" s="113">
        <f t="shared" si="21"/>
        <v>0</v>
      </c>
    </row>
    <row r="170" spans="1:6" s="115" customFormat="1" ht="13.5" customHeight="1" x14ac:dyDescent="0.2">
      <c r="A170" s="117">
        <f t="shared" si="22"/>
        <v>14.049999999999999</v>
      </c>
      <c r="B170" s="121" t="s">
        <v>276</v>
      </c>
      <c r="C170" s="137" t="s">
        <v>10</v>
      </c>
      <c r="D170" s="156">
        <v>64</v>
      </c>
      <c r="E170" s="137"/>
      <c r="F170" s="113">
        <f t="shared" si="21"/>
        <v>0</v>
      </c>
    </row>
    <row r="171" spans="1:6" s="115" customFormat="1" ht="12" x14ac:dyDescent="0.2">
      <c r="A171" s="117">
        <f t="shared" si="22"/>
        <v>14.059999999999999</v>
      </c>
      <c r="B171" s="121" t="s">
        <v>277</v>
      </c>
      <c r="C171" s="137" t="s">
        <v>197</v>
      </c>
      <c r="D171" s="156">
        <v>84</v>
      </c>
      <c r="E171" s="137"/>
      <c r="F171" s="113">
        <f t="shared" si="21"/>
        <v>0</v>
      </c>
    </row>
    <row r="172" spans="1:6" s="115" customFormat="1" ht="12" customHeight="1" x14ac:dyDescent="0.2">
      <c r="A172" s="117">
        <f>A171+0.01</f>
        <v>14.069999999999999</v>
      </c>
      <c r="B172" s="121" t="s">
        <v>206</v>
      </c>
      <c r="C172" s="137" t="s">
        <v>198</v>
      </c>
      <c r="D172" s="156">
        <v>28</v>
      </c>
      <c r="E172" s="137"/>
      <c r="F172" s="113">
        <f t="shared" si="21"/>
        <v>0</v>
      </c>
    </row>
    <row r="173" spans="1:6" s="115" customFormat="1" ht="13.5" customHeight="1" x14ac:dyDescent="0.2">
      <c r="A173" s="117">
        <f t="shared" si="22"/>
        <v>14.079999999999998</v>
      </c>
      <c r="B173" s="121" t="s">
        <v>207</v>
      </c>
      <c r="C173" s="137" t="s">
        <v>198</v>
      </c>
      <c r="D173" s="156">
        <v>8</v>
      </c>
      <c r="E173" s="137"/>
      <c r="F173" s="113">
        <f t="shared" si="21"/>
        <v>0</v>
      </c>
    </row>
    <row r="174" spans="1:6" s="115" customFormat="1" ht="14.25" customHeight="1" x14ac:dyDescent="0.2">
      <c r="A174" s="117">
        <f t="shared" si="22"/>
        <v>14.089999999999998</v>
      </c>
      <c r="B174" s="121" t="s">
        <v>208</v>
      </c>
      <c r="C174" s="137" t="s">
        <v>198</v>
      </c>
      <c r="D174" s="156">
        <v>2</v>
      </c>
      <c r="E174" s="137"/>
      <c r="F174" s="113">
        <f t="shared" si="21"/>
        <v>0</v>
      </c>
    </row>
    <row r="175" spans="1:6" s="115" customFormat="1" ht="15" customHeight="1" x14ac:dyDescent="0.2">
      <c r="A175" s="117">
        <f t="shared" si="22"/>
        <v>14.099999999999998</v>
      </c>
      <c r="B175" s="121" t="s">
        <v>222</v>
      </c>
      <c r="C175" s="137" t="s">
        <v>198</v>
      </c>
      <c r="D175" s="156">
        <v>2</v>
      </c>
      <c r="E175" s="137"/>
      <c r="F175" s="113">
        <f t="shared" si="21"/>
        <v>0</v>
      </c>
    </row>
    <row r="176" spans="1:6" s="115" customFormat="1" ht="14.25" customHeight="1" x14ac:dyDescent="0.2">
      <c r="A176" s="117">
        <f>A175+0.01</f>
        <v>14.109999999999998</v>
      </c>
      <c r="B176" s="121" t="s">
        <v>224</v>
      </c>
      <c r="C176" s="137" t="s">
        <v>22</v>
      </c>
      <c r="D176" s="156">
        <v>1</v>
      </c>
      <c r="E176" s="137"/>
      <c r="F176" s="113">
        <f t="shared" si="21"/>
        <v>0</v>
      </c>
    </row>
    <row r="177" spans="1:7 2340:2340" s="115" customFormat="1" ht="13.5" customHeight="1" x14ac:dyDescent="0.2">
      <c r="A177" s="117">
        <f>A176+0.01</f>
        <v>14.119999999999997</v>
      </c>
      <c r="B177" s="121" t="s">
        <v>225</v>
      </c>
      <c r="C177" s="137" t="s">
        <v>198</v>
      </c>
      <c r="D177" s="156">
        <v>2</v>
      </c>
      <c r="E177" s="137"/>
      <c r="F177" s="113">
        <f t="shared" si="21"/>
        <v>0</v>
      </c>
    </row>
    <row r="178" spans="1:7 2340:2340" s="115" customFormat="1" ht="13.5" customHeight="1" x14ac:dyDescent="0.2">
      <c r="A178" s="117"/>
      <c r="B178" s="138" t="s">
        <v>239</v>
      </c>
      <c r="C178" s="137"/>
      <c r="D178" s="156"/>
      <c r="E178" s="137"/>
      <c r="F178" s="113">
        <f t="shared" si="21"/>
        <v>0</v>
      </c>
    </row>
    <row r="179" spans="1:7 2340:2340" s="115" customFormat="1" ht="14.25" customHeight="1" x14ac:dyDescent="0.2">
      <c r="A179" s="117">
        <f>A177+0.01</f>
        <v>14.129999999999997</v>
      </c>
      <c r="B179" s="26" t="s">
        <v>227</v>
      </c>
      <c r="C179" s="10" t="s">
        <v>11</v>
      </c>
      <c r="D179" s="119">
        <v>4</v>
      </c>
      <c r="E179" s="25"/>
      <c r="F179" s="113">
        <f t="shared" si="21"/>
        <v>0</v>
      </c>
    </row>
    <row r="180" spans="1:7 2340:2340" s="2" customFormat="1" ht="12" x14ac:dyDescent="0.2">
      <c r="A180" s="117">
        <f t="shared" si="22"/>
        <v>14.139999999999997</v>
      </c>
      <c r="B180" s="26" t="s">
        <v>181</v>
      </c>
      <c r="C180" s="10" t="s">
        <v>22</v>
      </c>
      <c r="D180" s="119">
        <v>1</v>
      </c>
      <c r="E180" s="25"/>
      <c r="F180" s="113">
        <f t="shared" si="21"/>
        <v>0</v>
      </c>
      <c r="G180" s="84"/>
    </row>
    <row r="181" spans="1:7 2340:2340" s="115" customFormat="1" ht="26.25" customHeight="1" x14ac:dyDescent="0.2">
      <c r="A181" s="117">
        <f t="shared" si="22"/>
        <v>14.149999999999997</v>
      </c>
      <c r="B181" s="26" t="s">
        <v>220</v>
      </c>
      <c r="C181" s="10" t="s">
        <v>200</v>
      </c>
      <c r="D181" s="119">
        <v>4</v>
      </c>
      <c r="E181" s="25"/>
      <c r="F181" s="113">
        <f t="shared" si="21"/>
        <v>0</v>
      </c>
    </row>
    <row r="182" spans="1:7 2340:2340" s="115" customFormat="1" ht="26.25" customHeight="1" x14ac:dyDescent="0.2">
      <c r="A182" s="117">
        <f t="shared" si="22"/>
        <v>14.159999999999997</v>
      </c>
      <c r="B182" s="26" t="s">
        <v>221</v>
      </c>
      <c r="C182" s="10" t="s">
        <v>117</v>
      </c>
      <c r="D182" s="119">
        <v>2</v>
      </c>
      <c r="E182" s="25"/>
      <c r="F182" s="113">
        <f t="shared" si="21"/>
        <v>0</v>
      </c>
    </row>
    <row r="183" spans="1:7 2340:2340" s="115" customFormat="1" ht="24.75" customHeight="1" x14ac:dyDescent="0.2">
      <c r="A183" s="117">
        <f t="shared" si="22"/>
        <v>14.169999999999996</v>
      </c>
      <c r="B183" s="26" t="s">
        <v>229</v>
      </c>
      <c r="C183" s="10" t="s">
        <v>9</v>
      </c>
      <c r="D183" s="119">
        <v>3</v>
      </c>
      <c r="E183" s="13"/>
      <c r="F183" s="113">
        <f t="shared" si="21"/>
        <v>0</v>
      </c>
    </row>
    <row r="184" spans="1:7 2340:2340" s="4" customFormat="1" x14ac:dyDescent="0.15">
      <c r="A184" s="128"/>
      <c r="B184" s="40" t="s">
        <v>80</v>
      </c>
      <c r="C184" s="24"/>
      <c r="D184" s="154"/>
      <c r="E184" s="129"/>
      <c r="F184" s="130">
        <f>SUM(F166:F183)</f>
        <v>0</v>
      </c>
      <c r="G184" s="85"/>
    </row>
    <row r="185" spans="1:7 2340:2340" x14ac:dyDescent="0.15">
      <c r="A185" s="94">
        <v>15</v>
      </c>
      <c r="B185" s="43" t="s">
        <v>96</v>
      </c>
      <c r="C185" s="75"/>
      <c r="D185" s="153"/>
      <c r="E185" s="75"/>
      <c r="F185" s="76"/>
      <c r="G185" s="116"/>
    </row>
    <row r="186" spans="1:7 2340:2340" s="2" customFormat="1" ht="12.75" x14ac:dyDescent="0.15">
      <c r="A186" s="86">
        <v>15.01</v>
      </c>
      <c r="B186" s="26" t="s">
        <v>81</v>
      </c>
      <c r="C186" s="10" t="s">
        <v>107</v>
      </c>
      <c r="D186" s="119">
        <v>370</v>
      </c>
      <c r="E186" s="25"/>
      <c r="F186" s="113">
        <f t="shared" ref="F186:F193" si="23">D186*E186</f>
        <v>0</v>
      </c>
    </row>
    <row r="187" spans="1:7 2340:2340" s="2" customFormat="1" x14ac:dyDescent="0.15">
      <c r="A187" s="86">
        <f>A186+0.01</f>
        <v>15.02</v>
      </c>
      <c r="B187" s="26" t="s">
        <v>82</v>
      </c>
      <c r="C187" s="10" t="s">
        <v>11</v>
      </c>
      <c r="D187" s="119">
        <f>'[1]PorEjec_$Contrato'!Y254</f>
        <v>17</v>
      </c>
      <c r="E187" s="13"/>
      <c r="F187" s="113">
        <f t="shared" si="23"/>
        <v>0</v>
      </c>
    </row>
    <row r="188" spans="1:7 2340:2340" s="2" customFormat="1" ht="37.5" customHeight="1" x14ac:dyDescent="0.2">
      <c r="A188" s="86">
        <f>A187+0.01</f>
        <v>15.03</v>
      </c>
      <c r="B188" s="26" t="s">
        <v>185</v>
      </c>
      <c r="C188" s="10" t="s">
        <v>107</v>
      </c>
      <c r="D188" s="119">
        <v>20</v>
      </c>
      <c r="E188" s="13"/>
      <c r="F188" s="113">
        <f t="shared" si="23"/>
        <v>0</v>
      </c>
      <c r="CKZ188" s="6"/>
    </row>
    <row r="189" spans="1:7 2340:2340" s="2" customFormat="1" ht="33.75" x14ac:dyDescent="0.15">
      <c r="A189" s="86">
        <f>A188+0.01</f>
        <v>15.04</v>
      </c>
      <c r="B189" s="26" t="s">
        <v>83</v>
      </c>
      <c r="C189" s="10" t="s">
        <v>107</v>
      </c>
      <c r="D189" s="119">
        <v>180</v>
      </c>
      <c r="E189" s="13"/>
      <c r="F189" s="113">
        <f t="shared" si="23"/>
        <v>0</v>
      </c>
    </row>
    <row r="190" spans="1:7 2340:2340" s="2" customFormat="1" x14ac:dyDescent="0.15">
      <c r="A190" s="86">
        <v>15.06</v>
      </c>
      <c r="B190" s="26" t="s">
        <v>186</v>
      </c>
      <c r="C190" s="10" t="s">
        <v>10</v>
      </c>
      <c r="D190" s="119">
        <v>165</v>
      </c>
      <c r="E190" s="13"/>
      <c r="F190" s="113">
        <f t="shared" si="23"/>
        <v>0</v>
      </c>
    </row>
    <row r="191" spans="1:7 2340:2340" s="2" customFormat="1" x14ac:dyDescent="0.15">
      <c r="A191" s="86">
        <f>A190+0.01</f>
        <v>15.07</v>
      </c>
      <c r="B191" s="26" t="s">
        <v>84</v>
      </c>
      <c r="C191" s="10" t="s">
        <v>10</v>
      </c>
      <c r="D191" s="119">
        <f>'[1]PorEjec_$Contrato'!Y259</f>
        <v>19</v>
      </c>
      <c r="E191" s="13"/>
      <c r="F191" s="113">
        <f t="shared" si="23"/>
        <v>0</v>
      </c>
    </row>
    <row r="192" spans="1:7 2340:2340" ht="33.75" x14ac:dyDescent="0.15">
      <c r="A192" s="86">
        <f>A191+0.01</f>
        <v>15.08</v>
      </c>
      <c r="B192" s="26" t="s">
        <v>139</v>
      </c>
      <c r="C192" s="10" t="s">
        <v>10</v>
      </c>
      <c r="D192" s="119">
        <f>'[1]PorEjec_$Contrato'!Y260</f>
        <v>4</v>
      </c>
      <c r="E192" s="13"/>
      <c r="F192" s="113">
        <f t="shared" si="23"/>
        <v>0</v>
      </c>
    </row>
    <row r="193" spans="1:7" x14ac:dyDescent="0.15">
      <c r="A193" s="86">
        <v>15.1</v>
      </c>
      <c r="B193" s="26" t="s">
        <v>85</v>
      </c>
      <c r="C193" s="10" t="s">
        <v>22</v>
      </c>
      <c r="D193" s="119">
        <v>1</v>
      </c>
      <c r="E193" s="25"/>
      <c r="F193" s="113">
        <f t="shared" si="23"/>
        <v>0</v>
      </c>
    </row>
    <row r="194" spans="1:7" s="4" customFormat="1" x14ac:dyDescent="0.15">
      <c r="A194" s="133"/>
      <c r="B194" s="40" t="s">
        <v>12</v>
      </c>
      <c r="C194" s="24"/>
      <c r="D194" s="154"/>
      <c r="E194" s="129"/>
      <c r="F194" s="130">
        <f>SUM(F186:F193)</f>
        <v>0</v>
      </c>
    </row>
    <row r="195" spans="1:7" ht="14.25" customHeight="1" x14ac:dyDescent="0.15">
      <c r="A195" s="94">
        <v>16.001999999999999</v>
      </c>
      <c r="B195" s="43" t="s">
        <v>86</v>
      </c>
      <c r="C195" s="75"/>
      <c r="D195" s="153"/>
      <c r="E195" s="75"/>
      <c r="F195" s="76"/>
    </row>
    <row r="196" spans="1:7" x14ac:dyDescent="0.15">
      <c r="A196" s="134">
        <v>16.010000000000002</v>
      </c>
      <c r="B196" s="26" t="s">
        <v>231</v>
      </c>
      <c r="C196" s="10" t="s">
        <v>10</v>
      </c>
      <c r="D196" s="119">
        <v>150</v>
      </c>
      <c r="E196" s="25"/>
      <c r="F196" s="113">
        <f t="shared" ref="F196:F219" si="24">D196*E196</f>
        <v>0</v>
      </c>
    </row>
    <row r="197" spans="1:7" ht="33.75" x14ac:dyDescent="0.15">
      <c r="A197" s="86">
        <f>16.05</f>
        <v>16.05</v>
      </c>
      <c r="B197" s="26" t="s">
        <v>89</v>
      </c>
      <c r="C197" s="10" t="s">
        <v>9</v>
      </c>
      <c r="D197" s="119">
        <v>250</v>
      </c>
      <c r="E197" s="13"/>
      <c r="F197" s="113">
        <f t="shared" si="24"/>
        <v>0</v>
      </c>
    </row>
    <row r="198" spans="1:7" ht="22.5" customHeight="1" x14ac:dyDescent="0.15">
      <c r="A198" s="86">
        <f>16.09</f>
        <v>16.09</v>
      </c>
      <c r="B198" s="26" t="s">
        <v>125</v>
      </c>
      <c r="C198" s="10" t="s">
        <v>9</v>
      </c>
      <c r="D198" s="119">
        <v>20</v>
      </c>
      <c r="E198" s="13"/>
      <c r="F198" s="113">
        <f t="shared" si="24"/>
        <v>0</v>
      </c>
    </row>
    <row r="199" spans="1:7" ht="24" customHeight="1" x14ac:dyDescent="0.2">
      <c r="A199" s="86">
        <f>16.11</f>
        <v>16.11</v>
      </c>
      <c r="B199" s="26" t="s">
        <v>135</v>
      </c>
      <c r="C199" s="88" t="s">
        <v>9</v>
      </c>
      <c r="D199" s="119">
        <v>155</v>
      </c>
      <c r="E199" s="13"/>
      <c r="F199" s="113">
        <f t="shared" si="24"/>
        <v>0</v>
      </c>
      <c r="G199" s="5"/>
    </row>
    <row r="200" spans="1:7" ht="22.5" x14ac:dyDescent="0.15">
      <c r="A200" s="86">
        <f>16.19</f>
        <v>16.190000000000001</v>
      </c>
      <c r="B200" s="26" t="s">
        <v>126</v>
      </c>
      <c r="C200" s="10" t="s">
        <v>11</v>
      </c>
      <c r="D200" s="119">
        <v>260</v>
      </c>
      <c r="E200" s="13"/>
      <c r="F200" s="113">
        <f t="shared" si="24"/>
        <v>0</v>
      </c>
    </row>
    <row r="201" spans="1:7" x14ac:dyDescent="0.15">
      <c r="A201" s="86">
        <f>16.22</f>
        <v>16.22</v>
      </c>
      <c r="B201" s="26" t="s">
        <v>213</v>
      </c>
      <c r="C201" s="10" t="s">
        <v>9</v>
      </c>
      <c r="D201" s="119">
        <v>1045</v>
      </c>
      <c r="E201" s="13"/>
      <c r="F201" s="113">
        <f t="shared" si="24"/>
        <v>0</v>
      </c>
    </row>
    <row r="202" spans="1:7" ht="22.5" x14ac:dyDescent="0.15">
      <c r="A202" s="86">
        <v>16.37</v>
      </c>
      <c r="B202" s="26" t="s">
        <v>240</v>
      </c>
      <c r="C202" s="10" t="s">
        <v>10</v>
      </c>
      <c r="D202" s="119">
        <v>20</v>
      </c>
      <c r="E202" s="13"/>
      <c r="F202" s="113">
        <f t="shared" si="24"/>
        <v>0</v>
      </c>
    </row>
    <row r="203" spans="1:7" ht="23.25" customHeight="1" x14ac:dyDescent="0.15">
      <c r="A203" s="86">
        <f>16.39</f>
        <v>16.39</v>
      </c>
      <c r="B203" s="26" t="s">
        <v>105</v>
      </c>
      <c r="C203" s="10" t="s">
        <v>10</v>
      </c>
      <c r="D203" s="119">
        <v>3</v>
      </c>
      <c r="E203" s="13"/>
      <c r="F203" s="113">
        <f t="shared" si="24"/>
        <v>0</v>
      </c>
    </row>
    <row r="204" spans="1:7" ht="23.25" customHeight="1" x14ac:dyDescent="0.15">
      <c r="A204" s="86">
        <v>16.41</v>
      </c>
      <c r="B204" s="26" t="s">
        <v>278</v>
      </c>
      <c r="C204" s="10" t="s">
        <v>10</v>
      </c>
      <c r="D204" s="119">
        <v>23</v>
      </c>
      <c r="E204" s="13"/>
      <c r="F204" s="113">
        <f t="shared" si="24"/>
        <v>0</v>
      </c>
    </row>
    <row r="205" spans="1:7" ht="22.5" customHeight="1" x14ac:dyDescent="0.15">
      <c r="A205" s="86">
        <f>A204+0.01</f>
        <v>16.420000000000002</v>
      </c>
      <c r="B205" s="26" t="s">
        <v>279</v>
      </c>
      <c r="C205" s="10" t="s">
        <v>11</v>
      </c>
      <c r="D205" s="119">
        <f>20+30</f>
        <v>50</v>
      </c>
      <c r="E205" s="13"/>
      <c r="F205" s="113">
        <f t="shared" si="24"/>
        <v>0</v>
      </c>
    </row>
    <row r="206" spans="1:7" ht="35.25" customHeight="1" x14ac:dyDescent="0.15">
      <c r="A206" s="86">
        <v>16.440000000000001</v>
      </c>
      <c r="B206" s="9" t="s">
        <v>241</v>
      </c>
      <c r="C206" s="10" t="s">
        <v>22</v>
      </c>
      <c r="D206" s="119">
        <v>1</v>
      </c>
      <c r="E206" s="139"/>
      <c r="F206" s="113">
        <f t="shared" si="24"/>
        <v>0</v>
      </c>
    </row>
    <row r="207" spans="1:7" ht="37.5" customHeight="1" x14ac:dyDescent="0.15">
      <c r="A207" s="86">
        <f t="shared" ref="A207:A219" si="25">A206+0.01</f>
        <v>16.450000000000003</v>
      </c>
      <c r="B207" s="26" t="s">
        <v>136</v>
      </c>
      <c r="C207" s="10" t="s">
        <v>9</v>
      </c>
      <c r="D207" s="119">
        <v>71</v>
      </c>
      <c r="E207" s="13"/>
      <c r="F207" s="113">
        <f t="shared" si="24"/>
        <v>0</v>
      </c>
    </row>
    <row r="208" spans="1:7" ht="45.75" customHeight="1" x14ac:dyDescent="0.15">
      <c r="A208" s="86">
        <f>A207+0.01</f>
        <v>16.460000000000004</v>
      </c>
      <c r="B208" s="26" t="s">
        <v>91</v>
      </c>
      <c r="C208" s="10" t="s">
        <v>9</v>
      </c>
      <c r="D208" s="119">
        <v>16</v>
      </c>
      <c r="E208" s="13"/>
      <c r="F208" s="113">
        <f t="shared" si="24"/>
        <v>0</v>
      </c>
    </row>
    <row r="209" spans="1:6" ht="22.5" x14ac:dyDescent="0.15">
      <c r="A209" s="86">
        <v>16.48</v>
      </c>
      <c r="B209" s="26" t="s">
        <v>280</v>
      </c>
      <c r="C209" s="10" t="s">
        <v>10</v>
      </c>
      <c r="D209" s="119">
        <v>16</v>
      </c>
      <c r="E209" s="13"/>
      <c r="F209" s="113">
        <f t="shared" si="24"/>
        <v>0</v>
      </c>
    </row>
    <row r="210" spans="1:6" ht="26.25" customHeight="1" x14ac:dyDescent="0.15">
      <c r="A210" s="86">
        <f t="shared" si="25"/>
        <v>16.490000000000002</v>
      </c>
      <c r="B210" s="26" t="s">
        <v>119</v>
      </c>
      <c r="C210" s="10" t="s">
        <v>10</v>
      </c>
      <c r="D210" s="119">
        <v>12</v>
      </c>
      <c r="E210" s="13"/>
      <c r="F210" s="113">
        <f t="shared" si="24"/>
        <v>0</v>
      </c>
    </row>
    <row r="211" spans="1:6" ht="23.25" customHeight="1" x14ac:dyDescent="0.15">
      <c r="A211" s="86">
        <f t="shared" si="25"/>
        <v>16.500000000000004</v>
      </c>
      <c r="B211" s="26" t="s">
        <v>120</v>
      </c>
      <c r="C211" s="10" t="s">
        <v>9</v>
      </c>
      <c r="D211" s="119">
        <v>150</v>
      </c>
      <c r="E211" s="13"/>
      <c r="F211" s="113">
        <f t="shared" si="24"/>
        <v>0</v>
      </c>
    </row>
    <row r="212" spans="1:6" ht="25.5" customHeight="1" x14ac:dyDescent="0.15">
      <c r="A212" s="86">
        <f t="shared" si="25"/>
        <v>16.510000000000005</v>
      </c>
      <c r="B212" s="26" t="s">
        <v>187</v>
      </c>
      <c r="C212" s="10" t="s">
        <v>11</v>
      </c>
      <c r="D212" s="119">
        <v>6</v>
      </c>
      <c r="E212" s="13"/>
      <c r="F212" s="113">
        <f t="shared" si="24"/>
        <v>0</v>
      </c>
    </row>
    <row r="213" spans="1:6" ht="34.5" customHeight="1" x14ac:dyDescent="0.15">
      <c r="A213" s="86">
        <v>16.52</v>
      </c>
      <c r="B213" s="26" t="s">
        <v>243</v>
      </c>
      <c r="C213" s="10" t="s">
        <v>22</v>
      </c>
      <c r="D213" s="119">
        <v>1</v>
      </c>
      <c r="E213" s="13"/>
      <c r="F213" s="113">
        <f t="shared" si="24"/>
        <v>0</v>
      </c>
    </row>
    <row r="214" spans="1:6" ht="14.25" customHeight="1" x14ac:dyDescent="0.15">
      <c r="A214" s="86">
        <f t="shared" si="25"/>
        <v>16.53</v>
      </c>
      <c r="B214" s="26" t="s">
        <v>244</v>
      </c>
      <c r="C214" s="10" t="s">
        <v>22</v>
      </c>
      <c r="D214" s="119">
        <v>1</v>
      </c>
      <c r="E214" s="13"/>
      <c r="F214" s="113">
        <f t="shared" si="24"/>
        <v>0</v>
      </c>
    </row>
    <row r="215" spans="1:6" ht="36.75" customHeight="1" x14ac:dyDescent="0.15">
      <c r="A215" s="86">
        <f t="shared" si="25"/>
        <v>16.540000000000003</v>
      </c>
      <c r="B215" s="26" t="s">
        <v>281</v>
      </c>
      <c r="C215" s="10" t="s">
        <v>10</v>
      </c>
      <c r="D215" s="119">
        <v>40</v>
      </c>
      <c r="E215" s="13"/>
      <c r="F215" s="113">
        <f t="shared" si="24"/>
        <v>0</v>
      </c>
    </row>
    <row r="216" spans="1:6" ht="23.25" customHeight="1" x14ac:dyDescent="0.15">
      <c r="A216" s="86">
        <v>16.559999999999999</v>
      </c>
      <c r="B216" s="26" t="s">
        <v>211</v>
      </c>
      <c r="C216" s="10" t="s">
        <v>10</v>
      </c>
      <c r="D216" s="119">
        <v>129</v>
      </c>
      <c r="E216" s="13"/>
      <c r="F216" s="113">
        <f t="shared" si="24"/>
        <v>0</v>
      </c>
    </row>
    <row r="217" spans="1:6" ht="12" customHeight="1" x14ac:dyDescent="0.15">
      <c r="A217" s="86">
        <f t="shared" si="25"/>
        <v>16.57</v>
      </c>
      <c r="B217" s="26" t="s">
        <v>212</v>
      </c>
      <c r="C217" s="10" t="s">
        <v>198</v>
      </c>
      <c r="D217" s="119">
        <v>4</v>
      </c>
      <c r="E217" s="13"/>
      <c r="F217" s="113">
        <f t="shared" si="24"/>
        <v>0</v>
      </c>
    </row>
    <row r="218" spans="1:6" ht="13.5" customHeight="1" x14ac:dyDescent="0.15">
      <c r="A218" s="86">
        <f t="shared" si="25"/>
        <v>16.580000000000002</v>
      </c>
      <c r="B218" s="26" t="s">
        <v>245</v>
      </c>
      <c r="C218" s="10" t="s">
        <v>10</v>
      </c>
      <c r="D218" s="119">
        <v>57</v>
      </c>
      <c r="E218" s="13"/>
      <c r="F218" s="113">
        <f t="shared" si="24"/>
        <v>0</v>
      </c>
    </row>
    <row r="219" spans="1:6" ht="10.5" customHeight="1" x14ac:dyDescent="0.15">
      <c r="A219" s="86">
        <f t="shared" si="25"/>
        <v>16.590000000000003</v>
      </c>
      <c r="B219" s="26" t="s">
        <v>242</v>
      </c>
      <c r="C219" s="10" t="s">
        <v>10</v>
      </c>
      <c r="D219" s="119">
        <v>12</v>
      </c>
      <c r="E219" s="13"/>
      <c r="F219" s="113">
        <f t="shared" si="24"/>
        <v>0</v>
      </c>
    </row>
    <row r="220" spans="1:6" s="4" customFormat="1" x14ac:dyDescent="0.15">
      <c r="A220" s="128"/>
      <c r="B220" s="140" t="s">
        <v>87</v>
      </c>
      <c r="C220" s="141"/>
      <c r="D220" s="157"/>
      <c r="E220" s="142"/>
      <c r="F220" s="143">
        <f>SUM(F196:F219)</f>
        <v>0</v>
      </c>
    </row>
    <row r="221" spans="1:6" ht="27" customHeight="1" x14ac:dyDescent="0.15">
      <c r="A221" s="94">
        <v>17</v>
      </c>
      <c r="B221" s="43" t="s">
        <v>92</v>
      </c>
      <c r="C221" s="75"/>
      <c r="D221" s="153"/>
      <c r="E221" s="92"/>
      <c r="F221" s="93"/>
    </row>
    <row r="222" spans="1:6" s="2" customFormat="1" ht="22.5" x14ac:dyDescent="0.15">
      <c r="A222" s="86">
        <v>17.02</v>
      </c>
      <c r="B222" s="26" t="s">
        <v>137</v>
      </c>
      <c r="C222" s="10" t="s">
        <v>10</v>
      </c>
      <c r="D222" s="119">
        <v>182</v>
      </c>
      <c r="E222" s="25"/>
      <c r="F222" s="113">
        <f t="shared" ref="F222:F228" si="26">D222*E222</f>
        <v>0</v>
      </c>
    </row>
    <row r="223" spans="1:6" s="2" customFormat="1" ht="22.5" x14ac:dyDescent="0.15">
      <c r="A223" s="86">
        <f t="shared" ref="A223:A228" si="27">A222+0.01</f>
        <v>17.03</v>
      </c>
      <c r="B223" s="26" t="s">
        <v>93</v>
      </c>
      <c r="C223" s="10" t="s">
        <v>107</v>
      </c>
      <c r="D223" s="119">
        <v>165</v>
      </c>
      <c r="E223" s="25"/>
      <c r="F223" s="113">
        <f t="shared" si="26"/>
        <v>0</v>
      </c>
    </row>
    <row r="224" spans="1:6" s="2" customFormat="1" ht="22.5" x14ac:dyDescent="0.15">
      <c r="A224" s="86">
        <f t="shared" si="27"/>
        <v>17.040000000000003</v>
      </c>
      <c r="B224" s="26" t="s">
        <v>247</v>
      </c>
      <c r="C224" s="10" t="s">
        <v>107</v>
      </c>
      <c r="D224" s="119">
        <v>40</v>
      </c>
      <c r="E224" s="25"/>
      <c r="F224" s="113">
        <f t="shared" si="26"/>
        <v>0</v>
      </c>
    </row>
    <row r="225" spans="1:25" s="2" customFormat="1" ht="16.5" customHeight="1" x14ac:dyDescent="0.15">
      <c r="A225" s="86">
        <f t="shared" si="27"/>
        <v>17.050000000000004</v>
      </c>
      <c r="B225" s="26" t="s">
        <v>179</v>
      </c>
      <c r="C225" s="10" t="s">
        <v>11</v>
      </c>
      <c r="D225" s="119">
        <v>1</v>
      </c>
      <c r="E225" s="25"/>
      <c r="F225" s="113">
        <f t="shared" si="26"/>
        <v>0</v>
      </c>
    </row>
    <row r="226" spans="1:25" s="2" customFormat="1" ht="33.75" x14ac:dyDescent="0.15">
      <c r="A226" s="86">
        <f t="shared" si="27"/>
        <v>17.060000000000006</v>
      </c>
      <c r="B226" s="26" t="s">
        <v>246</v>
      </c>
      <c r="C226" s="10" t="s">
        <v>11</v>
      </c>
      <c r="D226" s="119">
        <v>1</v>
      </c>
      <c r="E226" s="25"/>
      <c r="F226" s="113">
        <f t="shared" si="26"/>
        <v>0</v>
      </c>
    </row>
    <row r="227" spans="1:25" s="2" customFormat="1" x14ac:dyDescent="0.15">
      <c r="A227" s="86">
        <f t="shared" si="27"/>
        <v>17.070000000000007</v>
      </c>
      <c r="B227" s="26" t="s">
        <v>180</v>
      </c>
      <c r="C227" s="10" t="s">
        <v>11</v>
      </c>
      <c r="D227" s="119">
        <v>1</v>
      </c>
      <c r="E227" s="25"/>
      <c r="F227" s="113">
        <f t="shared" si="26"/>
        <v>0</v>
      </c>
    </row>
    <row r="228" spans="1:25" s="2" customFormat="1" x14ac:dyDescent="0.15">
      <c r="A228" s="86">
        <f t="shared" si="27"/>
        <v>17.080000000000009</v>
      </c>
      <c r="B228" s="26" t="s">
        <v>248</v>
      </c>
      <c r="C228" s="10" t="s">
        <v>9</v>
      </c>
      <c r="D228" s="119">
        <v>40</v>
      </c>
      <c r="E228" s="25"/>
      <c r="F228" s="113">
        <f t="shared" si="26"/>
        <v>0</v>
      </c>
    </row>
    <row r="229" spans="1:25" s="4" customFormat="1" x14ac:dyDescent="0.15">
      <c r="A229" s="133"/>
      <c r="B229" s="40" t="s">
        <v>12</v>
      </c>
      <c r="C229" s="24"/>
      <c r="D229" s="154"/>
      <c r="E229" s="129"/>
      <c r="F229" s="130">
        <f>SUM(F222:F228)</f>
        <v>0</v>
      </c>
    </row>
    <row r="230" spans="1:25" s="4" customFormat="1" ht="22.5" x14ac:dyDescent="0.15">
      <c r="A230" s="94">
        <v>18</v>
      </c>
      <c r="B230" s="43" t="s">
        <v>144</v>
      </c>
      <c r="C230" s="75"/>
      <c r="D230" s="153"/>
      <c r="E230" s="92"/>
      <c r="F230" s="93"/>
    </row>
    <row r="231" spans="1:25" s="2" customFormat="1" x14ac:dyDescent="0.15">
      <c r="A231" s="98"/>
      <c r="B231" s="99" t="s">
        <v>141</v>
      </c>
      <c r="C231" s="100"/>
      <c r="D231" s="158"/>
      <c r="E231" s="101"/>
      <c r="F231" s="101"/>
    </row>
    <row r="232" spans="1:25" s="2" customFormat="1" ht="22.5" x14ac:dyDescent="0.15">
      <c r="A232" s="102">
        <f>A230+0.01</f>
        <v>18.010000000000002</v>
      </c>
      <c r="B232" s="103" t="s">
        <v>142</v>
      </c>
      <c r="C232" s="104" t="s">
        <v>121</v>
      </c>
      <c r="D232" s="159">
        <v>24</v>
      </c>
      <c r="E232" s="110"/>
      <c r="F232" s="105">
        <f t="shared" ref="F232:F264" si="28">D232*E232</f>
        <v>0</v>
      </c>
    </row>
    <row r="233" spans="1:25" s="2" customFormat="1" ht="22.5" x14ac:dyDescent="0.15">
      <c r="A233" s="102">
        <f>A232+0.01</f>
        <v>18.020000000000003</v>
      </c>
      <c r="B233" s="103" t="s">
        <v>143</v>
      </c>
      <c r="C233" s="104" t="s">
        <v>121</v>
      </c>
      <c r="D233" s="159">
        <v>38</v>
      </c>
      <c r="E233" s="110"/>
      <c r="F233" s="105">
        <f t="shared" si="28"/>
        <v>0</v>
      </c>
    </row>
    <row r="234" spans="1:25" s="2" customFormat="1" x14ac:dyDescent="0.15">
      <c r="A234" s="102"/>
      <c r="B234" s="99" t="s">
        <v>145</v>
      </c>
      <c r="C234" s="106"/>
      <c r="D234" s="160"/>
      <c r="E234" s="111"/>
      <c r="F234" s="107">
        <f t="shared" si="28"/>
        <v>0</v>
      </c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</row>
    <row r="235" spans="1:25" x14ac:dyDescent="0.15">
      <c r="A235" s="102">
        <f>A233+0.01</f>
        <v>18.030000000000005</v>
      </c>
      <c r="B235" s="103" t="s">
        <v>146</v>
      </c>
      <c r="C235" s="104" t="s">
        <v>147</v>
      </c>
      <c r="D235" s="159">
        <v>1</v>
      </c>
      <c r="E235" s="110"/>
      <c r="F235" s="105">
        <f t="shared" si="28"/>
        <v>0</v>
      </c>
      <c r="G235" s="122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</row>
    <row r="236" spans="1:25" ht="22.5" x14ac:dyDescent="0.15">
      <c r="A236" s="102">
        <f>A235+0.01</f>
        <v>18.040000000000006</v>
      </c>
      <c r="B236" s="103" t="s">
        <v>148</v>
      </c>
      <c r="C236" s="104" t="s">
        <v>147</v>
      </c>
      <c r="D236" s="159">
        <v>1</v>
      </c>
      <c r="E236" s="110"/>
      <c r="F236" s="105">
        <f t="shared" si="28"/>
        <v>0</v>
      </c>
      <c r="G236" s="122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</row>
    <row r="237" spans="1:25" s="8" customFormat="1" ht="22.5" x14ac:dyDescent="0.15">
      <c r="A237" s="102">
        <f t="shared" ref="A237:A264" si="29">A236+0.01</f>
        <v>18.050000000000008</v>
      </c>
      <c r="B237" s="103" t="s">
        <v>149</v>
      </c>
      <c r="C237" s="104" t="s">
        <v>147</v>
      </c>
      <c r="D237" s="159">
        <v>1</v>
      </c>
      <c r="E237" s="110"/>
      <c r="F237" s="105">
        <f t="shared" si="28"/>
        <v>0</v>
      </c>
      <c r="G237" s="122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</row>
    <row r="238" spans="1:25" s="84" customFormat="1" x14ac:dyDescent="0.15">
      <c r="A238" s="102"/>
      <c r="B238" s="99" t="s">
        <v>150</v>
      </c>
      <c r="C238" s="106"/>
      <c r="D238" s="160"/>
      <c r="E238" s="111"/>
      <c r="F238" s="107">
        <f t="shared" si="28"/>
        <v>0</v>
      </c>
      <c r="G238" s="122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</row>
    <row r="239" spans="1:25" s="8" customFormat="1" ht="22.5" x14ac:dyDescent="0.15">
      <c r="A239" s="102">
        <f>A237+0.01</f>
        <v>18.060000000000009</v>
      </c>
      <c r="B239" s="103" t="s">
        <v>151</v>
      </c>
      <c r="C239" s="104" t="s">
        <v>10</v>
      </c>
      <c r="D239" s="159">
        <v>40</v>
      </c>
      <c r="E239" s="112"/>
      <c r="F239" s="105">
        <f t="shared" si="28"/>
        <v>0</v>
      </c>
      <c r="G239" s="122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</row>
    <row r="240" spans="1:25" s="8" customFormat="1" ht="22.5" x14ac:dyDescent="0.15">
      <c r="A240" s="102">
        <f t="shared" si="29"/>
        <v>18.070000000000011</v>
      </c>
      <c r="B240" s="103" t="s">
        <v>152</v>
      </c>
      <c r="C240" s="104" t="s">
        <v>10</v>
      </c>
      <c r="D240" s="159">
        <v>30.4</v>
      </c>
      <c r="E240" s="112"/>
      <c r="F240" s="105">
        <f t="shared" si="28"/>
        <v>0</v>
      </c>
      <c r="G240" s="122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</row>
    <row r="241" spans="1:25" s="84" customFormat="1" ht="22.5" x14ac:dyDescent="0.15">
      <c r="A241" s="102">
        <f t="shared" si="29"/>
        <v>18.080000000000013</v>
      </c>
      <c r="B241" s="103" t="s">
        <v>153</v>
      </c>
      <c r="C241" s="104" t="s">
        <v>10</v>
      </c>
      <c r="D241" s="159">
        <v>70.400000000000006</v>
      </c>
      <c r="E241" s="112"/>
      <c r="F241" s="105">
        <f t="shared" si="28"/>
        <v>0</v>
      </c>
      <c r="G241" s="122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</row>
    <row r="242" spans="1:25" s="8" customFormat="1" ht="33.75" x14ac:dyDescent="0.15">
      <c r="A242" s="102">
        <f t="shared" si="29"/>
        <v>18.090000000000014</v>
      </c>
      <c r="B242" s="103" t="s">
        <v>154</v>
      </c>
      <c r="C242" s="104" t="s">
        <v>10</v>
      </c>
      <c r="D242" s="159">
        <v>60.4</v>
      </c>
      <c r="E242" s="112"/>
      <c r="F242" s="105">
        <f t="shared" si="28"/>
        <v>0</v>
      </c>
      <c r="G242" s="122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</row>
    <row r="243" spans="1:25" s="8" customFormat="1" ht="22.5" x14ac:dyDescent="0.15">
      <c r="A243" s="102">
        <f t="shared" si="29"/>
        <v>18.100000000000016</v>
      </c>
      <c r="B243" s="103" t="s">
        <v>155</v>
      </c>
      <c r="C243" s="104" t="s">
        <v>10</v>
      </c>
      <c r="D243" s="159">
        <v>60.4</v>
      </c>
      <c r="E243" s="112"/>
      <c r="F243" s="105">
        <f t="shared" si="28"/>
        <v>0</v>
      </c>
      <c r="G243" s="122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</row>
    <row r="244" spans="1:25" s="8" customFormat="1" ht="22.5" x14ac:dyDescent="0.15">
      <c r="A244" s="102">
        <f t="shared" si="29"/>
        <v>18.110000000000017</v>
      </c>
      <c r="B244" s="103" t="s">
        <v>210</v>
      </c>
      <c r="C244" s="104" t="s">
        <v>10</v>
      </c>
      <c r="D244" s="159">
        <v>61</v>
      </c>
      <c r="E244" s="112"/>
      <c r="F244" s="105">
        <f t="shared" si="28"/>
        <v>0</v>
      </c>
      <c r="G244" s="122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</row>
    <row r="245" spans="1:25" s="8" customFormat="1" ht="22.5" x14ac:dyDescent="0.15">
      <c r="A245" s="102">
        <f t="shared" si="29"/>
        <v>18.120000000000019</v>
      </c>
      <c r="B245" s="103" t="s">
        <v>156</v>
      </c>
      <c r="C245" s="104" t="s">
        <v>10</v>
      </c>
      <c r="D245" s="159">
        <v>199</v>
      </c>
      <c r="E245" s="112"/>
      <c r="F245" s="105">
        <f t="shared" si="28"/>
        <v>0</v>
      </c>
      <c r="G245" s="122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</row>
    <row r="246" spans="1:25" s="8" customFormat="1" x14ac:dyDescent="0.15">
      <c r="A246" s="102"/>
      <c r="B246" s="99" t="s">
        <v>157</v>
      </c>
      <c r="C246" s="106"/>
      <c r="D246" s="160"/>
      <c r="E246" s="111"/>
      <c r="F246" s="107">
        <f t="shared" si="28"/>
        <v>0</v>
      </c>
      <c r="G246" s="122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</row>
    <row r="247" spans="1:25" s="8" customFormat="1" x14ac:dyDescent="0.15">
      <c r="A247" s="102"/>
      <c r="B247" s="108" t="s">
        <v>158</v>
      </c>
      <c r="C247" s="109"/>
      <c r="D247" s="159"/>
      <c r="E247" s="110"/>
      <c r="F247" s="105">
        <f t="shared" si="28"/>
        <v>0</v>
      </c>
      <c r="G247" s="122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</row>
    <row r="248" spans="1:25" s="8" customFormat="1" x14ac:dyDescent="0.15">
      <c r="A248" s="102">
        <f>A245+0.01</f>
        <v>18.13000000000002</v>
      </c>
      <c r="B248" s="103" t="s">
        <v>159</v>
      </c>
      <c r="C248" s="104" t="s">
        <v>147</v>
      </c>
      <c r="D248" s="159">
        <f>41+136</f>
        <v>177</v>
      </c>
      <c r="E248" s="112"/>
      <c r="F248" s="105">
        <f t="shared" si="28"/>
        <v>0</v>
      </c>
      <c r="G248" s="122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</row>
    <row r="249" spans="1:25" s="8" customFormat="1" x14ac:dyDescent="0.15">
      <c r="A249" s="102">
        <f t="shared" si="29"/>
        <v>18.140000000000022</v>
      </c>
      <c r="B249" s="103" t="s">
        <v>160</v>
      </c>
      <c r="C249" s="104" t="s">
        <v>147</v>
      </c>
      <c r="D249" s="159">
        <f>7+8</f>
        <v>15</v>
      </c>
      <c r="E249" s="112"/>
      <c r="F249" s="105">
        <f t="shared" si="28"/>
        <v>0</v>
      </c>
      <c r="G249" s="122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</row>
    <row r="250" spans="1:25" s="8" customFormat="1" x14ac:dyDescent="0.15">
      <c r="A250" s="102">
        <f t="shared" si="29"/>
        <v>18.150000000000023</v>
      </c>
      <c r="B250" s="103" t="s">
        <v>161</v>
      </c>
      <c r="C250" s="104" t="s">
        <v>147</v>
      </c>
      <c r="D250" s="159">
        <f>3+1</f>
        <v>4</v>
      </c>
      <c r="E250" s="112"/>
      <c r="F250" s="105">
        <f t="shared" si="28"/>
        <v>0</v>
      </c>
      <c r="G250" s="122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</row>
    <row r="251" spans="1:25" s="8" customFormat="1" x14ac:dyDescent="0.15">
      <c r="A251" s="102">
        <f t="shared" si="29"/>
        <v>18.160000000000025</v>
      </c>
      <c r="B251" s="103" t="s">
        <v>162</v>
      </c>
      <c r="C251" s="104" t="s">
        <v>147</v>
      </c>
      <c r="D251" s="159">
        <v>1</v>
      </c>
      <c r="E251" s="112"/>
      <c r="F251" s="105">
        <f t="shared" si="28"/>
        <v>0</v>
      </c>
      <c r="G251" s="122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</row>
    <row r="252" spans="1:25" s="8" customFormat="1" x14ac:dyDescent="0.15">
      <c r="A252" s="102">
        <f t="shared" si="29"/>
        <v>18.170000000000027</v>
      </c>
      <c r="B252" s="103" t="s">
        <v>163</v>
      </c>
      <c r="C252" s="104" t="s">
        <v>147</v>
      </c>
      <c r="D252" s="159">
        <v>2</v>
      </c>
      <c r="E252" s="112"/>
      <c r="F252" s="105">
        <f t="shared" si="28"/>
        <v>0</v>
      </c>
      <c r="G252" s="122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</row>
    <row r="253" spans="1:25" s="8" customFormat="1" x14ac:dyDescent="0.15">
      <c r="A253" s="102">
        <f t="shared" si="29"/>
        <v>18.180000000000028</v>
      </c>
      <c r="B253" s="103" t="s">
        <v>164</v>
      </c>
      <c r="C253" s="104" t="s">
        <v>147</v>
      </c>
      <c r="D253" s="159">
        <f>26+25</f>
        <v>51</v>
      </c>
      <c r="E253" s="112"/>
      <c r="F253" s="105">
        <f t="shared" si="28"/>
        <v>0</v>
      </c>
      <c r="G253" s="122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</row>
    <row r="254" spans="1:25" s="8" customFormat="1" x14ac:dyDescent="0.15">
      <c r="A254" s="102">
        <f t="shared" si="29"/>
        <v>18.19000000000003</v>
      </c>
      <c r="B254" s="103" t="s">
        <v>165</v>
      </c>
      <c r="C254" s="104" t="s">
        <v>147</v>
      </c>
      <c r="D254" s="159">
        <f>5+22</f>
        <v>27</v>
      </c>
      <c r="E254" s="112"/>
      <c r="F254" s="105">
        <f t="shared" si="28"/>
        <v>0</v>
      </c>
      <c r="G254" s="122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</row>
    <row r="255" spans="1:25" s="8" customFormat="1" ht="11.25" customHeight="1" x14ac:dyDescent="0.15">
      <c r="A255" s="102">
        <f t="shared" si="29"/>
        <v>18.200000000000031</v>
      </c>
      <c r="B255" s="103" t="s">
        <v>166</v>
      </c>
      <c r="C255" s="104" t="s">
        <v>147</v>
      </c>
      <c r="D255" s="159">
        <v>1</v>
      </c>
      <c r="E255" s="112"/>
      <c r="F255" s="105">
        <f t="shared" si="28"/>
        <v>0</v>
      </c>
      <c r="G255" s="122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</row>
    <row r="256" spans="1:25" s="8" customFormat="1" x14ac:dyDescent="0.15">
      <c r="A256" s="102">
        <f t="shared" si="29"/>
        <v>18.210000000000033</v>
      </c>
      <c r="B256" s="103" t="s">
        <v>167</v>
      </c>
      <c r="C256" s="104" t="s">
        <v>147</v>
      </c>
      <c r="D256" s="159">
        <v>1</v>
      </c>
      <c r="E256" s="112"/>
      <c r="F256" s="105">
        <f t="shared" si="28"/>
        <v>0</v>
      </c>
      <c r="G256" s="122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</row>
    <row r="257" spans="1:25" s="8" customFormat="1" x14ac:dyDescent="0.15">
      <c r="A257" s="102">
        <f t="shared" si="29"/>
        <v>18.220000000000034</v>
      </c>
      <c r="B257" s="103" t="s">
        <v>209</v>
      </c>
      <c r="C257" s="104" t="s">
        <v>147</v>
      </c>
      <c r="D257" s="159">
        <v>2</v>
      </c>
      <c r="E257" s="112"/>
      <c r="F257" s="105">
        <f t="shared" si="28"/>
        <v>0</v>
      </c>
      <c r="G257" s="122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</row>
    <row r="258" spans="1:25" s="8" customFormat="1" x14ac:dyDescent="0.15">
      <c r="A258" s="102"/>
      <c r="B258" s="99" t="s">
        <v>168</v>
      </c>
      <c r="C258" s="106"/>
      <c r="D258" s="160"/>
      <c r="E258" s="111"/>
      <c r="F258" s="107">
        <f t="shared" si="28"/>
        <v>0</v>
      </c>
      <c r="G258" s="122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</row>
    <row r="259" spans="1:25" s="84" customFormat="1" x14ac:dyDescent="0.15">
      <c r="A259" s="102">
        <f>A257+0.01</f>
        <v>18.230000000000036</v>
      </c>
      <c r="B259" s="103" t="s">
        <v>169</v>
      </c>
      <c r="C259" s="104" t="s">
        <v>147</v>
      </c>
      <c r="D259" s="159">
        <v>24</v>
      </c>
      <c r="E259" s="112"/>
      <c r="F259" s="105">
        <f t="shared" si="28"/>
        <v>0</v>
      </c>
      <c r="G259" s="122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</row>
    <row r="260" spans="1:25" s="8" customFormat="1" x14ac:dyDescent="0.15">
      <c r="A260" s="102">
        <f t="shared" si="29"/>
        <v>18.240000000000038</v>
      </c>
      <c r="B260" s="103" t="s">
        <v>170</v>
      </c>
      <c r="C260" s="104" t="s">
        <v>147</v>
      </c>
      <c r="D260" s="159">
        <v>10</v>
      </c>
      <c r="E260" s="112"/>
      <c r="F260" s="105">
        <f t="shared" si="28"/>
        <v>0</v>
      </c>
      <c r="G260" s="122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</row>
    <row r="261" spans="1:25" s="8" customFormat="1" x14ac:dyDescent="0.15">
      <c r="A261" s="102">
        <f t="shared" si="29"/>
        <v>18.250000000000039</v>
      </c>
      <c r="B261" s="103" t="s">
        <v>171</v>
      </c>
      <c r="C261" s="104" t="s">
        <v>147</v>
      </c>
      <c r="D261" s="159">
        <f>10+38</f>
        <v>48</v>
      </c>
      <c r="E261" s="112"/>
      <c r="F261" s="105">
        <f t="shared" si="28"/>
        <v>0</v>
      </c>
      <c r="G261" s="122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</row>
    <row r="262" spans="1:25" s="84" customFormat="1" x14ac:dyDescent="0.15">
      <c r="A262" s="102">
        <f t="shared" si="29"/>
        <v>18.260000000000041</v>
      </c>
      <c r="B262" s="103" t="s">
        <v>172</v>
      </c>
      <c r="C262" s="104" t="s">
        <v>147</v>
      </c>
      <c r="D262" s="159">
        <v>9</v>
      </c>
      <c r="E262" s="112"/>
      <c r="F262" s="105">
        <f t="shared" si="28"/>
        <v>0</v>
      </c>
      <c r="G262" s="122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</row>
    <row r="263" spans="1:25" s="8" customFormat="1" ht="22.5" x14ac:dyDescent="0.15">
      <c r="A263" s="102">
        <f t="shared" si="29"/>
        <v>18.270000000000042</v>
      </c>
      <c r="B263" s="103" t="s">
        <v>173</v>
      </c>
      <c r="C263" s="104" t="s">
        <v>147</v>
      </c>
      <c r="D263" s="159">
        <f>15+73</f>
        <v>88</v>
      </c>
      <c r="E263" s="112"/>
      <c r="F263" s="105">
        <f t="shared" si="28"/>
        <v>0</v>
      </c>
      <c r="G263" s="123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</row>
    <row r="264" spans="1:25" s="8" customFormat="1" ht="33.75" x14ac:dyDescent="0.15">
      <c r="A264" s="102">
        <f t="shared" si="29"/>
        <v>18.280000000000044</v>
      </c>
      <c r="B264" s="103" t="s">
        <v>174</v>
      </c>
      <c r="C264" s="104" t="s">
        <v>147</v>
      </c>
      <c r="D264" s="159">
        <v>9</v>
      </c>
      <c r="E264" s="110"/>
      <c r="F264" s="105">
        <f t="shared" si="28"/>
        <v>0</v>
      </c>
      <c r="G264" s="122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</row>
    <row r="265" spans="1:25" s="8" customFormat="1" x14ac:dyDescent="0.15">
      <c r="A265" s="133"/>
      <c r="B265" s="40" t="s">
        <v>175</v>
      </c>
      <c r="C265" s="24"/>
      <c r="D265" s="154"/>
      <c r="E265" s="129"/>
      <c r="F265" s="130">
        <f>SUM(F232:F264)</f>
        <v>0</v>
      </c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x14ac:dyDescent="0.15">
      <c r="A266" s="30"/>
      <c r="B266" s="44" t="s">
        <v>4</v>
      </c>
      <c r="C266" s="30"/>
      <c r="D266" s="161"/>
      <c r="E266" s="135"/>
      <c r="F266" s="113">
        <f>SUM(F11:F265)/2</f>
        <v>0</v>
      </c>
    </row>
    <row r="267" spans="1:25" x14ac:dyDescent="0.15">
      <c r="A267" s="30"/>
      <c r="B267" s="44" t="s">
        <v>283</v>
      </c>
      <c r="C267" s="30"/>
      <c r="D267" s="161" t="s">
        <v>286</v>
      </c>
      <c r="E267" s="60"/>
      <c r="F267" s="71" t="e">
        <f>F266*D267</f>
        <v>#VALUE!</v>
      </c>
    </row>
    <row r="268" spans="1:25" x14ac:dyDescent="0.15">
      <c r="A268" s="30"/>
      <c r="B268" s="44" t="s">
        <v>284</v>
      </c>
      <c r="C268" s="30"/>
      <c r="D268" s="161" t="s">
        <v>286</v>
      </c>
      <c r="E268" s="60"/>
      <c r="F268" s="71" t="e">
        <f>F266*D268</f>
        <v>#VALUE!</v>
      </c>
    </row>
    <row r="269" spans="1:25" x14ac:dyDescent="0.15">
      <c r="A269" s="30"/>
      <c r="B269" s="44" t="s">
        <v>285</v>
      </c>
      <c r="C269" s="30"/>
      <c r="D269" s="161" t="s">
        <v>286</v>
      </c>
      <c r="E269" s="60"/>
      <c r="F269" s="72" t="e">
        <f>F266*D269</f>
        <v>#VALUE!</v>
      </c>
    </row>
    <row r="270" spans="1:25" s="4" customFormat="1" x14ac:dyDescent="0.15">
      <c r="A270" s="30"/>
      <c r="B270" s="45" t="s">
        <v>5</v>
      </c>
      <c r="C270" s="28"/>
      <c r="D270" s="162"/>
      <c r="E270" s="61"/>
      <c r="F270" s="73" t="e">
        <f>SUM(F266:F269)</f>
        <v>#VALUE!</v>
      </c>
    </row>
    <row r="271" spans="1:25" x14ac:dyDescent="0.15">
      <c r="A271" s="30"/>
      <c r="B271" s="44" t="s">
        <v>6</v>
      </c>
      <c r="C271" s="30"/>
      <c r="D271" s="165">
        <v>0.16</v>
      </c>
      <c r="E271" s="60"/>
      <c r="F271" s="72" t="e">
        <f>F269*D271</f>
        <v>#VALUE!</v>
      </c>
    </row>
    <row r="272" spans="1:25" s="4" customFormat="1" x14ac:dyDescent="0.15">
      <c r="A272" s="30"/>
      <c r="B272" s="136" t="s">
        <v>88</v>
      </c>
      <c r="C272" s="136"/>
      <c r="D272" s="163"/>
      <c r="E272" s="136"/>
      <c r="F272" s="74" t="e">
        <f>SUM(F270:F271)</f>
        <v>#VALUE!</v>
      </c>
    </row>
    <row r="273" spans="1:31" ht="15.75" customHeight="1" thickBot="1" x14ac:dyDescent="0.2">
      <c r="A273" s="32"/>
      <c r="B273" s="166"/>
      <c r="C273" s="167"/>
      <c r="D273" s="167"/>
      <c r="E273" s="167"/>
      <c r="F273" s="167"/>
    </row>
    <row r="274" spans="1:31" s="3" customFormat="1" x14ac:dyDescent="0.15">
      <c r="A274" s="31"/>
      <c r="B274" s="46"/>
      <c r="C274" s="33"/>
      <c r="D274" s="164"/>
      <c r="E274" s="56"/>
      <c r="F274" s="58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s="3" customFormat="1" x14ac:dyDescent="0.15">
      <c r="A275" s="31"/>
      <c r="B275" s="46"/>
      <c r="C275" s="33"/>
      <c r="D275" s="164"/>
      <c r="E275" s="56"/>
      <c r="F275" s="58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s="3" customFormat="1" x14ac:dyDescent="0.15">
      <c r="A276" s="31"/>
      <c r="B276" s="47"/>
      <c r="C276" s="33"/>
      <c r="D276" s="164"/>
      <c r="E276" s="56"/>
      <c r="F276" s="58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s="3" customFormat="1" x14ac:dyDescent="0.15">
      <c r="A277" s="31"/>
      <c r="B277" s="46"/>
      <c r="C277" s="33"/>
      <c r="D277" s="164"/>
      <c r="E277" s="56"/>
      <c r="F277" s="58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s="3" customFormat="1" x14ac:dyDescent="0.15">
      <c r="A278" s="31"/>
      <c r="B278" s="46"/>
      <c r="C278" s="31"/>
      <c r="D278" s="164"/>
      <c r="E278" s="56"/>
      <c r="F278" s="58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80" spans="1:31" x14ac:dyDescent="0.15"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2" spans="1:31" x14ac:dyDescent="0.15"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4" spans="1:31" x14ac:dyDescent="0.15">
      <c r="G284" s="4"/>
      <c r="H284" s="4"/>
      <c r="I284" s="4"/>
      <c r="J284" s="4"/>
      <c r="K284" s="4"/>
      <c r="L284" s="4"/>
      <c r="M284" s="4"/>
      <c r="N284" s="4"/>
    </row>
    <row r="286" spans="1:31" x14ac:dyDescent="0.15">
      <c r="G286" s="4"/>
      <c r="H286" s="4"/>
      <c r="I286" s="4"/>
      <c r="J286" s="4"/>
      <c r="K286" s="4"/>
      <c r="L286" s="4"/>
      <c r="M286" s="4"/>
      <c r="N286" s="4"/>
    </row>
    <row r="288" spans="1:31" x14ac:dyDescent="0.15">
      <c r="G288" s="4"/>
      <c r="H288" s="4"/>
      <c r="I288" s="4"/>
      <c r="J288" s="4"/>
      <c r="K288" s="4"/>
      <c r="L288" s="4"/>
      <c r="M288" s="4"/>
      <c r="N288" s="4"/>
    </row>
    <row r="290" spans="7:14" x14ac:dyDescent="0.15">
      <c r="G290" s="4"/>
      <c r="H290" s="4"/>
      <c r="I290" s="4"/>
      <c r="J290" s="4"/>
      <c r="K290" s="4"/>
      <c r="L290" s="4"/>
      <c r="M290" s="4"/>
      <c r="N290" s="4"/>
    </row>
    <row r="292" spans="7:14" x14ac:dyDescent="0.15">
      <c r="G292" s="4"/>
      <c r="H292" s="4"/>
      <c r="I292" s="4"/>
      <c r="J292" s="4"/>
      <c r="K292" s="4"/>
      <c r="L292" s="4"/>
      <c r="M292" s="4"/>
      <c r="N292" s="4"/>
    </row>
    <row r="294" spans="7:14" x14ac:dyDescent="0.15">
      <c r="G294" s="4"/>
      <c r="H294" s="4"/>
      <c r="I294" s="4"/>
      <c r="J294" s="4"/>
      <c r="K294" s="4"/>
      <c r="L294" s="4"/>
      <c r="M294" s="4"/>
      <c r="N294" s="4"/>
    </row>
    <row r="296" spans="7:14" x14ac:dyDescent="0.15">
      <c r="G296" s="4"/>
      <c r="H296" s="4"/>
      <c r="I296" s="4"/>
      <c r="J296" s="4"/>
      <c r="K296" s="4"/>
      <c r="L296" s="4"/>
      <c r="M296" s="4"/>
      <c r="N296" s="4"/>
    </row>
    <row r="298" spans="7:14" x14ac:dyDescent="0.15">
      <c r="G298" s="4"/>
      <c r="H298" s="4"/>
      <c r="I298" s="4"/>
      <c r="J298" s="4"/>
      <c r="K298" s="4"/>
      <c r="L298" s="4"/>
      <c r="M298" s="4"/>
      <c r="N298" s="4"/>
    </row>
    <row r="300" spans="7:14" x14ac:dyDescent="0.15">
      <c r="G300" s="4"/>
      <c r="H300" s="4"/>
      <c r="I300" s="4"/>
      <c r="J300" s="4"/>
      <c r="K300" s="4"/>
      <c r="L300" s="4"/>
      <c r="M300" s="4"/>
      <c r="N300" s="4"/>
    </row>
    <row r="302" spans="7:14" x14ac:dyDescent="0.15">
      <c r="G302" s="4"/>
      <c r="H302" s="4"/>
      <c r="I302" s="4"/>
      <c r="J302" s="4"/>
      <c r="K302" s="4"/>
      <c r="L302" s="4"/>
      <c r="M302" s="4"/>
      <c r="N302" s="4"/>
    </row>
    <row r="304" spans="7:14" x14ac:dyDescent="0.15">
      <c r="G304" s="4"/>
      <c r="H304" s="4"/>
      <c r="I304" s="4"/>
      <c r="J304" s="4"/>
      <c r="K304" s="4"/>
      <c r="L304" s="4"/>
      <c r="M304" s="4"/>
      <c r="N304" s="4"/>
    </row>
    <row r="306" spans="7:14" x14ac:dyDescent="0.15">
      <c r="G306" s="4"/>
      <c r="H306" s="4"/>
      <c r="I306" s="4"/>
      <c r="J306" s="4"/>
      <c r="K306" s="4"/>
      <c r="L306" s="4"/>
      <c r="M306" s="4"/>
      <c r="N306" s="4"/>
    </row>
  </sheetData>
  <mergeCells count="1">
    <mergeCell ref="B273:F273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horizontalDpi="4294967294" r:id="rId1"/>
  <rowBreaks count="3" manualBreakCount="3">
    <brk id="28" max="12" man="1"/>
    <brk id="143" max="12" man="1"/>
    <brk id="16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CANTIDADES</vt:lpstr>
      <vt:lpstr>'CUADRO CANTIDADES'!Área_de_impresión</vt:lpstr>
      <vt:lpstr>'CUADRO CANTIDADES'!Títulos_a_imprimir</vt:lpstr>
    </vt:vector>
  </TitlesOfParts>
  <Company>UTP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Planeación</dc:creator>
  <cp:lastModifiedBy>HP</cp:lastModifiedBy>
  <cp:lastPrinted>2012-07-18T14:54:53Z</cp:lastPrinted>
  <dcterms:created xsi:type="dcterms:W3CDTF">2004-02-13T20:42:27Z</dcterms:created>
  <dcterms:modified xsi:type="dcterms:W3CDTF">2013-04-10T20:12:55Z</dcterms:modified>
</cp:coreProperties>
</file>