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La Nueva Aura Li\Desktop\Compartida\PLAN DE COMPRAS 2016\INVITACIONES\BS 41 EQUIPOS Y ACCESORIOS LABORATORIOS CIENCIAS AMBIENTALES Y MEDICINA\"/>
    </mc:Choice>
  </mc:AlternateContent>
  <bookViews>
    <workbookView xWindow="0" yWindow="0" windowWidth="16800" windowHeight="11700"/>
  </bookViews>
  <sheets>
    <sheet name="Acta Recomendación" sheetId="14" r:id="rId1"/>
    <sheet name="EVALUACIÓN TÉCNICA" sheetId="15" r:id="rId2"/>
    <sheet name="COMPARATIVO OFERTAS" sheetId="1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25" i="16" l="1"/>
  <c r="CR25" i="16"/>
  <c r="BN25" i="16"/>
  <c r="AS25" i="16"/>
  <c r="H25" i="16"/>
  <c r="EG24" i="16"/>
  <c r="EH24" i="16" s="1"/>
  <c r="DS24" i="16"/>
  <c r="DT24" i="16" s="1"/>
  <c r="DL24" i="16"/>
  <c r="DM24" i="16" s="1"/>
  <c r="BU24" i="16"/>
  <c r="BV24" i="16" s="1"/>
  <c r="AD24" i="16"/>
  <c r="AE24" i="16" s="1"/>
  <c r="AE25" i="16" s="1"/>
  <c r="W24" i="16"/>
  <c r="X24" i="16" s="1"/>
  <c r="CX23" i="16"/>
  <c r="CW23" i="16"/>
  <c r="CY23" i="16" s="1"/>
  <c r="X23" i="16"/>
  <c r="W23" i="16"/>
  <c r="I23" i="16"/>
  <c r="J23" i="16" s="1"/>
  <c r="CY22" i="16"/>
  <c r="CX22" i="16"/>
  <c r="CW22" i="16"/>
  <c r="W22" i="16"/>
  <c r="X22" i="16" s="1"/>
  <c r="J22" i="16"/>
  <c r="I22" i="16"/>
  <c r="BU21" i="16"/>
  <c r="BV21" i="16" s="1"/>
  <c r="BG21" i="16"/>
  <c r="BF21" i="16"/>
  <c r="W21" i="16"/>
  <c r="X21" i="16" s="1"/>
  <c r="CK20" i="16"/>
  <c r="CJ20" i="16"/>
  <c r="W20" i="16"/>
  <c r="X20" i="16" s="1"/>
  <c r="Q20" i="16"/>
  <c r="P20" i="16"/>
  <c r="I20" i="16"/>
  <c r="J20" i="16" s="1"/>
  <c r="CY19" i="16"/>
  <c r="CX19" i="16"/>
  <c r="CC19" i="16"/>
  <c r="CD19" i="16" s="1"/>
  <c r="CD25" i="16" s="1"/>
  <c r="BV19" i="16"/>
  <c r="BU19" i="16"/>
  <c r="W19" i="16"/>
  <c r="X19" i="16" s="1"/>
  <c r="CR18" i="16"/>
  <c r="AK18" i="16"/>
  <c r="AL18" i="16" s="1"/>
  <c r="X18" i="16"/>
  <c r="W18" i="16"/>
  <c r="I18" i="16"/>
  <c r="J18" i="16" s="1"/>
  <c r="EA17" i="16"/>
  <c r="DZ17" i="16" s="1"/>
  <c r="DL17" i="16"/>
  <c r="DM17" i="16" s="1"/>
  <c r="X17" i="16"/>
  <c r="W17" i="16"/>
  <c r="I17" i="16"/>
  <c r="J17" i="16" s="1"/>
  <c r="EH16" i="16"/>
  <c r="EG16" i="16"/>
  <c r="DS16" i="16"/>
  <c r="DT16" i="16" s="1"/>
  <c r="DM16" i="16"/>
  <c r="DL16" i="16"/>
  <c r="DE16" i="16"/>
  <c r="DF16" i="16" s="1"/>
  <c r="CY16" i="16"/>
  <c r="CY25" i="16" s="1"/>
  <c r="CX16" i="16"/>
  <c r="CR16" i="16"/>
  <c r="CJ16" i="16"/>
  <c r="CK16" i="16" s="1"/>
  <c r="BV16" i="16"/>
  <c r="BU16" i="16"/>
  <c r="AK16" i="16"/>
  <c r="AL16" i="16" s="1"/>
  <c r="AL25" i="16" s="1"/>
  <c r="X16" i="16"/>
  <c r="W16" i="16"/>
  <c r="I16" i="16"/>
  <c r="J16" i="16" s="1"/>
  <c r="DT15" i="16"/>
  <c r="DS15" i="16"/>
  <c r="DL15" i="16"/>
  <c r="DM15" i="16" s="1"/>
  <c r="BV15" i="16"/>
  <c r="BU15" i="16"/>
  <c r="BF15" i="16"/>
  <c r="BG15" i="16" s="1"/>
  <c r="X15" i="16"/>
  <c r="W15" i="16"/>
  <c r="I15" i="16"/>
  <c r="J15" i="16" s="1"/>
  <c r="DT14" i="16"/>
  <c r="DS14" i="16"/>
  <c r="DL14" i="16"/>
  <c r="DM14" i="16" s="1"/>
  <c r="AZ14" i="16"/>
  <c r="AY14" i="16"/>
  <c r="W14" i="16"/>
  <c r="X14" i="16" s="1"/>
  <c r="DT13" i="16"/>
  <c r="DS13" i="16"/>
  <c r="CJ13" i="16"/>
  <c r="CK13" i="16" s="1"/>
  <c r="CK25" i="16" s="1"/>
  <c r="BV13" i="16"/>
  <c r="BU13" i="16"/>
  <c r="BF13" i="16"/>
  <c r="BG13" i="16" s="1"/>
  <c r="X13" i="16"/>
  <c r="W13" i="16"/>
  <c r="EA12" i="16"/>
  <c r="DZ12" i="16"/>
  <c r="BV12" i="16"/>
  <c r="BU12" i="16"/>
  <c r="AY12" i="16"/>
  <c r="AZ12" i="16" s="1"/>
  <c r="X12" i="16"/>
  <c r="W12" i="16"/>
  <c r="I12" i="16"/>
  <c r="J12" i="16" s="1"/>
  <c r="EH11" i="16"/>
  <c r="EG11" i="16"/>
  <c r="EA11" i="16"/>
  <c r="EA25" i="16" s="1"/>
  <c r="DZ11" i="16"/>
  <c r="DM11" i="16"/>
  <c r="DL11" i="16"/>
  <c r="BU11" i="16"/>
  <c r="BV11" i="16" s="1"/>
  <c r="X11" i="16"/>
  <c r="X25" i="16" s="1"/>
  <c r="W11" i="16"/>
  <c r="P11" i="16"/>
  <c r="Q11" i="16" s="1"/>
  <c r="Q25" i="16" s="1"/>
  <c r="DM10" i="16"/>
  <c r="DL10" i="16"/>
  <c r="AY10" i="16"/>
  <c r="AZ10" i="16" s="1"/>
  <c r="AZ25" i="16" s="1"/>
  <c r="J10" i="16"/>
  <c r="I10" i="16"/>
  <c r="EG9" i="16"/>
  <c r="EH9" i="16" s="1"/>
  <c r="EH25" i="16" s="1"/>
  <c r="DM9" i="16"/>
  <c r="DL9" i="16"/>
  <c r="DE9" i="16"/>
  <c r="DF9" i="16" s="1"/>
  <c r="DF25" i="16" s="1"/>
  <c r="AL9" i="16"/>
  <c r="AK9" i="16"/>
  <c r="I9" i="16"/>
  <c r="J9" i="16" s="1"/>
  <c r="D105" i="14"/>
  <c r="BG25" i="16" l="1"/>
  <c r="DM25" i="16"/>
  <c r="BV25" i="16"/>
</calcChain>
</file>

<file path=xl/sharedStrings.xml><?xml version="1.0" encoding="utf-8"?>
<sst xmlns="http://schemas.openxmlformats.org/spreadsheetml/2006/main" count="946" uniqueCount="325">
  <si>
    <t xml:space="preserve"> </t>
  </si>
  <si>
    <t>La Sección de Bienes y Suministros de la Universidad Tecnológica de Pereira publicó la invitación en la página web e invitó a cotizar a las siguientes empresas:</t>
  </si>
  <si>
    <t>2.  EMPRESAS PARTICIPANTES EN LA INVITACIÓN</t>
  </si>
  <si>
    <t>3.  EVALUACIÓN DOCUMENTOS SOLICITADOS</t>
  </si>
  <si>
    <t xml:space="preserve">Una vez revisados los documentos legales exigidos en la Invitación a Cotizar, se tiene el siguiente cuadro resumen: </t>
  </si>
  <si>
    <t>PROPONENTE</t>
  </si>
  <si>
    <t>CAMARA DE COMERCIO</t>
  </si>
  <si>
    <t>SI</t>
  </si>
  <si>
    <t>De acuerdo al anterior cuadro resumen los oferentes cumplen con toda la documentación solicitada, por lo tanto continúan en el proceso.</t>
  </si>
  <si>
    <t xml:space="preserve">4. EVALUACIÓN TECNICA </t>
  </si>
  <si>
    <t>5. EVALUACIÓN ECONÓMICA</t>
  </si>
  <si>
    <t>6.  RECOMENDACIÓN</t>
  </si>
  <si>
    <t>De acuerdo con las evaluaciones anteriores y al presupuesto oficial asignado para la Invitación, el comité técnico recomienda adjudicar de la siguiente manera:</t>
  </si>
  <si>
    <t>Comité Técnico</t>
  </si>
  <si>
    <t>GESTIÓN FINANCIERA</t>
  </si>
  <si>
    <t xml:space="preserve">RUT </t>
  </si>
  <si>
    <t>COMPRA DE BIENES Y SUMINISTROS</t>
  </si>
  <si>
    <t>ACTA DE EVALUACIÓN Y RECOMENDACIÓN</t>
  </si>
  <si>
    <t>1. Analytica S.A.S</t>
  </si>
  <si>
    <t>1. Scientific Products Ltda</t>
  </si>
  <si>
    <t>3. Reactivos Equipos y Químicos Limitada</t>
  </si>
  <si>
    <t>4. Purificación y Análisis de Fluidos Ltda</t>
  </si>
  <si>
    <t>5. Blamis Dotaciones Laboratorio S.A.S</t>
  </si>
  <si>
    <t>6. Analytica S.A.S</t>
  </si>
  <si>
    <t>7. Kassel Group S.A.S</t>
  </si>
  <si>
    <t>FICHAS Y CATALOGOS</t>
  </si>
  <si>
    <r>
      <t xml:space="preserve">Se realiza la comparación de precios entre las empresas participantes y habilitadas para continuar en el proceso. </t>
    </r>
    <r>
      <rPr>
        <b/>
        <sz val="10"/>
        <rFont val="Arial"/>
        <family val="2"/>
      </rPr>
      <t>Ver Anexo Comparativo de Ofertas</t>
    </r>
  </si>
  <si>
    <t>Del cuadro comparativo se determina las mejores ofertas económicas para cada ítem.</t>
  </si>
  <si>
    <t>PROVEEDOR</t>
  </si>
  <si>
    <t>VALOR A ADJUDICAR</t>
  </si>
  <si>
    <t>ÍTEM A ADJUDICAR</t>
  </si>
  <si>
    <t>TOTAL A ADJUDICAR</t>
  </si>
  <si>
    <t>INVITACIÓN A COTIZAR BS/41/2016</t>
  </si>
  <si>
    <t xml:space="preserve">1. OBJETO. SUMINISTRO DE EQUIPOS Y ACCESORIOS PARA LABORATORIO - RECURSOS DEL SISTEMA GENERAL DE REGALIAS DEL DEPARTAMENTO DE RISARALDA </t>
  </si>
  <si>
    <t>2. G &amp; G Sucesores S.A.S</t>
  </si>
  <si>
    <t xml:space="preserve">9. Am Asesoria y Mantenimiento Limitada </t>
  </si>
  <si>
    <t xml:space="preserve">10. Elementos Quimicos Limitada </t>
  </si>
  <si>
    <t>11. Kaika S.A.S</t>
  </si>
  <si>
    <t xml:space="preserve">12.Innovacion Tecnologica Limitada </t>
  </si>
  <si>
    <t>13. Sanitas S.A.S</t>
  </si>
  <si>
    <t>14. Artilab S.A.</t>
  </si>
  <si>
    <t xml:space="preserve">8. Advance Instruments S.A.S </t>
  </si>
  <si>
    <t xml:space="preserve">2. Am Asesoria y Mantenimiento Limitada </t>
  </si>
  <si>
    <t>3. Anditecnica Andina de Tecnologías S.A.S</t>
  </si>
  <si>
    <t xml:space="preserve">4. Advance Instruments S.A.S </t>
  </si>
  <si>
    <t xml:space="preserve">7. Elementos Quimicos Limitada </t>
  </si>
  <si>
    <t>8. Kassel Group S.A.S</t>
  </si>
  <si>
    <t>9.Khymos S.A.</t>
  </si>
  <si>
    <t xml:space="preserve">10.Laboratorios Limitada de Medellin </t>
  </si>
  <si>
    <t>11. Lanzzeta Rengifo y CIA S.A.S</t>
  </si>
  <si>
    <t>12.Nelson Antonio Royero y CIA S.A.S</t>
  </si>
  <si>
    <t>13. Nuevos Recursos S.A.S</t>
  </si>
  <si>
    <t>14. Purificación y Análisis de Fluidos Ltda</t>
  </si>
  <si>
    <t>15. Profinas S.A.S</t>
  </si>
  <si>
    <t>16. Reactivos Equipos y Químicos Limitada</t>
  </si>
  <si>
    <t>17. Scientific Products Ltda</t>
  </si>
  <si>
    <t xml:space="preserve">18. Molecular Technology  - Tecmol S.A.S </t>
  </si>
  <si>
    <t>19.Walter Velasco S.A.S</t>
  </si>
  <si>
    <t xml:space="preserve">2.Am Asesoria y Mantenimiento Limitada </t>
  </si>
  <si>
    <t>6. Dotaciones Ges S.A.S</t>
  </si>
  <si>
    <t>7.Elementos Quimicos Limitada</t>
  </si>
  <si>
    <t>8.Kassel Group S.A. S</t>
  </si>
  <si>
    <t xml:space="preserve">16.Reactivos Equipos Y Quimicos Ltda </t>
  </si>
  <si>
    <t xml:space="preserve">17.Scientific Products Ltda </t>
  </si>
  <si>
    <t>18.Molecular Technology - Techmol S.A.S</t>
  </si>
  <si>
    <t>1.Analytica S.A.S</t>
  </si>
  <si>
    <t>3.Anditecnica Andina de Tecnologías S.A.S</t>
  </si>
  <si>
    <t>4.Advance Instruments S.A.S</t>
  </si>
  <si>
    <t>5.Blamis Dotaciones Laboratorio S.A.S</t>
  </si>
  <si>
    <t>6.Dotaciones Ges S.A. S</t>
  </si>
  <si>
    <t>11.Lanzzeta Rengifo y CIA S.A.S</t>
  </si>
  <si>
    <t>13.Nuevos Recursos S.A.S</t>
  </si>
  <si>
    <t xml:space="preserve">14.Purificación Y Analisis de Fluidos Ltda </t>
  </si>
  <si>
    <t>15.Profinas S.A</t>
  </si>
  <si>
    <t xml:space="preserve"> En anexo 1  se especifica el cumplimiento de cada una de las empresas</t>
  </si>
  <si>
    <t xml:space="preserve">JUAN CARLOS SEPULVEDA ARIAS </t>
  </si>
  <si>
    <t xml:space="preserve">LUIS GONZAGA GUTIERREZ LOPEZ </t>
  </si>
  <si>
    <t xml:space="preserve">ADVANCE INSTRUMENTS S.A.S </t>
  </si>
  <si>
    <t>12, 14</t>
  </si>
  <si>
    <t xml:space="preserve">ANDINA DE TECNOLOGIAS S.A.S </t>
  </si>
  <si>
    <t xml:space="preserve">BLAMIS DOTACIONES LABORATORIO S.A.S </t>
  </si>
  <si>
    <t>DOTACIONES GES S.A.S</t>
  </si>
  <si>
    <t>3, 4</t>
  </si>
  <si>
    <t>ELEMENTOS QUIMICOS LTDA</t>
  </si>
  <si>
    <t>2, 6</t>
  </si>
  <si>
    <t xml:space="preserve">REACTIVOS EQUIPOS Y QUIMICOS LTDA </t>
  </si>
  <si>
    <t>SCIENTIFIC PRODUCTS LTDA</t>
  </si>
  <si>
    <t xml:space="preserve">KASSEL GROUP S.A.S </t>
  </si>
  <si>
    <t>5,7,13</t>
  </si>
  <si>
    <t>KHYMOS S.A</t>
  </si>
  <si>
    <t>PURIFICACION Y ANALISIS DE FLUIDOS LTDA.</t>
  </si>
  <si>
    <t xml:space="preserve">UNIVERSIDAD  TECNOLOGICA DE PEREIRA </t>
  </si>
  <si>
    <t>INVITACIÓN A COTIZAR  BS/41 / DE 2016</t>
  </si>
  <si>
    <t xml:space="preserve">SUMINISTRO EQUIPOS  Y ACCESORIO PARA  LABORATORIO SISTEMA GENERAL DE REGALÍAS </t>
  </si>
  <si>
    <t xml:space="preserve">EVALUACIÓN TÉCNICA </t>
  </si>
  <si>
    <t>ADVANCE INSTRUMENTS S.A.S NIT: 830101830-1</t>
  </si>
  <si>
    <t>AM ASESORIA Y MANTENIMIENTO LTDA  NIT: 830034233-7</t>
  </si>
  <si>
    <t>ANALYTICA NIT: 890935513-9</t>
  </si>
  <si>
    <t>ANDINA DE TECNOLOGIAS S.A.S NIT: 800240039-8</t>
  </si>
  <si>
    <t>BLAMIS DOTACIONES LABORATORIO S.A.S NIT: 800154351-3</t>
  </si>
  <si>
    <t>DOTACIONES GES S.A.S NIT: 830067914-6</t>
  </si>
  <si>
    <t>ELEMENTOS QUIMICOS LTDA NIT: 860403097-4</t>
  </si>
  <si>
    <t>KASSEL GROUP S.A.S NIT: 830053900-2</t>
  </si>
  <si>
    <t>KHYMOS S.A NIT: 832003079-3</t>
  </si>
  <si>
    <t>LABORATORIOS LIMITADA DE MEDELLIN NIT: 890912308-6</t>
  </si>
  <si>
    <t>LANZZETA RENGIFO Y CIA S.A.S NIT: 860351784-1</t>
  </si>
  <si>
    <t>NELSON ANTONIO ROYERO Y CIA S.A.S NIT: 800027078-3</t>
  </si>
  <si>
    <t>NUEVOS RECURSOS S.A.S  NIT: 830014721-4</t>
  </si>
  <si>
    <t>PURIFICAACION YANALISIS DE FLUIDOS NIT: 860518299-1</t>
  </si>
  <si>
    <t>PROFINAS SOCIEDAD POR ACCIONES SIMPLIFCADAS NIT: 800246805-0</t>
  </si>
  <si>
    <t>REACTIVOS EQUIPOS Y QUIMICOS LTDA (REQUIM) NIT: 800157163-9</t>
  </si>
  <si>
    <t>SCIENTIFIC PRODUCTS LTDA NIT: 805014913-0</t>
  </si>
  <si>
    <t>MOLECULAR TECHNOLOGY  - TECMOL S.A.S NIT: 900861492-9</t>
  </si>
  <si>
    <t>WALTER VELASCO S.A.S  NIT 900861492-9</t>
  </si>
  <si>
    <t>ITEM</t>
  </si>
  <si>
    <t>EQUIPO</t>
  </si>
  <si>
    <t>DESCRIPCION Y ESPECIFICACIONES</t>
  </si>
  <si>
    <t xml:space="preserve">MARCA </t>
  </si>
  <si>
    <t>CANTIDAD</t>
  </si>
  <si>
    <t xml:space="preserve">CUMPLE SI/NO </t>
  </si>
  <si>
    <t xml:space="preserve">BURETA TITRONIC  </t>
  </si>
  <si>
    <t>500 / 20 ML Unidades intercambiables</t>
  </si>
  <si>
    <t>SI ANALYTICS</t>
  </si>
  <si>
    <t>SI CUMPLE</t>
  </si>
  <si>
    <t>DESTILADOR DE AGUA</t>
  </si>
  <si>
    <r>
      <t xml:space="preserve">8704101. Destilador de agua de 3.0 A 4.0 L / h.  En vidrio, base en acero inoxidable . 110 V. Y </t>
    </r>
    <r>
      <rPr>
        <sz val="11"/>
        <color rgb="FFFF0000"/>
        <rFont val="Calibri"/>
        <family val="2"/>
        <scheme val="minor"/>
      </rPr>
      <t>REF. 8704000</t>
    </r>
  </si>
  <si>
    <r>
      <t xml:space="preserve">BOECO; </t>
    </r>
    <r>
      <rPr>
        <sz val="11"/>
        <color rgb="FFFF0000"/>
        <rFont val="Calibri"/>
        <family val="2"/>
        <scheme val="minor"/>
      </rPr>
      <t>WASERLAB MOD CROMATIC</t>
    </r>
  </si>
  <si>
    <t>NO CUMPLE</t>
  </si>
  <si>
    <t>CAMARA DE ELECTROFORESIS HORIZONTAL 4.8X7.5,  7.8X10, 13X13, 600ML</t>
  </si>
  <si>
    <t>SCH-JY-SPFT</t>
  </si>
  <si>
    <r>
      <t xml:space="preserve">LB PRO; </t>
    </r>
    <r>
      <rPr>
        <sz val="11"/>
        <color rgb="FFFF0000"/>
        <rFont val="Calibri"/>
        <family val="2"/>
        <scheme val="minor"/>
      </rPr>
      <t>LABNET REF. E1015-TRI; THERMO SCIENTIFIC REF. OWL-B2</t>
    </r>
  </si>
  <si>
    <t>NO  CUMPLE</t>
  </si>
  <si>
    <t>TERMOCICLADOR</t>
  </si>
  <si>
    <t>AC-96. AgileCyclerTM COLOR Touch Thermal Cycler  block(Gradient) rango de temperatura 0 ～ 100 ℃.  Tamaño L×W×H 38 c m×24 c m×26 c m. AC-96</t>
  </si>
  <si>
    <r>
      <t xml:space="preserve">ACTGene; </t>
    </r>
    <r>
      <rPr>
        <sz val="11"/>
        <color rgb="FFFF0000"/>
        <rFont val="Calibri"/>
        <family val="2"/>
        <scheme val="minor"/>
      </rPr>
      <t>LABNET Ref. TC9610; BENCHMARK SCIENTIFIC TC 9639; BOECO</t>
    </r>
  </si>
  <si>
    <t>SI  CUMPLE</t>
  </si>
  <si>
    <t>CONGELADOR DE -80°C</t>
  </si>
  <si>
    <t xml:space="preserve"> MODELO DV039P. Ultracongelador vertical, rango de temperatura de  -60°C -86°C. Capacidad 390 Litros. Dimensiones internas (WxDxH) 60 x 50 x 129 cm. Dimensiones externas (WxDxH) 85 x 76 x 196 cm. Voltaje 208– 230V/60HZ. Capacidad 360 litros, Cuatro puertas interiores. Refrigerante Bajo cascade.  Serie HFC. Cortacircuitos para protejer la fuente de alimentación del circuito Regulador de voltaje automático. Monitoreo de voltaje digital. Código de alarma. Monitoreo de sistema de alarma. Puerto de comunicación RS232. Software para PC, puerto de comunicación RS485 Software para PC.</t>
  </si>
  <si>
    <r>
      <t xml:space="preserve">KALTIS; </t>
    </r>
    <r>
      <rPr>
        <sz val="11"/>
        <color rgb="FFFF0000"/>
        <rFont val="Calibri"/>
        <family val="2"/>
        <scheme val="minor"/>
      </rPr>
      <t>THERMO SCIENTIFIC MOD 903; FISHER SCIENTIFIC</t>
    </r>
  </si>
  <si>
    <t>BAÑOS SEROLÓGICOS</t>
  </si>
  <si>
    <t>YCW-04M. Baño serológico con análogo en acero inoxidable. Temperatura 100 grados centígrados (+/-0.2ºC). Capacidad de 11 litros. Gradilla para 20 tubos de 18 mm DE  ø</t>
  </si>
  <si>
    <r>
      <t>GEMMY;</t>
    </r>
    <r>
      <rPr>
        <sz val="11"/>
        <color rgb="FFFF0000"/>
        <rFont val="Calibri"/>
        <family val="2"/>
        <scheme val="minor"/>
      </rPr>
      <t xml:space="preserve"> MEMMERT; POLYSCIENCE MOD WB10A11B</t>
    </r>
  </si>
  <si>
    <t>BALANZA DE LABORATORIO</t>
  </si>
  <si>
    <t xml:space="preserve">MODELO ABS 120-4N. En material de  cubierta de metal.  Display Altura de dígito 13mm. Tipo de pantalla LCD Calado Guardia (W x D x H) En el interior: 190 mm × 155 mm × 225 mm Calado Guardia material Vidrio. Unidades de pesaje 0 Peso bruto 9.0000kg.  Ajuste interno Peso 0. Nivelación del pie / burbuja Sí Linealidad 0.0002g ± Rango de medición, máximo 120g. Peso mínimo 1mg.  Peso neto 7.0000kg . Humedad admisible 80% RH. Temperatura ambiente admisible 5 ° C a 40 ° C . Funda protectora de trabajo.  Lectura d 0,0001. Reproducibilidad 0,0001. Función Stand-by -1.  Sensibilidad a la temperatura 0.000002 ° C. Carcasa de volumen (W x D x H) 225 mm × 315 mm × 330 mm.  Volumen de embalaje (W x D x H) 500mm × 390mm × 535mm.  Con un peso diámetro del plato 8cm Unidades de pesaje g, mg, gn, dwt, tl (Tw), tl (HK), ozt, tl (Singap, malayos), ct, mo, lb, oz, tl (Cn). </t>
  </si>
  <si>
    <r>
      <t xml:space="preserve"> KERN DE ALEMANIA; </t>
    </r>
    <r>
      <rPr>
        <sz val="11"/>
        <color rgb="FFFF0000"/>
        <rFont val="Calibri"/>
        <family val="2"/>
        <scheme val="minor"/>
      </rPr>
      <t xml:space="preserve">PRECISA XB-120A </t>
    </r>
    <r>
      <rPr>
        <sz val="11"/>
        <rFont val="Calibri"/>
        <family val="2"/>
        <scheme val="minor"/>
      </rPr>
      <t xml:space="preserve">  </t>
    </r>
  </si>
  <si>
    <t>ESPECTROFOTÓMETRO</t>
  </si>
  <si>
    <t>Modelo V-730. SCH-NANOGENIUS Espectrofotómetro NanoGenius de Mapada Rango Espectral:  190 a 1100nm, Ancho de Banda: 4nm para análisis de proteínas y ADN.</t>
  </si>
  <si>
    <r>
      <t xml:space="preserve">MAPADA; </t>
    </r>
    <r>
      <rPr>
        <sz val="11"/>
        <color rgb="FFFF0000"/>
        <rFont val="Calibri"/>
        <family val="2"/>
        <scheme val="minor"/>
      </rPr>
      <t>SHIMADZU UV-1800, THERMO SCIENTIFIC MOD BIOMATE 3S; UNICO SQ-2802 SERIE SINGLE</t>
    </r>
  </si>
  <si>
    <t>INCUBADORA CON AGITACIÓN</t>
  </si>
  <si>
    <r>
      <t xml:space="preserve">Z-S-ES-60. Incubadora con agitador SHAKER Control de Temperatura: RT + 5 ~60 ºPrecisión de temperatura en pantalla: 0.1ºPrecisión Control de Temperatura: 37 ° C: ≤ ±0.3. Sincronización: 0 ~ 99h59min. Velocidad de agitación: 50 ~ 300 rpmÓrbita: 20mm (Horizontal). Dimensiónes: 420x360x320 mm. Voltaje: AC 110V / 220V 50 / 60 Hz Características. Cuando la tapa está abierta, la ventilación, la calefacción y la agitación se detiene automáticamente. La velocidad del ventilador de circulación es ajustable para evitar la volatilización de la muestra. Sistema de alarma (timer) de la temperatura.  Motor de corriente continua sin escobillas. </t>
    </r>
    <r>
      <rPr>
        <sz val="11"/>
        <color rgb="FFFF0000"/>
        <rFont val="Calibri"/>
        <family val="2"/>
        <scheme val="minor"/>
      </rPr>
      <t xml:space="preserve">Volumen de los frascos  de 250 -500 mL.  Debe incluir las pinzas </t>
    </r>
  </si>
  <si>
    <r>
      <t xml:space="preserve">LAB SCIENT; </t>
    </r>
    <r>
      <rPr>
        <sz val="11"/>
        <color rgb="FFFF0000"/>
        <rFont val="Calibri"/>
        <family val="2"/>
        <scheme val="minor"/>
      </rPr>
      <t xml:space="preserve"> LABNET REF. I-5222-DS; I-5230; HEIDOPHL; STUARD DE INGLATERRA</t>
    </r>
  </si>
  <si>
    <t>ROTAEVAPORADOR</t>
  </si>
  <si>
    <t>1203X65.Rota evaporador vertical,  velocidad rotación 5 a 300 rpm lectura digital, temperatura ambiente a 180 °C
lectura digital, desplazamiento manual 120nm, dirección rotación no reversible.</t>
  </si>
  <si>
    <r>
      <t xml:space="preserve">IKA; </t>
    </r>
    <r>
      <rPr>
        <sz val="11"/>
        <color rgb="FFFF0000"/>
        <rFont val="Calibri"/>
        <family val="2"/>
        <scheme val="minor"/>
      </rPr>
      <t>HEIDOPLH</t>
    </r>
  </si>
  <si>
    <t>SISTEMA HPLC</t>
  </si>
  <si>
    <t>Modelo LC2030 SERIE-i. Referencia 220-91397-24. Incluye: Software LabSolutions Workstation Single LC (LC x 1), Columna para cromatografía UHPLC, Kit de viales de 1.5 ml. Para el automuestreador paquete por 100, Documentos originales IQ OQ para calificación del instrumento, Computador con impresora</t>
  </si>
  <si>
    <t xml:space="preserve"> SHIMADZU</t>
  </si>
  <si>
    <t xml:space="preserve">SI CUMPLE </t>
  </si>
  <si>
    <t>SISTEMA DE CUANTIFICACION ÁCIDOS NUCLEICOS</t>
  </si>
  <si>
    <t xml:space="preserve">737501. Sistema de cuantificación de Acidos nucleicos. Nano Espectrofotometro Genova. Genova Nano micro- spectrophotometer UV/Visible scanning spectrophotometer fitted with micro-volume accessory, supplied with 10x10 cuvette holder, micro-cuvette holder, 4GB USB memory stick, calibration standards and certificate, instruction manuals and universal power supply . </t>
  </si>
  <si>
    <r>
      <t xml:space="preserve">JENWAY, INGLATERRA; </t>
    </r>
    <r>
      <rPr>
        <sz val="11"/>
        <color rgb="FFFF0000"/>
        <rFont val="Calibri"/>
        <family val="2"/>
        <scheme val="minor"/>
      </rPr>
      <t>THERMO SCIENTIFIC MOD MULTISKAN GO</t>
    </r>
  </si>
  <si>
    <t>CÁMARA DE FLUJO LAMINAR</t>
  </si>
  <si>
    <t xml:space="preserve">Modelo BBS-H1300. Dimensiones Ext. (L x P x A) 1300 x 825 x 2000 mm. Dimensiones Int. (L x P x A) 1200 x 500 x 570 mm Base Soporte para la cabina. Altura x 650 mm.  Diseñada y fabricada para cumplir los requisitos de: NSF 49, FDA, ISO 9001:2008, ISO 14001:2004, ISO 13485:2003.  Altura de la superficie de trabajo 720mm Pantalla
LCD, donde se indica el flujo de aire y el tiempo real Velocidad del aire, ingreso por ventana 0.3 ~ 0.5m/. s Filtros Filtro HEPA de eficiencia del 99,999%, retiene partículas desde 0,3um. </t>
  </si>
  <si>
    <r>
      <t xml:space="preserve"> BIOBASE; </t>
    </r>
    <r>
      <rPr>
        <sz val="11"/>
        <color rgb="FFFF0000"/>
        <rFont val="Calibri"/>
        <family val="2"/>
        <scheme val="minor"/>
      </rPr>
      <t>LABCONCO REFERENCIA 302411000; BFL-4</t>
    </r>
  </si>
  <si>
    <t>SISTEMA DE PURIFICACION DE AGUA MARCA MILLIPORE, TIPO MILLI DI</t>
  </si>
  <si>
    <t>ZFDI00001c. Produce 0,5 l/min de agua des ionizada con una resistividad &gt; 1 megaohm.cm. con filtro final de 0,22micras. El equipo puede alimentar con agua de red</t>
  </si>
  <si>
    <r>
      <t xml:space="preserve">MILLIPORE; </t>
    </r>
    <r>
      <rPr>
        <sz val="12"/>
        <color rgb="FFFF0000"/>
        <rFont val="Calibri"/>
        <family val="2"/>
        <scheme val="minor"/>
      </rPr>
      <t>WASSERLAB MOD ECOMATIC</t>
    </r>
  </si>
  <si>
    <t>SISTEMA DE PRETRATAMIENTO PARA USO CON SISTEMA MILLI DI</t>
  </si>
  <si>
    <t>Pretratdi. Tres carcazas ametek,prefiltro de 5 micras, pre filtro de 1 micra, filtro de carbón activado y accesorios</t>
  </si>
  <si>
    <r>
      <t xml:space="preserve">MILLIPORE; </t>
    </r>
    <r>
      <rPr>
        <sz val="11"/>
        <color rgb="FFFF0000"/>
        <rFont val="Calibri"/>
        <family val="2"/>
        <scheme val="minor"/>
      </rPr>
      <t>WASSERLAB MOD ECOMATIC</t>
    </r>
  </si>
  <si>
    <t>AUTOCLAVE DE LABORATORIO DE 160 LITROS SERIE D-LINE</t>
  </si>
  <si>
    <t>5075EL D Line</t>
  </si>
  <si>
    <t>TUTTNAUER</t>
  </si>
  <si>
    <t xml:space="preserve">SU CUMPLE </t>
  </si>
  <si>
    <t xml:space="preserve">UNIVERSIDAD TECNOLOGICA  DE PEREIRA </t>
  </si>
  <si>
    <t>INVITACIÓN A COTIZAR BS 41 DE 2016</t>
  </si>
  <si>
    <t xml:space="preserve">SUMINISTRO DE EQUIPOS Y ACESORIOS PARA LABORATORIOS </t>
  </si>
  <si>
    <t>Recursos del Sistema General de Regalías del Departamento de Risaralda</t>
  </si>
  <si>
    <t>COMPARATIVO ECONOMICO</t>
  </si>
  <si>
    <t>}</t>
  </si>
  <si>
    <t>PURIFICACION YANALISIS DE FLUIDOS NIT: 860518299-1</t>
  </si>
  <si>
    <t>DESCRIPCION ESPECIFICACIONES OFERTADAS</t>
  </si>
  <si>
    <t>MARCA / REFERENCIA/ MODELO OFERTADO</t>
  </si>
  <si>
    <t xml:space="preserve">VALOR UNITARIO </t>
  </si>
  <si>
    <t>VALOR IVA</t>
  </si>
  <si>
    <t>VALOR TOTAL</t>
  </si>
  <si>
    <t xml:space="preserve">GARANTÍA </t>
  </si>
  <si>
    <t xml:space="preserve">TIEMPO DE ENTREGA </t>
  </si>
  <si>
    <t>EVALUACIÓN</t>
  </si>
  <si>
    <t>MARCA / REFERENCIA / MODELO OFERTADO</t>
  </si>
  <si>
    <t>IVA</t>
  </si>
  <si>
    <t xml:space="preserve">EVALUACIÓN </t>
  </si>
  <si>
    <t>Código del artículo:285220220</t>
  </si>
  <si>
    <t>Marca: SI ANALYTICS</t>
  </si>
  <si>
    <t>1 año contradefectos de fabrica</t>
  </si>
  <si>
    <t>30 dias</t>
  </si>
  <si>
    <t>SI ANALYTICS REF 285220220</t>
  </si>
  <si>
    <t>1 AÑO</t>
  </si>
  <si>
    <t>45 DIAS</t>
  </si>
  <si>
    <t>Retira su oferta</t>
  </si>
  <si>
    <t>N/A</t>
  </si>
  <si>
    <t>2 AÑOS</t>
  </si>
  <si>
    <t>60-75 DIAS</t>
  </si>
  <si>
    <t>SI ANALYTICS TITRONIC 500/20 ML</t>
  </si>
  <si>
    <t>24 MESES</t>
  </si>
  <si>
    <t>70 DIAS</t>
  </si>
  <si>
    <t>UN AÑO</t>
  </si>
  <si>
    <t>60-90 DIAS</t>
  </si>
  <si>
    <t>8704101. Destilador de agua de 3.0 A 4.0 L / h.  En vidrio, base en acero inoxidable . 110 V</t>
  </si>
  <si>
    <t>BOECO</t>
  </si>
  <si>
    <t>inmediata Salvo venta Previa</t>
  </si>
  <si>
    <t>BOECO-8704101</t>
  </si>
  <si>
    <t>1 AÑO CONTRA DEFECTOS DE FABRICACION</t>
  </si>
  <si>
    <t>5-60 DIAS</t>
  </si>
  <si>
    <t>BOECO  REF.8704000</t>
  </si>
  <si>
    <t>13 MESES</t>
  </si>
  <si>
    <t>BIORAD/WIDE MINI SUB CELL GT/ CAT # 170-4468</t>
  </si>
  <si>
    <t>45 DÍAS</t>
  </si>
  <si>
    <t>REF. OWL-B2</t>
  </si>
  <si>
    <t>12 meses</t>
  </si>
  <si>
    <t>75 días</t>
  </si>
  <si>
    <t>LABNET REF: E1015-TRI</t>
  </si>
  <si>
    <t xml:space="preserve">1 Año </t>
  </si>
  <si>
    <t>60-90 días</t>
  </si>
  <si>
    <t>LB PRO REF.  JY-SPFT</t>
  </si>
  <si>
    <t>UN (1) AÑO SOBRE DEFECTOS DE FABRICA</t>
  </si>
  <si>
    <t>INMEDIATA</t>
  </si>
  <si>
    <t>LB PRO</t>
  </si>
  <si>
    <t>LB-PRO  REF.SCH-LY-SPFT</t>
  </si>
  <si>
    <t>60 DIAS</t>
  </si>
  <si>
    <t xml:space="preserve">24 meses - se inhabilita por manejos inadecuados </t>
  </si>
  <si>
    <t xml:space="preserve">30-45 dias fecha OC </t>
  </si>
  <si>
    <t>8-10 DIAS</t>
  </si>
  <si>
    <t xml:space="preserve">THERMOCICLADOR-Multi-Purpose Color LCD PCR Analyzer
</t>
  </si>
  <si>
    <t>ARI MEDICAL-Somos reperesantantes en Colombia</t>
  </si>
  <si>
    <t>45 TO 60 DIAS</t>
  </si>
  <si>
    <t>LABNET REF: TC9610</t>
  </si>
  <si>
    <t>BOECO 8085000 - 5001</t>
  </si>
  <si>
    <t>ESCO.                                   REF.  AERIS - MB - BG-96</t>
  </si>
  <si>
    <t>IMPORTACIÓN                      60 - 90 DIAS</t>
  </si>
  <si>
    <t>ACTGene</t>
  </si>
  <si>
    <t>MOD 903</t>
  </si>
  <si>
    <t>ULTRACONGELADOR VERTICAL, MARCA KALTIS,  RANGO DE TEMPERATURA -60°C --86°C,  MODELO DV039P, CAPACIDAD 390 LITROS</t>
  </si>
  <si>
    <t xml:space="preserve">2 AÑOS </t>
  </si>
  <si>
    <t>90 - 120 DÍAS</t>
  </si>
  <si>
    <r>
      <t xml:space="preserve">HAIER                         REF.  DW-86 L 486                               </t>
    </r>
    <r>
      <rPr>
        <b/>
        <sz val="11"/>
        <color indexed="10"/>
        <rFont val="Calibri"/>
        <family val="2"/>
      </rPr>
      <t xml:space="preserve"> EL EQUIPO INCLUYE PUERTO USB LO QUE PUEDE HACER INNECESARIO LA COMPRA DE SOFTWARE PARA PC</t>
    </r>
  </si>
  <si>
    <t>IMPORTACIÓN                      120 - 150 DIAS</t>
  </si>
  <si>
    <t>KALTIS</t>
  </si>
  <si>
    <t>THERMO SCIENTIFIC/ 903/ 903</t>
  </si>
  <si>
    <t>90  DÍAS</t>
  </si>
  <si>
    <t>FISHER SCIENTIFIC  IE1386A</t>
  </si>
  <si>
    <t>90 días</t>
  </si>
  <si>
    <t>GEMMY-YCW-04M</t>
  </si>
  <si>
    <r>
      <t>GEMMY;</t>
    </r>
    <r>
      <rPr>
        <sz val="11"/>
        <color indexed="10"/>
        <rFont val="Calibri"/>
        <family val="2"/>
      </rPr>
      <t xml:space="preserve"> MEMMERT</t>
    </r>
  </si>
  <si>
    <t>GEMMY</t>
  </si>
  <si>
    <t>GEMMY REF.YCW-04M</t>
  </si>
  <si>
    <t>10 DIAS</t>
  </si>
  <si>
    <t>MEMMERT  WNB-10</t>
  </si>
  <si>
    <t>60 días</t>
  </si>
  <si>
    <r>
      <t>GEMMY;</t>
    </r>
    <r>
      <rPr>
        <sz val="11"/>
        <color rgb="FFFF0000"/>
        <rFont val="Calibri"/>
        <family val="2"/>
        <scheme val="minor"/>
      </rPr>
      <t xml:space="preserve"> MEMMERT</t>
    </r>
  </si>
  <si>
    <t xml:space="preserve">BALANZA DIGITAL--capacidad 120g- -legibilidad: 0,0001g-lineabilidad: 0,0002g-Calibracion interna-interfaz. RS-232/USB, -temperatura de operacionde 40ºc-5250g.-on un peso diámetro del plato 8cm Unidades de pesaje g, mg, gn, dwt, tl (Tw), tl (HK), ozt, tl (Singap, malayos), ct, mo, lb, oz, tl (Cn). </t>
  </si>
  <si>
    <t>MARCA: ADAM u.s.a. SomoS Representantes en Colombia</t>
  </si>
  <si>
    <t>30 Dias</t>
  </si>
  <si>
    <t>BALANZA ANALÍTICA MARCA KERN DE ALEMANIA MODELO ABS 120-4N, CAPACIDAD 120g X 0,0001g</t>
  </si>
  <si>
    <t>45 - 60 DÍAS</t>
  </si>
  <si>
    <r>
      <t xml:space="preserve">RADWAG                    REF.  AS 220.R2             BALANZA ANALITICA DE 220 GRAMOS                    </t>
    </r>
    <r>
      <rPr>
        <b/>
        <sz val="11"/>
        <rFont val="Calibri"/>
        <family val="2"/>
      </rPr>
      <t xml:space="preserve"> </t>
    </r>
    <r>
      <rPr>
        <b/>
        <sz val="11"/>
        <color indexed="10"/>
        <rFont val="Calibri"/>
        <family val="2"/>
      </rPr>
      <t>INCLUYE CERTIFICADO DE CALIBRACIÓN</t>
    </r>
  </si>
  <si>
    <t xml:space="preserve"> KERN DE ALEMANIA </t>
  </si>
  <si>
    <t>PRCISA XB-120A</t>
  </si>
  <si>
    <r>
      <t xml:space="preserve"> </t>
    </r>
    <r>
      <rPr>
        <b/>
        <sz val="11"/>
        <color rgb="FFFF0000"/>
        <rFont val="Calibri"/>
        <family val="2"/>
        <scheme val="minor"/>
      </rPr>
      <t xml:space="preserve">PRECISA XB-120A </t>
    </r>
    <r>
      <rPr>
        <b/>
        <sz val="11"/>
        <rFont val="Calibri"/>
        <family val="2"/>
        <scheme val="minor"/>
      </rPr>
      <t xml:space="preserve">  </t>
    </r>
  </si>
  <si>
    <t>MODEL SQ4802 SCANNING SPECTROPHOTOMETER-DOUBLE BEAM, 1.8NM BANDPASS WITH LCD SCREEN,WAVELENGTH RANGE: 190~1100 NM, USB PORT, PARALLEL PORT , BUILD-IN SOFTWARE
INCLUDING T/A/CONC, STANDARD CURVE, KINETICS, MULTI-WAVELENGTH, SCANNING AND DNA/RATIO COMPLETE WITH SINGLE CUVETTE HOLDER, 4 OPTICAL GALSS CUVETTES, 2 QUARTZ CUVETTES, USER MANUAL, DUST COVER. 110/220V, 50/60HZ SWITCHABLE. CE CERTIFIED. ISO9001:2000 REGISTERED. SET AT 110V</t>
  </si>
  <si>
    <t>MARCA: UNICO-MODELO.SQ4802</t>
  </si>
  <si>
    <t>MOD BIOMATE 3S 840208300</t>
  </si>
  <si>
    <t>UNICO SQ 2802</t>
  </si>
  <si>
    <t>30 DIAS</t>
  </si>
  <si>
    <t>MAPADA                  REF. SCH- NANOGENIUS V-730</t>
  </si>
  <si>
    <t>MAPADA</t>
  </si>
  <si>
    <t>THERMO SCIENTIFIC/ 840-208300/ BIOMATE 3S</t>
  </si>
  <si>
    <t>MAPADA - NANOGENIUS</t>
  </si>
  <si>
    <t>5 AÑOS</t>
  </si>
  <si>
    <t>SHIMADZU</t>
  </si>
  <si>
    <t>Garantía: 1 AÑO Servicio Mantenimiento Preventivo: 1 1/2 AÑO</t>
  </si>
  <si>
    <t>60 Días</t>
  </si>
  <si>
    <t>MAPADA NANOGENIUS</t>
  </si>
  <si>
    <t>UNICO SQ-2802 SERIE SINGLE</t>
  </si>
  <si>
    <t>90 DIAS</t>
  </si>
  <si>
    <t xml:space="preserve">Incubadora con agitador SHAKER Control de Temperatura: RT + 5 ~60 ºPrecisión de temperatura en pantalla: 0.1ºPrecisión Control de Temperatura: 25 ° C: ≤ ±0.3. Sincronización: 0 ~ 99h59min. Velocidad de agitación: 50 ~ 300 rpmÓrbita: 20mm (Horizontal). Dimensiónes: 420x360x320 mm. Voltaje: AC 110V / 220V 50 / 60 Hz Características. Cuando la tapa está abierta, la ventilación, la calefacción y la agitación se detiene automáticamente. La velocidad del ventilador de circulación es ajustable para evitar la volatilización de la muestra. Sistema de alarma (timer) de la temperatura.  Motor de corriente continua sin escobillas. </t>
  </si>
  <si>
    <t>LABTECH-somos representantes en Colombia</t>
  </si>
  <si>
    <r>
      <t xml:space="preserve">LAB SCIENT; </t>
    </r>
    <r>
      <rPr>
        <sz val="11"/>
        <color indexed="10"/>
        <rFont val="Calibri"/>
        <family val="2"/>
      </rPr>
      <t xml:space="preserve"> LABNET REF. I-5222-DS; I-5230; HEIDOPHL; STUARD DE INGLATERRA</t>
    </r>
  </si>
  <si>
    <t>LAB SCIENT</t>
  </si>
  <si>
    <t>LAB SCIENT Z-S-ES-60</t>
  </si>
  <si>
    <t>.Rota evaporador vertical,  velocidad rotación 270 l/m lectura digital, temperatura ambiente a 180 °C
lectura digital, desplazamiento manual 120nm, dirección rotación no reversible.</t>
  </si>
  <si>
    <t>IKA - REF: Rotary Evaporator RV 10 Basic V 115V IKA 8023901</t>
  </si>
  <si>
    <t>HEIDOLPH ROTAEVAPORADOR VAP-VALUE DIGITAL VIDRERIA VERTICAL REF 56001302 INCLUYE BOMBA DE VACIO VACCUBRAND REF 724103</t>
  </si>
  <si>
    <t>3 AÑOS</t>
  </si>
  <si>
    <t>3-5 DIAS HABILES SALVO VENTA PREVIA</t>
  </si>
  <si>
    <t>IKA modelo RV8V   REF:0008033800</t>
  </si>
  <si>
    <r>
      <t xml:space="preserve">IKA; </t>
    </r>
    <r>
      <rPr>
        <sz val="11"/>
        <color indexed="10"/>
        <rFont val="Calibri"/>
        <family val="2"/>
      </rPr>
      <t>HEIDOPLH</t>
    </r>
  </si>
  <si>
    <t xml:space="preserve">IKA </t>
  </si>
  <si>
    <t>IKA - RV8 - MPC 105 T</t>
  </si>
  <si>
    <t>Agilent Technologies 1260 INFINITY II modular con bomba cuaternaria automuestreador de liquidos compartimiento de columna termostatizado, detector de longutu d de onda variable dual, kit de 200 viales, kit de herramientas, columna Agilent LC a eleccion del usuario, columna poroshell, computador portatil, impresora, 1 mantenimeitno preventivo sin comibibles, calificacion oqpv del equipo, paquete de fritas, filtros de vidrio para solventes</t>
  </si>
  <si>
    <t>8 SEMANAS</t>
  </si>
  <si>
    <r>
      <t xml:space="preserve">MARCA:  KNAUER             AZURA                                 </t>
    </r>
    <r>
      <rPr>
        <b/>
        <sz val="11"/>
        <color indexed="10"/>
        <rFont val="Calibri"/>
        <family val="2"/>
      </rPr>
      <t>EL PRECIO INCLUYE:  INSTALACION Y CAPACITACIÓN BASICA EN LA OPERACIÓN DEL INSTRUMENTO, CUIDADOS Y MANTENIMIENTO PERIODICO, INCLUYE KIT DE ARRANQUE DE 1.000 VIALES Y KIT DE COLUMNAS DE APLICACIÓN GENERAL, INCLUYE CELDA DE FLUJO DE ALTA SENSIBILIDAD, INCLUYE HORNO DE COLUMNA, INCLUYE COMPUTADOR, INCLUYE CAPACITACIÓN EN LA TECNICA POR OCHO (8) HORAS.</t>
    </r>
  </si>
  <si>
    <r>
      <t xml:space="preserve">THERMO SCIENTIFIC.
</t>
    </r>
    <r>
      <rPr>
        <b/>
        <sz val="11"/>
        <color rgb="FFFF0000"/>
        <rFont val="Calibri"/>
        <family val="2"/>
        <scheme val="minor"/>
      </rPr>
      <t>VER ESPECIFICACIONES ANEXAS</t>
    </r>
  </si>
  <si>
    <t>UNICO SQ-4802 es un doble HAZ  de diseño. Es un modelo autónomo con 1,8 nm de ancho de banda fijo y tiene todas las características que ofrece la línea SpectroQuest en una unidad independiente. Los dos detectores están midiendo la muestra y referencia, respectivamente, y al mismo tiempo para optimizar la precisión de medición. Proporciona un excelente rendimiento para mediciones en el rango de 190 nm a 1100 nm. Es adecuado para aplicaciones farmacéuticas, laboratorios bioquímicos y clínicos, así como las aplicaciones de rutina, tales como los análisis cuantitativos, cinética, la exploración del espectro, múltiples componentes y ADN / proteína. Software para PC descarga opcional y software de aplicación PC con Windows® hacen de este instrumento versátil</t>
  </si>
  <si>
    <t>MARCA: UNICO-MODELO.SQ4802E</t>
  </si>
  <si>
    <t>30  A 45 Dias</t>
  </si>
  <si>
    <t>THERMO SCIENTIFIC/NANODROP/NANODROP 2000C</t>
  </si>
  <si>
    <t xml:space="preserve"> MULTISKAN GO 51119200</t>
  </si>
  <si>
    <r>
      <t xml:space="preserve">JENWAY, INGLATERRA; </t>
    </r>
    <r>
      <rPr>
        <sz val="11"/>
        <color indexed="10"/>
        <rFont val="Calibri"/>
        <family val="2"/>
      </rPr>
      <t>THERMO SCIENTIFIC MOD MULTISKAN GO</t>
    </r>
  </si>
  <si>
    <t>JENWAY, INGLATERRA.</t>
  </si>
  <si>
    <t>THERMO SCIENTIFIC/ MULTISKAN GO/ MULTISKAN GO</t>
  </si>
  <si>
    <t>CABINA DE FLUJO LAMINAR HORIZONTAL MARCA BIOBASE MODELO BBS-H1300,  CON AJUSTE DE VELOCIDAD EN EL FLUJO DE AIRE.</t>
  </si>
  <si>
    <t>60 - 90 DÍAS</t>
  </si>
  <si>
    <r>
      <t xml:space="preserve">MARCA:  ESCO            REF.  AHC- 4D2  </t>
    </r>
    <r>
      <rPr>
        <b/>
        <sz val="11"/>
        <color indexed="10"/>
        <rFont val="Calibri"/>
        <family val="2"/>
      </rPr>
      <t>CABINA DE FLUJO LAMINAR HORIZONTAL DE 1.2 METROS                        INCLUYE:  BASE CON RODACHINAS Y CERTIFICADO DE VALIDACIÓN POR UN (1) AÑO</t>
    </r>
  </si>
  <si>
    <t xml:space="preserve"> BIOBASE </t>
  </si>
  <si>
    <t>Desionización (DI) filtra
desionización (DI) filtro toma el RO tamaño completo a un nivel más alto de filtración. Es un excelente filtro, especialmente aquellos que viven en áreas con niveles excepcionalmente altos de sólidos disueltos totales (TDS) en el agua del grifo. El deionizador posterior toma el pequeño porcentaje de los contaminantes que la membrana no se pudieron eliminar los filtros y esta a más de 99,99% de pureza. Se le dará 0 ppm TDS, Conductividad alcanzable menos de 0.1uS / cm o resistividad de cerca de 18 meg.ohm Para obtener más información acerca de filtro de desionización (DI)</t>
  </si>
  <si>
    <t>MARCA: PUREO PRO- REF: EC106-DI</t>
  </si>
  <si>
    <t>MILLIPORE</t>
  </si>
  <si>
    <t>3 meses</t>
  </si>
  <si>
    <t>Un año, por defectos de fabricación y/o partes, camara y chaqueta 15 años</t>
  </si>
  <si>
    <t xml:space="preserve">MARCA:  TUTTNAUER                                 MODELO: 5075  EL-D     </t>
  </si>
  <si>
    <t>TUTTNAUER REF.5057EL D LINE</t>
  </si>
  <si>
    <t xml:space="preserve"> SUBTOTAL</t>
  </si>
  <si>
    <t>FECHA: 6 de septiembre  de 2016</t>
  </si>
  <si>
    <t>10,1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</si>
</sst>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_(&quot;$&quot;\ * \(#,##0.00\);_(&quot;$&quot;\ * &quot;-&quot;??_);_(@_)"/>
    <numFmt numFmtId="43" formatCode="_(* #,##0.00_);_(* \(#,##0.00\);_(* &quot;-&quot;??_);_(@_)"/>
    <numFmt numFmtId="164" formatCode="_(* #,##0_);_(* \(#,##0\);_(* &quot;-&quot;??_);_(@_)"/>
    <numFmt numFmtId="165" formatCode="_-&quot;$&quot;* #,##0_-;\-&quot;$&quot;* #,##0_-;_-&quot;$&quot;* &quot;-&quot;_-;_-@_-"/>
    <numFmt numFmtId="166" formatCode="_(&quot;$&quot;\ * #,##0_);_(&quot;$&quot;\ * \(#,##0\);_(&quot;$&quot;\ * &quot;-&quot;??_);_(@_)"/>
    <numFmt numFmtId="167" formatCode="#,##0;[Red]#,##0"/>
    <numFmt numFmtId="168" formatCode="_([$$-240A]\ * #,##0_);_([$$-240A]\ * \(#,##0\);_([$$-240A]\ * &quot;-&quot;??_);_(@_)"/>
  </numFmts>
  <fonts count="40">
    <font>
      <sz val="11"/>
      <color theme="1"/>
      <name val="Calibri"/>
      <family val="2"/>
      <scheme val="minor"/>
    </font>
    <font>
      <sz val="11"/>
      <color theme="1"/>
      <name val="Calibri"/>
      <family val="2"/>
      <scheme val="minor"/>
    </font>
    <font>
      <sz val="11"/>
      <name val="Calibri"/>
      <family val="2"/>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0"/>
      <name val="Arial"/>
      <family val="2"/>
    </font>
    <font>
      <b/>
      <sz val="10"/>
      <name val="Arial"/>
      <family val="2"/>
    </font>
    <font>
      <sz val="10"/>
      <color rgb="FF000000"/>
      <name val="Arial"/>
      <family val="2"/>
    </font>
    <font>
      <sz val="10"/>
      <name val="Helv"/>
      <charset val="204"/>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sz val="12"/>
      <name val="Calibri"/>
      <family val="2"/>
      <scheme val="minor"/>
    </font>
    <font>
      <sz val="12"/>
      <color rgb="FFFF0000"/>
      <name val="Calibri"/>
      <family val="2"/>
      <scheme val="minor"/>
    </font>
    <font>
      <b/>
      <sz val="9"/>
      <color rgb="FFFF0000"/>
      <name val="Calibri"/>
      <family val="2"/>
    </font>
    <font>
      <sz val="11"/>
      <name val="Calibri"/>
    </font>
    <font>
      <sz val="10"/>
      <name val="Calibri"/>
    </font>
    <font>
      <sz val="10"/>
      <color rgb="FF000000"/>
      <name val="Calibri"/>
    </font>
    <font>
      <sz val="10"/>
      <color rgb="FF000000"/>
      <name val="Calibri"/>
      <family val="2"/>
    </font>
    <font>
      <sz val="10"/>
      <name val="Calibri"/>
      <family val="2"/>
      <scheme val="minor"/>
    </font>
    <font>
      <sz val="9"/>
      <color theme="1"/>
      <name val="Arial"/>
      <family val="2"/>
    </font>
    <font>
      <sz val="10"/>
      <color theme="1"/>
      <name val="Calibri"/>
      <family val="2"/>
    </font>
    <font>
      <b/>
      <sz val="11"/>
      <color indexed="10"/>
      <name val="Calibri"/>
      <family val="2"/>
    </font>
    <font>
      <b/>
      <sz val="11"/>
      <color rgb="FFFF0000"/>
      <name val="Calibri"/>
      <family val="2"/>
      <scheme val="minor"/>
    </font>
    <font>
      <sz val="11"/>
      <color indexed="10"/>
      <name val="Calibri"/>
      <family val="2"/>
    </font>
    <font>
      <b/>
      <sz val="11"/>
      <name val="Calibri"/>
      <family val="2"/>
    </font>
    <font>
      <b/>
      <sz val="11"/>
      <name val="Calibri"/>
      <family val="2"/>
      <scheme val="minor"/>
    </font>
    <font>
      <sz val="9"/>
      <color rgb="FFFF0000"/>
      <name val="Arial"/>
      <family val="2"/>
    </font>
    <font>
      <sz val="10"/>
      <color rgb="FFFF0000"/>
      <name val="Calibri"/>
      <family val="2"/>
      <scheme val="minor"/>
    </font>
    <font>
      <sz val="10"/>
      <color rgb="FFFF0000"/>
      <name val="Calibri"/>
      <family val="2"/>
    </font>
    <font>
      <sz val="12"/>
      <color rgb="FF555555"/>
      <name val="Calibri"/>
      <family val="2"/>
    </font>
    <font>
      <b/>
      <sz val="12"/>
      <name val="Calibri"/>
      <family val="2"/>
      <scheme val="minor"/>
    </font>
    <font>
      <b/>
      <sz val="10"/>
      <color indexed="9"/>
      <name val="Calibri"/>
      <family val="2"/>
      <scheme val="minor"/>
    </font>
    <font>
      <b/>
      <sz val="14"/>
      <name val="Calibri"/>
      <family val="2"/>
      <scheme val="minor"/>
    </font>
    <font>
      <b/>
      <sz val="14"/>
      <color rgb="FF000000"/>
      <name val="Calibri"/>
      <family val="2"/>
      <scheme val="minor"/>
    </font>
    <font>
      <sz val="11"/>
      <color rgb="FF000000"/>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3" tint="0.39997558519241921"/>
        <bgColor rgb="FFFFFFFF"/>
      </patternFill>
    </fill>
    <fill>
      <patternFill patternType="solid">
        <fgColor theme="6" tint="-0.24997711111789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59999389629810485"/>
        <bgColor indexed="64"/>
      </patternFill>
    </fill>
    <fill>
      <patternFill patternType="solid">
        <fgColor rgb="FF00B0F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1" tint="0.499984740745262"/>
        <bgColor indexed="64"/>
      </patternFill>
    </fill>
    <fill>
      <patternFill patternType="solid">
        <fgColor theme="3" tint="0.59999389629810485"/>
        <bgColor indexed="64"/>
      </patternFill>
    </fill>
    <fill>
      <patternFill patternType="solid">
        <fgColor rgb="FFFFFFCC"/>
        <bgColor indexed="64"/>
      </patternFill>
    </fill>
    <fill>
      <patternFill patternType="solid">
        <fgColor rgb="FF003366"/>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s>
  <cellStyleXfs count="1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10" fillId="0" borderId="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20">
    <xf numFmtId="0" fontId="0" fillId="0" borderId="0" xfId="0"/>
    <xf numFmtId="0" fontId="6" fillId="0" borderId="0" xfId="0" applyFont="1" applyAlignment="1">
      <alignment vertical="center"/>
    </xf>
    <xf numFmtId="0" fontId="7"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7" fillId="0" borderId="0" xfId="0" applyFont="1" applyBorder="1" applyAlignment="1">
      <alignment horizontal="justify" vertical="center"/>
    </xf>
    <xf numFmtId="0" fontId="9" fillId="0" borderId="1" xfId="0" applyFont="1" applyBorder="1" applyAlignment="1">
      <alignment horizontal="center" vertical="center" wrapText="1"/>
    </xf>
    <xf numFmtId="0" fontId="7" fillId="0" borderId="0" xfId="3" applyFont="1" applyFill="1" applyBorder="1" applyAlignment="1">
      <alignment horizontal="left" vertical="center" wrapText="1"/>
    </xf>
    <xf numFmtId="0" fontId="9" fillId="0" borderId="0" xfId="0" applyFont="1" applyBorder="1" applyAlignment="1">
      <alignment horizontal="center" vertical="center" wrapText="1"/>
    </xf>
    <xf numFmtId="0" fontId="7" fillId="0" borderId="0" xfId="0" applyFont="1" applyFill="1" applyBorder="1" applyAlignment="1">
      <alignment horizontal="left"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8" fillId="0" borderId="0" xfId="0" applyFont="1" applyBorder="1" applyAlignment="1">
      <alignment horizontal="left" vertical="center"/>
    </xf>
    <xf numFmtId="0" fontId="5" fillId="0" borderId="1" xfId="0" applyFont="1" applyBorder="1" applyAlignment="1">
      <alignment horizontal="center" vertical="center" wrapText="1"/>
    </xf>
    <xf numFmtId="0" fontId="7" fillId="0" borderId="0" xfId="0" applyFont="1" applyBorder="1" applyAlignment="1">
      <alignment horizontal="left" vertical="center" wrapText="1"/>
    </xf>
    <xf numFmtId="0" fontId="5" fillId="0" borderId="1" xfId="0" applyFont="1" applyBorder="1" applyAlignment="1">
      <alignment horizontal="center" vertical="center" wrapText="1"/>
    </xf>
    <xf numFmtId="0" fontId="8" fillId="0" borderId="0" xfId="0" applyFont="1" applyBorder="1" applyAlignment="1">
      <alignment horizontal="left" vertical="center"/>
    </xf>
    <xf numFmtId="3"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7" fillId="0" borderId="0" xfId="0" applyFont="1" applyBorder="1" applyAlignment="1">
      <alignment horizontal="left" vertical="center" wrapText="1"/>
    </xf>
    <xf numFmtId="0" fontId="7" fillId="0" borderId="1" xfId="0" applyFont="1" applyBorder="1" applyAlignment="1">
      <alignment horizontal="center" vertical="center"/>
    </xf>
    <xf numFmtId="0" fontId="5" fillId="0" borderId="0" xfId="0" applyFont="1"/>
    <xf numFmtId="0" fontId="7" fillId="0" borderId="0" xfId="0" applyFont="1" applyBorder="1" applyAlignment="1">
      <alignment horizontal="left" vertical="center" wrapText="1"/>
    </xf>
    <xf numFmtId="0" fontId="7" fillId="0" borderId="0" xfId="0" applyFont="1" applyBorder="1" applyAlignment="1">
      <alignment horizontal="left" vertical="center" wrapText="1"/>
    </xf>
    <xf numFmtId="0" fontId="9" fillId="0" borderId="1" xfId="0" applyFont="1" applyBorder="1" applyAlignment="1">
      <alignment horizontal="center" vertical="center" wrapText="1"/>
    </xf>
    <xf numFmtId="0" fontId="0" fillId="0" borderId="1" xfId="0" applyBorder="1"/>
    <xf numFmtId="0" fontId="12" fillId="0" borderId="0" xfId="0" applyFont="1" applyAlignment="1">
      <alignment horizontal="center"/>
    </xf>
    <xf numFmtId="0" fontId="12" fillId="0" borderId="0" xfId="0" applyFont="1" applyFill="1" applyAlignment="1">
      <alignment horizont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2" borderId="1" xfId="0" applyFont="1" applyFill="1" applyBorder="1" applyAlignment="1">
      <alignment horizontal="center" vertical="center"/>
    </xf>
    <xf numFmtId="3" fontId="13" fillId="2" borderId="1" xfId="0"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5" fillId="0" borderId="4"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0" fillId="0" borderId="1" xfId="0" quotePrefix="1" applyBorder="1"/>
    <xf numFmtId="0" fontId="0"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Font="1" applyBorder="1" applyAlignment="1">
      <alignment horizontal="center" vertical="center"/>
    </xf>
    <xf numFmtId="3" fontId="16" fillId="0" borderId="1" xfId="0" applyNumberFormat="1"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3" fillId="0" borderId="0" xfId="0" applyFont="1" applyAlignment="1">
      <alignment horizontal="center"/>
    </xf>
    <xf numFmtId="0" fontId="12" fillId="0" borderId="0" xfId="0" applyFont="1" applyFill="1" applyBorder="1" applyAlignment="1">
      <alignment horizontal="center" vertical="center" wrapText="1"/>
    </xf>
    <xf numFmtId="3" fontId="18" fillId="4" borderId="6" xfId="0" applyNumberFormat="1" applyFont="1" applyFill="1" applyBorder="1" applyAlignment="1">
      <alignment horizontal="center" vertical="center" wrapText="1"/>
    </xf>
    <xf numFmtId="3" fontId="18" fillId="4" borderId="7" xfId="0" applyNumberFormat="1" applyFont="1" applyFill="1" applyBorder="1" applyAlignment="1">
      <alignment horizontal="center" vertical="center" wrapText="1"/>
    </xf>
    <xf numFmtId="3" fontId="18" fillId="4" borderId="0" xfId="0" applyNumberFormat="1" applyFont="1" applyFill="1" applyBorder="1" applyAlignment="1">
      <alignment horizontal="center" vertical="center" wrapText="1"/>
    </xf>
    <xf numFmtId="3" fontId="13" fillId="5" borderId="1" xfId="0" applyNumberFormat="1" applyFont="1" applyFill="1" applyBorder="1" applyAlignment="1">
      <alignment horizontal="center" vertical="center" wrapText="1"/>
    </xf>
    <xf numFmtId="3" fontId="13" fillId="6" borderId="1" xfId="0" applyNumberFormat="1" applyFont="1" applyFill="1" applyBorder="1" applyAlignment="1">
      <alignment horizontal="center" vertical="center" wrapText="1"/>
    </xf>
    <xf numFmtId="3" fontId="13" fillId="6" borderId="8" xfId="0" applyNumberFormat="1" applyFont="1" applyFill="1" applyBorder="1" applyAlignment="1">
      <alignment horizontal="center" vertical="center" wrapText="1"/>
    </xf>
    <xf numFmtId="3" fontId="13" fillId="7" borderId="8" xfId="0" applyNumberFormat="1" applyFont="1" applyFill="1" applyBorder="1" applyAlignment="1">
      <alignment horizontal="center" vertical="center" wrapText="1"/>
    </xf>
    <xf numFmtId="3" fontId="13" fillId="7" borderId="1" xfId="0" applyNumberFormat="1" applyFont="1" applyFill="1" applyBorder="1" applyAlignment="1">
      <alignment horizontal="center" vertical="center" wrapText="1"/>
    </xf>
    <xf numFmtId="3" fontId="13" fillId="8" borderId="1" xfId="0" applyNumberFormat="1" applyFont="1" applyFill="1" applyBorder="1" applyAlignment="1">
      <alignment horizontal="center" vertical="center" wrapText="1"/>
    </xf>
    <xf numFmtId="3" fontId="13" fillId="9" borderId="1" xfId="0" applyNumberFormat="1" applyFont="1" applyFill="1" applyBorder="1" applyAlignment="1">
      <alignment horizontal="center" vertical="center" wrapText="1"/>
    </xf>
    <xf numFmtId="3" fontId="13" fillId="10" borderId="1" xfId="0" applyNumberFormat="1" applyFont="1" applyFill="1" applyBorder="1" applyAlignment="1">
      <alignment horizontal="center" vertical="center" wrapText="1"/>
    </xf>
    <xf numFmtId="3" fontId="13" fillId="11" borderId="1" xfId="0" applyNumberFormat="1" applyFont="1" applyFill="1" applyBorder="1" applyAlignment="1">
      <alignment horizontal="center" vertical="center" wrapText="1"/>
    </xf>
    <xf numFmtId="3" fontId="13" fillId="11" borderId="8" xfId="0" applyNumberFormat="1" applyFont="1" applyFill="1" applyBorder="1" applyAlignment="1">
      <alignment horizontal="center" vertical="center" wrapText="1"/>
    </xf>
    <xf numFmtId="3" fontId="13" fillId="12" borderId="8" xfId="0" applyNumberFormat="1" applyFont="1" applyFill="1" applyBorder="1" applyAlignment="1">
      <alignment horizontal="center" vertical="center" wrapText="1"/>
    </xf>
    <xf numFmtId="3" fontId="13" fillId="13" borderId="1" xfId="0" applyNumberFormat="1" applyFont="1" applyFill="1" applyBorder="1" applyAlignment="1">
      <alignment horizontal="center" vertical="center" wrapText="1"/>
    </xf>
    <xf numFmtId="3" fontId="13" fillId="14" borderId="1" xfId="0" applyNumberFormat="1" applyFont="1" applyFill="1" applyBorder="1" applyAlignment="1">
      <alignment horizontal="center" vertical="center" wrapText="1"/>
    </xf>
    <xf numFmtId="3" fontId="13" fillId="15" borderId="1" xfId="0" applyNumberFormat="1" applyFont="1" applyFill="1" applyBorder="1" applyAlignment="1">
      <alignment horizontal="center" vertical="center" wrapText="1"/>
    </xf>
    <xf numFmtId="3" fontId="13" fillId="16" borderId="1" xfId="0" applyNumberFormat="1" applyFont="1" applyFill="1" applyBorder="1" applyAlignment="1">
      <alignment horizontal="center" vertical="center" wrapText="1"/>
    </xf>
    <xf numFmtId="3" fontId="13" fillId="17" borderId="1" xfId="0" applyNumberFormat="1" applyFont="1" applyFill="1" applyBorder="1" applyAlignment="1">
      <alignment horizontal="center" vertical="center" wrapText="1"/>
    </xf>
    <xf numFmtId="3" fontId="13" fillId="18" borderId="1" xfId="0" applyNumberFormat="1" applyFont="1" applyFill="1" applyBorder="1" applyAlignment="1">
      <alignment horizontal="center" vertical="center" wrapText="1"/>
    </xf>
    <xf numFmtId="3" fontId="13" fillId="19" borderId="1" xfId="0" applyNumberFormat="1" applyFont="1" applyFill="1" applyBorder="1" applyAlignment="1">
      <alignment horizontal="center" vertical="center" wrapText="1"/>
    </xf>
    <xf numFmtId="3" fontId="13" fillId="20" borderId="1" xfId="0" applyNumberFormat="1" applyFont="1" applyFill="1" applyBorder="1" applyAlignment="1">
      <alignment horizontal="center" vertical="center" wrapText="1"/>
    </xf>
    <xf numFmtId="3" fontId="13" fillId="20" borderId="9" xfId="0" applyNumberFormat="1" applyFont="1" applyFill="1" applyBorder="1" applyAlignment="1">
      <alignment horizontal="center" vertical="center" wrapText="1"/>
    </xf>
    <xf numFmtId="0" fontId="19" fillId="0" borderId="10" xfId="0" applyFont="1" applyBorder="1" applyAlignment="1">
      <alignment horizontal="center" vertical="center" wrapText="1"/>
    </xf>
    <xf numFmtId="166" fontId="20" fillId="0" borderId="10" xfId="0" applyNumberFormat="1" applyFont="1" applyBorder="1" applyAlignment="1">
      <alignment horizontal="left" vertical="center"/>
    </xf>
    <xf numFmtId="166" fontId="20" fillId="0" borderId="10" xfId="0" applyNumberFormat="1" applyFont="1" applyBorder="1" applyAlignment="1">
      <alignment vertical="center"/>
    </xf>
    <xf numFmtId="0" fontId="21" fillId="0" borderId="11" xfId="0" applyFont="1" applyBorder="1" applyAlignment="1">
      <alignment horizontal="center" vertical="center" wrapText="1"/>
    </xf>
    <xf numFmtId="0" fontId="22" fillId="0" borderId="1" xfId="0" applyFont="1" applyBorder="1" applyAlignment="1">
      <alignment horizontal="center" vertical="center"/>
    </xf>
    <xf numFmtId="166" fontId="23" fillId="0" borderId="1" xfId="7" applyNumberFormat="1" applyFont="1" applyBorder="1" applyAlignment="1">
      <alignment horizontal="left" vertical="center"/>
    </xf>
    <xf numFmtId="166" fontId="23" fillId="0" borderId="8" xfId="7" applyNumberFormat="1" applyFont="1" applyBorder="1" applyAlignment="1">
      <alignment vertical="center"/>
    </xf>
    <xf numFmtId="0" fontId="14" fillId="0" borderId="1" xfId="0" applyFont="1" applyBorder="1"/>
    <xf numFmtId="0" fontId="14" fillId="0" borderId="1" xfId="0" applyFont="1" applyBorder="1" applyAlignment="1">
      <alignment vertical="center"/>
    </xf>
    <xf numFmtId="166" fontId="23" fillId="0" borderId="1" xfId="7" applyNumberFormat="1" applyFont="1" applyBorder="1" applyAlignment="1">
      <alignment vertical="center"/>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167" fontId="0" fillId="0" borderId="12" xfId="0" applyNumberFormat="1" applyBorder="1" applyAlignment="1">
      <alignment horizontal="center" vertical="center"/>
    </xf>
    <xf numFmtId="166" fontId="0" fillId="2" borderId="1" xfId="0" applyNumberFormat="1" applyFill="1" applyBorder="1" applyAlignment="1">
      <alignment vertical="center"/>
    </xf>
    <xf numFmtId="167" fontId="0" fillId="0" borderId="1" xfId="0" applyNumberFormat="1" applyBorder="1" applyAlignment="1">
      <alignment vertical="center"/>
    </xf>
    <xf numFmtId="167" fontId="12" fillId="0" borderId="12" xfId="0" applyNumberFormat="1" applyFont="1" applyBorder="1" applyAlignment="1">
      <alignment vertical="center" wrapText="1"/>
    </xf>
    <xf numFmtId="0" fontId="13" fillId="0" borderId="13" xfId="0" applyFont="1" applyBorder="1" applyAlignment="1">
      <alignment horizontal="center" vertical="center" wrapText="1"/>
    </xf>
    <xf numFmtId="0" fontId="0" fillId="0" borderId="1" xfId="0" applyBorder="1" applyAlignment="1">
      <alignment horizontal="center" vertical="center" wrapText="1"/>
    </xf>
    <xf numFmtId="0" fontId="14" fillId="2" borderId="1" xfId="0" applyFont="1" applyFill="1" applyBorder="1"/>
    <xf numFmtId="0" fontId="15" fillId="21" borderId="1" xfId="0" applyFont="1" applyFill="1" applyBorder="1" applyAlignment="1">
      <alignment horizontal="center" vertical="center"/>
    </xf>
    <xf numFmtId="166" fontId="23" fillId="21" borderId="1" xfId="7" applyNumberFormat="1" applyFont="1" applyFill="1" applyBorder="1" applyAlignment="1">
      <alignment horizontal="left" vertical="center"/>
    </xf>
    <xf numFmtId="166" fontId="23" fillId="21" borderId="8" xfId="7" applyNumberFormat="1" applyFont="1" applyFill="1" applyBorder="1" applyAlignment="1">
      <alignment vertical="center"/>
    </xf>
    <xf numFmtId="0" fontId="14" fillId="21" borderId="1" xfId="0" applyFont="1" applyFill="1" applyBorder="1" applyAlignment="1">
      <alignment horizontal="center" vertical="center"/>
    </xf>
    <xf numFmtId="3" fontId="21" fillId="0" borderId="10" xfId="0" applyNumberFormat="1" applyFont="1" applyBorder="1" applyAlignment="1">
      <alignment horizontal="center" vertical="center"/>
    </xf>
    <xf numFmtId="0" fontId="21" fillId="0" borderId="1" xfId="0" applyFont="1" applyBorder="1" applyAlignment="1">
      <alignment horizontal="center" vertical="center" wrapText="1"/>
    </xf>
    <xf numFmtId="166" fontId="23" fillId="0" borderId="1" xfId="9" applyNumberFormat="1" applyFont="1" applyBorder="1" applyAlignment="1">
      <alignment horizontal="left" vertical="center"/>
    </xf>
    <xf numFmtId="0" fontId="24" fillId="0" borderId="1" xfId="0" applyFont="1" applyBorder="1" applyAlignment="1">
      <alignment vertical="center" wrapText="1"/>
    </xf>
    <xf numFmtId="166" fontId="14" fillId="0" borderId="1" xfId="9" applyNumberFormat="1" applyFont="1" applyBorder="1" applyAlignment="1">
      <alignment horizontal="left" vertical="center"/>
    </xf>
    <xf numFmtId="166" fontId="14" fillId="0" borderId="1" xfId="7" applyNumberFormat="1" applyFont="1" applyBorder="1" applyAlignment="1">
      <alignment horizontal="left" vertical="center"/>
    </xf>
    <xf numFmtId="166" fontId="14" fillId="0" borderId="8" xfId="7" applyNumberFormat="1" applyFont="1" applyBorder="1" applyAlignment="1">
      <alignment vertical="center"/>
    </xf>
    <xf numFmtId="0" fontId="25" fillId="0" borderId="10" xfId="0" applyFont="1" applyBorder="1" applyAlignment="1">
      <alignment vertical="center" wrapText="1"/>
    </xf>
    <xf numFmtId="0" fontId="25" fillId="0" borderId="10" xfId="0" applyFont="1" applyBorder="1" applyAlignment="1">
      <alignment vertical="center"/>
    </xf>
    <xf numFmtId="167" fontId="0" fillId="0" borderId="1" xfId="0" applyNumberFormat="1" applyBorder="1" applyAlignment="1">
      <alignment horizontal="center" vertical="center"/>
    </xf>
    <xf numFmtId="167" fontId="12" fillId="0" borderId="1" xfId="0" applyNumberFormat="1" applyFont="1" applyBorder="1" applyAlignment="1">
      <alignment vertical="center" wrapText="1"/>
    </xf>
    <xf numFmtId="0" fontId="13" fillId="0" borderId="14" xfId="0" applyFont="1" applyBorder="1" applyAlignment="1">
      <alignment horizontal="center" vertical="center" wrapText="1"/>
    </xf>
    <xf numFmtId="166" fontId="23" fillId="0" borderId="1" xfId="9" applyNumberFormat="1" applyFont="1" applyBorder="1" applyAlignment="1">
      <alignment horizontal="left" vertical="center" wrapText="1"/>
    </xf>
    <xf numFmtId="166" fontId="23" fillId="0" borderId="1" xfId="7" applyNumberFormat="1" applyFont="1" applyBorder="1" applyAlignment="1">
      <alignment horizontal="left" vertical="center" wrapText="1"/>
    </xf>
    <xf numFmtId="166" fontId="23" fillId="0" borderId="8" xfId="7" applyNumberFormat="1" applyFont="1" applyBorder="1" applyAlignment="1">
      <alignment vertical="center" wrapText="1"/>
    </xf>
    <xf numFmtId="0" fontId="14" fillId="0" borderId="1" xfId="0" applyFont="1" applyBorder="1" applyAlignment="1">
      <alignment wrapText="1"/>
    </xf>
    <xf numFmtId="166" fontId="23" fillId="2" borderId="1" xfId="7" applyNumberFormat="1" applyFont="1" applyFill="1" applyBorder="1" applyAlignment="1">
      <alignment horizontal="center" vertical="center"/>
    </xf>
    <xf numFmtId="0" fontId="14" fillId="0" borderId="0" xfId="0" applyFont="1"/>
    <xf numFmtId="0" fontId="15" fillId="2" borderId="1" xfId="0" applyFont="1" applyFill="1" applyBorder="1" applyAlignment="1">
      <alignment horizontal="center" vertical="center" wrapText="1"/>
    </xf>
    <xf numFmtId="166" fontId="23" fillId="2" borderId="1" xfId="7" applyNumberFormat="1" applyFont="1" applyFill="1" applyBorder="1" applyAlignment="1">
      <alignment horizontal="center" vertical="center" wrapText="1"/>
    </xf>
    <xf numFmtId="166" fontId="23" fillId="2" borderId="1" xfId="7" applyNumberFormat="1" applyFont="1" applyFill="1" applyBorder="1" applyAlignment="1">
      <alignment horizontal="left" vertical="center" wrapText="1"/>
    </xf>
    <xf numFmtId="166" fontId="23" fillId="2" borderId="8" xfId="7" applyNumberFormat="1" applyFont="1" applyFill="1" applyBorder="1" applyAlignment="1">
      <alignment vertical="center" wrapText="1"/>
    </xf>
    <xf numFmtId="0" fontId="14" fillId="2" borderId="1" xfId="0" applyFont="1" applyFill="1" applyBorder="1" applyAlignment="1">
      <alignment horizontal="center" wrapText="1"/>
    </xf>
    <xf numFmtId="0" fontId="14" fillId="2" borderId="1" xfId="0" applyFont="1" applyFill="1" applyBorder="1" applyAlignment="1">
      <alignment wrapText="1"/>
    </xf>
    <xf numFmtId="166" fontId="23" fillId="21" borderId="1" xfId="7" applyNumberFormat="1" applyFont="1" applyFill="1" applyBorder="1" applyAlignment="1">
      <alignment horizontal="center" vertical="center"/>
    </xf>
    <xf numFmtId="166" fontId="23" fillId="0" borderId="1" xfId="7" applyNumberFormat="1" applyFont="1" applyBorder="1" applyAlignment="1">
      <alignment horizontal="center" vertical="center"/>
    </xf>
    <xf numFmtId="0" fontId="14" fillId="2" borderId="1" xfId="0" applyFont="1" applyFill="1" applyBorder="1" applyAlignment="1">
      <alignment vertical="center" wrapText="1"/>
    </xf>
    <xf numFmtId="0" fontId="14" fillId="0" borderId="1" xfId="0" applyFont="1" applyBorder="1" applyAlignment="1">
      <alignment horizontal="center" vertical="center" wrapText="1"/>
    </xf>
    <xf numFmtId="0" fontId="27" fillId="0" borderId="1" xfId="0" applyFont="1" applyBorder="1" applyAlignment="1">
      <alignment horizontal="center" vertical="center" wrapText="1"/>
    </xf>
    <xf numFmtId="168" fontId="23" fillId="0" borderId="1" xfId="0" applyNumberFormat="1" applyFont="1" applyBorder="1" applyAlignment="1">
      <alignment horizontal="left" vertical="center"/>
    </xf>
    <xf numFmtId="9" fontId="23" fillId="0" borderId="1" xfId="8" applyFont="1" applyBorder="1" applyAlignment="1">
      <alignment horizontal="center" vertical="center"/>
    </xf>
    <xf numFmtId="0" fontId="27" fillId="0" borderId="1" xfId="0" applyFont="1" applyBorder="1" applyAlignment="1">
      <alignment horizontal="center" vertical="center"/>
    </xf>
    <xf numFmtId="168" fontId="23" fillId="2" borderId="1" xfId="0" applyNumberFormat="1" applyFont="1" applyFill="1" applyBorder="1" applyAlignment="1">
      <alignment horizontal="left" vertical="center" wrapText="1"/>
    </xf>
    <xf numFmtId="168" fontId="23" fillId="0" borderId="1" xfId="0" applyNumberFormat="1" applyFont="1" applyBorder="1" applyAlignment="1">
      <alignment horizontal="right" vertical="center"/>
    </xf>
    <xf numFmtId="0" fontId="30" fillId="0" borderId="1" xfId="0" applyFont="1" applyBorder="1" applyAlignment="1">
      <alignment horizontal="center" vertical="center" wrapText="1"/>
    </xf>
    <xf numFmtId="168" fontId="23" fillId="2" borderId="1" xfId="0" applyNumberFormat="1" applyFont="1" applyFill="1" applyBorder="1" applyAlignment="1">
      <alignment horizontal="right" vertical="center" wrapText="1"/>
    </xf>
    <xf numFmtId="0" fontId="14" fillId="2" borderId="0" xfId="0" applyFont="1" applyFill="1"/>
    <xf numFmtId="168" fontId="23" fillId="2" borderId="1" xfId="0" applyNumberFormat="1" applyFont="1" applyFill="1" applyBorder="1" applyAlignment="1">
      <alignment vertical="center"/>
    </xf>
    <xf numFmtId="0" fontId="15" fillId="0"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pplyAlignment="1">
      <alignment vertical="center"/>
    </xf>
    <xf numFmtId="166" fontId="23" fillId="2" borderId="1" xfId="7" applyNumberFormat="1" applyFont="1" applyFill="1" applyBorder="1" applyAlignment="1">
      <alignment horizontal="left" vertical="center"/>
    </xf>
    <xf numFmtId="166" fontId="23" fillId="2" borderId="8" xfId="7" applyNumberFormat="1" applyFont="1" applyFill="1" applyBorder="1" applyAlignment="1">
      <alignment vertical="center"/>
    </xf>
    <xf numFmtId="0" fontId="14" fillId="2" borderId="1" xfId="0" applyFont="1" applyFill="1" applyBorder="1" applyAlignment="1">
      <alignment horizontal="center" vertical="center" wrapText="1"/>
    </xf>
    <xf numFmtId="168" fontId="23" fillId="2" borderId="1" xfId="0" applyNumberFormat="1" applyFont="1" applyFill="1" applyBorder="1" applyAlignment="1">
      <alignment vertical="center" wrapText="1"/>
    </xf>
    <xf numFmtId="168" fontId="23" fillId="21" borderId="1" xfId="0" applyNumberFormat="1" applyFont="1" applyFill="1" applyBorder="1" applyAlignment="1">
      <alignment vertical="center"/>
    </xf>
    <xf numFmtId="0" fontId="31" fillId="0" borderId="1" xfId="0" applyFont="1" applyBorder="1" applyAlignment="1">
      <alignment vertical="center" wrapText="1"/>
    </xf>
    <xf numFmtId="168" fontId="32" fillId="2" borderId="1" xfId="0" applyNumberFormat="1" applyFont="1" applyFill="1" applyBorder="1" applyAlignment="1">
      <alignment vertical="center"/>
    </xf>
    <xf numFmtId="166" fontId="32" fillId="0" borderId="1" xfId="7" applyNumberFormat="1" applyFont="1" applyBorder="1" applyAlignment="1">
      <alignment horizontal="left" vertical="center"/>
    </xf>
    <xf numFmtId="166" fontId="32" fillId="0" borderId="8" xfId="7" applyNumberFormat="1" applyFont="1" applyBorder="1" applyAlignment="1">
      <alignment vertical="center"/>
    </xf>
    <xf numFmtId="0" fontId="33" fillId="0" borderId="10" xfId="0" applyFont="1" applyBorder="1" applyAlignment="1">
      <alignment vertical="center" wrapText="1"/>
    </xf>
    <xf numFmtId="0" fontId="33" fillId="0" borderId="10"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166" fontId="23" fillId="2" borderId="1" xfId="7" applyNumberFormat="1" applyFont="1" applyFill="1" applyBorder="1" applyAlignment="1">
      <alignment vertical="center"/>
    </xf>
    <xf numFmtId="0" fontId="32" fillId="2"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34" fillId="0" borderId="0" xfId="0" applyFont="1" applyAlignment="1"/>
    <xf numFmtId="0" fontId="22" fillId="0" borderId="10" xfId="0" applyFont="1" applyBorder="1" applyAlignment="1">
      <alignment vertical="center" wrapText="1"/>
    </xf>
    <xf numFmtId="0" fontId="22" fillId="0" borderId="10" xfId="0" applyFont="1" applyBorder="1" applyAlignment="1">
      <alignment vertical="center"/>
    </xf>
    <xf numFmtId="0" fontId="14" fillId="2" borderId="8" xfId="0" applyFont="1" applyFill="1" applyBorder="1"/>
    <xf numFmtId="3" fontId="21" fillId="0" borderId="15" xfId="0" applyNumberFormat="1" applyFont="1" applyBorder="1" applyAlignment="1">
      <alignment horizontal="center" vertical="center"/>
    </xf>
    <xf numFmtId="166" fontId="23" fillId="2" borderId="1" xfId="7" applyNumberFormat="1" applyFont="1" applyFill="1" applyBorder="1" applyAlignment="1">
      <alignment vertical="center" wrapText="1"/>
    </xf>
    <xf numFmtId="0" fontId="22" fillId="0" borderId="1" xfId="0" applyFont="1" applyBorder="1"/>
    <xf numFmtId="3" fontId="21" fillId="0" borderId="11" xfId="0" applyNumberFormat="1" applyFont="1" applyBorder="1" applyAlignment="1">
      <alignment horizontal="center" vertical="center"/>
    </xf>
    <xf numFmtId="3" fontId="21" fillId="0" borderId="1" xfId="0" applyNumberFormat="1" applyFont="1" applyBorder="1" applyAlignment="1">
      <alignment horizontal="center" vertical="center"/>
    </xf>
    <xf numFmtId="0" fontId="21"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7" xfId="0" applyFont="1" applyBorder="1" applyAlignment="1">
      <alignment horizontal="center" vertical="center"/>
    </xf>
    <xf numFmtId="167" fontId="0" fillId="0" borderId="17" xfId="0" applyNumberFormat="1" applyBorder="1" applyAlignment="1">
      <alignment horizontal="center" vertical="center"/>
    </xf>
    <xf numFmtId="167" fontId="12" fillId="0" borderId="17" xfId="0" applyNumberFormat="1" applyFont="1" applyBorder="1" applyAlignment="1">
      <alignment vertical="center" wrapText="1"/>
    </xf>
    <xf numFmtId="0" fontId="13" fillId="0" borderId="18" xfId="0"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xf>
    <xf numFmtId="0" fontId="14" fillId="0" borderId="0" xfId="0" applyFont="1" applyAlignment="1">
      <alignment wrapText="1"/>
    </xf>
    <xf numFmtId="0" fontId="16" fillId="21" borderId="1" xfId="0" applyFont="1" applyFill="1" applyBorder="1" applyAlignment="1">
      <alignment horizontal="center" vertical="center"/>
    </xf>
    <xf numFmtId="166" fontId="23" fillId="21" borderId="1" xfId="7" applyNumberFormat="1" applyFont="1" applyFill="1" applyBorder="1" applyAlignment="1">
      <alignment vertical="center"/>
    </xf>
    <xf numFmtId="0" fontId="0" fillId="0" borderId="1" xfId="0" applyBorder="1" applyAlignment="1">
      <alignment vertical="center"/>
    </xf>
    <xf numFmtId="0" fontId="0" fillId="0" borderId="0" xfId="0" applyFont="1" applyBorder="1" applyAlignment="1">
      <alignment horizontal="justify" vertical="center" wrapText="1"/>
    </xf>
    <xf numFmtId="0" fontId="14" fillId="0" borderId="0" xfId="0" applyFont="1" applyBorder="1" applyAlignment="1"/>
    <xf numFmtId="0" fontId="0" fillId="0" borderId="0" xfId="0" applyBorder="1" applyAlignment="1">
      <alignment horizontal="justify" vertical="center" wrapText="1"/>
    </xf>
    <xf numFmtId="0" fontId="0" fillId="0" borderId="0" xfId="0" applyBorder="1" applyAlignment="1">
      <alignment horizontal="center" vertical="center"/>
    </xf>
    <xf numFmtId="166" fontId="37" fillId="2" borderId="1" xfId="0" applyNumberFormat="1" applyFont="1" applyFill="1" applyBorder="1" applyAlignment="1">
      <alignment horizontal="center" vertical="center" wrapText="1"/>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21" fillId="0" borderId="0" xfId="0" applyFont="1" applyBorder="1"/>
    <xf numFmtId="44" fontId="13" fillId="0" borderId="1" xfId="0" applyNumberFormat="1" applyFont="1" applyBorder="1"/>
    <xf numFmtId="166" fontId="12" fillId="0" borderId="0" xfId="0" applyNumberFormat="1" applyFont="1"/>
    <xf numFmtId="44" fontId="13" fillId="0" borderId="20" xfId="0" applyNumberFormat="1" applyFont="1" applyBorder="1"/>
    <xf numFmtId="0" fontId="14" fillId="0" borderId="0" xfId="0" applyFont="1" applyBorder="1"/>
    <xf numFmtId="44" fontId="13" fillId="0" borderId="1" xfId="0" applyNumberFormat="1" applyFont="1" applyBorder="1" applyAlignment="1">
      <alignment vertical="center"/>
    </xf>
    <xf numFmtId="0" fontId="0" fillId="0" borderId="0" xfId="0" applyBorder="1" applyAlignment="1">
      <alignment horizontal="center" vertical="center" wrapText="1"/>
    </xf>
    <xf numFmtId="44" fontId="13" fillId="0" borderId="1" xfId="0" applyNumberFormat="1" applyFont="1" applyBorder="1" applyAlignment="1">
      <alignment wrapText="1"/>
    </xf>
    <xf numFmtId="0" fontId="8" fillId="0" borderId="1" xfId="0" applyFont="1" applyBorder="1" applyAlignment="1">
      <alignment horizontal="center" vertical="center"/>
    </xf>
    <xf numFmtId="164" fontId="8" fillId="0" borderId="1" xfId="0" applyNumberFormat="1" applyFont="1" applyBorder="1" applyAlignment="1">
      <alignment horizontal="center" vertical="center"/>
    </xf>
    <xf numFmtId="3" fontId="7" fillId="0" borderId="1" xfId="0" applyNumberFormat="1" applyFont="1" applyBorder="1" applyAlignment="1">
      <alignment horizontal="center" vertical="center" wrapText="1"/>
    </xf>
    <xf numFmtId="164" fontId="7" fillId="0" borderId="2" xfId="4" applyNumberFormat="1" applyFont="1" applyBorder="1" applyAlignment="1">
      <alignment horizontal="left" vertical="center" wrapText="1"/>
    </xf>
    <xf numFmtId="164" fontId="7" fillId="0" borderId="3" xfId="4" applyNumberFormat="1" applyFont="1" applyBorder="1" applyAlignment="1">
      <alignment horizontal="lef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0" xfId="0" applyFont="1" applyBorder="1" applyAlignment="1">
      <alignment horizontal="left" vertical="center" wrapText="1"/>
    </xf>
    <xf numFmtId="0" fontId="8" fillId="0" borderId="0" xfId="0" applyFont="1" applyBorder="1" applyAlignment="1">
      <alignment horizontal="lef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7" fillId="2" borderId="0" xfId="0" applyFont="1" applyFill="1" applyBorder="1" applyAlignment="1">
      <alignment horizontal="left" vertical="center" wrapText="1"/>
    </xf>
    <xf numFmtId="0" fontId="8" fillId="0" borderId="0" xfId="0" applyFont="1" applyBorder="1" applyAlignment="1">
      <alignment horizontal="left" vertical="center" wrapText="1"/>
    </xf>
    <xf numFmtId="0" fontId="2" fillId="0" borderId="0" xfId="0" applyFont="1" applyBorder="1" applyAlignment="1">
      <alignment horizontal="left" vertical="center" wrapText="1"/>
    </xf>
    <xf numFmtId="0" fontId="5" fillId="0" borderId="0" xfId="0" applyFont="1" applyBorder="1" applyAlignment="1">
      <alignment horizontal="center" vertical="center"/>
    </xf>
    <xf numFmtId="0" fontId="8" fillId="0" borderId="0" xfId="0" applyFont="1" applyBorder="1" applyAlignment="1">
      <alignment horizontal="center" vertical="center"/>
    </xf>
    <xf numFmtId="0" fontId="5" fillId="0" borderId="1" xfId="0"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1" xfId="0" applyFont="1" applyBorder="1" applyAlignment="1">
      <alignment horizontal="center" vertical="center" wrapText="1"/>
    </xf>
    <xf numFmtId="0" fontId="12" fillId="0" borderId="0" xfId="0" applyFont="1" applyAlignment="1">
      <alignment horizontal="center"/>
    </xf>
    <xf numFmtId="0" fontId="12" fillId="0" borderId="0" xfId="0" applyFont="1" applyAlignment="1">
      <alignment horizontal="center" wrapText="1"/>
    </xf>
    <xf numFmtId="0" fontId="13" fillId="0" borderId="0" xfId="0" applyFont="1" applyAlignment="1">
      <alignment horizontal="center"/>
    </xf>
    <xf numFmtId="0" fontId="13" fillId="0" borderId="0" xfId="0" applyFont="1" applyAlignment="1">
      <alignment horizontal="center" vertical="center"/>
    </xf>
    <xf numFmtId="0" fontId="12" fillId="0" borderId="1" xfId="0" applyFont="1" applyFill="1" applyBorder="1" applyAlignment="1">
      <alignment horizontal="center" vertical="center" wrapText="1"/>
    </xf>
    <xf numFmtId="0" fontId="36" fillId="22" borderId="0" xfId="0" applyFont="1" applyFill="1" applyBorder="1" applyAlignment="1">
      <alignment horizontal="center" vertical="center" wrapText="1"/>
    </xf>
    <xf numFmtId="0" fontId="36" fillId="22" borderId="19" xfId="0" applyFont="1" applyFill="1" applyBorder="1" applyAlignment="1">
      <alignment horizontal="center" vertical="center" wrapText="1"/>
    </xf>
    <xf numFmtId="0" fontId="12" fillId="0" borderId="1" xfId="0" applyFont="1" applyFill="1" applyBorder="1" applyAlignment="1">
      <alignment horizontal="center" vertical="center"/>
    </xf>
  </cellXfs>
  <cellStyles count="10">
    <cellStyle name="Hipervínculo" xfId="1" builtinId="8" hidden="1"/>
    <cellStyle name="Hipervínculo visitado" xfId="2" builtinId="9" hidden="1"/>
    <cellStyle name="Millares" xfId="4" builtinId="3"/>
    <cellStyle name="Moneda" xfId="7" builtinId="4"/>
    <cellStyle name="Moneda [0] 2" xfId="6"/>
    <cellStyle name="Moneda 2" xfId="5"/>
    <cellStyle name="Moneda 3" xfId="9"/>
    <cellStyle name="Normal" xfId="0" builtinId="0"/>
    <cellStyle name="Normal_Hoja1" xfId="3"/>
    <cellStyle name="Porcentaje"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tabSelected="1" topLeftCell="A82" zoomScaleNormal="100" workbookViewId="0">
      <selection activeCell="A97" sqref="A97"/>
    </sheetView>
  </sheetViews>
  <sheetFormatPr baseColWidth="10" defaultColWidth="15.85546875" defaultRowHeight="12.75"/>
  <cols>
    <col min="1" max="1" width="14.7109375" style="2" customWidth="1"/>
    <col min="2" max="2" width="24.28515625" style="2" customWidth="1"/>
    <col min="3" max="3" width="19.28515625" style="2" customWidth="1"/>
    <col min="4" max="4" width="16.42578125" style="2" bestFit="1" customWidth="1"/>
    <col min="5" max="5" width="13.7109375" style="2" customWidth="1"/>
    <col min="6" max="6" width="13.5703125" style="2" customWidth="1"/>
    <col min="7" max="243" width="11.42578125" style="2" customWidth="1"/>
    <col min="244" max="244" width="5.140625" style="2" customWidth="1"/>
    <col min="245" max="245" width="44" style="2" customWidth="1"/>
    <col min="246" max="246" width="15" style="2" customWidth="1"/>
    <col min="247" max="247" width="15.85546875" style="2"/>
    <col min="248" max="248" width="19.85546875" style="2" customWidth="1"/>
    <col min="249" max="249" width="20.42578125" style="2" customWidth="1"/>
    <col min="250" max="250" width="17.5703125" style="2" customWidth="1"/>
    <col min="251" max="251" width="15.85546875" style="2" customWidth="1"/>
    <col min="252" max="252" width="16.28515625" style="2" customWidth="1"/>
    <col min="253" max="499" width="11.42578125" style="2" customWidth="1"/>
    <col min="500" max="500" width="5.140625" style="2" customWidth="1"/>
    <col min="501" max="501" width="44" style="2" customWidth="1"/>
    <col min="502" max="502" width="15" style="2" customWidth="1"/>
    <col min="503" max="503" width="15.85546875" style="2"/>
    <col min="504" max="504" width="19.85546875" style="2" customWidth="1"/>
    <col min="505" max="505" width="20.42578125" style="2" customWidth="1"/>
    <col min="506" max="506" width="17.5703125" style="2" customWidth="1"/>
    <col min="507" max="507" width="15.85546875" style="2" customWidth="1"/>
    <col min="508" max="508" width="16.28515625" style="2" customWidth="1"/>
    <col min="509" max="755" width="11.42578125" style="2" customWidth="1"/>
    <col min="756" max="756" width="5.140625" style="2" customWidth="1"/>
    <col min="757" max="757" width="44" style="2" customWidth="1"/>
    <col min="758" max="758" width="15" style="2" customWidth="1"/>
    <col min="759" max="759" width="15.85546875" style="2"/>
    <col min="760" max="760" width="19.85546875" style="2" customWidth="1"/>
    <col min="761" max="761" width="20.42578125" style="2" customWidth="1"/>
    <col min="762" max="762" width="17.5703125" style="2" customWidth="1"/>
    <col min="763" max="763" width="15.85546875" style="2" customWidth="1"/>
    <col min="764" max="764" width="16.28515625" style="2" customWidth="1"/>
    <col min="765" max="1011" width="11.42578125" style="2" customWidth="1"/>
    <col min="1012" max="1012" width="5.140625" style="2" customWidth="1"/>
    <col min="1013" max="1013" width="44" style="2" customWidth="1"/>
    <col min="1014" max="1014" width="15" style="2" customWidth="1"/>
    <col min="1015" max="1015" width="15.85546875" style="2"/>
    <col min="1016" max="1016" width="19.85546875" style="2" customWidth="1"/>
    <col min="1017" max="1017" width="20.42578125" style="2" customWidth="1"/>
    <col min="1018" max="1018" width="17.5703125" style="2" customWidth="1"/>
    <col min="1019" max="1019" width="15.85546875" style="2" customWidth="1"/>
    <col min="1020" max="1020" width="16.28515625" style="2" customWidth="1"/>
    <col min="1021" max="1267" width="11.42578125" style="2" customWidth="1"/>
    <col min="1268" max="1268" width="5.140625" style="2" customWidth="1"/>
    <col min="1269" max="1269" width="44" style="2" customWidth="1"/>
    <col min="1270" max="1270" width="15" style="2" customWidth="1"/>
    <col min="1271" max="1271" width="15.85546875" style="2"/>
    <col min="1272" max="1272" width="19.85546875" style="2" customWidth="1"/>
    <col min="1273" max="1273" width="20.42578125" style="2" customWidth="1"/>
    <col min="1274" max="1274" width="17.5703125" style="2" customWidth="1"/>
    <col min="1275" max="1275" width="15.85546875" style="2" customWidth="1"/>
    <col min="1276" max="1276" width="16.28515625" style="2" customWidth="1"/>
    <col min="1277" max="1523" width="11.42578125" style="2" customWidth="1"/>
    <col min="1524" max="1524" width="5.140625" style="2" customWidth="1"/>
    <col min="1525" max="1525" width="44" style="2" customWidth="1"/>
    <col min="1526" max="1526" width="15" style="2" customWidth="1"/>
    <col min="1527" max="1527" width="15.85546875" style="2"/>
    <col min="1528" max="1528" width="19.85546875" style="2" customWidth="1"/>
    <col min="1529" max="1529" width="20.42578125" style="2" customWidth="1"/>
    <col min="1530" max="1530" width="17.5703125" style="2" customWidth="1"/>
    <col min="1531" max="1531" width="15.85546875" style="2" customWidth="1"/>
    <col min="1532" max="1532" width="16.28515625" style="2" customWidth="1"/>
    <col min="1533" max="1779" width="11.42578125" style="2" customWidth="1"/>
    <col min="1780" max="1780" width="5.140625" style="2" customWidth="1"/>
    <col min="1781" max="1781" width="44" style="2" customWidth="1"/>
    <col min="1782" max="1782" width="15" style="2" customWidth="1"/>
    <col min="1783" max="1783" width="15.85546875" style="2"/>
    <col min="1784" max="1784" width="19.85546875" style="2" customWidth="1"/>
    <col min="1785" max="1785" width="20.42578125" style="2" customWidth="1"/>
    <col min="1786" max="1786" width="17.5703125" style="2" customWidth="1"/>
    <col min="1787" max="1787" width="15.85546875" style="2" customWidth="1"/>
    <col min="1788" max="1788" width="16.28515625" style="2" customWidth="1"/>
    <col min="1789" max="2035" width="11.42578125" style="2" customWidth="1"/>
    <col min="2036" max="2036" width="5.140625" style="2" customWidth="1"/>
    <col min="2037" max="2037" width="44" style="2" customWidth="1"/>
    <col min="2038" max="2038" width="15" style="2" customWidth="1"/>
    <col min="2039" max="2039" width="15.85546875" style="2"/>
    <col min="2040" max="2040" width="19.85546875" style="2" customWidth="1"/>
    <col min="2041" max="2041" width="20.42578125" style="2" customWidth="1"/>
    <col min="2042" max="2042" width="17.5703125" style="2" customWidth="1"/>
    <col min="2043" max="2043" width="15.85546875" style="2" customWidth="1"/>
    <col min="2044" max="2044" width="16.28515625" style="2" customWidth="1"/>
    <col min="2045" max="2291" width="11.42578125" style="2" customWidth="1"/>
    <col min="2292" max="2292" width="5.140625" style="2" customWidth="1"/>
    <col min="2293" max="2293" width="44" style="2" customWidth="1"/>
    <col min="2294" max="2294" width="15" style="2" customWidth="1"/>
    <col min="2295" max="2295" width="15.85546875" style="2"/>
    <col min="2296" max="2296" width="19.85546875" style="2" customWidth="1"/>
    <col min="2297" max="2297" width="20.42578125" style="2" customWidth="1"/>
    <col min="2298" max="2298" width="17.5703125" style="2" customWidth="1"/>
    <col min="2299" max="2299" width="15.85546875" style="2" customWidth="1"/>
    <col min="2300" max="2300" width="16.28515625" style="2" customWidth="1"/>
    <col min="2301" max="2547" width="11.42578125" style="2" customWidth="1"/>
    <col min="2548" max="2548" width="5.140625" style="2" customWidth="1"/>
    <col min="2549" max="2549" width="44" style="2" customWidth="1"/>
    <col min="2550" max="2550" width="15" style="2" customWidth="1"/>
    <col min="2551" max="2551" width="15.85546875" style="2"/>
    <col min="2552" max="2552" width="19.85546875" style="2" customWidth="1"/>
    <col min="2553" max="2553" width="20.42578125" style="2" customWidth="1"/>
    <col min="2554" max="2554" width="17.5703125" style="2" customWidth="1"/>
    <col min="2555" max="2555" width="15.85546875" style="2" customWidth="1"/>
    <col min="2556" max="2556" width="16.28515625" style="2" customWidth="1"/>
    <col min="2557" max="2803" width="11.42578125" style="2" customWidth="1"/>
    <col min="2804" max="2804" width="5.140625" style="2" customWidth="1"/>
    <col min="2805" max="2805" width="44" style="2" customWidth="1"/>
    <col min="2806" max="2806" width="15" style="2" customWidth="1"/>
    <col min="2807" max="2807" width="15.85546875" style="2"/>
    <col min="2808" max="2808" width="19.85546875" style="2" customWidth="1"/>
    <col min="2809" max="2809" width="20.42578125" style="2" customWidth="1"/>
    <col min="2810" max="2810" width="17.5703125" style="2" customWidth="1"/>
    <col min="2811" max="2811" width="15.85546875" style="2" customWidth="1"/>
    <col min="2812" max="2812" width="16.28515625" style="2" customWidth="1"/>
    <col min="2813" max="3059" width="11.42578125" style="2" customWidth="1"/>
    <col min="3060" max="3060" width="5.140625" style="2" customWidth="1"/>
    <col min="3061" max="3061" width="44" style="2" customWidth="1"/>
    <col min="3062" max="3062" width="15" style="2" customWidth="1"/>
    <col min="3063" max="3063" width="15.85546875" style="2"/>
    <col min="3064" max="3064" width="19.85546875" style="2" customWidth="1"/>
    <col min="3065" max="3065" width="20.42578125" style="2" customWidth="1"/>
    <col min="3066" max="3066" width="17.5703125" style="2" customWidth="1"/>
    <col min="3067" max="3067" width="15.85546875" style="2" customWidth="1"/>
    <col min="3068" max="3068" width="16.28515625" style="2" customWidth="1"/>
    <col min="3069" max="3315" width="11.42578125" style="2" customWidth="1"/>
    <col min="3316" max="3316" width="5.140625" style="2" customWidth="1"/>
    <col min="3317" max="3317" width="44" style="2" customWidth="1"/>
    <col min="3318" max="3318" width="15" style="2" customWidth="1"/>
    <col min="3319" max="3319" width="15.85546875" style="2"/>
    <col min="3320" max="3320" width="19.85546875" style="2" customWidth="1"/>
    <col min="3321" max="3321" width="20.42578125" style="2" customWidth="1"/>
    <col min="3322" max="3322" width="17.5703125" style="2" customWidth="1"/>
    <col min="3323" max="3323" width="15.85546875" style="2" customWidth="1"/>
    <col min="3324" max="3324" width="16.28515625" style="2" customWidth="1"/>
    <col min="3325" max="3571" width="11.42578125" style="2" customWidth="1"/>
    <col min="3572" max="3572" width="5.140625" style="2" customWidth="1"/>
    <col min="3573" max="3573" width="44" style="2" customWidth="1"/>
    <col min="3574" max="3574" width="15" style="2" customWidth="1"/>
    <col min="3575" max="3575" width="15.85546875" style="2"/>
    <col min="3576" max="3576" width="19.85546875" style="2" customWidth="1"/>
    <col min="3577" max="3577" width="20.42578125" style="2" customWidth="1"/>
    <col min="3578" max="3578" width="17.5703125" style="2" customWidth="1"/>
    <col min="3579" max="3579" width="15.85546875" style="2" customWidth="1"/>
    <col min="3580" max="3580" width="16.28515625" style="2" customWidth="1"/>
    <col min="3581" max="3827" width="11.42578125" style="2" customWidth="1"/>
    <col min="3828" max="3828" width="5.140625" style="2" customWidth="1"/>
    <col min="3829" max="3829" width="44" style="2" customWidth="1"/>
    <col min="3830" max="3830" width="15" style="2" customWidth="1"/>
    <col min="3831" max="3831" width="15.85546875" style="2"/>
    <col min="3832" max="3832" width="19.85546875" style="2" customWidth="1"/>
    <col min="3833" max="3833" width="20.42578125" style="2" customWidth="1"/>
    <col min="3834" max="3834" width="17.5703125" style="2" customWidth="1"/>
    <col min="3835" max="3835" width="15.85546875" style="2" customWidth="1"/>
    <col min="3836" max="3836" width="16.28515625" style="2" customWidth="1"/>
    <col min="3837" max="4083" width="11.42578125" style="2" customWidth="1"/>
    <col min="4084" max="4084" width="5.140625" style="2" customWidth="1"/>
    <col min="4085" max="4085" width="44" style="2" customWidth="1"/>
    <col min="4086" max="4086" width="15" style="2" customWidth="1"/>
    <col min="4087" max="4087" width="15.85546875" style="2"/>
    <col min="4088" max="4088" width="19.85546875" style="2" customWidth="1"/>
    <col min="4089" max="4089" width="20.42578125" style="2" customWidth="1"/>
    <col min="4090" max="4090" width="17.5703125" style="2" customWidth="1"/>
    <col min="4091" max="4091" width="15.85546875" style="2" customWidth="1"/>
    <col min="4092" max="4092" width="16.28515625" style="2" customWidth="1"/>
    <col min="4093" max="4339" width="11.42578125" style="2" customWidth="1"/>
    <col min="4340" max="4340" width="5.140625" style="2" customWidth="1"/>
    <col min="4341" max="4341" width="44" style="2" customWidth="1"/>
    <col min="4342" max="4342" width="15" style="2" customWidth="1"/>
    <col min="4343" max="4343" width="15.85546875" style="2"/>
    <col min="4344" max="4344" width="19.85546875" style="2" customWidth="1"/>
    <col min="4345" max="4345" width="20.42578125" style="2" customWidth="1"/>
    <col min="4346" max="4346" width="17.5703125" style="2" customWidth="1"/>
    <col min="4347" max="4347" width="15.85546875" style="2" customWidth="1"/>
    <col min="4348" max="4348" width="16.28515625" style="2" customWidth="1"/>
    <col min="4349" max="4595" width="11.42578125" style="2" customWidth="1"/>
    <col min="4596" max="4596" width="5.140625" style="2" customWidth="1"/>
    <col min="4597" max="4597" width="44" style="2" customWidth="1"/>
    <col min="4598" max="4598" width="15" style="2" customWidth="1"/>
    <col min="4599" max="4599" width="15.85546875" style="2"/>
    <col min="4600" max="4600" width="19.85546875" style="2" customWidth="1"/>
    <col min="4601" max="4601" width="20.42578125" style="2" customWidth="1"/>
    <col min="4602" max="4602" width="17.5703125" style="2" customWidth="1"/>
    <col min="4603" max="4603" width="15.85546875" style="2" customWidth="1"/>
    <col min="4604" max="4604" width="16.28515625" style="2" customWidth="1"/>
    <col min="4605" max="4851" width="11.42578125" style="2" customWidth="1"/>
    <col min="4852" max="4852" width="5.140625" style="2" customWidth="1"/>
    <col min="4853" max="4853" width="44" style="2" customWidth="1"/>
    <col min="4854" max="4854" width="15" style="2" customWidth="1"/>
    <col min="4855" max="4855" width="15.85546875" style="2"/>
    <col min="4856" max="4856" width="19.85546875" style="2" customWidth="1"/>
    <col min="4857" max="4857" width="20.42578125" style="2" customWidth="1"/>
    <col min="4858" max="4858" width="17.5703125" style="2" customWidth="1"/>
    <col min="4859" max="4859" width="15.85546875" style="2" customWidth="1"/>
    <col min="4860" max="4860" width="16.28515625" style="2" customWidth="1"/>
    <col min="4861" max="5107" width="11.42578125" style="2" customWidth="1"/>
    <col min="5108" max="5108" width="5.140625" style="2" customWidth="1"/>
    <col min="5109" max="5109" width="44" style="2" customWidth="1"/>
    <col min="5110" max="5110" width="15" style="2" customWidth="1"/>
    <col min="5111" max="5111" width="15.85546875" style="2"/>
    <col min="5112" max="5112" width="19.85546875" style="2" customWidth="1"/>
    <col min="5113" max="5113" width="20.42578125" style="2" customWidth="1"/>
    <col min="5114" max="5114" width="17.5703125" style="2" customWidth="1"/>
    <col min="5115" max="5115" width="15.85546875" style="2" customWidth="1"/>
    <col min="5116" max="5116" width="16.28515625" style="2" customWidth="1"/>
    <col min="5117" max="5363" width="11.42578125" style="2" customWidth="1"/>
    <col min="5364" max="5364" width="5.140625" style="2" customWidth="1"/>
    <col min="5365" max="5365" width="44" style="2" customWidth="1"/>
    <col min="5366" max="5366" width="15" style="2" customWidth="1"/>
    <col min="5367" max="5367" width="15.85546875" style="2"/>
    <col min="5368" max="5368" width="19.85546875" style="2" customWidth="1"/>
    <col min="5369" max="5369" width="20.42578125" style="2" customWidth="1"/>
    <col min="5370" max="5370" width="17.5703125" style="2" customWidth="1"/>
    <col min="5371" max="5371" width="15.85546875" style="2" customWidth="1"/>
    <col min="5372" max="5372" width="16.28515625" style="2" customWidth="1"/>
    <col min="5373" max="5619" width="11.42578125" style="2" customWidth="1"/>
    <col min="5620" max="5620" width="5.140625" style="2" customWidth="1"/>
    <col min="5621" max="5621" width="44" style="2" customWidth="1"/>
    <col min="5622" max="5622" width="15" style="2" customWidth="1"/>
    <col min="5623" max="5623" width="15.85546875" style="2"/>
    <col min="5624" max="5624" width="19.85546875" style="2" customWidth="1"/>
    <col min="5625" max="5625" width="20.42578125" style="2" customWidth="1"/>
    <col min="5626" max="5626" width="17.5703125" style="2" customWidth="1"/>
    <col min="5627" max="5627" width="15.85546875" style="2" customWidth="1"/>
    <col min="5628" max="5628" width="16.28515625" style="2" customWidth="1"/>
    <col min="5629" max="5875" width="11.42578125" style="2" customWidth="1"/>
    <col min="5876" max="5876" width="5.140625" style="2" customWidth="1"/>
    <col min="5877" max="5877" width="44" style="2" customWidth="1"/>
    <col min="5878" max="5878" width="15" style="2" customWidth="1"/>
    <col min="5879" max="5879" width="15.85546875" style="2"/>
    <col min="5880" max="5880" width="19.85546875" style="2" customWidth="1"/>
    <col min="5881" max="5881" width="20.42578125" style="2" customWidth="1"/>
    <col min="5882" max="5882" width="17.5703125" style="2" customWidth="1"/>
    <col min="5883" max="5883" width="15.85546875" style="2" customWidth="1"/>
    <col min="5884" max="5884" width="16.28515625" style="2" customWidth="1"/>
    <col min="5885" max="6131" width="11.42578125" style="2" customWidth="1"/>
    <col min="6132" max="6132" width="5.140625" style="2" customWidth="1"/>
    <col min="6133" max="6133" width="44" style="2" customWidth="1"/>
    <col min="6134" max="6134" width="15" style="2" customWidth="1"/>
    <col min="6135" max="6135" width="15.85546875" style="2"/>
    <col min="6136" max="6136" width="19.85546875" style="2" customWidth="1"/>
    <col min="6137" max="6137" width="20.42578125" style="2" customWidth="1"/>
    <col min="6138" max="6138" width="17.5703125" style="2" customWidth="1"/>
    <col min="6139" max="6139" width="15.85546875" style="2" customWidth="1"/>
    <col min="6140" max="6140" width="16.28515625" style="2" customWidth="1"/>
    <col min="6141" max="6387" width="11.42578125" style="2" customWidth="1"/>
    <col min="6388" max="6388" width="5.140625" style="2" customWidth="1"/>
    <col min="6389" max="6389" width="44" style="2" customWidth="1"/>
    <col min="6390" max="6390" width="15" style="2" customWidth="1"/>
    <col min="6391" max="6391" width="15.85546875" style="2"/>
    <col min="6392" max="6392" width="19.85546875" style="2" customWidth="1"/>
    <col min="6393" max="6393" width="20.42578125" style="2" customWidth="1"/>
    <col min="6394" max="6394" width="17.5703125" style="2" customWidth="1"/>
    <col min="6395" max="6395" width="15.85546875" style="2" customWidth="1"/>
    <col min="6396" max="6396" width="16.28515625" style="2" customWidth="1"/>
    <col min="6397" max="6643" width="11.42578125" style="2" customWidth="1"/>
    <col min="6644" max="6644" width="5.140625" style="2" customWidth="1"/>
    <col min="6645" max="6645" width="44" style="2" customWidth="1"/>
    <col min="6646" max="6646" width="15" style="2" customWidth="1"/>
    <col min="6647" max="6647" width="15.85546875" style="2"/>
    <col min="6648" max="6648" width="19.85546875" style="2" customWidth="1"/>
    <col min="6649" max="6649" width="20.42578125" style="2" customWidth="1"/>
    <col min="6650" max="6650" width="17.5703125" style="2" customWidth="1"/>
    <col min="6651" max="6651" width="15.85546875" style="2" customWidth="1"/>
    <col min="6652" max="6652" width="16.28515625" style="2" customWidth="1"/>
    <col min="6653" max="6899" width="11.42578125" style="2" customWidth="1"/>
    <col min="6900" max="6900" width="5.140625" style="2" customWidth="1"/>
    <col min="6901" max="6901" width="44" style="2" customWidth="1"/>
    <col min="6902" max="6902" width="15" style="2" customWidth="1"/>
    <col min="6903" max="6903" width="15.85546875" style="2"/>
    <col min="6904" max="6904" width="19.85546875" style="2" customWidth="1"/>
    <col min="6905" max="6905" width="20.42578125" style="2" customWidth="1"/>
    <col min="6906" max="6906" width="17.5703125" style="2" customWidth="1"/>
    <col min="6907" max="6907" width="15.85546875" style="2" customWidth="1"/>
    <col min="6908" max="6908" width="16.28515625" style="2" customWidth="1"/>
    <col min="6909" max="7155" width="11.42578125" style="2" customWidth="1"/>
    <col min="7156" max="7156" width="5.140625" style="2" customWidth="1"/>
    <col min="7157" max="7157" width="44" style="2" customWidth="1"/>
    <col min="7158" max="7158" width="15" style="2" customWidth="1"/>
    <col min="7159" max="7159" width="15.85546875" style="2"/>
    <col min="7160" max="7160" width="19.85546875" style="2" customWidth="1"/>
    <col min="7161" max="7161" width="20.42578125" style="2" customWidth="1"/>
    <col min="7162" max="7162" width="17.5703125" style="2" customWidth="1"/>
    <col min="7163" max="7163" width="15.85546875" style="2" customWidth="1"/>
    <col min="7164" max="7164" width="16.28515625" style="2" customWidth="1"/>
    <col min="7165" max="7411" width="11.42578125" style="2" customWidth="1"/>
    <col min="7412" max="7412" width="5.140625" style="2" customWidth="1"/>
    <col min="7413" max="7413" width="44" style="2" customWidth="1"/>
    <col min="7414" max="7414" width="15" style="2" customWidth="1"/>
    <col min="7415" max="7415" width="15.85546875" style="2"/>
    <col min="7416" max="7416" width="19.85546875" style="2" customWidth="1"/>
    <col min="7417" max="7417" width="20.42578125" style="2" customWidth="1"/>
    <col min="7418" max="7418" width="17.5703125" style="2" customWidth="1"/>
    <col min="7419" max="7419" width="15.85546875" style="2" customWidth="1"/>
    <col min="7420" max="7420" width="16.28515625" style="2" customWidth="1"/>
    <col min="7421" max="7667" width="11.42578125" style="2" customWidth="1"/>
    <col min="7668" max="7668" width="5.140625" style="2" customWidth="1"/>
    <col min="7669" max="7669" width="44" style="2" customWidth="1"/>
    <col min="7670" max="7670" width="15" style="2" customWidth="1"/>
    <col min="7671" max="7671" width="15.85546875" style="2"/>
    <col min="7672" max="7672" width="19.85546875" style="2" customWidth="1"/>
    <col min="7673" max="7673" width="20.42578125" style="2" customWidth="1"/>
    <col min="7674" max="7674" width="17.5703125" style="2" customWidth="1"/>
    <col min="7675" max="7675" width="15.85546875" style="2" customWidth="1"/>
    <col min="7676" max="7676" width="16.28515625" style="2" customWidth="1"/>
    <col min="7677" max="7923" width="11.42578125" style="2" customWidth="1"/>
    <col min="7924" max="7924" width="5.140625" style="2" customWidth="1"/>
    <col min="7925" max="7925" width="44" style="2" customWidth="1"/>
    <col min="7926" max="7926" width="15" style="2" customWidth="1"/>
    <col min="7927" max="7927" width="15.85546875" style="2"/>
    <col min="7928" max="7928" width="19.85546875" style="2" customWidth="1"/>
    <col min="7929" max="7929" width="20.42578125" style="2" customWidth="1"/>
    <col min="7930" max="7930" width="17.5703125" style="2" customWidth="1"/>
    <col min="7931" max="7931" width="15.85546875" style="2" customWidth="1"/>
    <col min="7932" max="7932" width="16.28515625" style="2" customWidth="1"/>
    <col min="7933" max="8179" width="11.42578125" style="2" customWidth="1"/>
    <col min="8180" max="8180" width="5.140625" style="2" customWidth="1"/>
    <col min="8181" max="8181" width="44" style="2" customWidth="1"/>
    <col min="8182" max="8182" width="15" style="2" customWidth="1"/>
    <col min="8183" max="8183" width="15.85546875" style="2"/>
    <col min="8184" max="8184" width="19.85546875" style="2" customWidth="1"/>
    <col min="8185" max="8185" width="20.42578125" style="2" customWidth="1"/>
    <col min="8186" max="8186" width="17.5703125" style="2" customWidth="1"/>
    <col min="8187" max="8187" width="15.85546875" style="2" customWidth="1"/>
    <col min="8188" max="8188" width="16.28515625" style="2" customWidth="1"/>
    <col min="8189" max="8435" width="11.42578125" style="2" customWidth="1"/>
    <col min="8436" max="8436" width="5.140625" style="2" customWidth="1"/>
    <col min="8437" max="8437" width="44" style="2" customWidth="1"/>
    <col min="8438" max="8438" width="15" style="2" customWidth="1"/>
    <col min="8439" max="8439" width="15.85546875" style="2"/>
    <col min="8440" max="8440" width="19.85546875" style="2" customWidth="1"/>
    <col min="8441" max="8441" width="20.42578125" style="2" customWidth="1"/>
    <col min="8442" max="8442" width="17.5703125" style="2" customWidth="1"/>
    <col min="8443" max="8443" width="15.85546875" style="2" customWidth="1"/>
    <col min="8444" max="8444" width="16.28515625" style="2" customWidth="1"/>
    <col min="8445" max="8691" width="11.42578125" style="2" customWidth="1"/>
    <col min="8692" max="8692" width="5.140625" style="2" customWidth="1"/>
    <col min="8693" max="8693" width="44" style="2" customWidth="1"/>
    <col min="8694" max="8694" width="15" style="2" customWidth="1"/>
    <col min="8695" max="8695" width="15.85546875" style="2"/>
    <col min="8696" max="8696" width="19.85546875" style="2" customWidth="1"/>
    <col min="8697" max="8697" width="20.42578125" style="2" customWidth="1"/>
    <col min="8698" max="8698" width="17.5703125" style="2" customWidth="1"/>
    <col min="8699" max="8699" width="15.85546875" style="2" customWidth="1"/>
    <col min="8700" max="8700" width="16.28515625" style="2" customWidth="1"/>
    <col min="8701" max="8947" width="11.42578125" style="2" customWidth="1"/>
    <col min="8948" max="8948" width="5.140625" style="2" customWidth="1"/>
    <col min="8949" max="8949" width="44" style="2" customWidth="1"/>
    <col min="8950" max="8950" width="15" style="2" customWidth="1"/>
    <col min="8951" max="8951" width="15.85546875" style="2"/>
    <col min="8952" max="8952" width="19.85546875" style="2" customWidth="1"/>
    <col min="8953" max="8953" width="20.42578125" style="2" customWidth="1"/>
    <col min="8954" max="8954" width="17.5703125" style="2" customWidth="1"/>
    <col min="8955" max="8955" width="15.85546875" style="2" customWidth="1"/>
    <col min="8956" max="8956" width="16.28515625" style="2" customWidth="1"/>
    <col min="8957" max="9203" width="11.42578125" style="2" customWidth="1"/>
    <col min="9204" max="9204" width="5.140625" style="2" customWidth="1"/>
    <col min="9205" max="9205" width="44" style="2" customWidth="1"/>
    <col min="9206" max="9206" width="15" style="2" customWidth="1"/>
    <col min="9207" max="9207" width="15.85546875" style="2"/>
    <col min="9208" max="9208" width="19.85546875" style="2" customWidth="1"/>
    <col min="9209" max="9209" width="20.42578125" style="2" customWidth="1"/>
    <col min="9210" max="9210" width="17.5703125" style="2" customWidth="1"/>
    <col min="9211" max="9211" width="15.85546875" style="2" customWidth="1"/>
    <col min="9212" max="9212" width="16.28515625" style="2" customWidth="1"/>
    <col min="9213" max="9459" width="11.42578125" style="2" customWidth="1"/>
    <col min="9460" max="9460" width="5.140625" style="2" customWidth="1"/>
    <col min="9461" max="9461" width="44" style="2" customWidth="1"/>
    <col min="9462" max="9462" width="15" style="2" customWidth="1"/>
    <col min="9463" max="9463" width="15.85546875" style="2"/>
    <col min="9464" max="9464" width="19.85546875" style="2" customWidth="1"/>
    <col min="9465" max="9465" width="20.42578125" style="2" customWidth="1"/>
    <col min="9466" max="9466" width="17.5703125" style="2" customWidth="1"/>
    <col min="9467" max="9467" width="15.85546875" style="2" customWidth="1"/>
    <col min="9468" max="9468" width="16.28515625" style="2" customWidth="1"/>
    <col min="9469" max="9715" width="11.42578125" style="2" customWidth="1"/>
    <col min="9716" max="9716" width="5.140625" style="2" customWidth="1"/>
    <col min="9717" max="9717" width="44" style="2" customWidth="1"/>
    <col min="9718" max="9718" width="15" style="2" customWidth="1"/>
    <col min="9719" max="9719" width="15.85546875" style="2"/>
    <col min="9720" max="9720" width="19.85546875" style="2" customWidth="1"/>
    <col min="9721" max="9721" width="20.42578125" style="2" customWidth="1"/>
    <col min="9722" max="9722" width="17.5703125" style="2" customWidth="1"/>
    <col min="9723" max="9723" width="15.85546875" style="2" customWidth="1"/>
    <col min="9724" max="9724" width="16.28515625" style="2" customWidth="1"/>
    <col min="9725" max="9971" width="11.42578125" style="2" customWidth="1"/>
    <col min="9972" max="9972" width="5.140625" style="2" customWidth="1"/>
    <col min="9973" max="9973" width="44" style="2" customWidth="1"/>
    <col min="9974" max="9974" width="15" style="2" customWidth="1"/>
    <col min="9975" max="9975" width="15.85546875" style="2"/>
    <col min="9976" max="9976" width="19.85546875" style="2" customWidth="1"/>
    <col min="9977" max="9977" width="20.42578125" style="2" customWidth="1"/>
    <col min="9978" max="9978" width="17.5703125" style="2" customWidth="1"/>
    <col min="9979" max="9979" width="15.85546875" style="2" customWidth="1"/>
    <col min="9980" max="9980" width="16.28515625" style="2" customWidth="1"/>
    <col min="9981" max="10227" width="11.42578125" style="2" customWidth="1"/>
    <col min="10228" max="10228" width="5.140625" style="2" customWidth="1"/>
    <col min="10229" max="10229" width="44" style="2" customWidth="1"/>
    <col min="10230" max="10230" width="15" style="2" customWidth="1"/>
    <col min="10231" max="10231" width="15.85546875" style="2"/>
    <col min="10232" max="10232" width="19.85546875" style="2" customWidth="1"/>
    <col min="10233" max="10233" width="20.42578125" style="2" customWidth="1"/>
    <col min="10234" max="10234" width="17.5703125" style="2" customWidth="1"/>
    <col min="10235" max="10235" width="15.85546875" style="2" customWidth="1"/>
    <col min="10236" max="10236" width="16.28515625" style="2" customWidth="1"/>
    <col min="10237" max="10483" width="11.42578125" style="2" customWidth="1"/>
    <col min="10484" max="10484" width="5.140625" style="2" customWidth="1"/>
    <col min="10485" max="10485" width="44" style="2" customWidth="1"/>
    <col min="10486" max="10486" width="15" style="2" customWidth="1"/>
    <col min="10487" max="10487" width="15.85546875" style="2"/>
    <col min="10488" max="10488" width="19.85546875" style="2" customWidth="1"/>
    <col min="10489" max="10489" width="20.42578125" style="2" customWidth="1"/>
    <col min="10490" max="10490" width="17.5703125" style="2" customWidth="1"/>
    <col min="10491" max="10491" width="15.85546875" style="2" customWidth="1"/>
    <col min="10492" max="10492" width="16.28515625" style="2" customWidth="1"/>
    <col min="10493" max="10739" width="11.42578125" style="2" customWidth="1"/>
    <col min="10740" max="10740" width="5.140625" style="2" customWidth="1"/>
    <col min="10741" max="10741" width="44" style="2" customWidth="1"/>
    <col min="10742" max="10742" width="15" style="2" customWidth="1"/>
    <col min="10743" max="10743" width="15.85546875" style="2"/>
    <col min="10744" max="10744" width="19.85546875" style="2" customWidth="1"/>
    <col min="10745" max="10745" width="20.42578125" style="2" customWidth="1"/>
    <col min="10746" max="10746" width="17.5703125" style="2" customWidth="1"/>
    <col min="10747" max="10747" width="15.85546875" style="2" customWidth="1"/>
    <col min="10748" max="10748" width="16.28515625" style="2" customWidth="1"/>
    <col min="10749" max="10995" width="11.42578125" style="2" customWidth="1"/>
    <col min="10996" max="10996" width="5.140625" style="2" customWidth="1"/>
    <col min="10997" max="10997" width="44" style="2" customWidth="1"/>
    <col min="10998" max="10998" width="15" style="2" customWidth="1"/>
    <col min="10999" max="10999" width="15.85546875" style="2"/>
    <col min="11000" max="11000" width="19.85546875" style="2" customWidth="1"/>
    <col min="11001" max="11001" width="20.42578125" style="2" customWidth="1"/>
    <col min="11002" max="11002" width="17.5703125" style="2" customWidth="1"/>
    <col min="11003" max="11003" width="15.85546875" style="2" customWidth="1"/>
    <col min="11004" max="11004" width="16.28515625" style="2" customWidth="1"/>
    <col min="11005" max="11251" width="11.42578125" style="2" customWidth="1"/>
    <col min="11252" max="11252" width="5.140625" style="2" customWidth="1"/>
    <col min="11253" max="11253" width="44" style="2" customWidth="1"/>
    <col min="11254" max="11254" width="15" style="2" customWidth="1"/>
    <col min="11255" max="11255" width="15.85546875" style="2"/>
    <col min="11256" max="11256" width="19.85546875" style="2" customWidth="1"/>
    <col min="11257" max="11257" width="20.42578125" style="2" customWidth="1"/>
    <col min="11258" max="11258" width="17.5703125" style="2" customWidth="1"/>
    <col min="11259" max="11259" width="15.85546875" style="2" customWidth="1"/>
    <col min="11260" max="11260" width="16.28515625" style="2" customWidth="1"/>
    <col min="11261" max="11507" width="11.42578125" style="2" customWidth="1"/>
    <col min="11508" max="11508" width="5.140625" style="2" customWidth="1"/>
    <col min="11509" max="11509" width="44" style="2" customWidth="1"/>
    <col min="11510" max="11510" width="15" style="2" customWidth="1"/>
    <col min="11511" max="11511" width="15.85546875" style="2"/>
    <col min="11512" max="11512" width="19.85546875" style="2" customWidth="1"/>
    <col min="11513" max="11513" width="20.42578125" style="2" customWidth="1"/>
    <col min="11514" max="11514" width="17.5703125" style="2" customWidth="1"/>
    <col min="11515" max="11515" width="15.85546875" style="2" customWidth="1"/>
    <col min="11516" max="11516" width="16.28515625" style="2" customWidth="1"/>
    <col min="11517" max="11763" width="11.42578125" style="2" customWidth="1"/>
    <col min="11764" max="11764" width="5.140625" style="2" customWidth="1"/>
    <col min="11765" max="11765" width="44" style="2" customWidth="1"/>
    <col min="11766" max="11766" width="15" style="2" customWidth="1"/>
    <col min="11767" max="11767" width="15.85546875" style="2"/>
    <col min="11768" max="11768" width="19.85546875" style="2" customWidth="1"/>
    <col min="11769" max="11769" width="20.42578125" style="2" customWidth="1"/>
    <col min="11770" max="11770" width="17.5703125" style="2" customWidth="1"/>
    <col min="11771" max="11771" width="15.85546875" style="2" customWidth="1"/>
    <col min="11772" max="11772" width="16.28515625" style="2" customWidth="1"/>
    <col min="11773" max="12019" width="11.42578125" style="2" customWidth="1"/>
    <col min="12020" max="12020" width="5.140625" style="2" customWidth="1"/>
    <col min="12021" max="12021" width="44" style="2" customWidth="1"/>
    <col min="12022" max="12022" width="15" style="2" customWidth="1"/>
    <col min="12023" max="12023" width="15.85546875" style="2"/>
    <col min="12024" max="12024" width="19.85546875" style="2" customWidth="1"/>
    <col min="12025" max="12025" width="20.42578125" style="2" customWidth="1"/>
    <col min="12026" max="12026" width="17.5703125" style="2" customWidth="1"/>
    <col min="12027" max="12027" width="15.85546875" style="2" customWidth="1"/>
    <col min="12028" max="12028" width="16.28515625" style="2" customWidth="1"/>
    <col min="12029" max="12275" width="11.42578125" style="2" customWidth="1"/>
    <col min="12276" max="12276" width="5.140625" style="2" customWidth="1"/>
    <col min="12277" max="12277" width="44" style="2" customWidth="1"/>
    <col min="12278" max="12278" width="15" style="2" customWidth="1"/>
    <col min="12279" max="12279" width="15.85546875" style="2"/>
    <col min="12280" max="12280" width="19.85546875" style="2" customWidth="1"/>
    <col min="12281" max="12281" width="20.42578125" style="2" customWidth="1"/>
    <col min="12282" max="12282" width="17.5703125" style="2" customWidth="1"/>
    <col min="12283" max="12283" width="15.85546875" style="2" customWidth="1"/>
    <col min="12284" max="12284" width="16.28515625" style="2" customWidth="1"/>
    <col min="12285" max="12531" width="11.42578125" style="2" customWidth="1"/>
    <col min="12532" max="12532" width="5.140625" style="2" customWidth="1"/>
    <col min="12533" max="12533" width="44" style="2" customWidth="1"/>
    <col min="12534" max="12534" width="15" style="2" customWidth="1"/>
    <col min="12535" max="12535" width="15.85546875" style="2"/>
    <col min="12536" max="12536" width="19.85546875" style="2" customWidth="1"/>
    <col min="12537" max="12537" width="20.42578125" style="2" customWidth="1"/>
    <col min="12538" max="12538" width="17.5703125" style="2" customWidth="1"/>
    <col min="12539" max="12539" width="15.85546875" style="2" customWidth="1"/>
    <col min="12540" max="12540" width="16.28515625" style="2" customWidth="1"/>
    <col min="12541" max="12787" width="11.42578125" style="2" customWidth="1"/>
    <col min="12788" max="12788" width="5.140625" style="2" customWidth="1"/>
    <col min="12789" max="12789" width="44" style="2" customWidth="1"/>
    <col min="12790" max="12790" width="15" style="2" customWidth="1"/>
    <col min="12791" max="12791" width="15.85546875" style="2"/>
    <col min="12792" max="12792" width="19.85546875" style="2" customWidth="1"/>
    <col min="12793" max="12793" width="20.42578125" style="2" customWidth="1"/>
    <col min="12794" max="12794" width="17.5703125" style="2" customWidth="1"/>
    <col min="12795" max="12795" width="15.85546875" style="2" customWidth="1"/>
    <col min="12796" max="12796" width="16.28515625" style="2" customWidth="1"/>
    <col min="12797" max="13043" width="11.42578125" style="2" customWidth="1"/>
    <col min="13044" max="13044" width="5.140625" style="2" customWidth="1"/>
    <col min="13045" max="13045" width="44" style="2" customWidth="1"/>
    <col min="13046" max="13046" width="15" style="2" customWidth="1"/>
    <col min="13047" max="13047" width="15.85546875" style="2"/>
    <col min="13048" max="13048" width="19.85546875" style="2" customWidth="1"/>
    <col min="13049" max="13049" width="20.42578125" style="2" customWidth="1"/>
    <col min="13050" max="13050" width="17.5703125" style="2" customWidth="1"/>
    <col min="13051" max="13051" width="15.85546875" style="2" customWidth="1"/>
    <col min="13052" max="13052" width="16.28515625" style="2" customWidth="1"/>
    <col min="13053" max="13299" width="11.42578125" style="2" customWidth="1"/>
    <col min="13300" max="13300" width="5.140625" style="2" customWidth="1"/>
    <col min="13301" max="13301" width="44" style="2" customWidth="1"/>
    <col min="13302" max="13302" width="15" style="2" customWidth="1"/>
    <col min="13303" max="13303" width="15.85546875" style="2"/>
    <col min="13304" max="13304" width="19.85546875" style="2" customWidth="1"/>
    <col min="13305" max="13305" width="20.42578125" style="2" customWidth="1"/>
    <col min="13306" max="13306" width="17.5703125" style="2" customWidth="1"/>
    <col min="13307" max="13307" width="15.85546875" style="2" customWidth="1"/>
    <col min="13308" max="13308" width="16.28515625" style="2" customWidth="1"/>
    <col min="13309" max="13555" width="11.42578125" style="2" customWidth="1"/>
    <col min="13556" max="13556" width="5.140625" style="2" customWidth="1"/>
    <col min="13557" max="13557" width="44" style="2" customWidth="1"/>
    <col min="13558" max="13558" width="15" style="2" customWidth="1"/>
    <col min="13559" max="13559" width="15.85546875" style="2"/>
    <col min="13560" max="13560" width="19.85546875" style="2" customWidth="1"/>
    <col min="13561" max="13561" width="20.42578125" style="2" customWidth="1"/>
    <col min="13562" max="13562" width="17.5703125" style="2" customWidth="1"/>
    <col min="13563" max="13563" width="15.85546875" style="2" customWidth="1"/>
    <col min="13564" max="13564" width="16.28515625" style="2" customWidth="1"/>
    <col min="13565" max="13811" width="11.42578125" style="2" customWidth="1"/>
    <col min="13812" max="13812" width="5.140625" style="2" customWidth="1"/>
    <col min="13813" max="13813" width="44" style="2" customWidth="1"/>
    <col min="13814" max="13814" width="15" style="2" customWidth="1"/>
    <col min="13815" max="13815" width="15.85546875" style="2"/>
    <col min="13816" max="13816" width="19.85546875" style="2" customWidth="1"/>
    <col min="13817" max="13817" width="20.42578125" style="2" customWidth="1"/>
    <col min="13818" max="13818" width="17.5703125" style="2" customWidth="1"/>
    <col min="13819" max="13819" width="15.85546875" style="2" customWidth="1"/>
    <col min="13820" max="13820" width="16.28515625" style="2" customWidth="1"/>
    <col min="13821" max="14067" width="11.42578125" style="2" customWidth="1"/>
    <col min="14068" max="14068" width="5.140625" style="2" customWidth="1"/>
    <col min="14069" max="14069" width="44" style="2" customWidth="1"/>
    <col min="14070" max="14070" width="15" style="2" customWidth="1"/>
    <col min="14071" max="14071" width="15.85546875" style="2"/>
    <col min="14072" max="14072" width="19.85546875" style="2" customWidth="1"/>
    <col min="14073" max="14073" width="20.42578125" style="2" customWidth="1"/>
    <col min="14074" max="14074" width="17.5703125" style="2" customWidth="1"/>
    <col min="14075" max="14075" width="15.85546875" style="2" customWidth="1"/>
    <col min="14076" max="14076" width="16.28515625" style="2" customWidth="1"/>
    <col min="14077" max="14323" width="11.42578125" style="2" customWidth="1"/>
    <col min="14324" max="14324" width="5.140625" style="2" customWidth="1"/>
    <col min="14325" max="14325" width="44" style="2" customWidth="1"/>
    <col min="14326" max="14326" width="15" style="2" customWidth="1"/>
    <col min="14327" max="14327" width="15.85546875" style="2"/>
    <col min="14328" max="14328" width="19.85546875" style="2" customWidth="1"/>
    <col min="14329" max="14329" width="20.42578125" style="2" customWidth="1"/>
    <col min="14330" max="14330" width="17.5703125" style="2" customWidth="1"/>
    <col min="14331" max="14331" width="15.85546875" style="2" customWidth="1"/>
    <col min="14332" max="14332" width="16.28515625" style="2" customWidth="1"/>
    <col min="14333" max="14579" width="11.42578125" style="2" customWidth="1"/>
    <col min="14580" max="14580" width="5.140625" style="2" customWidth="1"/>
    <col min="14581" max="14581" width="44" style="2" customWidth="1"/>
    <col min="14582" max="14582" width="15" style="2" customWidth="1"/>
    <col min="14583" max="14583" width="15.85546875" style="2"/>
    <col min="14584" max="14584" width="19.85546875" style="2" customWidth="1"/>
    <col min="14585" max="14585" width="20.42578125" style="2" customWidth="1"/>
    <col min="14586" max="14586" width="17.5703125" style="2" customWidth="1"/>
    <col min="14587" max="14587" width="15.85546875" style="2" customWidth="1"/>
    <col min="14588" max="14588" width="16.28515625" style="2" customWidth="1"/>
    <col min="14589" max="14835" width="11.42578125" style="2" customWidth="1"/>
    <col min="14836" max="14836" width="5.140625" style="2" customWidth="1"/>
    <col min="14837" max="14837" width="44" style="2" customWidth="1"/>
    <col min="14838" max="14838" width="15" style="2" customWidth="1"/>
    <col min="14839" max="14839" width="15.85546875" style="2"/>
    <col min="14840" max="14840" width="19.85546875" style="2" customWidth="1"/>
    <col min="14841" max="14841" width="20.42578125" style="2" customWidth="1"/>
    <col min="14842" max="14842" width="17.5703125" style="2" customWidth="1"/>
    <col min="14843" max="14843" width="15.85546875" style="2" customWidth="1"/>
    <col min="14844" max="14844" width="16.28515625" style="2" customWidth="1"/>
    <col min="14845" max="15091" width="11.42578125" style="2" customWidth="1"/>
    <col min="15092" max="15092" width="5.140625" style="2" customWidth="1"/>
    <col min="15093" max="15093" width="44" style="2" customWidth="1"/>
    <col min="15094" max="15094" width="15" style="2" customWidth="1"/>
    <col min="15095" max="15095" width="15.85546875" style="2"/>
    <col min="15096" max="15096" width="19.85546875" style="2" customWidth="1"/>
    <col min="15097" max="15097" width="20.42578125" style="2" customWidth="1"/>
    <col min="15098" max="15098" width="17.5703125" style="2" customWidth="1"/>
    <col min="15099" max="15099" width="15.85546875" style="2" customWidth="1"/>
    <col min="15100" max="15100" width="16.28515625" style="2" customWidth="1"/>
    <col min="15101" max="15347" width="11.42578125" style="2" customWidth="1"/>
    <col min="15348" max="15348" width="5.140625" style="2" customWidth="1"/>
    <col min="15349" max="15349" width="44" style="2" customWidth="1"/>
    <col min="15350" max="15350" width="15" style="2" customWidth="1"/>
    <col min="15351" max="15351" width="15.85546875" style="2"/>
    <col min="15352" max="15352" width="19.85546875" style="2" customWidth="1"/>
    <col min="15353" max="15353" width="20.42578125" style="2" customWidth="1"/>
    <col min="15354" max="15354" width="17.5703125" style="2" customWidth="1"/>
    <col min="15355" max="15355" width="15.85546875" style="2" customWidth="1"/>
    <col min="15356" max="15356" width="16.28515625" style="2" customWidth="1"/>
    <col min="15357" max="15603" width="11.42578125" style="2" customWidth="1"/>
    <col min="15604" max="15604" width="5.140625" style="2" customWidth="1"/>
    <col min="15605" max="15605" width="44" style="2" customWidth="1"/>
    <col min="15606" max="15606" width="15" style="2" customWidth="1"/>
    <col min="15607" max="15607" width="15.85546875" style="2"/>
    <col min="15608" max="15608" width="19.85546875" style="2" customWidth="1"/>
    <col min="15609" max="15609" width="20.42578125" style="2" customWidth="1"/>
    <col min="15610" max="15610" width="17.5703125" style="2" customWidth="1"/>
    <col min="15611" max="15611" width="15.85546875" style="2" customWidth="1"/>
    <col min="15612" max="15612" width="16.28515625" style="2" customWidth="1"/>
    <col min="15613" max="15859" width="11.42578125" style="2" customWidth="1"/>
    <col min="15860" max="15860" width="5.140625" style="2" customWidth="1"/>
    <col min="15861" max="15861" width="44" style="2" customWidth="1"/>
    <col min="15862" max="15862" width="15" style="2" customWidth="1"/>
    <col min="15863" max="15863" width="15.85546875" style="2"/>
    <col min="15864" max="15864" width="19.85546875" style="2" customWidth="1"/>
    <col min="15865" max="15865" width="20.42578125" style="2" customWidth="1"/>
    <col min="15866" max="15866" width="17.5703125" style="2" customWidth="1"/>
    <col min="15867" max="15867" width="15.85546875" style="2" customWidth="1"/>
    <col min="15868" max="15868" width="16.28515625" style="2" customWidth="1"/>
    <col min="15869" max="16115" width="11.42578125" style="2" customWidth="1"/>
    <col min="16116" max="16116" width="5.140625" style="2" customWidth="1"/>
    <col min="16117" max="16117" width="44" style="2" customWidth="1"/>
    <col min="16118" max="16118" width="15" style="2" customWidth="1"/>
    <col min="16119" max="16119" width="15.85546875" style="2"/>
    <col min="16120" max="16120" width="19.85546875" style="2" customWidth="1"/>
    <col min="16121" max="16121" width="20.42578125" style="2" customWidth="1"/>
    <col min="16122" max="16122" width="17.5703125" style="2" customWidth="1"/>
    <col min="16123" max="16123" width="15.85546875" style="2" customWidth="1"/>
    <col min="16124" max="16124" width="16.28515625" style="2" customWidth="1"/>
    <col min="16125" max="16371" width="11.42578125" style="2" customWidth="1"/>
    <col min="16372" max="16372" width="5.140625" style="2" customWidth="1"/>
    <col min="16373" max="16373" width="44" style="2" customWidth="1"/>
    <col min="16374" max="16374" width="15" style="2" customWidth="1"/>
    <col min="16375" max="16384" width="15.85546875" style="2"/>
  </cols>
  <sheetData>
    <row r="1" spans="1:7" s="1" customFormat="1">
      <c r="A1" s="206"/>
      <c r="B1" s="206"/>
      <c r="C1" s="206"/>
    </row>
    <row r="2" spans="1:7" s="1" customFormat="1">
      <c r="A2" s="206" t="s">
        <v>14</v>
      </c>
      <c r="B2" s="206"/>
      <c r="C2" s="206"/>
      <c r="D2" s="206"/>
      <c r="E2" s="206"/>
      <c r="F2" s="206"/>
    </row>
    <row r="3" spans="1:7" s="1" customFormat="1">
      <c r="A3" s="206" t="s">
        <v>16</v>
      </c>
      <c r="B3" s="206"/>
      <c r="C3" s="206"/>
      <c r="D3" s="206"/>
      <c r="E3" s="206"/>
      <c r="F3" s="206"/>
    </row>
    <row r="4" spans="1:7" s="1" customFormat="1">
      <c r="A4" s="206" t="s">
        <v>17</v>
      </c>
      <c r="B4" s="206"/>
      <c r="C4" s="206"/>
      <c r="D4" s="206"/>
      <c r="E4" s="206"/>
      <c r="F4" s="206"/>
    </row>
    <row r="5" spans="1:7">
      <c r="A5" s="206" t="s">
        <v>32</v>
      </c>
      <c r="B5" s="206"/>
      <c r="C5" s="206"/>
      <c r="D5" s="206"/>
      <c r="E5" s="206"/>
      <c r="F5" s="206"/>
    </row>
    <row r="6" spans="1:7">
      <c r="A6" s="207" t="s">
        <v>0</v>
      </c>
      <c r="B6" s="207"/>
      <c r="C6" s="207"/>
    </row>
    <row r="7" spans="1:7" ht="16.5" customHeight="1">
      <c r="A7" s="13" t="s">
        <v>323</v>
      </c>
      <c r="B7" s="13"/>
      <c r="C7" s="13"/>
    </row>
    <row r="8" spans="1:7">
      <c r="A8" s="14"/>
      <c r="B8" s="14"/>
      <c r="C8" s="13"/>
    </row>
    <row r="9" spans="1:7" ht="26.25" customHeight="1">
      <c r="A9" s="204" t="s">
        <v>33</v>
      </c>
      <c r="B9" s="204"/>
      <c r="C9" s="204"/>
      <c r="D9" s="204"/>
      <c r="E9" s="204"/>
      <c r="F9" s="204"/>
      <c r="G9" s="204"/>
    </row>
    <row r="10" spans="1:7">
      <c r="A10" s="14"/>
      <c r="B10" s="14"/>
      <c r="C10" s="14"/>
    </row>
    <row r="11" spans="1:7" ht="37.5" customHeight="1">
      <c r="A11" s="198" t="s">
        <v>1</v>
      </c>
      <c r="B11" s="198"/>
      <c r="C11" s="198"/>
      <c r="D11" s="198"/>
      <c r="E11" s="198"/>
      <c r="F11" s="198"/>
    </row>
    <row r="12" spans="1:7">
      <c r="A12" s="12"/>
      <c r="B12" s="12"/>
      <c r="C12" s="12"/>
    </row>
    <row r="13" spans="1:7">
      <c r="A13" s="198" t="s">
        <v>19</v>
      </c>
      <c r="B13" s="198"/>
      <c r="C13" s="12"/>
    </row>
    <row r="14" spans="1:7" ht="14.25" customHeight="1">
      <c r="A14" s="198" t="s">
        <v>34</v>
      </c>
      <c r="B14" s="198"/>
      <c r="C14" s="12"/>
    </row>
    <row r="15" spans="1:7" ht="12.75" customHeight="1">
      <c r="A15" s="198" t="s">
        <v>20</v>
      </c>
      <c r="B15" s="198"/>
      <c r="C15" s="198"/>
    </row>
    <row r="16" spans="1:7" ht="12.75" customHeight="1">
      <c r="A16" s="198" t="s">
        <v>21</v>
      </c>
      <c r="B16" s="198"/>
      <c r="C16" s="198"/>
    </row>
    <row r="17" spans="1:3">
      <c r="A17" s="198" t="s">
        <v>22</v>
      </c>
      <c r="B17" s="198"/>
      <c r="C17" s="16"/>
    </row>
    <row r="18" spans="1:3">
      <c r="A18" s="198" t="s">
        <v>23</v>
      </c>
      <c r="B18" s="198"/>
      <c r="C18" s="16"/>
    </row>
    <row r="19" spans="1:3">
      <c r="A19" s="198" t="s">
        <v>24</v>
      </c>
      <c r="B19" s="198"/>
      <c r="C19" s="16"/>
    </row>
    <row r="20" spans="1:3" ht="12" customHeight="1">
      <c r="A20" s="198" t="s">
        <v>41</v>
      </c>
      <c r="B20" s="198"/>
      <c r="C20" s="198"/>
    </row>
    <row r="21" spans="1:3" ht="12.75" customHeight="1">
      <c r="A21" s="198" t="s">
        <v>35</v>
      </c>
      <c r="B21" s="198"/>
      <c r="C21" s="198"/>
    </row>
    <row r="22" spans="1:3" ht="15" customHeight="1">
      <c r="A22" s="198" t="s">
        <v>36</v>
      </c>
      <c r="B22" s="198"/>
      <c r="C22" s="198"/>
    </row>
    <row r="23" spans="1:3" ht="15" customHeight="1">
      <c r="A23" s="198" t="s">
        <v>37</v>
      </c>
      <c r="B23" s="198"/>
      <c r="C23" s="198"/>
    </row>
    <row r="24" spans="1:3" ht="12.75" customHeight="1">
      <c r="A24" s="198" t="s">
        <v>38</v>
      </c>
      <c r="B24" s="198"/>
      <c r="C24" s="198"/>
    </row>
    <row r="25" spans="1:3" ht="12" customHeight="1">
      <c r="A25" s="198" t="s">
        <v>39</v>
      </c>
      <c r="B25" s="198"/>
      <c r="C25" s="198"/>
    </row>
    <row r="26" spans="1:3" ht="15" customHeight="1">
      <c r="A26" s="24" t="s">
        <v>40</v>
      </c>
      <c r="B26" s="24"/>
      <c r="C26" s="24"/>
    </row>
    <row r="27" spans="1:3">
      <c r="A27" s="12"/>
      <c r="B27" s="12"/>
      <c r="C27" s="12"/>
    </row>
    <row r="28" spans="1:3">
      <c r="A28" s="14" t="s">
        <v>2</v>
      </c>
      <c r="B28" s="3"/>
      <c r="C28" s="3"/>
    </row>
    <row r="29" spans="1:3">
      <c r="A29" s="14"/>
      <c r="B29" s="3"/>
      <c r="C29" s="3"/>
    </row>
    <row r="30" spans="1:3">
      <c r="A30" s="198" t="s">
        <v>18</v>
      </c>
      <c r="B30" s="198"/>
      <c r="C30" s="3"/>
    </row>
    <row r="31" spans="1:3" ht="11.25" customHeight="1">
      <c r="A31" s="198" t="s">
        <v>42</v>
      </c>
      <c r="B31" s="198"/>
      <c r="C31" s="198"/>
    </row>
    <row r="32" spans="1:3" ht="12.75" customHeight="1">
      <c r="A32" s="198" t="s">
        <v>43</v>
      </c>
      <c r="B32" s="198"/>
      <c r="C32" s="198"/>
    </row>
    <row r="33" spans="1:3">
      <c r="A33" s="198" t="s">
        <v>44</v>
      </c>
      <c r="B33" s="198"/>
      <c r="C33" s="3"/>
    </row>
    <row r="34" spans="1:3">
      <c r="A34" s="198" t="s">
        <v>22</v>
      </c>
      <c r="B34" s="198"/>
      <c r="C34" s="3"/>
    </row>
    <row r="35" spans="1:3">
      <c r="A35" s="198" t="s">
        <v>59</v>
      </c>
      <c r="B35" s="198"/>
      <c r="C35" s="3"/>
    </row>
    <row r="36" spans="1:3" ht="12.75" customHeight="1">
      <c r="A36" s="198" t="s">
        <v>45</v>
      </c>
      <c r="B36" s="198"/>
      <c r="C36" s="198"/>
    </row>
    <row r="37" spans="1:3">
      <c r="A37" s="198" t="s">
        <v>46</v>
      </c>
      <c r="B37" s="198"/>
      <c r="C37" s="3"/>
    </row>
    <row r="38" spans="1:3">
      <c r="A38" s="198" t="s">
        <v>47</v>
      </c>
      <c r="B38" s="198"/>
      <c r="C38" s="3"/>
    </row>
    <row r="39" spans="1:3">
      <c r="A39" s="198" t="s">
        <v>48</v>
      </c>
      <c r="B39" s="198"/>
      <c r="C39" s="3"/>
    </row>
    <row r="40" spans="1:3">
      <c r="A40" s="198" t="s">
        <v>49</v>
      </c>
      <c r="B40" s="198"/>
      <c r="C40" s="3"/>
    </row>
    <row r="41" spans="1:3" ht="11.25" customHeight="1">
      <c r="A41" s="198" t="s">
        <v>50</v>
      </c>
      <c r="B41" s="198"/>
      <c r="C41" s="198"/>
    </row>
    <row r="42" spans="1:3">
      <c r="A42" s="198" t="s">
        <v>51</v>
      </c>
      <c r="B42" s="198"/>
      <c r="C42" s="3"/>
    </row>
    <row r="43" spans="1:3" ht="12.75" customHeight="1">
      <c r="A43" s="198" t="s">
        <v>52</v>
      </c>
      <c r="B43" s="198"/>
      <c r="C43" s="198"/>
    </row>
    <row r="44" spans="1:3">
      <c r="A44" s="198" t="s">
        <v>53</v>
      </c>
      <c r="B44" s="198"/>
      <c r="C44" s="3"/>
    </row>
    <row r="45" spans="1:3" ht="12.75" customHeight="1">
      <c r="A45" s="198" t="s">
        <v>54</v>
      </c>
      <c r="B45" s="198"/>
      <c r="C45" s="198"/>
    </row>
    <row r="46" spans="1:3">
      <c r="A46" s="198" t="s">
        <v>55</v>
      </c>
      <c r="B46" s="198"/>
      <c r="C46" s="3"/>
    </row>
    <row r="47" spans="1:3" ht="12.75" customHeight="1">
      <c r="A47" s="198" t="s">
        <v>56</v>
      </c>
      <c r="B47" s="198"/>
      <c r="C47" s="198"/>
    </row>
    <row r="48" spans="1:3" ht="19.5" customHeight="1">
      <c r="A48" s="198" t="s">
        <v>57</v>
      </c>
      <c r="B48" s="198"/>
      <c r="C48" s="3"/>
    </row>
    <row r="49" spans="1:6">
      <c r="A49" s="16"/>
      <c r="B49" s="16"/>
      <c r="C49" s="3"/>
    </row>
    <row r="50" spans="1:6">
      <c r="A50" s="4" t="s">
        <v>3</v>
      </c>
      <c r="B50" s="4"/>
      <c r="C50" s="4"/>
    </row>
    <row r="51" spans="1:6">
      <c r="A51" s="5"/>
      <c r="B51" s="3"/>
      <c r="C51" s="3"/>
    </row>
    <row r="52" spans="1:6" ht="26.25" customHeight="1">
      <c r="A52" s="198" t="s">
        <v>4</v>
      </c>
      <c r="B52" s="198"/>
      <c r="C52" s="198"/>
      <c r="D52" s="198"/>
      <c r="E52" s="198"/>
      <c r="F52" s="198"/>
    </row>
    <row r="53" spans="1:6">
      <c r="A53" s="12"/>
      <c r="B53" s="12"/>
      <c r="C53" s="12"/>
    </row>
    <row r="54" spans="1:6" ht="25.5">
      <c r="A54" s="208" t="s">
        <v>5</v>
      </c>
      <c r="B54" s="208"/>
      <c r="C54" s="211" t="s">
        <v>6</v>
      </c>
      <c r="D54" s="211"/>
      <c r="E54" s="15" t="s">
        <v>15</v>
      </c>
      <c r="F54" s="17" t="s">
        <v>25</v>
      </c>
    </row>
    <row r="55" spans="1:6" ht="14.25" customHeight="1">
      <c r="A55" s="197" t="s">
        <v>65</v>
      </c>
      <c r="B55" s="197"/>
      <c r="C55" s="196" t="s">
        <v>7</v>
      </c>
      <c r="D55" s="196"/>
      <c r="E55" s="6" t="s">
        <v>7</v>
      </c>
      <c r="F55" s="20" t="s">
        <v>7</v>
      </c>
    </row>
    <row r="56" spans="1:6" ht="18.75" customHeight="1">
      <c r="A56" s="197" t="s">
        <v>58</v>
      </c>
      <c r="B56" s="197"/>
      <c r="C56" s="196" t="s">
        <v>7</v>
      </c>
      <c r="D56" s="196"/>
      <c r="E56" s="6" t="s">
        <v>7</v>
      </c>
      <c r="F56" s="20" t="s">
        <v>7</v>
      </c>
    </row>
    <row r="57" spans="1:6" ht="12.75" customHeight="1">
      <c r="A57" s="209" t="s">
        <v>66</v>
      </c>
      <c r="B57" s="210"/>
      <c r="C57" s="196" t="s">
        <v>7</v>
      </c>
      <c r="D57" s="196"/>
      <c r="E57" s="6" t="s">
        <v>7</v>
      </c>
      <c r="F57" s="20" t="s">
        <v>7</v>
      </c>
    </row>
    <row r="58" spans="1:6" ht="12.75" customHeight="1">
      <c r="A58" s="197" t="s">
        <v>67</v>
      </c>
      <c r="B58" s="197"/>
      <c r="C58" s="196" t="s">
        <v>7</v>
      </c>
      <c r="D58" s="196"/>
      <c r="E58" s="20" t="s">
        <v>7</v>
      </c>
      <c r="F58" s="20" t="s">
        <v>7</v>
      </c>
    </row>
    <row r="59" spans="1:6" ht="12.75" customHeight="1">
      <c r="A59" s="197" t="s">
        <v>68</v>
      </c>
      <c r="B59" s="197"/>
      <c r="C59" s="196" t="s">
        <v>7</v>
      </c>
      <c r="D59" s="196"/>
      <c r="E59" s="20" t="s">
        <v>7</v>
      </c>
      <c r="F59" s="20" t="s">
        <v>7</v>
      </c>
    </row>
    <row r="60" spans="1:6" ht="16.5" customHeight="1">
      <c r="A60" s="197" t="s">
        <v>69</v>
      </c>
      <c r="B60" s="197"/>
      <c r="C60" s="196" t="s">
        <v>7</v>
      </c>
      <c r="D60" s="196"/>
      <c r="E60" s="20" t="s">
        <v>7</v>
      </c>
      <c r="F60" s="20" t="s">
        <v>7</v>
      </c>
    </row>
    <row r="61" spans="1:6" ht="12.75" customHeight="1">
      <c r="A61" s="197" t="s">
        <v>60</v>
      </c>
      <c r="B61" s="197"/>
      <c r="C61" s="196" t="s">
        <v>7</v>
      </c>
      <c r="D61" s="196"/>
      <c r="E61" s="20" t="s">
        <v>7</v>
      </c>
      <c r="F61" s="20" t="s">
        <v>7</v>
      </c>
    </row>
    <row r="62" spans="1:6" ht="12.75" customHeight="1">
      <c r="A62" s="197" t="s">
        <v>61</v>
      </c>
      <c r="B62" s="197"/>
      <c r="C62" s="196" t="s">
        <v>7</v>
      </c>
      <c r="D62" s="196"/>
      <c r="E62" s="20" t="s">
        <v>7</v>
      </c>
      <c r="F62" s="20" t="s">
        <v>7</v>
      </c>
    </row>
    <row r="63" spans="1:6" ht="12.75" customHeight="1">
      <c r="A63" s="197" t="s">
        <v>47</v>
      </c>
      <c r="B63" s="197"/>
      <c r="C63" s="196" t="s">
        <v>7</v>
      </c>
      <c r="D63" s="196"/>
      <c r="E63" s="20" t="s">
        <v>7</v>
      </c>
      <c r="F63" s="20" t="s">
        <v>7</v>
      </c>
    </row>
    <row r="64" spans="1:6">
      <c r="A64" s="197" t="s">
        <v>48</v>
      </c>
      <c r="B64" s="197"/>
      <c r="C64" s="196" t="s">
        <v>7</v>
      </c>
      <c r="D64" s="196"/>
      <c r="E64" s="20" t="s">
        <v>7</v>
      </c>
      <c r="F64" s="20" t="s">
        <v>7</v>
      </c>
    </row>
    <row r="65" spans="1:7" ht="12.75" customHeight="1">
      <c r="A65" s="197" t="s">
        <v>70</v>
      </c>
      <c r="B65" s="197"/>
      <c r="C65" s="196" t="s">
        <v>7</v>
      </c>
      <c r="D65" s="196"/>
      <c r="E65" s="20" t="s">
        <v>7</v>
      </c>
      <c r="F65" s="20" t="s">
        <v>7</v>
      </c>
    </row>
    <row r="66" spans="1:7" ht="17.25" customHeight="1">
      <c r="A66" s="197" t="s">
        <v>50</v>
      </c>
      <c r="B66" s="197"/>
      <c r="C66" s="196" t="s">
        <v>7</v>
      </c>
      <c r="D66" s="196"/>
      <c r="E66" s="20" t="s">
        <v>7</v>
      </c>
      <c r="F66" s="20" t="s">
        <v>7</v>
      </c>
    </row>
    <row r="67" spans="1:7" ht="12.75" customHeight="1">
      <c r="A67" s="197" t="s">
        <v>71</v>
      </c>
      <c r="B67" s="197"/>
      <c r="C67" s="196" t="s">
        <v>7</v>
      </c>
      <c r="D67" s="196"/>
      <c r="E67" s="20" t="s">
        <v>7</v>
      </c>
      <c r="F67" s="20" t="s">
        <v>7</v>
      </c>
    </row>
    <row r="68" spans="1:7" ht="15" customHeight="1">
      <c r="A68" s="197" t="s">
        <v>72</v>
      </c>
      <c r="B68" s="197"/>
      <c r="C68" s="196" t="s">
        <v>7</v>
      </c>
      <c r="D68" s="196"/>
      <c r="E68" s="20" t="s">
        <v>7</v>
      </c>
      <c r="F68" s="20" t="s">
        <v>7</v>
      </c>
    </row>
    <row r="69" spans="1:7" ht="12.75" customHeight="1">
      <c r="A69" s="197" t="s">
        <v>73</v>
      </c>
      <c r="B69" s="197"/>
      <c r="C69" s="196" t="s">
        <v>7</v>
      </c>
      <c r="D69" s="196"/>
      <c r="E69" s="20" t="s">
        <v>7</v>
      </c>
      <c r="F69" s="20" t="s">
        <v>7</v>
      </c>
    </row>
    <row r="70" spans="1:7" ht="12.75" customHeight="1">
      <c r="A70" s="197" t="s">
        <v>62</v>
      </c>
      <c r="B70" s="197"/>
      <c r="C70" s="200" t="s">
        <v>7</v>
      </c>
      <c r="D70" s="201"/>
      <c r="E70" s="26" t="s">
        <v>7</v>
      </c>
      <c r="F70" s="26" t="s">
        <v>7</v>
      </c>
    </row>
    <row r="71" spans="1:7" ht="12.75" customHeight="1">
      <c r="A71" s="197" t="s">
        <v>63</v>
      </c>
      <c r="B71" s="197"/>
      <c r="C71" s="200" t="s">
        <v>7</v>
      </c>
      <c r="D71" s="201"/>
      <c r="E71" s="26" t="s">
        <v>7</v>
      </c>
      <c r="F71" s="26" t="s">
        <v>7</v>
      </c>
    </row>
    <row r="72" spans="1:7" ht="12.75" customHeight="1">
      <c r="A72" s="197" t="s">
        <v>64</v>
      </c>
      <c r="B72" s="197"/>
      <c r="C72" s="200" t="s">
        <v>7</v>
      </c>
      <c r="D72" s="201"/>
      <c r="E72" s="26" t="s">
        <v>7</v>
      </c>
      <c r="F72" s="26" t="s">
        <v>7</v>
      </c>
    </row>
    <row r="73" spans="1:7" ht="12.75" customHeight="1">
      <c r="A73" s="197" t="s">
        <v>57</v>
      </c>
      <c r="B73" s="197"/>
      <c r="C73" s="200" t="s">
        <v>7</v>
      </c>
      <c r="D73" s="201"/>
      <c r="E73" s="26" t="s">
        <v>7</v>
      </c>
      <c r="F73" s="26" t="s">
        <v>7</v>
      </c>
    </row>
    <row r="74" spans="1:7" ht="12.75" customHeight="1">
      <c r="A74" s="25"/>
      <c r="B74" s="25"/>
      <c r="C74" s="8"/>
      <c r="D74" s="8"/>
      <c r="E74" s="8"/>
      <c r="F74" s="8"/>
    </row>
    <row r="75" spans="1:7">
      <c r="A75" s="7"/>
      <c r="B75" s="8"/>
      <c r="C75" s="8"/>
    </row>
    <row r="76" spans="1:7" ht="37.5" customHeight="1">
      <c r="A76" s="198" t="s">
        <v>8</v>
      </c>
      <c r="B76" s="198"/>
      <c r="C76" s="198"/>
      <c r="D76" s="198"/>
      <c r="E76" s="198"/>
      <c r="F76" s="198"/>
    </row>
    <row r="77" spans="1:7">
      <c r="A77" s="12"/>
      <c r="B77" s="12"/>
      <c r="C77" s="12"/>
    </row>
    <row r="78" spans="1:7" ht="20.25" customHeight="1">
      <c r="A78" s="199" t="s">
        <v>9</v>
      </c>
      <c r="B78" s="199"/>
      <c r="C78" s="199"/>
    </row>
    <row r="79" spans="1:7" ht="24.75" customHeight="1">
      <c r="A79" s="205" t="s">
        <v>74</v>
      </c>
      <c r="B79" s="205"/>
      <c r="C79" s="205"/>
      <c r="D79" s="205"/>
      <c r="E79" s="205"/>
      <c r="F79" s="205"/>
      <c r="G79" s="205"/>
    </row>
    <row r="80" spans="1:7">
      <c r="A80" s="16"/>
      <c r="B80" s="16"/>
      <c r="C80" s="16"/>
    </row>
    <row r="81" spans="1:6">
      <c r="A81" s="199" t="s">
        <v>10</v>
      </c>
      <c r="B81" s="199"/>
      <c r="C81" s="199"/>
    </row>
    <row r="82" spans="1:6">
      <c r="A82" s="18"/>
      <c r="B82" s="18"/>
      <c r="C82" s="18"/>
    </row>
    <row r="83" spans="1:6" ht="25.5" customHeight="1">
      <c r="A83" s="203" t="s">
        <v>26</v>
      </c>
      <c r="B83" s="203"/>
      <c r="C83" s="203"/>
      <c r="D83" s="203"/>
      <c r="E83" s="203"/>
      <c r="F83" s="203"/>
    </row>
    <row r="84" spans="1:6" ht="26.25" customHeight="1">
      <c r="A84" s="203" t="s">
        <v>27</v>
      </c>
      <c r="B84" s="203"/>
      <c r="C84" s="203"/>
      <c r="D84" s="203"/>
      <c r="E84" s="203"/>
      <c r="F84" s="203"/>
    </row>
    <row r="85" spans="1:6">
      <c r="A85" s="12"/>
      <c r="B85" s="12"/>
      <c r="C85" s="12"/>
    </row>
    <row r="86" spans="1:6">
      <c r="A86" s="12"/>
      <c r="B86" s="12"/>
      <c r="C86" s="12"/>
    </row>
    <row r="87" spans="1:6">
      <c r="A87" s="4" t="s">
        <v>11</v>
      </c>
      <c r="B87" s="9"/>
      <c r="C87" s="13"/>
    </row>
    <row r="88" spans="1:6">
      <c r="A88" s="3"/>
      <c r="B88" s="13"/>
      <c r="C88" s="13"/>
    </row>
    <row r="89" spans="1:6" ht="33.75" customHeight="1">
      <c r="A89" s="203" t="s">
        <v>12</v>
      </c>
      <c r="B89" s="203"/>
      <c r="C89" s="203"/>
      <c r="D89" s="203"/>
      <c r="E89" s="203"/>
      <c r="F89" s="203"/>
    </row>
    <row r="90" spans="1:6">
      <c r="A90" s="12"/>
      <c r="B90" s="12"/>
      <c r="C90" s="12"/>
    </row>
    <row r="91" spans="1:6">
      <c r="A91" s="21"/>
      <c r="B91" s="21"/>
      <c r="C91" s="21"/>
    </row>
    <row r="92" spans="1:6">
      <c r="A92" s="21"/>
      <c r="B92" s="21"/>
      <c r="C92" s="21"/>
    </row>
    <row r="93" spans="1:6">
      <c r="A93" s="21"/>
      <c r="B93" s="21"/>
      <c r="C93" s="21"/>
    </row>
    <row r="94" spans="1:6" ht="25.5">
      <c r="A94" s="19" t="s">
        <v>30</v>
      </c>
      <c r="B94" s="202" t="s">
        <v>28</v>
      </c>
      <c r="C94" s="202"/>
      <c r="D94" s="202" t="s">
        <v>29</v>
      </c>
      <c r="E94" s="202"/>
    </row>
    <row r="95" spans="1:6">
      <c r="A95" s="22" t="s">
        <v>78</v>
      </c>
      <c r="B95" s="193" t="s">
        <v>77</v>
      </c>
      <c r="C95" s="193"/>
      <c r="D95" s="194">
        <v>40600000</v>
      </c>
      <c r="E95" s="195"/>
    </row>
    <row r="96" spans="1:6">
      <c r="A96" s="22">
        <v>16</v>
      </c>
      <c r="B96" s="193" t="s">
        <v>79</v>
      </c>
      <c r="C96" s="193"/>
      <c r="D96" s="194">
        <v>56271600</v>
      </c>
      <c r="E96" s="195"/>
    </row>
    <row r="97" spans="1:5">
      <c r="A97" s="22" t="s">
        <v>324</v>
      </c>
      <c r="B97" s="193" t="s">
        <v>80</v>
      </c>
      <c r="C97" s="193"/>
      <c r="D97" s="194">
        <v>31612726</v>
      </c>
      <c r="E97" s="195"/>
    </row>
    <row r="98" spans="1:5">
      <c r="A98" s="22" t="s">
        <v>82</v>
      </c>
      <c r="B98" s="193" t="s">
        <v>81</v>
      </c>
      <c r="C98" s="193"/>
      <c r="D98" s="194">
        <v>18942800</v>
      </c>
      <c r="E98" s="195"/>
    </row>
    <row r="99" spans="1:5">
      <c r="A99" s="22" t="s">
        <v>84</v>
      </c>
      <c r="B99" s="193" t="s">
        <v>83</v>
      </c>
      <c r="C99" s="193"/>
      <c r="D99" s="194">
        <v>8439000</v>
      </c>
      <c r="E99" s="195"/>
    </row>
    <row r="100" spans="1:5">
      <c r="A100" s="22">
        <v>9</v>
      </c>
      <c r="B100" s="193" t="s">
        <v>85</v>
      </c>
      <c r="C100" s="193"/>
      <c r="D100" s="194">
        <v>8004000</v>
      </c>
      <c r="E100" s="195"/>
    </row>
    <row r="101" spans="1:5">
      <c r="A101" s="22">
        <v>8</v>
      </c>
      <c r="B101" s="193" t="s">
        <v>86</v>
      </c>
      <c r="C101" s="193"/>
      <c r="D101" s="194">
        <v>20880000</v>
      </c>
      <c r="E101" s="195"/>
    </row>
    <row r="102" spans="1:5">
      <c r="A102" s="22" t="s">
        <v>88</v>
      </c>
      <c r="B102" s="193" t="s">
        <v>87</v>
      </c>
      <c r="C102" s="193"/>
      <c r="D102" s="194">
        <v>52081680</v>
      </c>
      <c r="E102" s="195"/>
    </row>
    <row r="103" spans="1:5">
      <c r="A103" s="22">
        <v>11</v>
      </c>
      <c r="B103" s="193" t="s">
        <v>89</v>
      </c>
      <c r="C103" s="193"/>
      <c r="D103" s="194">
        <v>170899999.75999999</v>
      </c>
      <c r="E103" s="195"/>
    </row>
    <row r="104" spans="1:5">
      <c r="A104" s="22">
        <v>15</v>
      </c>
      <c r="B104" s="193" t="s">
        <v>90</v>
      </c>
      <c r="C104" s="193"/>
      <c r="D104" s="194">
        <v>2443795.2000000002</v>
      </c>
      <c r="E104" s="195"/>
    </row>
    <row r="105" spans="1:5">
      <c r="A105" s="191" t="s">
        <v>31</v>
      </c>
      <c r="B105" s="191"/>
      <c r="C105" s="191"/>
      <c r="D105" s="192">
        <f>SUM(D95:E104)</f>
        <v>410175600.95999998</v>
      </c>
      <c r="E105" s="191"/>
    </row>
    <row r="106" spans="1:5">
      <c r="A106" s="3"/>
      <c r="B106" s="13"/>
      <c r="C106" s="13"/>
    </row>
    <row r="107" spans="1:5">
      <c r="A107" s="3"/>
      <c r="B107" s="13"/>
      <c r="C107" s="13"/>
    </row>
    <row r="108" spans="1:5">
      <c r="A108" s="3"/>
      <c r="B108" s="13"/>
      <c r="C108" s="13"/>
    </row>
    <row r="109" spans="1:5">
      <c r="A109" s="3"/>
      <c r="B109" s="13"/>
      <c r="C109" s="13"/>
    </row>
    <row r="110" spans="1:5">
      <c r="A110" s="3"/>
      <c r="B110" s="13"/>
      <c r="C110" s="13"/>
    </row>
    <row r="111" spans="1:5">
      <c r="A111" s="23" t="s">
        <v>75</v>
      </c>
      <c r="D111" s="23" t="s">
        <v>76</v>
      </c>
    </row>
    <row r="112" spans="1:5">
      <c r="A112" s="10" t="s">
        <v>13</v>
      </c>
      <c r="C112" s="10"/>
      <c r="D112" s="10" t="s">
        <v>13</v>
      </c>
    </row>
    <row r="113" spans="1:4">
      <c r="A113" s="12"/>
      <c r="B113" s="12"/>
      <c r="C113" s="12"/>
    </row>
    <row r="114" spans="1:4">
      <c r="A114" s="12"/>
      <c r="B114" s="12"/>
      <c r="C114" s="12"/>
    </row>
    <row r="115" spans="1:4">
      <c r="A115" s="12"/>
      <c r="B115" s="12"/>
      <c r="C115" s="12"/>
    </row>
    <row r="116" spans="1:4">
      <c r="A116" s="12"/>
      <c r="B116" s="12"/>
      <c r="C116" s="12"/>
    </row>
    <row r="117" spans="1:4">
      <c r="A117" s="12"/>
      <c r="B117" s="10"/>
      <c r="C117" s="10"/>
    </row>
    <row r="118" spans="1:4">
      <c r="A118" s="12"/>
      <c r="B118" s="10"/>
      <c r="C118" s="12"/>
    </row>
    <row r="119" spans="1:4">
      <c r="A119" s="23"/>
      <c r="B119" s="12"/>
      <c r="C119" s="12"/>
      <c r="D119" s="23"/>
    </row>
    <row r="120" spans="1:4">
      <c r="A120" s="10"/>
      <c r="B120" s="11"/>
      <c r="C120" s="11"/>
      <c r="D120" s="10"/>
    </row>
  </sheetData>
  <mergeCells count="112">
    <mergeCell ref="A22:C22"/>
    <mergeCell ref="A23:C23"/>
    <mergeCell ref="A24:C24"/>
    <mergeCell ref="A25:C25"/>
    <mergeCell ref="A41:C41"/>
    <mergeCell ref="A47:C47"/>
    <mergeCell ref="A31:C31"/>
    <mergeCell ref="A43:C43"/>
    <mergeCell ref="A45:C45"/>
    <mergeCell ref="A30:B30"/>
    <mergeCell ref="A33:B33"/>
    <mergeCell ref="A9:G9"/>
    <mergeCell ref="A79:G79"/>
    <mergeCell ref="A81:C81"/>
    <mergeCell ref="A76:F76"/>
    <mergeCell ref="A83:F83"/>
    <mergeCell ref="A1:C1"/>
    <mergeCell ref="A6:C6"/>
    <mergeCell ref="A13:B13"/>
    <mergeCell ref="A11:F11"/>
    <mergeCell ref="A2:F2"/>
    <mergeCell ref="A3:F3"/>
    <mergeCell ref="A54:B54"/>
    <mergeCell ref="A55:B55"/>
    <mergeCell ref="A56:B56"/>
    <mergeCell ref="A57:B57"/>
    <mergeCell ref="A52:F52"/>
    <mergeCell ref="C54:D54"/>
    <mergeCell ref="C55:D55"/>
    <mergeCell ref="C56:D56"/>
    <mergeCell ref="C57:D57"/>
    <mergeCell ref="A4:F4"/>
    <mergeCell ref="A20:C20"/>
    <mergeCell ref="A21:C21"/>
    <mergeCell ref="A5:F5"/>
    <mergeCell ref="A15:C15"/>
    <mergeCell ref="A16:C16"/>
    <mergeCell ref="A42:B42"/>
    <mergeCell ref="A32:C32"/>
    <mergeCell ref="A36:C36"/>
    <mergeCell ref="A44:B44"/>
    <mergeCell ref="B95:C95"/>
    <mergeCell ref="D94:E94"/>
    <mergeCell ref="D95:E95"/>
    <mergeCell ref="A17:B17"/>
    <mergeCell ref="A18:B18"/>
    <mergeCell ref="A19:B19"/>
    <mergeCell ref="A34:B34"/>
    <mergeCell ref="A35:B35"/>
    <mergeCell ref="A37:B37"/>
    <mergeCell ref="A38:B38"/>
    <mergeCell ref="A39:B39"/>
    <mergeCell ref="A40:B40"/>
    <mergeCell ref="A84:F84"/>
    <mergeCell ref="A89:F89"/>
    <mergeCell ref="B94:C94"/>
    <mergeCell ref="A64:B64"/>
    <mergeCell ref="C64:D64"/>
    <mergeCell ref="A65:B65"/>
    <mergeCell ref="A14:B14"/>
    <mergeCell ref="A78:C78"/>
    <mergeCell ref="A58:B58"/>
    <mergeCell ref="C58:D58"/>
    <mergeCell ref="A59:B59"/>
    <mergeCell ref="C59:D59"/>
    <mergeCell ref="A60:B60"/>
    <mergeCell ref="C60:D60"/>
    <mergeCell ref="A46:B46"/>
    <mergeCell ref="A67:B67"/>
    <mergeCell ref="C67:D67"/>
    <mergeCell ref="A68:B68"/>
    <mergeCell ref="C68:D68"/>
    <mergeCell ref="A69:B69"/>
    <mergeCell ref="C69:D69"/>
    <mergeCell ref="A48:B48"/>
    <mergeCell ref="A70:B70"/>
    <mergeCell ref="A71:B71"/>
    <mergeCell ref="A72:B72"/>
    <mergeCell ref="A73:B73"/>
    <mergeCell ref="C70:D70"/>
    <mergeCell ref="C71:D71"/>
    <mergeCell ref="C72:D72"/>
    <mergeCell ref="C73:D73"/>
    <mergeCell ref="C65:D65"/>
    <mergeCell ref="A66:B66"/>
    <mergeCell ref="C66:D66"/>
    <mergeCell ref="A61:B61"/>
    <mergeCell ref="C61:D61"/>
    <mergeCell ref="A62:B62"/>
    <mergeCell ref="C62:D62"/>
    <mergeCell ref="A63:B63"/>
    <mergeCell ref="C63:D63"/>
    <mergeCell ref="A105:C105"/>
    <mergeCell ref="D105:E105"/>
    <mergeCell ref="B104:C104"/>
    <mergeCell ref="D96:E96"/>
    <mergeCell ref="D97:E97"/>
    <mergeCell ref="D98:E98"/>
    <mergeCell ref="D99:E99"/>
    <mergeCell ref="D100:E100"/>
    <mergeCell ref="D101:E101"/>
    <mergeCell ref="D102:E102"/>
    <mergeCell ref="D103:E103"/>
    <mergeCell ref="D104:E104"/>
    <mergeCell ref="B100:C100"/>
    <mergeCell ref="B101:C101"/>
    <mergeCell ref="B102:C102"/>
    <mergeCell ref="B103:C103"/>
    <mergeCell ref="B96:C96"/>
    <mergeCell ref="B97:C97"/>
    <mergeCell ref="B98:C98"/>
    <mergeCell ref="B99:C99"/>
  </mergeCells>
  <pageMargins left="0.70866141732283472" right="0.70866141732283472" top="0.74803149606299213" bottom="0.74803149606299213" header="0.31496062992125984" footer="0.31496062992125984"/>
  <pageSetup scale="81" orientation="portrait" r:id="rId1"/>
  <rowBreaks count="1" manualBreakCount="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4"/>
  <sheetViews>
    <sheetView workbookViewId="0">
      <selection activeCell="J11" sqref="J11"/>
    </sheetView>
  </sheetViews>
  <sheetFormatPr baseColWidth="10" defaultRowHeight="15"/>
  <cols>
    <col min="2" max="2" width="26.7109375" customWidth="1"/>
    <col min="3" max="3" width="43" customWidth="1"/>
    <col min="4" max="4" width="18.5703125" customWidth="1"/>
    <col min="5" max="5" width="17.28515625" customWidth="1"/>
    <col min="6" max="6" width="48.42578125" customWidth="1"/>
    <col min="7" max="7" width="39.28515625" customWidth="1"/>
    <col min="8" max="8" width="33.85546875" customWidth="1"/>
    <col min="9" max="9" width="28.42578125" customWidth="1"/>
    <col min="10" max="10" width="25.7109375" customWidth="1"/>
    <col min="11" max="11" width="26.85546875" customWidth="1"/>
    <col min="12" max="13" width="27.140625" customWidth="1"/>
    <col min="14" max="14" width="23.85546875" customWidth="1"/>
    <col min="15" max="15" width="26.7109375" customWidth="1"/>
    <col min="16" max="17" width="24.28515625" customWidth="1"/>
    <col min="18" max="18" width="21.85546875" customWidth="1"/>
    <col min="19" max="19" width="27.42578125" customWidth="1"/>
    <col min="20" max="20" width="27.85546875" customWidth="1"/>
    <col min="21" max="21" width="22.5703125" customWidth="1"/>
    <col min="22" max="22" width="33.28515625" customWidth="1"/>
    <col min="23" max="23" width="28.42578125" customWidth="1"/>
    <col min="24" max="24" width="26.140625" customWidth="1"/>
  </cols>
  <sheetData>
    <row r="1" spans="1:24">
      <c r="B1" s="212" t="s">
        <v>91</v>
      </c>
      <c r="C1" s="212"/>
      <c r="D1" s="212"/>
      <c r="E1" s="212"/>
      <c r="F1" s="212"/>
      <c r="G1" s="212"/>
      <c r="H1" s="212"/>
    </row>
    <row r="2" spans="1:24">
      <c r="A2" s="212" t="s">
        <v>92</v>
      </c>
      <c r="B2" s="212"/>
      <c r="C2" s="212"/>
      <c r="D2" s="212"/>
      <c r="E2" s="212"/>
      <c r="F2" s="212"/>
      <c r="G2" s="212"/>
      <c r="H2" s="212"/>
    </row>
    <row r="3" spans="1:24">
      <c r="A3" s="213" t="s">
        <v>93</v>
      </c>
      <c r="B3" s="213"/>
      <c r="C3" s="213"/>
      <c r="D3" s="213"/>
      <c r="E3" s="213"/>
      <c r="F3" s="213"/>
      <c r="G3" s="213"/>
      <c r="H3" s="213"/>
    </row>
    <row r="4" spans="1:24">
      <c r="A4" s="212" t="s">
        <v>94</v>
      </c>
      <c r="B4" s="212"/>
      <c r="C4" s="212"/>
      <c r="D4" s="212"/>
      <c r="E4" s="212"/>
      <c r="F4" s="212"/>
      <c r="G4" s="212"/>
      <c r="H4" s="212"/>
    </row>
    <row r="5" spans="1:24">
      <c r="A5" s="28"/>
      <c r="B5" s="28"/>
      <c r="C5" s="28"/>
      <c r="D5" s="28"/>
      <c r="E5" s="28"/>
      <c r="F5" s="28"/>
      <c r="G5" s="28"/>
      <c r="H5" s="28"/>
    </row>
    <row r="6" spans="1:24">
      <c r="A6" s="28"/>
      <c r="B6" s="28"/>
      <c r="C6" s="28"/>
      <c r="D6" s="28"/>
      <c r="E6" s="28"/>
      <c r="F6" s="28"/>
      <c r="G6" s="28"/>
      <c r="H6" s="28"/>
    </row>
    <row r="7" spans="1:24" ht="60">
      <c r="B7" s="28"/>
      <c r="C7" s="28"/>
      <c r="D7" s="28"/>
      <c r="E7" s="29"/>
      <c r="F7" s="30" t="s">
        <v>95</v>
      </c>
      <c r="G7" s="31" t="s">
        <v>96</v>
      </c>
      <c r="H7" s="30" t="s">
        <v>97</v>
      </c>
      <c r="I7" s="31" t="s">
        <v>98</v>
      </c>
      <c r="J7" s="31" t="s">
        <v>99</v>
      </c>
      <c r="K7" s="31" t="s">
        <v>100</v>
      </c>
      <c r="L7" s="31" t="s">
        <v>101</v>
      </c>
      <c r="M7" s="31" t="s">
        <v>102</v>
      </c>
      <c r="N7" s="31" t="s">
        <v>103</v>
      </c>
      <c r="O7" s="31" t="s">
        <v>104</v>
      </c>
      <c r="P7" s="31" t="s">
        <v>105</v>
      </c>
      <c r="Q7" s="31" t="s">
        <v>106</v>
      </c>
      <c r="R7" s="31" t="s">
        <v>107</v>
      </c>
      <c r="S7" s="31" t="s">
        <v>108</v>
      </c>
      <c r="T7" s="31" t="s">
        <v>109</v>
      </c>
      <c r="U7" s="31" t="s">
        <v>110</v>
      </c>
      <c r="V7" s="31" t="s">
        <v>111</v>
      </c>
      <c r="W7" s="31" t="s">
        <v>112</v>
      </c>
      <c r="X7" s="31" t="s">
        <v>113</v>
      </c>
    </row>
    <row r="8" spans="1:24" ht="51" customHeight="1">
      <c r="A8" s="32" t="s">
        <v>114</v>
      </c>
      <c r="B8" s="32" t="s">
        <v>115</v>
      </c>
      <c r="C8" s="33" t="s">
        <v>116</v>
      </c>
      <c r="D8" s="33" t="s">
        <v>117</v>
      </c>
      <c r="E8" s="33" t="s">
        <v>118</v>
      </c>
      <c r="F8" s="34" t="s">
        <v>119</v>
      </c>
      <c r="G8" s="35" t="s">
        <v>119</v>
      </c>
      <c r="H8" s="35" t="s">
        <v>119</v>
      </c>
      <c r="I8" s="35" t="s">
        <v>119</v>
      </c>
      <c r="J8" s="35" t="s">
        <v>119</v>
      </c>
      <c r="K8" s="35" t="s">
        <v>119</v>
      </c>
      <c r="L8" s="35" t="s">
        <v>119</v>
      </c>
      <c r="M8" s="35" t="s">
        <v>119</v>
      </c>
      <c r="N8" s="35" t="s">
        <v>119</v>
      </c>
      <c r="O8" s="35" t="s">
        <v>119</v>
      </c>
      <c r="P8" s="35" t="s">
        <v>119</v>
      </c>
      <c r="Q8" s="35" t="s">
        <v>119</v>
      </c>
      <c r="R8" s="35" t="s">
        <v>119</v>
      </c>
      <c r="S8" s="35" t="s">
        <v>119</v>
      </c>
      <c r="T8" s="35" t="s">
        <v>119</v>
      </c>
      <c r="U8" s="35" t="s">
        <v>119</v>
      </c>
      <c r="V8" s="35" t="s">
        <v>119</v>
      </c>
      <c r="W8" s="35" t="s">
        <v>119</v>
      </c>
      <c r="X8" s="35" t="s">
        <v>119</v>
      </c>
    </row>
    <row r="9" spans="1:24" ht="60" customHeight="1">
      <c r="A9" s="36">
        <v>1</v>
      </c>
      <c r="B9" s="37" t="s">
        <v>120</v>
      </c>
      <c r="C9" s="38" t="s">
        <v>121</v>
      </c>
      <c r="D9" s="39" t="s">
        <v>122</v>
      </c>
      <c r="E9" s="40">
        <v>1</v>
      </c>
      <c r="F9" s="41" t="s">
        <v>123</v>
      </c>
      <c r="G9" s="41"/>
      <c r="H9" s="27"/>
      <c r="I9" s="27"/>
      <c r="J9" s="41"/>
      <c r="K9" s="27"/>
      <c r="L9" s="27"/>
      <c r="M9" s="27"/>
      <c r="N9" s="27"/>
      <c r="O9" s="41" t="s">
        <v>123</v>
      </c>
      <c r="P9" s="27"/>
      <c r="Q9" s="42"/>
      <c r="R9" s="27"/>
      <c r="S9" s="27"/>
      <c r="T9" s="41" t="s">
        <v>123</v>
      </c>
      <c r="U9" s="41" t="s">
        <v>123</v>
      </c>
      <c r="V9" s="27"/>
      <c r="W9" s="27"/>
      <c r="X9" s="41" t="s">
        <v>123</v>
      </c>
    </row>
    <row r="10" spans="1:24" ht="45">
      <c r="A10" s="36">
        <v>2</v>
      </c>
      <c r="B10" s="43" t="s">
        <v>124</v>
      </c>
      <c r="C10" s="44" t="s">
        <v>125</v>
      </c>
      <c r="D10" s="39" t="s">
        <v>126</v>
      </c>
      <c r="E10" s="40">
        <v>1</v>
      </c>
      <c r="F10" s="41" t="s">
        <v>123</v>
      </c>
      <c r="G10" s="41"/>
      <c r="H10" s="27"/>
      <c r="I10" s="27"/>
      <c r="J10" s="27"/>
      <c r="K10" s="27"/>
      <c r="L10" s="41" t="s">
        <v>123</v>
      </c>
      <c r="M10" s="27"/>
      <c r="N10" s="27"/>
      <c r="O10" s="27"/>
      <c r="P10" s="27"/>
      <c r="Q10" s="41" t="s">
        <v>127</v>
      </c>
      <c r="R10" s="27"/>
      <c r="S10" s="41"/>
      <c r="T10" s="27"/>
      <c r="U10" s="41" t="s">
        <v>123</v>
      </c>
      <c r="V10" s="27"/>
      <c r="W10" s="27"/>
      <c r="X10" s="27"/>
    </row>
    <row r="11" spans="1:24" ht="60">
      <c r="A11" s="36">
        <v>3</v>
      </c>
      <c r="B11" s="43" t="s">
        <v>128</v>
      </c>
      <c r="C11" s="44" t="s">
        <v>129</v>
      </c>
      <c r="D11" s="39" t="s">
        <v>130</v>
      </c>
      <c r="E11" s="40">
        <v>1</v>
      </c>
      <c r="F11" s="41" t="s">
        <v>131</v>
      </c>
      <c r="G11" s="41" t="s">
        <v>123</v>
      </c>
      <c r="H11" s="41" t="s">
        <v>123</v>
      </c>
      <c r="I11" s="27"/>
      <c r="J11" s="27"/>
      <c r="K11" s="41" t="s">
        <v>123</v>
      </c>
      <c r="L11" s="27"/>
      <c r="M11" s="27"/>
      <c r="N11" s="27"/>
      <c r="O11" s="41" t="s">
        <v>123</v>
      </c>
      <c r="P11" s="27"/>
      <c r="Q11" s="41" t="s">
        <v>127</v>
      </c>
      <c r="R11" s="27"/>
      <c r="S11" s="27"/>
      <c r="T11" s="27"/>
      <c r="U11" s="41" t="s">
        <v>123</v>
      </c>
      <c r="V11" s="27"/>
      <c r="W11" s="41" t="s">
        <v>123</v>
      </c>
      <c r="X11" s="41" t="s">
        <v>123</v>
      </c>
    </row>
    <row r="12" spans="1:24" ht="75">
      <c r="A12" s="36">
        <v>4</v>
      </c>
      <c r="B12" s="43" t="s">
        <v>132</v>
      </c>
      <c r="C12" s="44" t="s">
        <v>133</v>
      </c>
      <c r="D12" s="39" t="s">
        <v>134</v>
      </c>
      <c r="E12" s="40">
        <v>1</v>
      </c>
      <c r="F12" s="41" t="s">
        <v>135</v>
      </c>
      <c r="G12" s="41" t="s">
        <v>127</v>
      </c>
      <c r="H12" s="27"/>
      <c r="I12" s="27"/>
      <c r="J12" s="27"/>
      <c r="K12" s="41" t="s">
        <v>123</v>
      </c>
      <c r="L12" s="41" t="s">
        <v>123</v>
      </c>
      <c r="M12" s="27"/>
      <c r="N12" s="27"/>
      <c r="O12" s="41" t="s">
        <v>123</v>
      </c>
      <c r="P12" s="27"/>
      <c r="Q12" s="27"/>
      <c r="R12" s="27"/>
      <c r="S12" s="27"/>
      <c r="T12" s="27"/>
      <c r="U12" s="27"/>
      <c r="V12" s="27"/>
      <c r="W12" s="41" t="s">
        <v>123</v>
      </c>
      <c r="X12" s="27"/>
    </row>
    <row r="13" spans="1:24" ht="210">
      <c r="A13" s="36">
        <v>5</v>
      </c>
      <c r="B13" s="43" t="s">
        <v>136</v>
      </c>
      <c r="C13" s="44" t="s">
        <v>137</v>
      </c>
      <c r="D13" s="39" t="s">
        <v>138</v>
      </c>
      <c r="E13" s="40">
        <v>1</v>
      </c>
      <c r="F13" s="41" t="s">
        <v>131</v>
      </c>
      <c r="G13" s="27"/>
      <c r="H13" s="41" t="s">
        <v>123</v>
      </c>
      <c r="I13" s="27"/>
      <c r="J13" s="27"/>
      <c r="K13" s="27"/>
      <c r="L13" s="27"/>
      <c r="M13" s="41" t="s">
        <v>123</v>
      </c>
      <c r="N13" s="27"/>
      <c r="O13" s="41" t="s">
        <v>123</v>
      </c>
      <c r="P13" s="27"/>
      <c r="Q13" s="41" t="s">
        <v>123</v>
      </c>
      <c r="R13" s="27"/>
      <c r="S13" s="27"/>
      <c r="T13" s="27"/>
      <c r="U13" s="27"/>
      <c r="V13" s="41" t="s">
        <v>123</v>
      </c>
      <c r="W13" s="27"/>
      <c r="X13" s="27"/>
    </row>
    <row r="14" spans="1:24" ht="60">
      <c r="A14" s="36">
        <v>6</v>
      </c>
      <c r="B14" s="43" t="s">
        <v>139</v>
      </c>
      <c r="C14" s="44" t="s">
        <v>140</v>
      </c>
      <c r="D14" s="39" t="s">
        <v>141</v>
      </c>
      <c r="E14" s="40">
        <v>2</v>
      </c>
      <c r="F14" s="41" t="s">
        <v>127</v>
      </c>
      <c r="G14" s="27"/>
      <c r="H14" s="27"/>
      <c r="I14" s="27"/>
      <c r="J14" s="27"/>
      <c r="K14" s="27"/>
      <c r="L14" s="41" t="s">
        <v>123</v>
      </c>
      <c r="M14" s="27"/>
      <c r="N14" s="27"/>
      <c r="O14" s="27"/>
      <c r="P14" s="27"/>
      <c r="Q14" s="27"/>
      <c r="R14" s="27"/>
      <c r="S14" s="27"/>
      <c r="T14" s="27"/>
      <c r="U14" s="41" t="s">
        <v>123</v>
      </c>
      <c r="V14" s="41" t="s">
        <v>123</v>
      </c>
      <c r="W14" s="27"/>
      <c r="X14" s="27"/>
    </row>
    <row r="15" spans="1:24" ht="300">
      <c r="A15" s="36">
        <v>7</v>
      </c>
      <c r="B15" s="43" t="s">
        <v>142</v>
      </c>
      <c r="C15" s="44" t="s">
        <v>143</v>
      </c>
      <c r="D15" s="39" t="s">
        <v>144</v>
      </c>
      <c r="E15" s="40">
        <v>1</v>
      </c>
      <c r="F15" s="41" t="s">
        <v>123</v>
      </c>
      <c r="G15" s="27"/>
      <c r="H15" s="27"/>
      <c r="I15" s="27"/>
      <c r="J15" s="27"/>
      <c r="K15" s="27"/>
      <c r="L15" s="27"/>
      <c r="M15" s="41" t="s">
        <v>123</v>
      </c>
      <c r="N15" s="27"/>
      <c r="O15" s="41" t="s">
        <v>123</v>
      </c>
      <c r="P15" s="27"/>
      <c r="Q15" s="27"/>
      <c r="R15" s="27"/>
      <c r="S15" s="27"/>
      <c r="T15" s="27"/>
      <c r="U15" s="41" t="s">
        <v>123</v>
      </c>
      <c r="V15" s="41" t="s">
        <v>123</v>
      </c>
      <c r="W15" s="27"/>
      <c r="X15" s="27"/>
    </row>
    <row r="16" spans="1:24" ht="105">
      <c r="A16" s="36">
        <v>8</v>
      </c>
      <c r="B16" s="43" t="s">
        <v>145</v>
      </c>
      <c r="C16" s="44" t="s">
        <v>146</v>
      </c>
      <c r="D16" s="39" t="s">
        <v>147</v>
      </c>
      <c r="E16" s="40">
        <v>1</v>
      </c>
      <c r="F16" s="41" t="s">
        <v>123</v>
      </c>
      <c r="G16" s="27"/>
      <c r="H16" s="41" t="s">
        <v>123</v>
      </c>
      <c r="I16" s="27"/>
      <c r="J16" s="41" t="s">
        <v>123</v>
      </c>
      <c r="K16" s="27"/>
      <c r="L16" s="27"/>
      <c r="M16" s="27"/>
      <c r="N16" s="27"/>
      <c r="O16" s="41" t="s">
        <v>123</v>
      </c>
      <c r="P16" s="27"/>
      <c r="Q16" s="41" t="s">
        <v>123</v>
      </c>
      <c r="R16" s="41" t="s">
        <v>123</v>
      </c>
      <c r="S16" s="41" t="s">
        <v>123</v>
      </c>
      <c r="T16" s="41" t="s">
        <v>123</v>
      </c>
      <c r="U16" s="41" t="s">
        <v>123</v>
      </c>
      <c r="V16" s="41" t="s">
        <v>123</v>
      </c>
      <c r="W16" s="27"/>
      <c r="X16" s="41" t="s">
        <v>123</v>
      </c>
    </row>
    <row r="17" spans="1:24" ht="255">
      <c r="A17" s="36">
        <v>9</v>
      </c>
      <c r="B17" s="43" t="s">
        <v>148</v>
      </c>
      <c r="C17" s="44" t="s">
        <v>149</v>
      </c>
      <c r="D17" s="39" t="s">
        <v>150</v>
      </c>
      <c r="E17" s="40">
        <v>1</v>
      </c>
      <c r="F17" s="41" t="s">
        <v>127</v>
      </c>
      <c r="G17" s="27"/>
      <c r="H17" s="27"/>
      <c r="I17" s="27"/>
      <c r="J17" s="27"/>
      <c r="K17" s="27"/>
      <c r="L17" s="27"/>
      <c r="M17" s="27"/>
      <c r="N17" s="27"/>
      <c r="O17" s="27"/>
      <c r="P17" s="27"/>
      <c r="Q17" s="27"/>
      <c r="R17" s="27"/>
      <c r="S17" s="27"/>
      <c r="T17" s="27"/>
      <c r="U17" s="41" t="s">
        <v>123</v>
      </c>
      <c r="V17" s="27"/>
      <c r="W17" s="41" t="s">
        <v>123</v>
      </c>
      <c r="X17" s="27"/>
    </row>
    <row r="18" spans="1:24" ht="75">
      <c r="A18" s="36">
        <v>10</v>
      </c>
      <c r="B18" s="43" t="s">
        <v>151</v>
      </c>
      <c r="C18" s="44" t="s">
        <v>152</v>
      </c>
      <c r="D18" s="39" t="s">
        <v>153</v>
      </c>
      <c r="E18" s="40">
        <v>1</v>
      </c>
      <c r="F18" s="27"/>
      <c r="G18" s="27"/>
      <c r="H18" s="27"/>
      <c r="I18" s="27"/>
      <c r="J18" s="41" t="s">
        <v>123</v>
      </c>
      <c r="K18" s="41" t="s">
        <v>123</v>
      </c>
      <c r="L18" s="27"/>
      <c r="M18" s="27"/>
      <c r="N18" s="27"/>
      <c r="O18" s="27"/>
      <c r="P18" s="27"/>
      <c r="Q18" s="27"/>
      <c r="R18" s="41" t="s">
        <v>123</v>
      </c>
      <c r="S18" s="27"/>
      <c r="T18" s="27"/>
      <c r="U18" s="27"/>
      <c r="V18" s="27"/>
      <c r="W18" s="27"/>
      <c r="X18" s="27"/>
    </row>
    <row r="19" spans="1:24" ht="105">
      <c r="A19" s="36">
        <v>11</v>
      </c>
      <c r="B19" s="45" t="s">
        <v>154</v>
      </c>
      <c r="C19" s="44" t="s">
        <v>155</v>
      </c>
      <c r="D19" s="39" t="s">
        <v>156</v>
      </c>
      <c r="E19" s="40">
        <v>1</v>
      </c>
      <c r="F19" s="41" t="s">
        <v>123</v>
      </c>
      <c r="G19" s="27"/>
      <c r="H19" s="27"/>
      <c r="I19" s="27"/>
      <c r="J19" s="27"/>
      <c r="K19" s="27"/>
      <c r="L19" s="27"/>
      <c r="M19" s="27"/>
      <c r="N19" s="41" t="s">
        <v>157</v>
      </c>
      <c r="O19" s="41" t="s">
        <v>123</v>
      </c>
      <c r="P19" s="41" t="s">
        <v>123</v>
      </c>
      <c r="Q19" s="27"/>
      <c r="R19" s="27"/>
      <c r="S19" s="41" t="s">
        <v>123</v>
      </c>
      <c r="T19" s="27"/>
      <c r="U19" s="27"/>
      <c r="V19" s="27"/>
      <c r="W19" s="27"/>
      <c r="X19" s="27"/>
    </row>
    <row r="20" spans="1:24" ht="135">
      <c r="A20" s="36">
        <v>12</v>
      </c>
      <c r="B20" s="43" t="s">
        <v>158</v>
      </c>
      <c r="C20" s="44" t="s">
        <v>159</v>
      </c>
      <c r="D20" s="39" t="s">
        <v>160</v>
      </c>
      <c r="E20" s="40">
        <v>1</v>
      </c>
      <c r="F20" s="41" t="s">
        <v>123</v>
      </c>
      <c r="G20" s="41" t="s">
        <v>123</v>
      </c>
      <c r="H20" s="41" t="s">
        <v>123</v>
      </c>
      <c r="I20" s="27"/>
      <c r="J20" s="27"/>
      <c r="K20" s="27"/>
      <c r="L20" s="27"/>
      <c r="M20" s="27"/>
      <c r="N20" s="27"/>
      <c r="O20" s="27"/>
      <c r="P20" s="27"/>
      <c r="Q20" s="41" t="s">
        <v>123</v>
      </c>
      <c r="R20" s="27"/>
      <c r="S20" s="27"/>
      <c r="T20" s="27"/>
      <c r="U20" s="27"/>
      <c r="V20" s="27"/>
      <c r="W20" s="27"/>
      <c r="X20" s="27"/>
    </row>
    <row r="21" spans="1:24" ht="195">
      <c r="A21" s="36">
        <v>13</v>
      </c>
      <c r="B21" s="43" t="s">
        <v>161</v>
      </c>
      <c r="C21" s="44" t="s">
        <v>162</v>
      </c>
      <c r="D21" s="39" t="s">
        <v>163</v>
      </c>
      <c r="E21" s="40">
        <v>1</v>
      </c>
      <c r="F21" s="41" t="s">
        <v>127</v>
      </c>
      <c r="G21" s="27"/>
      <c r="H21" s="27"/>
      <c r="I21" s="27"/>
      <c r="J21" s="27"/>
      <c r="K21" s="27"/>
      <c r="L21" s="27"/>
      <c r="M21" s="41" t="s">
        <v>123</v>
      </c>
      <c r="N21" s="27"/>
      <c r="O21" s="41" t="s">
        <v>123</v>
      </c>
      <c r="P21" s="27"/>
      <c r="Q21" s="27"/>
      <c r="R21" s="27"/>
      <c r="S21" s="27"/>
      <c r="T21" s="27"/>
      <c r="U21" s="27"/>
      <c r="V21" s="41" t="s">
        <v>127</v>
      </c>
      <c r="W21" s="27"/>
      <c r="X21" s="27"/>
    </row>
    <row r="22" spans="1:24" ht="60">
      <c r="A22" s="36">
        <v>14</v>
      </c>
      <c r="B22" s="39" t="s">
        <v>164</v>
      </c>
      <c r="C22" s="44" t="s">
        <v>165</v>
      </c>
      <c r="D22" s="46" t="s">
        <v>166</v>
      </c>
      <c r="E22" s="46">
        <v>2</v>
      </c>
      <c r="F22" s="41" t="s">
        <v>123</v>
      </c>
      <c r="G22" s="27"/>
      <c r="H22" s="27"/>
      <c r="I22" s="27"/>
      <c r="J22" s="27" t="s">
        <v>0</v>
      </c>
      <c r="K22" s="27"/>
      <c r="L22" s="27"/>
      <c r="M22" s="27"/>
      <c r="N22" s="27"/>
      <c r="O22" s="27"/>
      <c r="P22" s="27"/>
      <c r="Q22" s="27"/>
      <c r="R22" s="27"/>
      <c r="S22" s="41" t="s">
        <v>123</v>
      </c>
      <c r="T22" s="27"/>
      <c r="U22" s="27"/>
      <c r="V22" s="27"/>
      <c r="W22" s="27"/>
      <c r="X22" s="27"/>
    </row>
    <row r="23" spans="1:24" ht="45">
      <c r="A23" s="36">
        <v>15</v>
      </c>
      <c r="B23" s="39" t="s">
        <v>167</v>
      </c>
      <c r="C23" s="44" t="s">
        <v>168</v>
      </c>
      <c r="D23" s="39" t="s">
        <v>169</v>
      </c>
      <c r="E23" s="40">
        <v>2</v>
      </c>
      <c r="F23" s="41" t="s">
        <v>123</v>
      </c>
      <c r="G23" s="27"/>
      <c r="H23" s="27"/>
      <c r="I23" s="27"/>
      <c r="J23" s="27"/>
      <c r="K23" s="27"/>
      <c r="L23" s="27"/>
      <c r="M23" s="27"/>
      <c r="N23" s="27"/>
      <c r="O23" s="27"/>
      <c r="P23" s="27"/>
      <c r="Q23" s="27"/>
      <c r="R23" s="27"/>
      <c r="S23" s="41" t="s">
        <v>123</v>
      </c>
      <c r="T23" s="27"/>
      <c r="U23" s="27"/>
      <c r="V23" s="27"/>
      <c r="W23" s="27"/>
      <c r="X23" s="27"/>
    </row>
    <row r="24" spans="1:24" ht="45">
      <c r="A24" s="36">
        <v>16</v>
      </c>
      <c r="B24" s="43" t="s">
        <v>170</v>
      </c>
      <c r="C24" s="47" t="s">
        <v>171</v>
      </c>
      <c r="D24" s="48" t="s">
        <v>172</v>
      </c>
      <c r="E24" s="48">
        <v>1</v>
      </c>
      <c r="F24" s="41" t="s">
        <v>127</v>
      </c>
      <c r="G24" s="27"/>
      <c r="H24" s="27"/>
      <c r="I24" s="41" t="s">
        <v>123</v>
      </c>
      <c r="J24" s="27"/>
      <c r="K24" s="27"/>
      <c r="L24" s="27"/>
      <c r="M24" s="27"/>
      <c r="N24" s="27"/>
      <c r="O24" s="41" t="s">
        <v>123</v>
      </c>
      <c r="P24" s="27"/>
      <c r="Q24" s="27"/>
      <c r="R24" s="27"/>
      <c r="S24" s="27"/>
      <c r="T24" s="27"/>
      <c r="U24" s="41" t="s">
        <v>123</v>
      </c>
      <c r="V24" s="41" t="s">
        <v>123</v>
      </c>
      <c r="W24" s="27"/>
      <c r="X24" s="41" t="s">
        <v>173</v>
      </c>
    </row>
  </sheetData>
  <mergeCells count="4">
    <mergeCell ref="B1:H1"/>
    <mergeCell ref="A2:H2"/>
    <mergeCell ref="A3:H3"/>
    <mergeCell ref="A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25"/>
  <sheetViews>
    <sheetView workbookViewId="0">
      <selection activeCell="C10" sqref="C10"/>
    </sheetView>
  </sheetViews>
  <sheetFormatPr baseColWidth="10" defaultRowHeight="15"/>
  <cols>
    <col min="2" max="2" width="34.5703125" customWidth="1"/>
    <col min="3" max="3" width="39.140625" customWidth="1"/>
    <col min="4" max="4" width="14.85546875" customWidth="1"/>
    <col min="6" max="6" width="45.42578125" customWidth="1"/>
    <col min="8" max="8" width="18.7109375" customWidth="1"/>
    <col min="9" max="9" width="23" customWidth="1"/>
    <col min="10" max="10" width="24.85546875" customWidth="1"/>
    <col min="11" max="11" width="17.42578125" customWidth="1"/>
    <col min="15" max="15" width="18" customWidth="1"/>
    <col min="17" max="17" width="14.5703125" customWidth="1"/>
    <col min="21" max="21" width="16.7109375" customWidth="1"/>
    <col min="22" max="22" width="15.28515625" customWidth="1"/>
    <col min="24" max="24" width="15.5703125" customWidth="1"/>
    <col min="26" max="27" width="14" customWidth="1"/>
    <col min="28" max="28" width="16.42578125" customWidth="1"/>
    <col min="29" max="29" width="13.7109375" customWidth="1"/>
    <col min="30" max="30" width="16.140625" customWidth="1"/>
    <col min="31" max="32" width="15.28515625" customWidth="1"/>
    <col min="35" max="35" width="14.140625" customWidth="1"/>
    <col min="36" max="37" width="14.5703125" customWidth="1"/>
    <col min="38" max="38" width="16.5703125" customWidth="1"/>
    <col min="40" max="41" width="13.85546875" customWidth="1"/>
    <col min="42" max="42" width="23" customWidth="1"/>
    <col min="43" max="43" width="15.42578125" customWidth="1"/>
    <col min="44" max="44" width="13.42578125" customWidth="1"/>
    <col min="45" max="45" width="19.28515625" customWidth="1"/>
    <col min="48" max="48" width="14.85546875" customWidth="1"/>
    <col min="50" max="51" width="14.7109375" customWidth="1"/>
    <col min="52" max="52" width="14.5703125" customWidth="1"/>
    <col min="56" max="56" width="27.7109375" customWidth="1"/>
    <col min="57" max="57" width="15.42578125" customWidth="1"/>
    <col min="58" max="58" width="14.42578125" customWidth="1"/>
    <col min="59" max="59" width="15.140625" customWidth="1"/>
    <col min="60" max="62" width="11.42578125" customWidth="1"/>
    <col min="63" max="63" width="22.42578125" customWidth="1"/>
    <col min="64" max="64" width="17.42578125" customWidth="1"/>
    <col min="65" max="65" width="15" customWidth="1"/>
    <col min="66" max="66" width="16.7109375" customWidth="1"/>
    <col min="67" max="69" width="11.42578125" customWidth="1"/>
    <col min="70" max="70" width="23.140625" customWidth="1"/>
    <col min="71" max="71" width="11.42578125" customWidth="1"/>
    <col min="72" max="72" width="16.85546875" customWidth="1"/>
    <col min="73" max="73" width="14.28515625" customWidth="1"/>
    <col min="74" max="74" width="26.7109375" customWidth="1"/>
    <col min="75" max="75" width="19.7109375" customWidth="1"/>
    <col min="76" max="76" width="18.5703125" customWidth="1"/>
    <col min="77" max="77" width="15.42578125" customWidth="1"/>
    <col min="78" max="79" width="11.42578125" customWidth="1"/>
    <col min="80" max="80" width="20.5703125" customWidth="1"/>
    <col min="81" max="81" width="14" customWidth="1"/>
    <col min="82" max="82" width="15.5703125" customWidth="1"/>
    <col min="83" max="86" width="11.42578125" customWidth="1"/>
    <col min="87" max="87" width="15.5703125" customWidth="1"/>
    <col min="88" max="88" width="11.42578125" customWidth="1"/>
    <col min="89" max="89" width="17.5703125" customWidth="1"/>
    <col min="90" max="93" width="11.42578125" customWidth="1"/>
    <col min="94" max="94" width="14.42578125" customWidth="1"/>
    <col min="95" max="95" width="11.42578125" customWidth="1"/>
    <col min="96" max="96" width="14.85546875" customWidth="1"/>
    <col min="97" max="100" width="11.42578125" customWidth="1"/>
    <col min="101" max="101" width="19.28515625" customWidth="1"/>
    <col min="102" max="102" width="15.28515625" customWidth="1"/>
    <col min="103" max="103" width="17" customWidth="1"/>
    <col min="104" max="106" width="11.42578125" customWidth="1"/>
    <col min="107" max="107" width="19.28515625" customWidth="1"/>
    <col min="108" max="108" width="14.28515625" customWidth="1"/>
    <col min="109" max="109" width="11.42578125" customWidth="1"/>
    <col min="110" max="110" width="15.140625" customWidth="1"/>
    <col min="111" max="114" width="11.42578125" customWidth="1"/>
    <col min="115" max="115" width="14.7109375" customWidth="1"/>
    <col min="116" max="116" width="14" customWidth="1"/>
    <col min="117" max="117" width="17" customWidth="1"/>
    <col min="118" max="121" width="11.42578125" customWidth="1"/>
    <col min="122" max="122" width="14.42578125" customWidth="1"/>
    <col min="123" max="123" width="11.42578125" customWidth="1"/>
    <col min="124" max="124" width="17" customWidth="1"/>
    <col min="125" max="127" width="11.42578125" customWidth="1"/>
    <col min="128" max="128" width="21.5703125" customWidth="1"/>
    <col min="129" max="129" width="14.42578125" customWidth="1"/>
    <col min="130" max="130" width="14.85546875" customWidth="1"/>
    <col min="131" max="131" width="14.5703125" customWidth="1"/>
    <col min="132" max="134" width="11.42578125" customWidth="1"/>
    <col min="135" max="135" width="17.28515625" customWidth="1"/>
    <col min="136" max="136" width="17.140625" customWidth="1"/>
    <col min="137" max="137" width="14.5703125" customWidth="1"/>
    <col min="138" max="138" width="17.5703125" customWidth="1"/>
    <col min="139" max="141" width="11.42578125" customWidth="1"/>
  </cols>
  <sheetData>
    <row r="1" spans="1:141">
      <c r="A1" s="214" t="s">
        <v>174</v>
      </c>
      <c r="B1" s="214"/>
      <c r="C1" s="214"/>
      <c r="D1" s="214"/>
      <c r="E1" s="214"/>
      <c r="F1" s="214"/>
      <c r="G1" s="214"/>
      <c r="H1" s="214"/>
      <c r="I1" s="214"/>
    </row>
    <row r="2" spans="1:141">
      <c r="A2" s="214" t="s">
        <v>175</v>
      </c>
      <c r="B2" s="214"/>
      <c r="C2" s="214"/>
      <c r="D2" s="214"/>
      <c r="E2" s="214"/>
      <c r="F2" s="214"/>
      <c r="G2" s="214"/>
      <c r="H2" s="214"/>
      <c r="I2" s="214"/>
    </row>
    <row r="3" spans="1:141">
      <c r="A3" s="214" t="s">
        <v>176</v>
      </c>
      <c r="B3" s="214"/>
      <c r="C3" s="214"/>
      <c r="D3" s="214"/>
      <c r="E3" s="214"/>
      <c r="F3" s="214"/>
      <c r="G3" s="214"/>
      <c r="H3" s="214"/>
      <c r="I3" s="214"/>
    </row>
    <row r="4" spans="1:141">
      <c r="A4" s="215" t="s">
        <v>177</v>
      </c>
      <c r="B4" s="215"/>
      <c r="C4" s="215"/>
      <c r="D4" s="215"/>
      <c r="E4" s="215"/>
      <c r="F4" s="215"/>
      <c r="G4" s="215"/>
      <c r="H4" s="215"/>
      <c r="I4" s="215"/>
    </row>
    <row r="5" spans="1:141">
      <c r="A5" s="214" t="s">
        <v>178</v>
      </c>
      <c r="B5" s="214"/>
      <c r="C5" s="214"/>
      <c r="D5" s="214"/>
      <c r="E5" s="214"/>
      <c r="F5" s="214"/>
      <c r="G5" s="214"/>
      <c r="H5" s="214"/>
      <c r="I5" s="214"/>
    </row>
    <row r="6" spans="1:141">
      <c r="A6" s="49"/>
      <c r="B6" s="49"/>
      <c r="C6" s="49"/>
      <c r="D6" s="49"/>
      <c r="E6" s="49"/>
      <c r="F6" s="49"/>
      <c r="G6" s="49"/>
      <c r="H6" s="49"/>
      <c r="I6" s="49"/>
    </row>
    <row r="7" spans="1:141">
      <c r="A7" t="s">
        <v>179</v>
      </c>
      <c r="F7" s="219" t="s">
        <v>95</v>
      </c>
      <c r="G7" s="219"/>
      <c r="H7" s="219"/>
      <c r="I7" s="219"/>
      <c r="J7" s="219"/>
      <c r="K7" s="219"/>
      <c r="L7" s="219"/>
      <c r="M7" s="30"/>
      <c r="N7" s="216" t="s">
        <v>96</v>
      </c>
      <c r="O7" s="216"/>
      <c r="P7" s="216"/>
      <c r="Q7" s="216"/>
      <c r="R7" s="216"/>
      <c r="S7" s="216"/>
      <c r="T7" s="31"/>
      <c r="U7" s="219" t="s">
        <v>97</v>
      </c>
      <c r="V7" s="219"/>
      <c r="W7" s="219"/>
      <c r="X7" s="219"/>
      <c r="Y7" s="219"/>
      <c r="Z7" s="219"/>
      <c r="AA7" s="30"/>
      <c r="AB7" s="216" t="s">
        <v>98</v>
      </c>
      <c r="AC7" s="216"/>
      <c r="AD7" s="216"/>
      <c r="AE7" s="216"/>
      <c r="AF7" s="216"/>
      <c r="AG7" s="216"/>
      <c r="AH7" s="50"/>
      <c r="AI7" s="216" t="s">
        <v>99</v>
      </c>
      <c r="AJ7" s="216"/>
      <c r="AK7" s="216"/>
      <c r="AL7" s="216"/>
      <c r="AM7" s="216"/>
      <c r="AN7" s="216"/>
      <c r="AO7" s="31"/>
      <c r="AP7" s="216" t="s">
        <v>100</v>
      </c>
      <c r="AQ7" s="216"/>
      <c r="AR7" s="216"/>
      <c r="AS7" s="216"/>
      <c r="AT7" s="216"/>
      <c r="AU7" s="216"/>
      <c r="AV7" s="31"/>
      <c r="AW7" s="216" t="s">
        <v>101</v>
      </c>
      <c r="AX7" s="216"/>
      <c r="AY7" s="216"/>
      <c r="AZ7" s="216"/>
      <c r="BA7" s="216"/>
      <c r="BB7" s="216"/>
      <c r="BC7" s="31"/>
      <c r="BD7" s="216" t="s">
        <v>102</v>
      </c>
      <c r="BE7" s="216"/>
      <c r="BF7" s="216"/>
      <c r="BG7" s="216"/>
      <c r="BH7" s="216"/>
      <c r="BI7" s="216"/>
      <c r="BJ7" s="50"/>
      <c r="BK7" s="216" t="s">
        <v>103</v>
      </c>
      <c r="BL7" s="216"/>
      <c r="BM7" s="216"/>
      <c r="BN7" s="216"/>
      <c r="BO7" s="216"/>
      <c r="BP7" s="216"/>
      <c r="BQ7" s="31"/>
      <c r="BR7" s="216" t="s">
        <v>104</v>
      </c>
      <c r="BS7" s="216"/>
      <c r="BT7" s="216"/>
      <c r="BU7" s="216"/>
      <c r="BV7" s="216"/>
      <c r="BW7" s="216"/>
      <c r="BX7" s="216"/>
      <c r="BY7" s="31"/>
      <c r="BZ7" s="216" t="s">
        <v>105</v>
      </c>
      <c r="CA7" s="216"/>
      <c r="CB7" s="216"/>
      <c r="CC7" s="216"/>
      <c r="CD7" s="216"/>
      <c r="CE7" s="216"/>
      <c r="CF7" s="216"/>
      <c r="CG7" s="31"/>
      <c r="CH7" s="216" t="s">
        <v>106</v>
      </c>
      <c r="CI7" s="216"/>
      <c r="CJ7" s="216"/>
      <c r="CK7" s="216"/>
      <c r="CL7" s="216"/>
      <c r="CM7" s="216"/>
      <c r="CN7" s="50"/>
      <c r="CO7" s="216" t="s">
        <v>107</v>
      </c>
      <c r="CP7" s="216"/>
      <c r="CQ7" s="216"/>
      <c r="CR7" s="216"/>
      <c r="CS7" s="216"/>
      <c r="CT7" s="216"/>
      <c r="CU7" s="31"/>
      <c r="CV7" s="216" t="s">
        <v>180</v>
      </c>
      <c r="CW7" s="216"/>
      <c r="CX7" s="216"/>
      <c r="CY7" s="216"/>
      <c r="CZ7" s="216"/>
      <c r="DA7" s="216"/>
      <c r="DB7" s="31"/>
      <c r="DC7" s="216" t="s">
        <v>109</v>
      </c>
      <c r="DD7" s="216"/>
      <c r="DE7" s="216"/>
      <c r="DF7" s="216"/>
      <c r="DG7" s="216"/>
      <c r="DH7" s="216"/>
      <c r="DI7" s="31"/>
      <c r="DJ7" s="216" t="s">
        <v>110</v>
      </c>
      <c r="DK7" s="216"/>
      <c r="DL7" s="216"/>
      <c r="DM7" s="216"/>
      <c r="DN7" s="216"/>
      <c r="DO7" s="216"/>
      <c r="DP7" s="50"/>
      <c r="DQ7" s="216" t="s">
        <v>111</v>
      </c>
      <c r="DR7" s="216"/>
      <c r="DS7" s="216"/>
      <c r="DT7" s="216"/>
      <c r="DU7" s="216"/>
      <c r="DV7" s="216"/>
      <c r="DW7" s="31"/>
      <c r="DX7" s="216" t="s">
        <v>112</v>
      </c>
      <c r="DY7" s="216"/>
      <c r="DZ7" s="216"/>
      <c r="EA7" s="216"/>
      <c r="EB7" s="216"/>
      <c r="EC7" s="216"/>
      <c r="ED7" s="31"/>
      <c r="EE7" s="216" t="s">
        <v>113</v>
      </c>
      <c r="EF7" s="216"/>
      <c r="EG7" s="216"/>
      <c r="EH7" s="216"/>
      <c r="EI7" s="216"/>
      <c r="EJ7" s="216"/>
    </row>
    <row r="8" spans="1:141" ht="51.75" thickBot="1">
      <c r="A8" s="32" t="s">
        <v>114</v>
      </c>
      <c r="B8" s="32" t="s">
        <v>115</v>
      </c>
      <c r="C8" s="33" t="s">
        <v>116</v>
      </c>
      <c r="D8" s="33" t="s">
        <v>117</v>
      </c>
      <c r="E8" s="33" t="s">
        <v>118</v>
      </c>
      <c r="F8" s="51" t="s">
        <v>181</v>
      </c>
      <c r="G8" s="51" t="s">
        <v>182</v>
      </c>
      <c r="H8" s="51" t="s">
        <v>183</v>
      </c>
      <c r="I8" s="51" t="s">
        <v>184</v>
      </c>
      <c r="J8" s="51" t="s">
        <v>185</v>
      </c>
      <c r="K8" s="51" t="s">
        <v>186</v>
      </c>
      <c r="L8" s="52" t="s">
        <v>187</v>
      </c>
      <c r="M8" s="53" t="s">
        <v>188</v>
      </c>
      <c r="N8" s="54" t="s">
        <v>189</v>
      </c>
      <c r="O8" s="54" t="s">
        <v>183</v>
      </c>
      <c r="P8" s="54" t="s">
        <v>190</v>
      </c>
      <c r="Q8" s="54" t="s">
        <v>185</v>
      </c>
      <c r="R8" s="54" t="s">
        <v>186</v>
      </c>
      <c r="S8" s="54" t="s">
        <v>187</v>
      </c>
      <c r="T8" s="54" t="s">
        <v>188</v>
      </c>
      <c r="U8" s="55" t="s">
        <v>189</v>
      </c>
      <c r="V8" s="55" t="s">
        <v>183</v>
      </c>
      <c r="W8" s="55" t="s">
        <v>190</v>
      </c>
      <c r="X8" s="55" t="s">
        <v>185</v>
      </c>
      <c r="Y8" s="55" t="s">
        <v>186</v>
      </c>
      <c r="Z8" s="55" t="s">
        <v>187</v>
      </c>
      <c r="AA8" s="56" t="s">
        <v>188</v>
      </c>
      <c r="AB8" s="57" t="s">
        <v>189</v>
      </c>
      <c r="AC8" s="57" t="s">
        <v>183</v>
      </c>
      <c r="AD8" s="57" t="s">
        <v>190</v>
      </c>
      <c r="AE8" s="57" t="s">
        <v>185</v>
      </c>
      <c r="AF8" s="57" t="s">
        <v>186</v>
      </c>
      <c r="AG8" s="57" t="s">
        <v>187</v>
      </c>
      <c r="AH8" s="58" t="s">
        <v>191</v>
      </c>
      <c r="AI8" s="59" t="s">
        <v>189</v>
      </c>
      <c r="AJ8" s="59" t="s">
        <v>183</v>
      </c>
      <c r="AK8" s="59" t="s">
        <v>190</v>
      </c>
      <c r="AL8" s="59" t="s">
        <v>185</v>
      </c>
      <c r="AM8" s="59" t="s">
        <v>186</v>
      </c>
      <c r="AN8" s="59" t="s">
        <v>187</v>
      </c>
      <c r="AO8" s="59" t="s">
        <v>188</v>
      </c>
      <c r="AP8" s="60" t="s">
        <v>189</v>
      </c>
      <c r="AQ8" s="60" t="s">
        <v>183</v>
      </c>
      <c r="AR8" s="60" t="s">
        <v>190</v>
      </c>
      <c r="AS8" s="60" t="s">
        <v>185</v>
      </c>
      <c r="AT8" s="60" t="s">
        <v>186</v>
      </c>
      <c r="AU8" s="60" t="s">
        <v>187</v>
      </c>
      <c r="AV8" s="60" t="s">
        <v>188</v>
      </c>
      <c r="AW8" s="61" t="s">
        <v>189</v>
      </c>
      <c r="AX8" s="61" t="s">
        <v>183</v>
      </c>
      <c r="AY8" s="61" t="s">
        <v>190</v>
      </c>
      <c r="AZ8" s="61" t="s">
        <v>185</v>
      </c>
      <c r="BA8" s="61" t="s">
        <v>186</v>
      </c>
      <c r="BB8" s="61" t="s">
        <v>187</v>
      </c>
      <c r="BC8" s="61" t="s">
        <v>188</v>
      </c>
      <c r="BD8" s="34" t="s">
        <v>189</v>
      </c>
      <c r="BE8" s="34" t="s">
        <v>183</v>
      </c>
      <c r="BF8" s="34" t="s">
        <v>190</v>
      </c>
      <c r="BG8" s="34" t="s">
        <v>185</v>
      </c>
      <c r="BH8" s="34" t="s">
        <v>186</v>
      </c>
      <c r="BI8" s="34" t="s">
        <v>187</v>
      </c>
      <c r="BJ8" s="34" t="s">
        <v>188</v>
      </c>
      <c r="BK8" s="62" t="s">
        <v>189</v>
      </c>
      <c r="BL8" s="62" t="s">
        <v>183</v>
      </c>
      <c r="BM8" s="62" t="s">
        <v>190</v>
      </c>
      <c r="BN8" s="62" t="s">
        <v>185</v>
      </c>
      <c r="BO8" s="62" t="s">
        <v>186</v>
      </c>
      <c r="BP8" s="62" t="s">
        <v>187</v>
      </c>
      <c r="BQ8" s="63" t="s">
        <v>191</v>
      </c>
      <c r="BR8" s="64" t="s">
        <v>117</v>
      </c>
      <c r="BS8" s="64" t="s">
        <v>118</v>
      </c>
      <c r="BT8" s="64" t="s">
        <v>183</v>
      </c>
      <c r="BU8" s="64" t="s">
        <v>190</v>
      </c>
      <c r="BV8" s="64" t="s">
        <v>185</v>
      </c>
      <c r="BW8" s="64" t="s">
        <v>186</v>
      </c>
      <c r="BX8" s="64" t="s">
        <v>187</v>
      </c>
      <c r="BY8" s="64" t="s">
        <v>188</v>
      </c>
      <c r="BZ8" s="65" t="s">
        <v>117</v>
      </c>
      <c r="CA8" s="65" t="s">
        <v>118</v>
      </c>
      <c r="CB8" s="65" t="s">
        <v>183</v>
      </c>
      <c r="CC8" s="65" t="s">
        <v>190</v>
      </c>
      <c r="CD8" s="65" t="s">
        <v>185</v>
      </c>
      <c r="CE8" s="65" t="s">
        <v>186</v>
      </c>
      <c r="CF8" s="65" t="s">
        <v>187</v>
      </c>
      <c r="CG8" s="65" t="s">
        <v>188</v>
      </c>
      <c r="CH8" s="66" t="s">
        <v>189</v>
      </c>
      <c r="CI8" s="66" t="s">
        <v>183</v>
      </c>
      <c r="CJ8" s="66" t="s">
        <v>190</v>
      </c>
      <c r="CK8" s="66" t="s">
        <v>185</v>
      </c>
      <c r="CL8" s="66" t="s">
        <v>186</v>
      </c>
      <c r="CM8" s="66" t="s">
        <v>187</v>
      </c>
      <c r="CN8" s="66" t="s">
        <v>188</v>
      </c>
      <c r="CO8" s="67" t="s">
        <v>189</v>
      </c>
      <c r="CP8" s="67" t="s">
        <v>183</v>
      </c>
      <c r="CQ8" s="67" t="s">
        <v>190</v>
      </c>
      <c r="CR8" s="67" t="s">
        <v>185</v>
      </c>
      <c r="CS8" s="67" t="s">
        <v>186</v>
      </c>
      <c r="CT8" s="67" t="s">
        <v>187</v>
      </c>
      <c r="CU8" s="67" t="s">
        <v>188</v>
      </c>
      <c r="CV8" s="68" t="s">
        <v>189</v>
      </c>
      <c r="CW8" s="68" t="s">
        <v>183</v>
      </c>
      <c r="CX8" s="68" t="s">
        <v>190</v>
      </c>
      <c r="CY8" s="68" t="s">
        <v>185</v>
      </c>
      <c r="CZ8" s="68" t="s">
        <v>186</v>
      </c>
      <c r="DA8" s="68" t="s">
        <v>187</v>
      </c>
      <c r="DB8" s="68" t="s">
        <v>188</v>
      </c>
      <c r="DC8" s="59" t="s">
        <v>189</v>
      </c>
      <c r="DD8" s="59" t="s">
        <v>183</v>
      </c>
      <c r="DE8" s="59" t="s">
        <v>190</v>
      </c>
      <c r="DF8" s="59" t="s">
        <v>185</v>
      </c>
      <c r="DG8" s="59" t="s">
        <v>186</v>
      </c>
      <c r="DH8" s="59" t="s">
        <v>187</v>
      </c>
      <c r="DI8" s="59" t="s">
        <v>191</v>
      </c>
      <c r="DJ8" s="69" t="s">
        <v>189</v>
      </c>
      <c r="DK8" s="69" t="s">
        <v>183</v>
      </c>
      <c r="DL8" s="69" t="s">
        <v>190</v>
      </c>
      <c r="DM8" s="69" t="s">
        <v>185</v>
      </c>
      <c r="DN8" s="69" t="s">
        <v>186</v>
      </c>
      <c r="DO8" s="69" t="s">
        <v>187</v>
      </c>
      <c r="DP8" s="69" t="s">
        <v>191</v>
      </c>
      <c r="DQ8" s="70" t="s">
        <v>117</v>
      </c>
      <c r="DR8" s="70" t="s">
        <v>183</v>
      </c>
      <c r="DS8" s="70" t="s">
        <v>190</v>
      </c>
      <c r="DT8" s="70" t="s">
        <v>185</v>
      </c>
      <c r="DU8" s="70" t="s">
        <v>186</v>
      </c>
      <c r="DV8" s="70" t="s">
        <v>187</v>
      </c>
      <c r="DW8" s="70" t="s">
        <v>191</v>
      </c>
      <c r="DX8" s="71" t="s">
        <v>117</v>
      </c>
      <c r="DY8" s="71" t="s">
        <v>183</v>
      </c>
      <c r="DZ8" s="71" t="s">
        <v>190</v>
      </c>
      <c r="EA8" s="71" t="s">
        <v>185</v>
      </c>
      <c r="EB8" s="71" t="s">
        <v>186</v>
      </c>
      <c r="EC8" s="71" t="s">
        <v>187</v>
      </c>
      <c r="ED8" s="71" t="s">
        <v>188</v>
      </c>
      <c r="EE8" s="72" t="s">
        <v>189</v>
      </c>
      <c r="EF8" s="72" t="s">
        <v>183</v>
      </c>
      <c r="EG8" s="72" t="s">
        <v>190</v>
      </c>
      <c r="EH8" s="72" t="s">
        <v>185</v>
      </c>
      <c r="EI8" s="72" t="s">
        <v>186</v>
      </c>
      <c r="EJ8" s="72" t="s">
        <v>187</v>
      </c>
      <c r="EK8" s="73" t="s">
        <v>191</v>
      </c>
    </row>
    <row r="9" spans="1:141" ht="60">
      <c r="A9" s="36">
        <v>1</v>
      </c>
      <c r="B9" s="37" t="s">
        <v>120</v>
      </c>
      <c r="C9" s="38" t="s">
        <v>121</v>
      </c>
      <c r="D9" s="39" t="s">
        <v>122</v>
      </c>
      <c r="E9" s="40">
        <v>1</v>
      </c>
      <c r="F9" s="74" t="s">
        <v>192</v>
      </c>
      <c r="G9" s="74" t="s">
        <v>193</v>
      </c>
      <c r="H9" s="75">
        <v>27000000</v>
      </c>
      <c r="I9" s="75">
        <f t="shared" ref="I9:I18" si="0">H9*0.16</f>
        <v>4320000</v>
      </c>
      <c r="J9" s="76">
        <f t="shared" ref="J9:J18" si="1">SUM(H9:I9)</f>
        <v>31320000</v>
      </c>
      <c r="K9" s="77" t="s">
        <v>194</v>
      </c>
      <c r="L9" s="78" t="s">
        <v>195</v>
      </c>
      <c r="M9" s="41" t="s">
        <v>123</v>
      </c>
      <c r="N9" s="40"/>
      <c r="O9" s="79"/>
      <c r="P9" s="79"/>
      <c r="Q9" s="80"/>
      <c r="R9" s="81"/>
      <c r="S9" s="81"/>
      <c r="T9" s="41"/>
      <c r="U9" s="40"/>
      <c r="V9" s="79"/>
      <c r="W9" s="79"/>
      <c r="X9" s="80"/>
      <c r="Y9" s="81"/>
      <c r="Z9" s="81"/>
      <c r="AA9" s="27"/>
      <c r="AB9" s="27"/>
      <c r="AC9" s="27"/>
      <c r="AD9" s="27"/>
      <c r="AE9" s="27"/>
      <c r="AF9" s="27"/>
      <c r="AG9" s="27"/>
      <c r="AH9" s="27"/>
      <c r="AI9" s="39" t="s">
        <v>196</v>
      </c>
      <c r="AJ9" s="79">
        <v>12419000</v>
      </c>
      <c r="AK9" s="79">
        <f>+AJ9*0.16</f>
        <v>1987040</v>
      </c>
      <c r="AL9" s="80">
        <f>+AJ9+AK9</f>
        <v>14406040</v>
      </c>
      <c r="AM9" s="82" t="s">
        <v>197</v>
      </c>
      <c r="AN9" s="82" t="s">
        <v>198</v>
      </c>
      <c r="AO9" s="41" t="s">
        <v>123</v>
      </c>
      <c r="AP9" s="40"/>
      <c r="AQ9" s="79"/>
      <c r="AR9" s="79"/>
      <c r="AS9" s="80"/>
      <c r="AT9" s="81"/>
      <c r="AU9" s="81"/>
      <c r="AV9" s="27"/>
      <c r="AW9" s="40"/>
      <c r="AX9" s="79"/>
      <c r="AY9" s="79"/>
      <c r="AZ9" s="80"/>
      <c r="BA9" s="81"/>
      <c r="BB9" s="81"/>
      <c r="BC9" s="27"/>
      <c r="BD9" s="40"/>
      <c r="BE9" s="79"/>
      <c r="BF9" s="79"/>
      <c r="BG9" s="83"/>
      <c r="BH9" s="81"/>
      <c r="BI9" s="81"/>
      <c r="BJ9" s="27"/>
      <c r="BK9" s="40"/>
      <c r="BL9" s="79"/>
      <c r="BM9" s="79"/>
      <c r="BN9" s="80"/>
      <c r="BO9" s="81"/>
      <c r="BP9" s="81"/>
      <c r="BQ9" s="27"/>
      <c r="BR9" s="84"/>
      <c r="BS9" s="85"/>
      <c r="BT9" s="86"/>
      <c r="BU9" s="87"/>
      <c r="BV9" s="88"/>
      <c r="BW9" s="89"/>
      <c r="BX9" s="90"/>
      <c r="BY9" s="91" t="s">
        <v>199</v>
      </c>
      <c r="BZ9" s="39" t="s">
        <v>122</v>
      </c>
      <c r="CA9" s="40">
        <v>1</v>
      </c>
      <c r="CB9" s="79"/>
      <c r="CC9" s="79"/>
      <c r="CD9" s="80"/>
      <c r="CE9" s="81"/>
      <c r="CF9" s="81"/>
      <c r="CG9" s="27"/>
      <c r="CH9" s="39" t="s">
        <v>200</v>
      </c>
      <c r="CI9" s="40" t="s">
        <v>200</v>
      </c>
      <c r="CJ9" s="40" t="s">
        <v>200</v>
      </c>
      <c r="CK9" s="40" t="s">
        <v>200</v>
      </c>
      <c r="CL9" s="40" t="s">
        <v>200</v>
      </c>
      <c r="CM9" s="40" t="s">
        <v>200</v>
      </c>
      <c r="CN9" s="42"/>
      <c r="CO9" s="40"/>
      <c r="CP9" s="79"/>
      <c r="CQ9" s="79"/>
      <c r="CR9" s="80"/>
      <c r="CS9" s="81"/>
      <c r="CT9" s="81"/>
      <c r="CU9" s="27"/>
      <c r="CV9" s="40"/>
      <c r="CW9" s="79"/>
      <c r="CX9" s="79"/>
      <c r="CY9" s="80"/>
      <c r="CZ9" s="81"/>
      <c r="DA9" s="81"/>
      <c r="DB9" s="27"/>
      <c r="DC9" s="40" t="s">
        <v>122</v>
      </c>
      <c r="DD9" s="79">
        <v>12980000</v>
      </c>
      <c r="DE9" s="79">
        <f>DD9*16%</f>
        <v>2076800</v>
      </c>
      <c r="DF9" s="80">
        <f>DD9+DE9</f>
        <v>15056800</v>
      </c>
      <c r="DG9" s="81" t="s">
        <v>201</v>
      </c>
      <c r="DH9" s="92" t="s">
        <v>202</v>
      </c>
      <c r="DI9" s="41" t="s">
        <v>123</v>
      </c>
      <c r="DJ9" s="39" t="s">
        <v>203</v>
      </c>
      <c r="DK9" s="79">
        <v>13340000</v>
      </c>
      <c r="DL9" s="79">
        <f>DK9*0.16</f>
        <v>2134400</v>
      </c>
      <c r="DM9" s="80">
        <f>+(DK9+DL9)*E9</f>
        <v>15474400</v>
      </c>
      <c r="DN9" s="81" t="s">
        <v>204</v>
      </c>
      <c r="DO9" s="81" t="s">
        <v>205</v>
      </c>
      <c r="DP9" s="41" t="s">
        <v>123</v>
      </c>
      <c r="DQ9" s="39" t="s">
        <v>122</v>
      </c>
      <c r="DR9" s="79"/>
      <c r="DS9" s="79"/>
      <c r="DT9" s="80"/>
      <c r="DU9" s="81"/>
      <c r="DV9" s="81"/>
      <c r="DW9" s="27"/>
      <c r="DX9" s="39" t="s">
        <v>122</v>
      </c>
      <c r="DY9" s="79"/>
      <c r="DZ9" s="79"/>
      <c r="EA9" s="80"/>
      <c r="EB9" s="81"/>
      <c r="EC9" s="81"/>
      <c r="ED9" s="27"/>
      <c r="EE9" s="93" t="s">
        <v>122</v>
      </c>
      <c r="EF9" s="94">
        <v>12781000</v>
      </c>
      <c r="EG9" s="94">
        <f>EF9*16%</f>
        <v>2044960</v>
      </c>
      <c r="EH9" s="95">
        <f>SUM(EF9:EG9)</f>
        <v>14825960</v>
      </c>
      <c r="EI9" s="96" t="s">
        <v>206</v>
      </c>
      <c r="EJ9" s="96" t="s">
        <v>207</v>
      </c>
      <c r="EK9" s="41" t="s">
        <v>123</v>
      </c>
    </row>
    <row r="10" spans="1:141" ht="60">
      <c r="A10" s="36">
        <v>2</v>
      </c>
      <c r="B10" s="43" t="s">
        <v>124</v>
      </c>
      <c r="C10" s="44" t="s">
        <v>125</v>
      </c>
      <c r="D10" s="39" t="s">
        <v>126</v>
      </c>
      <c r="E10" s="40">
        <v>1</v>
      </c>
      <c r="F10" s="74" t="s">
        <v>208</v>
      </c>
      <c r="G10" s="74" t="s">
        <v>209</v>
      </c>
      <c r="H10" s="97">
        <v>7125000</v>
      </c>
      <c r="I10" s="97">
        <f t="shared" si="0"/>
        <v>1140000</v>
      </c>
      <c r="J10" s="97">
        <f t="shared" si="1"/>
        <v>8265000</v>
      </c>
      <c r="K10" s="77" t="s">
        <v>194</v>
      </c>
      <c r="L10" s="98" t="s">
        <v>210</v>
      </c>
      <c r="M10" s="41" t="s">
        <v>123</v>
      </c>
      <c r="N10" s="40"/>
      <c r="O10" s="99"/>
      <c r="P10" s="79"/>
      <c r="Q10" s="80"/>
      <c r="R10" s="81"/>
      <c r="S10" s="81"/>
      <c r="T10" s="41"/>
      <c r="U10" s="40"/>
      <c r="V10" s="99"/>
      <c r="W10" s="79"/>
      <c r="X10" s="80"/>
      <c r="Y10" s="81"/>
      <c r="Z10" s="81"/>
      <c r="AA10" s="27"/>
      <c r="AB10" s="27"/>
      <c r="AC10" s="27"/>
      <c r="AD10" s="27"/>
      <c r="AE10" s="27"/>
      <c r="AF10" s="27"/>
      <c r="AG10" s="27"/>
      <c r="AH10" s="27"/>
      <c r="AI10" s="40"/>
      <c r="AJ10" s="99"/>
      <c r="AK10" s="79"/>
      <c r="AL10" s="80"/>
      <c r="AM10" s="81"/>
      <c r="AN10" s="81"/>
      <c r="AO10" s="27"/>
      <c r="AP10" s="40"/>
      <c r="AQ10" s="99"/>
      <c r="AR10" s="79"/>
      <c r="AS10" s="80"/>
      <c r="AT10" s="81"/>
      <c r="AU10" s="81"/>
      <c r="AV10" s="27"/>
      <c r="AW10" s="100" t="s">
        <v>211</v>
      </c>
      <c r="AX10" s="101">
        <v>3775000</v>
      </c>
      <c r="AY10" s="102">
        <f>+AX10*0.16</f>
        <v>604000</v>
      </c>
      <c r="AZ10" s="103">
        <f>+AX10+AY10</f>
        <v>4379000</v>
      </c>
      <c r="BA10" s="104" t="s">
        <v>212</v>
      </c>
      <c r="BB10" s="105" t="s">
        <v>213</v>
      </c>
      <c r="BC10" s="41" t="s">
        <v>123</v>
      </c>
      <c r="BD10" s="40"/>
      <c r="BE10" s="99"/>
      <c r="BF10" s="79"/>
      <c r="BG10" s="83"/>
      <c r="BH10" s="81"/>
      <c r="BI10" s="81"/>
      <c r="BJ10" s="27"/>
      <c r="BK10" s="40"/>
      <c r="BL10" s="99"/>
      <c r="BM10" s="79"/>
      <c r="BN10" s="80"/>
      <c r="BO10" s="81"/>
      <c r="BP10" s="81"/>
      <c r="BQ10" s="27"/>
      <c r="BR10" s="40" t="s">
        <v>209</v>
      </c>
      <c r="BS10" s="40">
        <v>1</v>
      </c>
      <c r="BT10" s="106"/>
      <c r="BU10" s="87"/>
      <c r="BV10" s="88"/>
      <c r="BW10" s="107"/>
      <c r="BX10" s="108"/>
      <c r="BY10" s="27"/>
      <c r="BZ10" s="40" t="s">
        <v>209</v>
      </c>
      <c r="CA10" s="40">
        <v>1</v>
      </c>
      <c r="CB10" s="99"/>
      <c r="CC10" s="79"/>
      <c r="CD10" s="80"/>
      <c r="CE10" s="81"/>
      <c r="CF10" s="81"/>
      <c r="CG10" s="27"/>
      <c r="CH10" s="39"/>
      <c r="CI10" s="99"/>
      <c r="CJ10" s="79"/>
      <c r="CK10" s="80"/>
      <c r="CL10" s="45"/>
      <c r="CM10" s="36"/>
      <c r="CN10" s="41"/>
      <c r="CO10" s="40"/>
      <c r="CP10" s="99"/>
      <c r="CQ10" s="79"/>
      <c r="CR10" s="80"/>
      <c r="CS10" s="81"/>
      <c r="CT10" s="81"/>
      <c r="CU10" s="27"/>
      <c r="CV10" s="40"/>
      <c r="CW10" s="99"/>
      <c r="CX10" s="79"/>
      <c r="CY10" s="80"/>
      <c r="CZ10" s="81"/>
      <c r="DA10" s="81"/>
      <c r="DB10" s="41"/>
      <c r="DC10" s="40"/>
      <c r="DD10" s="99"/>
      <c r="DE10" s="79"/>
      <c r="DF10" s="80"/>
      <c r="DG10" s="81"/>
      <c r="DH10" s="81"/>
      <c r="DI10" s="27"/>
      <c r="DJ10" s="39" t="s">
        <v>214</v>
      </c>
      <c r="DK10" s="99">
        <v>3870000</v>
      </c>
      <c r="DL10" s="79">
        <f>DK10*0.16</f>
        <v>619200</v>
      </c>
      <c r="DM10" s="80">
        <f>+(DK10+DL10)*E10</f>
        <v>4489200</v>
      </c>
      <c r="DN10" s="81" t="s">
        <v>215</v>
      </c>
      <c r="DO10" s="81" t="s">
        <v>198</v>
      </c>
      <c r="DP10" s="41" t="s">
        <v>123</v>
      </c>
      <c r="DQ10" s="40" t="s">
        <v>209</v>
      </c>
      <c r="DR10" s="99"/>
      <c r="DS10" s="79"/>
      <c r="DT10" s="80"/>
      <c r="DU10" s="81"/>
      <c r="DV10" s="81"/>
      <c r="DW10" s="27"/>
      <c r="DX10" s="39" t="s">
        <v>209</v>
      </c>
      <c r="DY10" s="109"/>
      <c r="DZ10" s="110"/>
      <c r="EA10" s="111"/>
      <c r="EB10" s="112"/>
      <c r="EC10" s="112"/>
      <c r="ED10" s="27"/>
      <c r="EE10" s="40"/>
      <c r="EF10" s="99"/>
      <c r="EG10" s="79"/>
      <c r="EH10" s="80"/>
      <c r="EI10" s="36"/>
      <c r="EJ10" s="36"/>
      <c r="EK10" s="27"/>
    </row>
    <row r="11" spans="1:141" ht="120">
      <c r="A11" s="36">
        <v>3</v>
      </c>
      <c r="B11" s="43" t="s">
        <v>128</v>
      </c>
      <c r="C11" s="44" t="s">
        <v>129</v>
      </c>
      <c r="D11" s="39" t="s">
        <v>130</v>
      </c>
      <c r="E11" s="40">
        <v>1</v>
      </c>
      <c r="F11" s="74"/>
      <c r="G11" s="74"/>
      <c r="H11" s="97"/>
      <c r="I11" s="97"/>
      <c r="J11" s="97"/>
      <c r="K11" s="77"/>
      <c r="L11" s="98"/>
      <c r="M11" s="41"/>
      <c r="N11" s="39" t="s">
        <v>216</v>
      </c>
      <c r="O11" s="113">
        <v>2033342</v>
      </c>
      <c r="P11" s="79">
        <f>O11*0.16</f>
        <v>325334.72000000003</v>
      </c>
      <c r="Q11" s="80">
        <f>O11+P11</f>
        <v>2358676.7200000002</v>
      </c>
      <c r="R11" s="36" t="s">
        <v>197</v>
      </c>
      <c r="S11" s="36" t="s">
        <v>217</v>
      </c>
      <c r="T11" s="41" t="s">
        <v>123</v>
      </c>
      <c r="U11" s="40" t="s">
        <v>218</v>
      </c>
      <c r="V11" s="113">
        <v>1700000</v>
      </c>
      <c r="W11" s="79">
        <f>+V11*0.16</f>
        <v>272000</v>
      </c>
      <c r="X11" s="80">
        <f>+V11+W11</f>
        <v>1972000</v>
      </c>
      <c r="Y11" s="36" t="s">
        <v>219</v>
      </c>
      <c r="Z11" s="36" t="s">
        <v>220</v>
      </c>
      <c r="AA11" s="41" t="s">
        <v>123</v>
      </c>
      <c r="AB11" s="27"/>
      <c r="AC11" s="27"/>
      <c r="AD11" s="27"/>
      <c r="AE11" s="27"/>
      <c r="AF11" s="27"/>
      <c r="AG11" s="27"/>
      <c r="AH11" s="27"/>
      <c r="AI11" s="40"/>
      <c r="AJ11" s="113"/>
      <c r="AK11" s="79"/>
      <c r="AL11" s="80"/>
      <c r="AM11" s="82"/>
      <c r="AN11" s="82"/>
      <c r="AO11" s="27"/>
      <c r="AP11" s="40" t="s">
        <v>221</v>
      </c>
      <c r="AQ11" s="113">
        <v>1680000</v>
      </c>
      <c r="AR11" s="79">
        <v>268800</v>
      </c>
      <c r="AS11" s="80">
        <v>1948800</v>
      </c>
      <c r="AT11" s="36" t="s">
        <v>222</v>
      </c>
      <c r="AU11" s="36" t="s">
        <v>223</v>
      </c>
      <c r="AV11" s="41" t="s">
        <v>123</v>
      </c>
      <c r="AW11" s="114"/>
      <c r="AX11" s="40"/>
      <c r="AY11" s="113"/>
      <c r="AZ11" s="79"/>
      <c r="BA11" s="80"/>
      <c r="BB11" s="81"/>
      <c r="BC11" s="27"/>
      <c r="BD11" s="40"/>
      <c r="BE11" s="113"/>
      <c r="BF11" s="79"/>
      <c r="BG11" s="83"/>
      <c r="BH11" s="81"/>
      <c r="BI11" s="81"/>
      <c r="BJ11" s="27"/>
      <c r="BK11" s="40"/>
      <c r="BL11" s="113"/>
      <c r="BM11" s="79"/>
      <c r="BN11" s="80"/>
      <c r="BO11" s="81"/>
      <c r="BP11" s="81"/>
      <c r="BQ11" s="27"/>
      <c r="BR11" s="39" t="s">
        <v>224</v>
      </c>
      <c r="BS11" s="40">
        <v>1</v>
      </c>
      <c r="BT11" s="106">
        <v>2050000</v>
      </c>
      <c r="BU11" s="87">
        <f t="shared" ref="BU11:BU24" si="2">+BT11*16%</f>
        <v>328000</v>
      </c>
      <c r="BV11" s="88">
        <f>+(BT11+BU11)*E11</f>
        <v>2378000</v>
      </c>
      <c r="BW11" s="107" t="s">
        <v>225</v>
      </c>
      <c r="BX11" s="108" t="s">
        <v>226</v>
      </c>
      <c r="BY11" s="41" t="s">
        <v>123</v>
      </c>
      <c r="BZ11" s="40" t="s">
        <v>227</v>
      </c>
      <c r="CA11" s="40">
        <v>1</v>
      </c>
      <c r="CB11" s="113"/>
      <c r="CC11" s="79"/>
      <c r="CD11" s="80"/>
      <c r="CE11" s="81"/>
      <c r="CF11" s="81"/>
      <c r="CG11" s="27"/>
      <c r="CH11" s="39"/>
      <c r="CI11" s="113"/>
      <c r="CJ11" s="79"/>
      <c r="CK11" s="80"/>
      <c r="CL11" s="45"/>
      <c r="CM11" s="36"/>
      <c r="CN11" s="41"/>
      <c r="CO11" s="40"/>
      <c r="CP11" s="113"/>
      <c r="CQ11" s="79"/>
      <c r="CR11" s="80"/>
      <c r="CS11" s="81"/>
      <c r="CT11" s="81"/>
      <c r="CU11" s="27"/>
      <c r="CV11" s="40"/>
      <c r="CW11" s="113"/>
      <c r="CX11" s="79"/>
      <c r="CY11" s="80"/>
      <c r="CZ11" s="81"/>
      <c r="DA11" s="81"/>
      <c r="DB11" s="27"/>
      <c r="DC11" s="40"/>
      <c r="DD11" s="113"/>
      <c r="DE11" s="79"/>
      <c r="DF11" s="80"/>
      <c r="DG11" s="81"/>
      <c r="DH11" s="81"/>
      <c r="DI11" s="27"/>
      <c r="DJ11" s="39" t="s">
        <v>228</v>
      </c>
      <c r="DK11" s="113">
        <v>1941000</v>
      </c>
      <c r="DL11" s="79">
        <f>DK11*0.16</f>
        <v>310560</v>
      </c>
      <c r="DM11" s="80">
        <f>+(DK11+DL11)*E11</f>
        <v>2251560</v>
      </c>
      <c r="DN11" s="81" t="s">
        <v>215</v>
      </c>
      <c r="DO11" s="81" t="s">
        <v>229</v>
      </c>
      <c r="DP11" s="41" t="s">
        <v>123</v>
      </c>
      <c r="DQ11" s="39" t="s">
        <v>130</v>
      </c>
      <c r="DR11" s="113"/>
      <c r="DS11" s="79"/>
      <c r="DT11" s="80"/>
      <c r="DU11" s="81"/>
      <c r="DV11" s="81"/>
      <c r="DW11" s="27"/>
      <c r="DX11" s="115" t="s">
        <v>130</v>
      </c>
      <c r="DY11" s="116">
        <v>1888000</v>
      </c>
      <c r="DZ11" s="117">
        <f t="shared" ref="DZ11:DZ12" si="3">EA11-DY11</f>
        <v>302080</v>
      </c>
      <c r="EA11" s="118">
        <f t="shared" ref="EA11:EA12" si="4">DY11*1.16</f>
        <v>2190080</v>
      </c>
      <c r="EB11" s="119" t="s">
        <v>230</v>
      </c>
      <c r="EC11" s="120" t="s">
        <v>231</v>
      </c>
      <c r="ED11" s="41" t="s">
        <v>123</v>
      </c>
      <c r="EE11" s="93" t="s">
        <v>227</v>
      </c>
      <c r="EF11" s="121">
        <v>1830000</v>
      </c>
      <c r="EG11" s="94">
        <f>EF11*16%</f>
        <v>292800</v>
      </c>
      <c r="EH11" s="95">
        <f>SUM(EF11:EG11)</f>
        <v>2122800</v>
      </c>
      <c r="EI11" s="96" t="s">
        <v>206</v>
      </c>
      <c r="EJ11" s="96" t="s">
        <v>232</v>
      </c>
      <c r="EK11" s="41" t="s">
        <v>123</v>
      </c>
    </row>
    <row r="12" spans="1:141" ht="135">
      <c r="A12" s="36">
        <v>4</v>
      </c>
      <c r="B12" s="43" t="s">
        <v>132</v>
      </c>
      <c r="C12" s="44" t="s">
        <v>133</v>
      </c>
      <c r="D12" s="39" t="s">
        <v>134</v>
      </c>
      <c r="E12" s="40">
        <v>1</v>
      </c>
      <c r="F12" s="74" t="s">
        <v>233</v>
      </c>
      <c r="G12" s="74" t="s">
        <v>234</v>
      </c>
      <c r="H12" s="97">
        <v>24000000</v>
      </c>
      <c r="I12" s="97">
        <f t="shared" si="0"/>
        <v>3840000</v>
      </c>
      <c r="J12" s="97">
        <f t="shared" si="1"/>
        <v>27840000</v>
      </c>
      <c r="K12" s="77" t="s">
        <v>194</v>
      </c>
      <c r="L12" s="98" t="s">
        <v>235</v>
      </c>
      <c r="M12" s="41" t="s">
        <v>135</v>
      </c>
      <c r="N12" s="39"/>
      <c r="O12" s="122"/>
      <c r="P12" s="79"/>
      <c r="Q12" s="80"/>
      <c r="R12" s="36"/>
      <c r="S12" s="36"/>
      <c r="T12" s="41"/>
      <c r="U12" s="40"/>
      <c r="V12" s="122"/>
      <c r="W12" s="79">
        <f t="shared" ref="W12:W24" si="5">+V12*0.16</f>
        <v>0</v>
      </c>
      <c r="X12" s="80">
        <f t="shared" ref="X12:X24" si="6">+V12+W12</f>
        <v>0</v>
      </c>
      <c r="Y12" s="36"/>
      <c r="Z12" s="36"/>
      <c r="AA12" s="27"/>
      <c r="AB12" s="27"/>
      <c r="AC12" s="27"/>
      <c r="AD12" s="27"/>
      <c r="AE12" s="27"/>
      <c r="AF12" s="27"/>
      <c r="AG12" s="27"/>
      <c r="AH12" s="27"/>
      <c r="AI12" s="40"/>
      <c r="AJ12" s="122"/>
      <c r="AK12" s="79"/>
      <c r="AL12" s="80"/>
      <c r="AM12" s="81"/>
      <c r="AN12" s="81"/>
      <c r="AO12" s="27"/>
      <c r="AP12" s="40" t="s">
        <v>236</v>
      </c>
      <c r="AQ12" s="122">
        <v>14650000</v>
      </c>
      <c r="AR12" s="79">
        <v>2344000</v>
      </c>
      <c r="AS12" s="80">
        <v>16994000</v>
      </c>
      <c r="AT12" s="36" t="s">
        <v>222</v>
      </c>
      <c r="AU12" s="36" t="s">
        <v>223</v>
      </c>
      <c r="AV12" s="41" t="s">
        <v>123</v>
      </c>
      <c r="AW12" s="100" t="s">
        <v>237</v>
      </c>
      <c r="AX12" s="101">
        <v>18900000</v>
      </c>
      <c r="AY12" s="102">
        <f>+AX12*0.16</f>
        <v>3024000</v>
      </c>
      <c r="AZ12" s="103">
        <f>+AX12+AY12</f>
        <v>21924000</v>
      </c>
      <c r="BA12" s="104" t="s">
        <v>212</v>
      </c>
      <c r="BB12" s="105" t="s">
        <v>213</v>
      </c>
      <c r="BC12" s="41" t="s">
        <v>123</v>
      </c>
      <c r="BD12" s="40"/>
      <c r="BE12" s="122"/>
      <c r="BF12" s="79"/>
      <c r="BG12" s="83"/>
      <c r="BH12" s="81"/>
      <c r="BI12" s="81"/>
      <c r="BJ12" s="27"/>
      <c r="BK12" s="40"/>
      <c r="BL12" s="122"/>
      <c r="BM12" s="79"/>
      <c r="BN12" s="80"/>
      <c r="BO12" s="81"/>
      <c r="BP12" s="81"/>
      <c r="BQ12" s="27"/>
      <c r="BR12" s="39" t="s">
        <v>238</v>
      </c>
      <c r="BS12" s="40">
        <v>1</v>
      </c>
      <c r="BT12" s="106">
        <v>26600000</v>
      </c>
      <c r="BU12" s="87">
        <f t="shared" si="2"/>
        <v>4256000</v>
      </c>
      <c r="BV12" s="88">
        <f>+(BT12+BU12)*E12</f>
        <v>30856000</v>
      </c>
      <c r="BW12" s="107" t="s">
        <v>225</v>
      </c>
      <c r="BX12" s="108" t="s">
        <v>239</v>
      </c>
      <c r="BY12" s="41" t="s">
        <v>123</v>
      </c>
      <c r="BZ12" s="39" t="s">
        <v>240</v>
      </c>
      <c r="CA12" s="40">
        <v>1</v>
      </c>
      <c r="CB12" s="122"/>
      <c r="CC12" s="79"/>
      <c r="CD12" s="80"/>
      <c r="CE12" s="81"/>
      <c r="CF12" s="81"/>
      <c r="CG12" s="27"/>
      <c r="CH12" s="39" t="s">
        <v>200</v>
      </c>
      <c r="CI12" s="40" t="s">
        <v>200</v>
      </c>
      <c r="CJ12" s="40" t="s">
        <v>200</v>
      </c>
      <c r="CK12" s="40" t="s">
        <v>200</v>
      </c>
      <c r="CL12" s="40" t="s">
        <v>200</v>
      </c>
      <c r="CM12" s="40" t="s">
        <v>200</v>
      </c>
      <c r="CN12" s="27"/>
      <c r="CO12" s="40"/>
      <c r="CP12" s="122"/>
      <c r="CQ12" s="79"/>
      <c r="CR12" s="80"/>
      <c r="CS12" s="81"/>
      <c r="CT12" s="81"/>
      <c r="CU12" s="27"/>
      <c r="CV12" s="40"/>
      <c r="CW12" s="122"/>
      <c r="CX12" s="79"/>
      <c r="CY12" s="80"/>
      <c r="CZ12" s="81"/>
      <c r="DA12" s="81"/>
      <c r="DB12" s="27"/>
      <c r="DC12" s="40"/>
      <c r="DD12" s="122"/>
      <c r="DE12" s="79"/>
      <c r="DF12" s="80"/>
      <c r="DG12" s="81"/>
      <c r="DH12" s="81"/>
      <c r="DI12" s="27"/>
      <c r="DJ12" s="39"/>
      <c r="DK12" s="122"/>
      <c r="DL12" s="79"/>
      <c r="DM12" s="80"/>
      <c r="DN12" s="81"/>
      <c r="DO12" s="81"/>
      <c r="DP12" s="27"/>
      <c r="DQ12" s="39" t="s">
        <v>134</v>
      </c>
      <c r="DR12" s="122"/>
      <c r="DS12" s="79"/>
      <c r="DT12" s="80"/>
      <c r="DU12" s="81"/>
      <c r="DV12" s="81"/>
      <c r="DW12" s="27"/>
      <c r="DX12" s="115" t="s">
        <v>134</v>
      </c>
      <c r="DY12" s="116">
        <v>17990000</v>
      </c>
      <c r="DZ12" s="117">
        <f t="shared" si="3"/>
        <v>2878400</v>
      </c>
      <c r="EA12" s="118">
        <f t="shared" si="4"/>
        <v>20868400</v>
      </c>
      <c r="EB12" s="119" t="s">
        <v>230</v>
      </c>
      <c r="EC12" s="123" t="s">
        <v>231</v>
      </c>
      <c r="ED12" s="41" t="s">
        <v>123</v>
      </c>
      <c r="EE12" s="40"/>
      <c r="EF12" s="122"/>
      <c r="EG12" s="79"/>
      <c r="EH12" s="80"/>
      <c r="EI12" s="81"/>
      <c r="EJ12" s="81"/>
      <c r="EK12" s="27"/>
    </row>
    <row r="13" spans="1:141" ht="240">
      <c r="A13" s="36">
        <v>5</v>
      </c>
      <c r="B13" s="43" t="s">
        <v>136</v>
      </c>
      <c r="C13" s="44" t="s">
        <v>137</v>
      </c>
      <c r="D13" s="39" t="s">
        <v>138</v>
      </c>
      <c r="E13" s="40">
        <v>1</v>
      </c>
      <c r="F13" s="74"/>
      <c r="G13" s="74"/>
      <c r="H13" s="97"/>
      <c r="I13" s="97"/>
      <c r="J13" s="97"/>
      <c r="K13" s="77"/>
      <c r="L13" s="98"/>
      <c r="M13" s="41"/>
      <c r="N13" s="40"/>
      <c r="O13" s="122"/>
      <c r="P13" s="81"/>
      <c r="Q13" s="81"/>
      <c r="R13" s="81"/>
      <c r="S13" s="81"/>
      <c r="T13" s="27"/>
      <c r="U13" s="40" t="s">
        <v>241</v>
      </c>
      <c r="V13" s="122">
        <v>35000000</v>
      </c>
      <c r="W13" s="79">
        <f t="shared" si="5"/>
        <v>5600000</v>
      </c>
      <c r="X13" s="80">
        <f t="shared" si="6"/>
        <v>40600000</v>
      </c>
      <c r="Y13" s="36" t="s">
        <v>219</v>
      </c>
      <c r="Z13" s="36" t="s">
        <v>220</v>
      </c>
      <c r="AA13" s="41" t="s">
        <v>123</v>
      </c>
      <c r="AB13" s="27"/>
      <c r="AC13" s="27"/>
      <c r="AD13" s="27"/>
      <c r="AE13" s="27"/>
      <c r="AF13" s="27"/>
      <c r="AG13" s="27"/>
      <c r="AH13" s="27"/>
      <c r="AI13" s="40"/>
      <c r="AJ13" s="122"/>
      <c r="AK13" s="79"/>
      <c r="AL13" s="80"/>
      <c r="AM13" s="81"/>
      <c r="AN13" s="81"/>
      <c r="AO13" s="27"/>
      <c r="AP13" s="40"/>
      <c r="AQ13" s="122"/>
      <c r="AR13" s="79"/>
      <c r="AS13" s="80"/>
      <c r="AT13" s="36"/>
      <c r="AU13" s="36"/>
      <c r="AV13" s="27"/>
      <c r="AW13" s="114"/>
      <c r="AX13" s="40"/>
      <c r="AY13" s="122"/>
      <c r="AZ13" s="79"/>
      <c r="BA13" s="80"/>
      <c r="BB13" s="81"/>
      <c r="BC13" s="27"/>
      <c r="BD13" s="39" t="s">
        <v>242</v>
      </c>
      <c r="BE13" s="122">
        <v>29660000</v>
      </c>
      <c r="BF13" s="79">
        <f>BE13*16%</f>
        <v>4745600</v>
      </c>
      <c r="BG13" s="83">
        <f>BE13+BF13</f>
        <v>34405600</v>
      </c>
      <c r="BH13" s="36" t="s">
        <v>243</v>
      </c>
      <c r="BI13" s="124" t="s">
        <v>244</v>
      </c>
      <c r="BJ13" s="41" t="s">
        <v>123</v>
      </c>
      <c r="BK13" s="40"/>
      <c r="BL13" s="122"/>
      <c r="BM13" s="79"/>
      <c r="BN13" s="80"/>
      <c r="BO13" s="81"/>
      <c r="BP13" s="81"/>
      <c r="BQ13" s="27"/>
      <c r="BR13" s="39" t="s">
        <v>245</v>
      </c>
      <c r="BS13" s="40">
        <v>1</v>
      </c>
      <c r="BT13" s="106">
        <v>35200000</v>
      </c>
      <c r="BU13" s="87">
        <f t="shared" si="2"/>
        <v>5632000</v>
      </c>
      <c r="BV13" s="88">
        <f>+(BT13+BU13)*E13</f>
        <v>40832000</v>
      </c>
      <c r="BW13" s="107" t="s">
        <v>225</v>
      </c>
      <c r="BX13" s="108" t="s">
        <v>246</v>
      </c>
      <c r="BY13" s="41" t="s">
        <v>123</v>
      </c>
      <c r="BZ13" s="39" t="s">
        <v>247</v>
      </c>
      <c r="CA13" s="40">
        <v>1</v>
      </c>
      <c r="CB13" s="122"/>
      <c r="CC13" s="79"/>
      <c r="CD13" s="80"/>
      <c r="CE13" s="81"/>
      <c r="CF13" s="81"/>
      <c r="CG13" s="27"/>
      <c r="CH13" s="39" t="s">
        <v>248</v>
      </c>
      <c r="CI13" s="122">
        <v>49489000</v>
      </c>
      <c r="CJ13" s="79">
        <f>CI13*0.16</f>
        <v>7918240</v>
      </c>
      <c r="CK13" s="80">
        <f>CI13+CJ13</f>
        <v>57407240</v>
      </c>
      <c r="CL13" s="45" t="s">
        <v>197</v>
      </c>
      <c r="CM13" s="36" t="s">
        <v>249</v>
      </c>
      <c r="CN13" s="41" t="s">
        <v>123</v>
      </c>
      <c r="CO13" s="40"/>
      <c r="CP13" s="122"/>
      <c r="CQ13" s="79"/>
      <c r="CR13" s="80"/>
      <c r="CS13" s="81"/>
      <c r="CT13" s="81"/>
      <c r="CU13" s="27"/>
      <c r="CV13" s="40"/>
      <c r="CW13" s="122"/>
      <c r="CX13" s="79"/>
      <c r="CY13" s="80"/>
      <c r="CZ13" s="81"/>
      <c r="DA13" s="81"/>
      <c r="DB13" s="27"/>
      <c r="DC13" s="40"/>
      <c r="DD13" s="122"/>
      <c r="DE13" s="79"/>
      <c r="DF13" s="80"/>
      <c r="DG13" s="81"/>
      <c r="DH13" s="81"/>
      <c r="DI13" s="27"/>
      <c r="DJ13" s="39"/>
      <c r="DK13" s="122"/>
      <c r="DL13" s="79"/>
      <c r="DM13" s="80"/>
      <c r="DN13" s="81"/>
      <c r="DO13" s="81"/>
      <c r="DP13" s="27"/>
      <c r="DQ13" s="125" t="s">
        <v>250</v>
      </c>
      <c r="DR13" s="122">
        <v>36000000</v>
      </c>
      <c r="DS13" s="79">
        <f t="shared" ref="DS13" si="7">(DR13*16%)</f>
        <v>5760000</v>
      </c>
      <c r="DT13" s="80" t="e">
        <f>((DR13+DS13)*#REF!)</f>
        <v>#REF!</v>
      </c>
      <c r="DU13" s="43" t="s">
        <v>219</v>
      </c>
      <c r="DV13" s="43" t="s">
        <v>251</v>
      </c>
      <c r="DW13" s="41" t="s">
        <v>123</v>
      </c>
      <c r="DX13" s="115" t="s">
        <v>138</v>
      </c>
      <c r="DY13" s="116"/>
      <c r="DZ13" s="117"/>
      <c r="EA13" s="118"/>
      <c r="EB13" s="120"/>
      <c r="EC13" s="120"/>
      <c r="ED13" s="27"/>
      <c r="EE13" s="40"/>
      <c r="EF13" s="122"/>
      <c r="EG13" s="79"/>
      <c r="EH13" s="80"/>
      <c r="EI13" s="81"/>
      <c r="EJ13" s="81"/>
      <c r="EK13" s="27"/>
    </row>
    <row r="14" spans="1:141" ht="75">
      <c r="A14" s="36">
        <v>6</v>
      </c>
      <c r="B14" s="43" t="s">
        <v>139</v>
      </c>
      <c r="C14" s="44" t="s">
        <v>140</v>
      </c>
      <c r="D14" s="39" t="s">
        <v>141</v>
      </c>
      <c r="E14" s="40">
        <v>2</v>
      </c>
      <c r="F14" s="74"/>
      <c r="G14" s="74"/>
      <c r="H14" s="97"/>
      <c r="I14" s="97"/>
      <c r="J14" s="97"/>
      <c r="K14" s="77"/>
      <c r="L14" s="98"/>
      <c r="M14" s="41"/>
      <c r="N14" s="40"/>
      <c r="O14" s="126"/>
      <c r="P14" s="81"/>
      <c r="Q14" s="81"/>
      <c r="R14" s="81"/>
      <c r="S14" s="81"/>
      <c r="T14" s="27"/>
      <c r="U14" s="40"/>
      <c r="V14" s="126"/>
      <c r="W14" s="79">
        <f t="shared" si="5"/>
        <v>0</v>
      </c>
      <c r="X14" s="80">
        <f t="shared" si="6"/>
        <v>0</v>
      </c>
      <c r="Y14" s="81"/>
      <c r="Z14" s="81"/>
      <c r="AA14" s="27"/>
      <c r="AB14" s="27"/>
      <c r="AC14" s="27"/>
      <c r="AD14" s="27"/>
      <c r="AE14" s="27"/>
      <c r="AF14" s="27"/>
      <c r="AG14" s="27"/>
      <c r="AH14" s="27"/>
      <c r="AI14" s="40"/>
      <c r="AJ14" s="126"/>
      <c r="AK14" s="79"/>
      <c r="AL14" s="80"/>
      <c r="AM14" s="82"/>
      <c r="AN14" s="112"/>
      <c r="AO14" s="27"/>
      <c r="AP14" s="40"/>
      <c r="AQ14" s="126"/>
      <c r="AR14" s="79"/>
      <c r="AS14" s="80"/>
      <c r="AT14" s="36"/>
      <c r="AU14" s="36"/>
      <c r="AV14" s="27"/>
      <c r="AW14" s="100" t="s">
        <v>252</v>
      </c>
      <c r="AX14" s="101">
        <v>1750000</v>
      </c>
      <c r="AY14" s="102">
        <f>+AX14*0.16</f>
        <v>280000</v>
      </c>
      <c r="AZ14" s="103">
        <f>+(AX14+AY14)*E14</f>
        <v>4060000</v>
      </c>
      <c r="BA14" s="104" t="s">
        <v>212</v>
      </c>
      <c r="BB14" s="105" t="s">
        <v>213</v>
      </c>
      <c r="BC14" s="41" t="s">
        <v>123</v>
      </c>
      <c r="BD14" s="40"/>
      <c r="BE14" s="126"/>
      <c r="BF14" s="79"/>
      <c r="BG14" s="83"/>
      <c r="BH14" s="81"/>
      <c r="BI14" s="81"/>
      <c r="BJ14" s="27"/>
      <c r="BK14" s="40"/>
      <c r="BL14" s="126"/>
      <c r="BM14" s="79"/>
      <c r="BN14" s="80"/>
      <c r="BO14" s="81"/>
      <c r="BP14" s="81"/>
      <c r="BQ14" s="27"/>
      <c r="BR14" s="40" t="s">
        <v>253</v>
      </c>
      <c r="BS14" s="40">
        <v>2</v>
      </c>
      <c r="BT14" s="106"/>
      <c r="BU14" s="87"/>
      <c r="BV14" s="88"/>
      <c r="BW14" s="107"/>
      <c r="BX14" s="108"/>
      <c r="BY14" s="27"/>
      <c r="BZ14" s="40" t="s">
        <v>254</v>
      </c>
      <c r="CA14" s="40">
        <v>2</v>
      </c>
      <c r="CB14" s="126"/>
      <c r="CC14" s="79"/>
      <c r="CD14" s="80"/>
      <c r="CE14" s="81"/>
      <c r="CF14" s="81"/>
      <c r="CG14" s="27"/>
      <c r="CH14" s="39" t="s">
        <v>200</v>
      </c>
      <c r="CI14" s="40" t="s">
        <v>200</v>
      </c>
      <c r="CJ14" s="40" t="s">
        <v>200</v>
      </c>
      <c r="CK14" s="40" t="s">
        <v>200</v>
      </c>
      <c r="CL14" s="40" t="s">
        <v>200</v>
      </c>
      <c r="CM14" s="40" t="s">
        <v>200</v>
      </c>
      <c r="CN14" s="27"/>
      <c r="CO14" s="40"/>
      <c r="CP14" s="80"/>
      <c r="CQ14" s="127"/>
      <c r="CR14" s="80"/>
      <c r="CS14" s="81"/>
      <c r="CT14" s="81"/>
      <c r="CU14" s="27"/>
      <c r="CV14" s="40"/>
      <c r="CW14" s="126"/>
      <c r="CX14" s="79"/>
      <c r="CY14" s="80"/>
      <c r="CZ14" s="81"/>
      <c r="DA14" s="81"/>
      <c r="DB14" s="27"/>
      <c r="DC14" s="40"/>
      <c r="DD14" s="126"/>
      <c r="DE14" s="79"/>
      <c r="DF14" s="80"/>
      <c r="DG14" s="81"/>
      <c r="DH14" s="81"/>
      <c r="DI14" s="27"/>
      <c r="DJ14" s="39" t="s">
        <v>255</v>
      </c>
      <c r="DK14" s="126">
        <v>2175000</v>
      </c>
      <c r="DL14" s="79">
        <f>DK14*0.16</f>
        <v>348000</v>
      </c>
      <c r="DM14" s="80">
        <f>+(DK14+DL14)*E14</f>
        <v>5046000</v>
      </c>
      <c r="DN14" s="81" t="s">
        <v>215</v>
      </c>
      <c r="DO14" s="81" t="s">
        <v>256</v>
      </c>
      <c r="DP14" s="41" t="s">
        <v>123</v>
      </c>
      <c r="DQ14" s="128" t="s">
        <v>257</v>
      </c>
      <c r="DR14" s="126">
        <v>3278000</v>
      </c>
      <c r="DS14" s="79">
        <f>(DR14*16%)</f>
        <v>524480</v>
      </c>
      <c r="DT14" s="80" t="e">
        <f>((DR14+DS14)*#REF!)</f>
        <v>#REF!</v>
      </c>
      <c r="DU14" s="43" t="s">
        <v>219</v>
      </c>
      <c r="DV14" s="43" t="s">
        <v>258</v>
      </c>
      <c r="DW14" s="41" t="s">
        <v>123</v>
      </c>
      <c r="DX14" s="115" t="s">
        <v>259</v>
      </c>
      <c r="DY14" s="129"/>
      <c r="DZ14" s="117"/>
      <c r="EA14" s="118"/>
      <c r="EB14" s="120"/>
      <c r="EC14" s="120"/>
      <c r="ED14" s="27"/>
      <c r="EE14" s="40"/>
      <c r="EF14" s="126"/>
      <c r="EG14" s="79"/>
      <c r="EH14" s="80"/>
      <c r="EI14" s="81"/>
      <c r="EJ14" s="81"/>
      <c r="EK14" s="27"/>
    </row>
    <row r="15" spans="1:141" ht="330">
      <c r="A15" s="36">
        <v>7</v>
      </c>
      <c r="B15" s="43" t="s">
        <v>142</v>
      </c>
      <c r="C15" s="44" t="s">
        <v>143</v>
      </c>
      <c r="D15" s="39" t="s">
        <v>144</v>
      </c>
      <c r="E15" s="40">
        <v>1</v>
      </c>
      <c r="F15" s="74" t="s">
        <v>260</v>
      </c>
      <c r="G15" s="74" t="s">
        <v>261</v>
      </c>
      <c r="H15" s="97">
        <v>5100000</v>
      </c>
      <c r="I15" s="97">
        <f t="shared" si="0"/>
        <v>816000</v>
      </c>
      <c r="J15" s="97">
        <f t="shared" si="1"/>
        <v>5916000</v>
      </c>
      <c r="K15" s="77" t="s">
        <v>194</v>
      </c>
      <c r="L15" s="98" t="s">
        <v>262</v>
      </c>
      <c r="M15" s="41" t="s">
        <v>123</v>
      </c>
      <c r="N15" s="40"/>
      <c r="O15" s="130"/>
      <c r="P15" s="81"/>
      <c r="Q15" s="81"/>
      <c r="R15" s="81"/>
      <c r="S15" s="81"/>
      <c r="T15" s="27"/>
      <c r="U15" s="40"/>
      <c r="V15" s="130"/>
      <c r="W15" s="79">
        <f t="shared" si="5"/>
        <v>0</v>
      </c>
      <c r="X15" s="80">
        <f t="shared" si="6"/>
        <v>0</v>
      </c>
      <c r="Y15" s="81"/>
      <c r="Z15" s="81"/>
      <c r="AA15" s="27"/>
      <c r="AB15" s="27"/>
      <c r="AC15" s="27"/>
      <c r="AD15" s="27"/>
      <c r="AE15" s="27"/>
      <c r="AF15" s="27"/>
      <c r="AG15" s="27"/>
      <c r="AH15" s="27"/>
      <c r="AI15" s="40"/>
      <c r="AJ15" s="130"/>
      <c r="AK15" s="79"/>
      <c r="AL15" s="80"/>
      <c r="AM15" s="81"/>
      <c r="AN15" s="81"/>
      <c r="AO15" s="27"/>
      <c r="AP15" s="40"/>
      <c r="AQ15" s="130"/>
      <c r="AR15" s="79"/>
      <c r="AS15" s="80"/>
      <c r="AT15" s="36"/>
      <c r="AU15" s="36"/>
      <c r="AV15" s="27"/>
      <c r="AW15" s="114"/>
      <c r="AX15" s="40"/>
      <c r="AY15" s="130"/>
      <c r="AZ15" s="79"/>
      <c r="BA15" s="80"/>
      <c r="BB15" s="81"/>
      <c r="BC15" s="27"/>
      <c r="BD15" s="39" t="s">
        <v>263</v>
      </c>
      <c r="BE15" s="122">
        <v>3998000</v>
      </c>
      <c r="BF15" s="79">
        <f>BE15*16%</f>
        <v>639680</v>
      </c>
      <c r="BG15" s="83">
        <f>BE15+BF15</f>
        <v>4637680</v>
      </c>
      <c r="BH15" s="36" t="s">
        <v>243</v>
      </c>
      <c r="BI15" s="124" t="s">
        <v>264</v>
      </c>
      <c r="BJ15" s="41" t="s">
        <v>123</v>
      </c>
      <c r="BK15" s="40"/>
      <c r="BL15" s="130"/>
      <c r="BM15" s="79"/>
      <c r="BN15" s="80"/>
      <c r="BO15" s="81"/>
      <c r="BP15" s="81"/>
      <c r="BQ15" s="27"/>
      <c r="BR15" s="39" t="s">
        <v>265</v>
      </c>
      <c r="BS15" s="40">
        <v>1</v>
      </c>
      <c r="BT15" s="106">
        <v>5180000</v>
      </c>
      <c r="BU15" s="87">
        <f t="shared" si="2"/>
        <v>828800</v>
      </c>
      <c r="BV15" s="88">
        <f>+(BT15+BU15)*E15</f>
        <v>6008800</v>
      </c>
      <c r="BW15" s="107" t="s">
        <v>225</v>
      </c>
      <c r="BX15" s="108" t="s">
        <v>226</v>
      </c>
      <c r="BY15" s="41" t="s">
        <v>123</v>
      </c>
      <c r="BZ15" s="39" t="s">
        <v>266</v>
      </c>
      <c r="CA15" s="40">
        <v>1</v>
      </c>
      <c r="CB15" s="130"/>
      <c r="CC15" s="79"/>
      <c r="CD15" s="80"/>
      <c r="CE15" s="81"/>
      <c r="CF15" s="81"/>
      <c r="CG15" s="27"/>
      <c r="CH15" s="39" t="s">
        <v>200</v>
      </c>
      <c r="CI15" s="40" t="s">
        <v>200</v>
      </c>
      <c r="CJ15" s="40" t="s">
        <v>200</v>
      </c>
      <c r="CK15" s="40" t="s">
        <v>200</v>
      </c>
      <c r="CL15" s="40" t="s">
        <v>200</v>
      </c>
      <c r="CM15" s="40" t="s">
        <v>200</v>
      </c>
      <c r="CN15" s="27"/>
      <c r="CO15" s="40"/>
      <c r="CP15" s="130"/>
      <c r="CQ15" s="79"/>
      <c r="CR15" s="80"/>
      <c r="CS15" s="81"/>
      <c r="CT15" s="81"/>
      <c r="CU15" s="27"/>
      <c r="CV15" s="40"/>
      <c r="CW15" s="130"/>
      <c r="CX15" s="79"/>
      <c r="CY15" s="80"/>
      <c r="CZ15" s="81"/>
      <c r="DA15" s="81"/>
      <c r="DB15" s="27"/>
      <c r="DC15" s="40"/>
      <c r="DD15" s="130"/>
      <c r="DE15" s="79"/>
      <c r="DF15" s="80"/>
      <c r="DG15" s="81"/>
      <c r="DH15" s="81"/>
      <c r="DI15" s="27"/>
      <c r="DJ15" s="39" t="s">
        <v>267</v>
      </c>
      <c r="DK15" s="130">
        <v>5540000</v>
      </c>
      <c r="DL15" s="79">
        <f>DK15*0.16</f>
        <v>886400</v>
      </c>
      <c r="DM15" s="80">
        <f>+(DK15+DL15)*E15</f>
        <v>6426400</v>
      </c>
      <c r="DN15" s="81" t="s">
        <v>215</v>
      </c>
      <c r="DO15" s="81" t="s">
        <v>256</v>
      </c>
      <c r="DP15" s="41" t="s">
        <v>123</v>
      </c>
      <c r="DQ15" s="131" t="s">
        <v>268</v>
      </c>
      <c r="DR15" s="130">
        <v>5637600</v>
      </c>
      <c r="DS15" s="79">
        <f t="shared" ref="DS15:DS24" si="8">(DR15*16%)</f>
        <v>902016</v>
      </c>
      <c r="DT15" s="80" t="e">
        <f>((DR15+DS15)*#REF!)</f>
        <v>#REF!</v>
      </c>
      <c r="DU15" s="43" t="s">
        <v>219</v>
      </c>
      <c r="DV15" s="43" t="s">
        <v>258</v>
      </c>
      <c r="DW15" s="41" t="s">
        <v>123</v>
      </c>
      <c r="DX15" s="115" t="s">
        <v>144</v>
      </c>
      <c r="DY15" s="132"/>
      <c r="DZ15" s="117"/>
      <c r="EA15" s="118"/>
      <c r="EB15" s="120"/>
      <c r="EC15" s="120"/>
      <c r="ED15" s="27"/>
      <c r="EE15" s="40"/>
      <c r="EF15" s="130"/>
      <c r="EG15" s="79"/>
      <c r="EH15" s="80"/>
      <c r="EI15" s="81"/>
      <c r="EJ15" s="81"/>
      <c r="EK15" s="27"/>
    </row>
    <row r="16" spans="1:141" ht="165">
      <c r="A16" s="36">
        <v>8</v>
      </c>
      <c r="B16" s="43" t="s">
        <v>145</v>
      </c>
      <c r="C16" s="44" t="s">
        <v>146</v>
      </c>
      <c r="D16" s="39" t="s">
        <v>147</v>
      </c>
      <c r="E16" s="40">
        <v>1</v>
      </c>
      <c r="F16" s="74" t="s">
        <v>269</v>
      </c>
      <c r="G16" s="74" t="s">
        <v>270</v>
      </c>
      <c r="H16" s="97">
        <v>25000000</v>
      </c>
      <c r="I16" s="97">
        <f t="shared" si="0"/>
        <v>4000000</v>
      </c>
      <c r="J16" s="97">
        <f t="shared" si="1"/>
        <v>29000000</v>
      </c>
      <c r="K16" s="77" t="s">
        <v>194</v>
      </c>
      <c r="L16" s="78" t="s">
        <v>262</v>
      </c>
      <c r="M16" s="41" t="s">
        <v>123</v>
      </c>
      <c r="N16" s="133"/>
      <c r="O16" s="134"/>
      <c r="P16" s="92"/>
      <c r="Q16" s="92"/>
      <c r="R16" s="92"/>
      <c r="S16" s="92"/>
      <c r="T16" s="27"/>
      <c r="U16" s="135" t="s">
        <v>271</v>
      </c>
      <c r="V16" s="134">
        <v>22153000</v>
      </c>
      <c r="W16" s="79">
        <f t="shared" si="5"/>
        <v>3544480</v>
      </c>
      <c r="X16" s="80">
        <f t="shared" si="6"/>
        <v>25697480</v>
      </c>
      <c r="Y16" s="136" t="s">
        <v>219</v>
      </c>
      <c r="Z16" s="136" t="s">
        <v>220</v>
      </c>
      <c r="AA16" s="41" t="s">
        <v>123</v>
      </c>
      <c r="AB16" s="27"/>
      <c r="AC16" s="27"/>
      <c r="AD16" s="27"/>
      <c r="AE16" s="27"/>
      <c r="AF16" s="27"/>
      <c r="AG16" s="27"/>
      <c r="AH16" s="27"/>
      <c r="AI16" s="40" t="s">
        <v>272</v>
      </c>
      <c r="AJ16" s="134">
        <v>19985400</v>
      </c>
      <c r="AK16" s="79">
        <f>+AJ16*0.16</f>
        <v>3197664</v>
      </c>
      <c r="AL16" s="80">
        <f>+AJ16+AK16</f>
        <v>23183064</v>
      </c>
      <c r="AM16" s="137" t="s">
        <v>197</v>
      </c>
      <c r="AN16" s="137" t="s">
        <v>273</v>
      </c>
      <c r="AO16" s="41" t="s">
        <v>123</v>
      </c>
      <c r="AP16" s="40"/>
      <c r="AQ16" s="134"/>
      <c r="AR16" s="79"/>
      <c r="AS16" s="80"/>
      <c r="AT16" s="92"/>
      <c r="AU16" s="92"/>
      <c r="AV16" s="27"/>
      <c r="AW16" s="133"/>
      <c r="AX16" s="40"/>
      <c r="AY16" s="134"/>
      <c r="AZ16" s="79"/>
      <c r="BA16" s="80"/>
      <c r="BB16" s="92"/>
      <c r="BC16" s="27"/>
      <c r="BD16" s="40"/>
      <c r="BE16" s="134"/>
      <c r="BF16" s="79"/>
      <c r="BG16" s="83"/>
      <c r="BH16" s="92"/>
      <c r="BI16" s="92"/>
      <c r="BJ16" s="27"/>
      <c r="BK16" s="40"/>
      <c r="BL16" s="134"/>
      <c r="BM16" s="79"/>
      <c r="BN16" s="80"/>
      <c r="BO16" s="92"/>
      <c r="BP16" s="92"/>
      <c r="BQ16" s="27"/>
      <c r="BR16" s="39" t="s">
        <v>274</v>
      </c>
      <c r="BS16" s="40">
        <v>1</v>
      </c>
      <c r="BT16" s="106">
        <v>26600000</v>
      </c>
      <c r="BU16" s="87">
        <f t="shared" si="2"/>
        <v>4256000</v>
      </c>
      <c r="BV16" s="88">
        <f>+(BT16+BU16)*E16</f>
        <v>30856000</v>
      </c>
      <c r="BW16" s="107" t="s">
        <v>225</v>
      </c>
      <c r="BX16" s="108" t="s">
        <v>239</v>
      </c>
      <c r="BY16" s="41" t="s">
        <v>123</v>
      </c>
      <c r="BZ16" s="40" t="s">
        <v>275</v>
      </c>
      <c r="CA16" s="40">
        <v>1</v>
      </c>
      <c r="CB16" s="134"/>
      <c r="CC16" s="79"/>
      <c r="CD16" s="80"/>
      <c r="CE16" s="92"/>
      <c r="CF16" s="92"/>
      <c r="CG16" s="27"/>
      <c r="CH16" s="39" t="s">
        <v>276</v>
      </c>
      <c r="CI16" s="134">
        <v>28336000</v>
      </c>
      <c r="CJ16" s="79">
        <f>CI16*0.16</f>
        <v>4533760</v>
      </c>
      <c r="CK16" s="80">
        <f>CI16+CJ16</f>
        <v>32869760</v>
      </c>
      <c r="CL16" s="45" t="s">
        <v>197</v>
      </c>
      <c r="CM16" s="36" t="s">
        <v>249</v>
      </c>
      <c r="CN16" s="41" t="s">
        <v>123</v>
      </c>
      <c r="CO16" s="39" t="s">
        <v>277</v>
      </c>
      <c r="CP16" s="80">
        <v>22000000</v>
      </c>
      <c r="CQ16" s="127">
        <v>0.16</v>
      </c>
      <c r="CR16" s="80">
        <f>+CP16*(1+CQ16)</f>
        <v>25520000</v>
      </c>
      <c r="CS16" s="136" t="s">
        <v>278</v>
      </c>
      <c r="CT16" s="136" t="s">
        <v>217</v>
      </c>
      <c r="CU16" s="41" t="s">
        <v>123</v>
      </c>
      <c r="CV16" s="40" t="s">
        <v>279</v>
      </c>
      <c r="CW16" s="134">
        <v>24300000</v>
      </c>
      <c r="CX16" s="138">
        <f>+CW16*0.16</f>
        <v>3888000</v>
      </c>
      <c r="CY16" s="139">
        <f>+CX16+CW16</f>
        <v>28188000</v>
      </c>
      <c r="CZ16" s="140" t="s">
        <v>280</v>
      </c>
      <c r="DA16" s="140" t="s">
        <v>281</v>
      </c>
      <c r="DB16" s="41" t="s">
        <v>123</v>
      </c>
      <c r="DC16" s="40" t="s">
        <v>275</v>
      </c>
      <c r="DD16" s="134">
        <v>25462700</v>
      </c>
      <c r="DE16" s="79">
        <f>DD16*16%</f>
        <v>4074032</v>
      </c>
      <c r="DF16" s="80">
        <f>DD16+DE16</f>
        <v>29536732</v>
      </c>
      <c r="DG16" s="92" t="s">
        <v>197</v>
      </c>
      <c r="DH16" s="92" t="s">
        <v>202</v>
      </c>
      <c r="DI16" s="41" t="s">
        <v>123</v>
      </c>
      <c r="DJ16" s="39" t="s">
        <v>282</v>
      </c>
      <c r="DK16" s="134">
        <v>25130000</v>
      </c>
      <c r="DL16" s="79">
        <f>DK16*0.16</f>
        <v>4020800</v>
      </c>
      <c r="DM16" s="80">
        <f>+(DK16+DL16)*E16</f>
        <v>29150800</v>
      </c>
      <c r="DN16" s="92" t="s">
        <v>215</v>
      </c>
      <c r="DO16" s="92" t="s">
        <v>205</v>
      </c>
      <c r="DP16" s="41" t="s">
        <v>123</v>
      </c>
      <c r="DQ16" s="125" t="s">
        <v>283</v>
      </c>
      <c r="DR16" s="134">
        <v>18000000</v>
      </c>
      <c r="DS16" s="79">
        <f t="shared" si="8"/>
        <v>2880000</v>
      </c>
      <c r="DT16" s="80" t="e">
        <f>((DR16+DS16)*#REF!)</f>
        <v>#REF!</v>
      </c>
      <c r="DU16" s="43" t="s">
        <v>219</v>
      </c>
      <c r="DV16" s="43" t="s">
        <v>258</v>
      </c>
      <c r="DW16" s="41" t="s">
        <v>123</v>
      </c>
      <c r="DX16" s="115" t="s">
        <v>147</v>
      </c>
      <c r="DY16" s="141"/>
      <c r="DZ16" s="117"/>
      <c r="EA16" s="118"/>
      <c r="EB16" s="120"/>
      <c r="EC16" s="120"/>
      <c r="ED16" s="27"/>
      <c r="EE16" s="93" t="s">
        <v>275</v>
      </c>
      <c r="EF16" s="142">
        <v>24725000</v>
      </c>
      <c r="EG16" s="94">
        <f>EF16*16%</f>
        <v>3956000</v>
      </c>
      <c r="EH16" s="95">
        <f>SUM(EF16:EG16)</f>
        <v>28681000</v>
      </c>
      <c r="EI16" s="96" t="s">
        <v>206</v>
      </c>
      <c r="EJ16" s="96" t="s">
        <v>284</v>
      </c>
      <c r="EK16" s="41" t="s">
        <v>123</v>
      </c>
    </row>
    <row r="17" spans="1:141" ht="270">
      <c r="A17" s="36">
        <v>9</v>
      </c>
      <c r="B17" s="43" t="s">
        <v>148</v>
      </c>
      <c r="C17" s="44" t="s">
        <v>149</v>
      </c>
      <c r="D17" s="39" t="s">
        <v>150</v>
      </c>
      <c r="E17" s="40">
        <v>1</v>
      </c>
      <c r="F17" s="74" t="s">
        <v>285</v>
      </c>
      <c r="G17" s="74" t="s">
        <v>286</v>
      </c>
      <c r="H17" s="97">
        <v>12200000</v>
      </c>
      <c r="I17" s="97">
        <f t="shared" si="0"/>
        <v>1952000</v>
      </c>
      <c r="J17" s="97">
        <f t="shared" si="1"/>
        <v>14152000</v>
      </c>
      <c r="K17" s="77" t="s">
        <v>194</v>
      </c>
      <c r="L17" s="78" t="s">
        <v>235</v>
      </c>
      <c r="M17" s="41" t="s">
        <v>127</v>
      </c>
      <c r="N17" s="40"/>
      <c r="O17" s="134"/>
      <c r="P17" s="92"/>
      <c r="Q17" s="92"/>
      <c r="R17" s="92"/>
      <c r="S17" s="92"/>
      <c r="T17" s="27"/>
      <c r="U17" s="40"/>
      <c r="V17" s="134"/>
      <c r="W17" s="79">
        <f t="shared" si="5"/>
        <v>0</v>
      </c>
      <c r="X17" s="80">
        <f t="shared" si="6"/>
        <v>0</v>
      </c>
      <c r="Y17" s="92"/>
      <c r="Z17" s="92"/>
      <c r="AA17" s="27"/>
      <c r="AB17" s="27"/>
      <c r="AC17" s="27"/>
      <c r="AD17" s="27"/>
      <c r="AE17" s="27"/>
      <c r="AF17" s="27"/>
      <c r="AG17" s="27"/>
      <c r="AH17" s="27"/>
      <c r="AI17" s="39"/>
      <c r="AJ17" s="134"/>
      <c r="AK17" s="79"/>
      <c r="AL17" s="80"/>
      <c r="AM17" s="137"/>
      <c r="AN17" s="123"/>
      <c r="AO17" s="27"/>
      <c r="AP17" s="40"/>
      <c r="AQ17" s="134"/>
      <c r="AR17" s="79"/>
      <c r="AS17" s="80"/>
      <c r="AT17" s="92"/>
      <c r="AU17" s="92"/>
      <c r="AV17" s="27"/>
      <c r="AW17" s="143"/>
      <c r="AX17" s="144"/>
      <c r="AY17" s="145"/>
      <c r="AZ17" s="146"/>
      <c r="BA17" s="147"/>
      <c r="BB17" s="148"/>
      <c r="BC17" s="27"/>
      <c r="BD17" s="40"/>
      <c r="BE17" s="134"/>
      <c r="BF17" s="79"/>
      <c r="BG17" s="83"/>
      <c r="BH17" s="92"/>
      <c r="BI17" s="92"/>
      <c r="BJ17" s="27"/>
      <c r="BK17" s="40"/>
      <c r="BL17" s="134"/>
      <c r="BM17" s="79"/>
      <c r="BN17" s="80"/>
      <c r="BO17" s="92"/>
      <c r="BP17" s="92"/>
      <c r="BQ17" s="27"/>
      <c r="BR17" s="39" t="s">
        <v>287</v>
      </c>
      <c r="BS17" s="40">
        <v>1</v>
      </c>
      <c r="BT17" s="106"/>
      <c r="BU17" s="87"/>
      <c r="BV17" s="88"/>
      <c r="BW17" s="107"/>
      <c r="BX17" s="108"/>
      <c r="BY17" s="27"/>
      <c r="BZ17" s="39" t="s">
        <v>288</v>
      </c>
      <c r="CA17" s="40">
        <v>1</v>
      </c>
      <c r="CB17" s="134"/>
      <c r="CC17" s="79"/>
      <c r="CD17" s="80"/>
      <c r="CE17" s="92"/>
      <c r="CF17" s="92"/>
      <c r="CG17" s="27"/>
      <c r="CH17" s="39" t="s">
        <v>200</v>
      </c>
      <c r="CI17" s="40" t="s">
        <v>200</v>
      </c>
      <c r="CJ17" s="40" t="s">
        <v>200</v>
      </c>
      <c r="CK17" s="40" t="s">
        <v>200</v>
      </c>
      <c r="CL17" s="40" t="s">
        <v>200</v>
      </c>
      <c r="CM17" s="40" t="s">
        <v>200</v>
      </c>
      <c r="CN17" s="27"/>
      <c r="CO17" s="40"/>
      <c r="CP17" s="134"/>
      <c r="CQ17" s="79"/>
      <c r="CR17" s="80"/>
      <c r="CS17" s="80"/>
      <c r="CT17" s="80"/>
      <c r="CU17" s="27"/>
      <c r="CV17" s="40"/>
      <c r="CW17" s="134"/>
      <c r="CX17" s="79"/>
      <c r="CY17" s="80"/>
      <c r="CZ17" s="92"/>
      <c r="DA17" s="92"/>
      <c r="DB17" s="27"/>
      <c r="DC17" s="40"/>
      <c r="DD17" s="134"/>
      <c r="DE17" s="79"/>
      <c r="DF17" s="80"/>
      <c r="DG17" s="92"/>
      <c r="DH17" s="92"/>
      <c r="DI17" s="27"/>
      <c r="DJ17" s="39" t="s">
        <v>289</v>
      </c>
      <c r="DK17" s="134">
        <v>6900000</v>
      </c>
      <c r="DL17" s="79">
        <f>DK17*0.16</f>
        <v>1104000</v>
      </c>
      <c r="DM17" s="80">
        <f>+(DK17+DL17)*E17</f>
        <v>8004000</v>
      </c>
      <c r="DN17" s="92" t="s">
        <v>215</v>
      </c>
      <c r="DO17" s="92" t="s">
        <v>284</v>
      </c>
      <c r="DP17" s="41" t="s">
        <v>123</v>
      </c>
      <c r="DQ17" s="39" t="s">
        <v>150</v>
      </c>
      <c r="DR17" s="134"/>
      <c r="DS17" s="79"/>
      <c r="DT17" s="80"/>
      <c r="DU17" s="92"/>
      <c r="DV17" s="92"/>
      <c r="DW17" s="27"/>
      <c r="DX17" s="115" t="s">
        <v>150</v>
      </c>
      <c r="DY17" s="141">
        <v>12000000</v>
      </c>
      <c r="DZ17" s="117">
        <f>EA17-DY17</f>
        <v>1919999.9999999981</v>
      </c>
      <c r="EA17" s="118">
        <f>DY17*1.16</f>
        <v>13919999.999999998</v>
      </c>
      <c r="EB17" s="140" t="s">
        <v>230</v>
      </c>
      <c r="EC17" s="123" t="s">
        <v>231</v>
      </c>
      <c r="ED17" s="41" t="s">
        <v>123</v>
      </c>
      <c r="EE17" s="40"/>
      <c r="EF17" s="134"/>
      <c r="EG17" s="79"/>
      <c r="EH17" s="80"/>
      <c r="EI17" s="92"/>
      <c r="EJ17" s="92"/>
      <c r="EK17" s="27"/>
    </row>
    <row r="18" spans="1:141" ht="180">
      <c r="A18" s="36">
        <v>10</v>
      </c>
      <c r="B18" s="43" t="s">
        <v>151</v>
      </c>
      <c r="C18" s="44" t="s">
        <v>152</v>
      </c>
      <c r="D18" s="39" t="s">
        <v>153</v>
      </c>
      <c r="E18" s="40">
        <v>1</v>
      </c>
      <c r="F18" s="74" t="s">
        <v>290</v>
      </c>
      <c r="G18" s="74" t="s">
        <v>291</v>
      </c>
      <c r="H18" s="97">
        <v>16000000</v>
      </c>
      <c r="I18" s="97">
        <f t="shared" si="0"/>
        <v>2560000</v>
      </c>
      <c r="J18" s="97">
        <f t="shared" si="1"/>
        <v>18560000</v>
      </c>
      <c r="K18" s="77" t="s">
        <v>194</v>
      </c>
      <c r="L18" s="78" t="s">
        <v>195</v>
      </c>
      <c r="M18" s="27"/>
      <c r="N18" s="40"/>
      <c r="O18" s="134"/>
      <c r="P18" s="92"/>
      <c r="Q18" s="92"/>
      <c r="R18" s="92"/>
      <c r="S18" s="92"/>
      <c r="T18" s="27"/>
      <c r="U18" s="40"/>
      <c r="V18" s="134"/>
      <c r="W18" s="79">
        <f t="shared" si="5"/>
        <v>0</v>
      </c>
      <c r="X18" s="80">
        <f t="shared" si="6"/>
        <v>0</v>
      </c>
      <c r="Y18" s="92"/>
      <c r="Z18" s="92"/>
      <c r="AA18" s="27"/>
      <c r="AB18" s="27"/>
      <c r="AC18" s="27"/>
      <c r="AD18" s="27"/>
      <c r="AE18" s="27"/>
      <c r="AF18" s="27"/>
      <c r="AG18" s="27"/>
      <c r="AH18" s="27"/>
      <c r="AI18" s="39" t="s">
        <v>292</v>
      </c>
      <c r="AJ18" s="134">
        <v>14833350</v>
      </c>
      <c r="AK18" s="79">
        <f>+AJ18*0.16</f>
        <v>2373336</v>
      </c>
      <c r="AL18" s="80">
        <f>+AJ18+AK18</f>
        <v>17206686</v>
      </c>
      <c r="AM18" s="137" t="s">
        <v>293</v>
      </c>
      <c r="AN18" s="123" t="s">
        <v>294</v>
      </c>
      <c r="AO18" s="41" t="s">
        <v>123</v>
      </c>
      <c r="AP18" s="39" t="s">
        <v>295</v>
      </c>
      <c r="AQ18" s="134">
        <v>14980000</v>
      </c>
      <c r="AR18" s="79">
        <v>2396800</v>
      </c>
      <c r="AS18" s="80">
        <v>17376800</v>
      </c>
      <c r="AT18" s="136" t="s">
        <v>222</v>
      </c>
      <c r="AU18" s="136" t="s">
        <v>223</v>
      </c>
      <c r="AV18" s="41" t="s">
        <v>123</v>
      </c>
      <c r="AW18" s="143"/>
      <c r="AX18" s="144"/>
      <c r="AY18" s="145"/>
      <c r="AZ18" s="146"/>
      <c r="BA18" s="147"/>
      <c r="BB18" s="148"/>
      <c r="BC18" s="27"/>
      <c r="BD18" s="40"/>
      <c r="BE18" s="134"/>
      <c r="BF18" s="79"/>
      <c r="BG18" s="83"/>
      <c r="BH18" s="92"/>
      <c r="BI18" s="92"/>
      <c r="BJ18" s="27"/>
      <c r="BK18" s="40"/>
      <c r="BL18" s="134"/>
      <c r="BM18" s="79"/>
      <c r="BN18" s="80"/>
      <c r="BO18" s="92"/>
      <c r="BP18" s="92"/>
      <c r="BQ18" s="27"/>
      <c r="BR18" s="39" t="s">
        <v>296</v>
      </c>
      <c r="BS18" s="40">
        <v>1</v>
      </c>
      <c r="BT18" s="106"/>
      <c r="BU18" s="87"/>
      <c r="BV18" s="88"/>
      <c r="BW18" s="107"/>
      <c r="BX18" s="108"/>
      <c r="BY18" s="27"/>
      <c r="BZ18" s="39" t="s">
        <v>297</v>
      </c>
      <c r="CA18" s="40">
        <v>1</v>
      </c>
      <c r="CB18" s="134"/>
      <c r="CC18" s="79"/>
      <c r="CD18" s="80"/>
      <c r="CE18" s="92"/>
      <c r="CF18" s="92"/>
      <c r="CG18" s="27"/>
      <c r="CH18" s="39" t="s">
        <v>200</v>
      </c>
      <c r="CI18" s="40" t="s">
        <v>200</v>
      </c>
      <c r="CJ18" s="40" t="s">
        <v>200</v>
      </c>
      <c r="CK18" s="40" t="s">
        <v>200</v>
      </c>
      <c r="CL18" s="40" t="s">
        <v>200</v>
      </c>
      <c r="CM18" s="40" t="s">
        <v>200</v>
      </c>
      <c r="CN18" s="27"/>
      <c r="CO18" s="40" t="s">
        <v>298</v>
      </c>
      <c r="CP18" s="80">
        <v>15600000</v>
      </c>
      <c r="CQ18" s="127">
        <v>0.16</v>
      </c>
      <c r="CR18" s="80">
        <f>+CP18*(1+CQ18)</f>
        <v>18096000</v>
      </c>
      <c r="CS18" s="136" t="s">
        <v>278</v>
      </c>
      <c r="CT18" s="136" t="s">
        <v>217</v>
      </c>
      <c r="CU18" s="41" t="s">
        <v>123</v>
      </c>
      <c r="CV18" s="40"/>
      <c r="CW18" s="134"/>
      <c r="CX18" s="79"/>
      <c r="CY18" s="80"/>
      <c r="CZ18" s="92"/>
      <c r="DA18" s="92"/>
      <c r="DB18" s="27"/>
      <c r="DC18" s="40"/>
      <c r="DD18" s="134"/>
      <c r="DE18" s="79"/>
      <c r="DF18" s="80"/>
      <c r="DG18" s="92"/>
      <c r="DH18" s="92"/>
      <c r="DI18" s="27"/>
      <c r="DJ18" s="39"/>
      <c r="DK18" s="134"/>
      <c r="DL18" s="79"/>
      <c r="DM18" s="80"/>
      <c r="DN18" s="92"/>
      <c r="DO18" s="92"/>
      <c r="DP18" s="27"/>
      <c r="DQ18" s="39" t="s">
        <v>153</v>
      </c>
      <c r="DR18" s="134"/>
      <c r="DS18" s="79"/>
      <c r="DT18" s="80"/>
      <c r="DU18" s="92"/>
      <c r="DV18" s="92"/>
      <c r="DW18" s="27"/>
      <c r="DX18" s="39" t="s">
        <v>153</v>
      </c>
      <c r="DY18" s="141"/>
      <c r="DZ18" s="110"/>
      <c r="EA18" s="111"/>
      <c r="EB18" s="120"/>
      <c r="EC18" s="120"/>
      <c r="ED18" s="27"/>
      <c r="EE18" s="40"/>
      <c r="EF18" s="134"/>
      <c r="EG18" s="79"/>
      <c r="EH18" s="80"/>
      <c r="EI18" s="92"/>
      <c r="EJ18" s="92"/>
      <c r="EK18" s="27"/>
    </row>
    <row r="19" spans="1:141" ht="330">
      <c r="A19" s="36">
        <v>11</v>
      </c>
      <c r="B19" s="45" t="s">
        <v>154</v>
      </c>
      <c r="C19" s="44" t="s">
        <v>155</v>
      </c>
      <c r="D19" s="39" t="s">
        <v>156</v>
      </c>
      <c r="E19" s="40">
        <v>1</v>
      </c>
      <c r="F19" s="74">
        <v>0</v>
      </c>
      <c r="G19" s="149">
        <v>0</v>
      </c>
      <c r="H19" s="149">
        <v>0</v>
      </c>
      <c r="I19" s="149">
        <v>0</v>
      </c>
      <c r="J19" s="149">
        <v>0</v>
      </c>
      <c r="K19" s="150">
        <v>0</v>
      </c>
      <c r="L19" s="151">
        <v>0</v>
      </c>
      <c r="M19" s="41" t="s">
        <v>123</v>
      </c>
      <c r="N19" s="40"/>
      <c r="O19" s="134"/>
      <c r="P19" s="92"/>
      <c r="Q19" s="92"/>
      <c r="R19" s="92"/>
      <c r="S19" s="92"/>
      <c r="T19" s="27"/>
      <c r="U19" s="40"/>
      <c r="V19" s="134"/>
      <c r="W19" s="79">
        <f t="shared" si="5"/>
        <v>0</v>
      </c>
      <c r="X19" s="80">
        <f t="shared" si="6"/>
        <v>0</v>
      </c>
      <c r="Y19" s="92"/>
      <c r="Z19" s="92"/>
      <c r="AA19" s="27"/>
      <c r="AB19" s="27"/>
      <c r="AC19" s="27"/>
      <c r="AD19" s="27"/>
      <c r="AE19" s="27"/>
      <c r="AF19" s="27"/>
      <c r="AG19" s="27"/>
      <c r="AH19" s="27"/>
      <c r="AI19" s="40"/>
      <c r="AJ19" s="134"/>
      <c r="AK19" s="138"/>
      <c r="AL19" s="139"/>
      <c r="AM19" s="92"/>
      <c r="AN19" s="92"/>
      <c r="AO19" s="27"/>
      <c r="AP19" s="40"/>
      <c r="AQ19" s="134"/>
      <c r="AR19" s="138"/>
      <c r="AS19" s="139"/>
      <c r="AT19" s="92"/>
      <c r="AU19" s="92"/>
      <c r="AV19" s="27"/>
      <c r="AW19" s="133"/>
      <c r="AX19" s="40"/>
      <c r="AY19" s="134"/>
      <c r="AZ19" s="138"/>
      <c r="BA19" s="139"/>
      <c r="BB19" s="92"/>
      <c r="BC19" s="27"/>
      <c r="BD19" s="40"/>
      <c r="BE19" s="134"/>
      <c r="BF19" s="138"/>
      <c r="BG19" s="152"/>
      <c r="BH19" s="92"/>
      <c r="BI19" s="92"/>
      <c r="BJ19" s="27"/>
      <c r="BK19" s="153" t="s">
        <v>299</v>
      </c>
      <c r="BL19" s="134">
        <v>147327586</v>
      </c>
      <c r="BM19" s="138">
        <v>23572414</v>
      </c>
      <c r="BN19" s="139">
        <v>170900000</v>
      </c>
      <c r="BO19" s="136" t="s">
        <v>201</v>
      </c>
      <c r="BP19" s="136" t="s">
        <v>300</v>
      </c>
      <c r="BQ19" s="41" t="s">
        <v>157</v>
      </c>
      <c r="BR19" s="39" t="s">
        <v>301</v>
      </c>
      <c r="BS19" s="40">
        <v>1</v>
      </c>
      <c r="BT19" s="106">
        <v>196000000</v>
      </c>
      <c r="BU19" s="87">
        <f t="shared" si="2"/>
        <v>31360000</v>
      </c>
      <c r="BV19" s="88">
        <f>+(BT19+BU19)*E19</f>
        <v>227360000</v>
      </c>
      <c r="BW19" s="107" t="s">
        <v>225</v>
      </c>
      <c r="BX19" s="108" t="s">
        <v>229</v>
      </c>
      <c r="BY19" s="41" t="s">
        <v>123</v>
      </c>
      <c r="BZ19" s="131" t="s">
        <v>302</v>
      </c>
      <c r="CA19" s="40">
        <v>1</v>
      </c>
      <c r="CB19" s="134">
        <v>164620000</v>
      </c>
      <c r="CC19" s="138">
        <f>CB19*16%</f>
        <v>26339200</v>
      </c>
      <c r="CD19" s="139">
        <f>CB19+CC19</f>
        <v>190959200</v>
      </c>
      <c r="CE19" s="136" t="s">
        <v>197</v>
      </c>
      <c r="CF19" s="136" t="s">
        <v>198</v>
      </c>
      <c r="CG19" s="41" t="s">
        <v>123</v>
      </c>
      <c r="CH19" s="39" t="s">
        <v>200</v>
      </c>
      <c r="CI19" s="40" t="s">
        <v>200</v>
      </c>
      <c r="CJ19" s="40" t="s">
        <v>200</v>
      </c>
      <c r="CK19" s="40" t="s">
        <v>200</v>
      </c>
      <c r="CL19" s="40" t="s">
        <v>200</v>
      </c>
      <c r="CM19" s="40" t="s">
        <v>200</v>
      </c>
      <c r="CN19" s="27"/>
      <c r="CO19" s="40"/>
      <c r="CP19" s="134"/>
      <c r="CQ19" s="138"/>
      <c r="CR19" s="139"/>
      <c r="CS19" s="92"/>
      <c r="CT19" s="92"/>
      <c r="CU19" s="27"/>
      <c r="CV19" s="40" t="s">
        <v>279</v>
      </c>
      <c r="CW19" s="134">
        <v>154150000</v>
      </c>
      <c r="CX19" s="138">
        <f>+CW19*0.16</f>
        <v>24664000</v>
      </c>
      <c r="CY19" s="139">
        <f>+CX19+CW19</f>
        <v>178814000</v>
      </c>
      <c r="CZ19" s="140" t="s">
        <v>280</v>
      </c>
      <c r="DA19" s="140" t="s">
        <v>281</v>
      </c>
      <c r="DB19" s="41" t="s">
        <v>123</v>
      </c>
      <c r="DC19" s="40"/>
      <c r="DD19" s="134"/>
      <c r="DE19" s="138"/>
      <c r="DF19" s="139"/>
      <c r="DG19" s="92"/>
      <c r="DH19" s="92"/>
      <c r="DI19" s="27"/>
      <c r="DJ19" s="39"/>
      <c r="DK19" s="134"/>
      <c r="DL19" s="138"/>
      <c r="DM19" s="139"/>
      <c r="DN19" s="92"/>
      <c r="DO19" s="92"/>
      <c r="DP19" s="27"/>
      <c r="DQ19" s="39" t="s">
        <v>156</v>
      </c>
      <c r="DR19" s="134"/>
      <c r="DS19" s="79"/>
      <c r="DT19" s="80"/>
      <c r="DU19" s="92"/>
      <c r="DV19" s="92"/>
      <c r="DW19" s="27"/>
      <c r="DX19" s="39" t="s">
        <v>156</v>
      </c>
      <c r="DY19" s="141"/>
      <c r="DZ19" s="117"/>
      <c r="EA19" s="118"/>
      <c r="EB19" s="120"/>
      <c r="EC19" s="120"/>
      <c r="ED19" s="27"/>
      <c r="EE19" s="40"/>
      <c r="EF19" s="134"/>
      <c r="EG19" s="138"/>
      <c r="EH19" s="139"/>
      <c r="EI19" s="92"/>
      <c r="EJ19" s="92"/>
      <c r="EK19" s="27"/>
    </row>
    <row r="20" spans="1:141" ht="270">
      <c r="A20" s="36">
        <v>12</v>
      </c>
      <c r="B20" s="43" t="s">
        <v>158</v>
      </c>
      <c r="C20" s="44" t="s">
        <v>159</v>
      </c>
      <c r="D20" s="39" t="s">
        <v>160</v>
      </c>
      <c r="E20" s="40">
        <v>1</v>
      </c>
      <c r="F20" s="74" t="s">
        <v>303</v>
      </c>
      <c r="G20" s="149" t="s">
        <v>304</v>
      </c>
      <c r="H20" s="97">
        <v>28000000</v>
      </c>
      <c r="I20" s="97">
        <f>H20*0.16</f>
        <v>4480000</v>
      </c>
      <c r="J20" s="97">
        <f>SUM(H20:I20)</f>
        <v>32480000</v>
      </c>
      <c r="K20" s="77" t="s">
        <v>194</v>
      </c>
      <c r="L20" s="78" t="s">
        <v>305</v>
      </c>
      <c r="M20" s="41" t="s">
        <v>123</v>
      </c>
      <c r="N20" s="39" t="s">
        <v>306</v>
      </c>
      <c r="O20" s="134">
        <v>33620689</v>
      </c>
      <c r="P20" s="79">
        <f t="shared" ref="P20" si="9">O20*0.16</f>
        <v>5379310.2400000002</v>
      </c>
      <c r="Q20" s="80">
        <f t="shared" ref="Q20" si="10">O20+P20</f>
        <v>38999999.240000002</v>
      </c>
      <c r="R20" s="36" t="s">
        <v>197</v>
      </c>
      <c r="S20" s="36" t="s">
        <v>217</v>
      </c>
      <c r="T20" s="41" t="s">
        <v>123</v>
      </c>
      <c r="U20" s="154" t="s">
        <v>307</v>
      </c>
      <c r="V20" s="134">
        <v>32777000</v>
      </c>
      <c r="W20" s="79">
        <f t="shared" si="5"/>
        <v>5244320</v>
      </c>
      <c r="X20" s="80">
        <f t="shared" si="6"/>
        <v>38021320</v>
      </c>
      <c r="Y20" s="92"/>
      <c r="Z20" s="92"/>
      <c r="AA20" s="41" t="s">
        <v>123</v>
      </c>
      <c r="AB20" s="27"/>
      <c r="AC20" s="27"/>
      <c r="AD20" s="27"/>
      <c r="AE20" s="27"/>
      <c r="AF20" s="27"/>
      <c r="AG20" s="27"/>
      <c r="AH20" s="27"/>
      <c r="AI20" s="40"/>
      <c r="AJ20" s="134"/>
      <c r="AK20" s="138"/>
      <c r="AL20" s="139"/>
      <c r="AM20" s="92"/>
      <c r="AN20" s="92"/>
      <c r="AO20" s="27"/>
      <c r="AP20" s="40"/>
      <c r="AQ20" s="134"/>
      <c r="AR20" s="138"/>
      <c r="AS20" s="139"/>
      <c r="AT20" s="92"/>
      <c r="AU20" s="92"/>
      <c r="AV20" s="27"/>
      <c r="AW20" s="155"/>
      <c r="AX20" s="134"/>
      <c r="AY20" s="79"/>
      <c r="AZ20" s="80"/>
      <c r="BA20" s="156"/>
      <c r="BB20" s="157"/>
      <c r="BC20" s="27"/>
      <c r="BD20" s="40"/>
      <c r="BE20" s="134"/>
      <c r="BF20" s="138"/>
      <c r="BG20" s="152"/>
      <c r="BH20" s="92"/>
      <c r="BI20" s="92"/>
      <c r="BJ20" s="27"/>
      <c r="BK20" s="40"/>
      <c r="BL20" s="134"/>
      <c r="BM20" s="138"/>
      <c r="BN20" s="139"/>
      <c r="BO20" s="158"/>
      <c r="BP20" s="158"/>
      <c r="BQ20" s="27"/>
      <c r="BR20" s="39" t="s">
        <v>308</v>
      </c>
      <c r="BS20" s="40">
        <v>1</v>
      </c>
      <c r="BT20" s="106"/>
      <c r="BU20" s="87"/>
      <c r="BV20" s="88"/>
      <c r="BW20" s="107"/>
      <c r="BX20" s="108"/>
      <c r="BY20" s="27"/>
      <c r="BZ20" s="39" t="s">
        <v>309</v>
      </c>
      <c r="CA20" s="40">
        <v>1</v>
      </c>
      <c r="CB20" s="134"/>
      <c r="CC20" s="138"/>
      <c r="CD20" s="139"/>
      <c r="CE20" s="92"/>
      <c r="CF20" s="92"/>
      <c r="CG20" s="27"/>
      <c r="CH20" s="39" t="s">
        <v>310</v>
      </c>
      <c r="CI20" s="134">
        <v>41276800</v>
      </c>
      <c r="CJ20" s="138">
        <f>CI20*0.16</f>
        <v>6604288</v>
      </c>
      <c r="CK20" s="139">
        <f>CI20+CJ20</f>
        <v>47881088</v>
      </c>
      <c r="CL20" s="45" t="s">
        <v>197</v>
      </c>
      <c r="CM20" s="36" t="s">
        <v>249</v>
      </c>
      <c r="CN20" s="41" t="s">
        <v>123</v>
      </c>
      <c r="CO20" s="40"/>
      <c r="CP20" s="134"/>
      <c r="CQ20" s="138"/>
      <c r="CR20" s="139"/>
      <c r="CS20" s="92"/>
      <c r="CT20" s="92"/>
      <c r="CU20" s="27"/>
      <c r="CV20" s="40"/>
      <c r="CW20" s="134"/>
      <c r="CX20" s="138"/>
      <c r="CY20" s="139"/>
      <c r="CZ20" s="92"/>
      <c r="DA20" s="92"/>
      <c r="DB20" s="27"/>
      <c r="DC20" s="40"/>
      <c r="DD20" s="134"/>
      <c r="DE20" s="138"/>
      <c r="DF20" s="139"/>
      <c r="DG20" s="92"/>
      <c r="DH20" s="92"/>
      <c r="DI20" s="27"/>
      <c r="DJ20" s="39"/>
      <c r="DK20" s="134"/>
      <c r="DL20" s="138"/>
      <c r="DM20" s="139"/>
      <c r="DN20" s="92"/>
      <c r="DO20" s="92"/>
      <c r="DP20" s="27"/>
      <c r="DQ20" s="39" t="s">
        <v>160</v>
      </c>
      <c r="DR20" s="134"/>
      <c r="DS20" s="79"/>
      <c r="DT20" s="80"/>
      <c r="DU20" s="92"/>
      <c r="DV20" s="92"/>
      <c r="DW20" s="27"/>
      <c r="DX20" s="39" t="s">
        <v>160</v>
      </c>
      <c r="DY20" s="141"/>
      <c r="DZ20" s="117"/>
      <c r="EA20" s="118"/>
      <c r="EB20" s="120"/>
      <c r="EC20" s="120"/>
      <c r="ED20" s="27"/>
      <c r="EE20" s="40"/>
      <c r="EF20" s="134"/>
      <c r="EG20" s="138"/>
      <c r="EH20" s="139"/>
      <c r="EI20" s="92"/>
      <c r="EJ20" s="92"/>
      <c r="EK20" s="27"/>
    </row>
    <row r="21" spans="1:141" ht="195">
      <c r="A21" s="36">
        <v>13</v>
      </c>
      <c r="B21" s="43" t="s">
        <v>161</v>
      </c>
      <c r="C21" s="44" t="s">
        <v>162</v>
      </c>
      <c r="D21" s="39" t="s">
        <v>163</v>
      </c>
      <c r="E21" s="40">
        <v>1</v>
      </c>
      <c r="F21" s="74"/>
      <c r="G21" s="74"/>
      <c r="H21" s="97"/>
      <c r="I21" s="97"/>
      <c r="J21" s="97"/>
      <c r="K21" s="77"/>
      <c r="L21" s="78"/>
      <c r="M21" s="41"/>
      <c r="N21" s="40"/>
      <c r="O21" s="134"/>
      <c r="P21" s="138"/>
      <c r="Q21" s="139"/>
      <c r="R21" s="92"/>
      <c r="S21" s="92"/>
      <c r="T21" s="27"/>
      <c r="U21" s="40"/>
      <c r="V21" s="134"/>
      <c r="W21" s="79">
        <f t="shared" si="5"/>
        <v>0</v>
      </c>
      <c r="X21" s="80">
        <f t="shared" si="6"/>
        <v>0</v>
      </c>
      <c r="Y21" s="92"/>
      <c r="Z21" s="92"/>
      <c r="AA21" s="27"/>
      <c r="AB21" s="27"/>
      <c r="AC21" s="27"/>
      <c r="AD21" s="27"/>
      <c r="AE21" s="27"/>
      <c r="AF21" s="27"/>
      <c r="AG21" s="27"/>
      <c r="AH21" s="27"/>
      <c r="AI21" s="40"/>
      <c r="AJ21" s="134"/>
      <c r="AK21" s="138"/>
      <c r="AL21" s="139"/>
      <c r="AM21" s="137"/>
      <c r="AN21" s="92"/>
      <c r="AO21" s="27"/>
      <c r="AP21" s="40"/>
      <c r="AQ21" s="134"/>
      <c r="AR21" s="138"/>
      <c r="AS21" s="139"/>
      <c r="AT21" s="92"/>
      <c r="AU21" s="92"/>
      <c r="AV21" s="27"/>
      <c r="AW21" s="40"/>
      <c r="AX21" s="40"/>
      <c r="AY21" s="134"/>
      <c r="AZ21" s="138"/>
      <c r="BA21" s="139"/>
      <c r="BB21" s="92"/>
      <c r="BC21" s="27"/>
      <c r="BD21" s="39" t="s">
        <v>311</v>
      </c>
      <c r="BE21" s="122">
        <v>11240000</v>
      </c>
      <c r="BF21" s="79">
        <f>BE21*16%</f>
        <v>1798400</v>
      </c>
      <c r="BG21" s="83">
        <f>BE21+BF21</f>
        <v>13038400</v>
      </c>
      <c r="BH21" s="36" t="s">
        <v>243</v>
      </c>
      <c r="BI21" s="124" t="s">
        <v>312</v>
      </c>
      <c r="BJ21" s="41" t="s">
        <v>123</v>
      </c>
      <c r="BK21" s="40"/>
      <c r="BL21" s="134"/>
      <c r="BM21" s="138"/>
      <c r="BN21" s="139"/>
      <c r="BO21" s="92"/>
      <c r="BP21" s="92"/>
      <c r="BQ21" s="27"/>
      <c r="BR21" s="39" t="s">
        <v>313</v>
      </c>
      <c r="BS21" s="40">
        <v>1</v>
      </c>
      <c r="BT21" s="106">
        <v>20900000</v>
      </c>
      <c r="BU21" s="87">
        <f t="shared" si="2"/>
        <v>3344000</v>
      </c>
      <c r="BV21" s="88">
        <f>+(BT21+BU21)*E21</f>
        <v>24244000</v>
      </c>
      <c r="BW21" s="107" t="s">
        <v>225</v>
      </c>
      <c r="BX21" s="108" t="s">
        <v>226</v>
      </c>
      <c r="BY21" s="41" t="s">
        <v>123</v>
      </c>
      <c r="BZ21" s="39" t="s">
        <v>314</v>
      </c>
      <c r="CA21" s="40">
        <v>1</v>
      </c>
      <c r="CB21" s="134"/>
      <c r="CC21" s="138"/>
      <c r="CD21" s="139"/>
      <c r="CE21" s="92"/>
      <c r="CF21" s="92"/>
      <c r="CG21" s="27"/>
      <c r="CH21" s="39" t="s">
        <v>200</v>
      </c>
      <c r="CI21" s="40" t="s">
        <v>200</v>
      </c>
      <c r="CJ21" s="40" t="s">
        <v>200</v>
      </c>
      <c r="CK21" s="40" t="s">
        <v>200</v>
      </c>
      <c r="CL21" s="40" t="s">
        <v>200</v>
      </c>
      <c r="CM21" s="40" t="s">
        <v>200</v>
      </c>
      <c r="CN21" s="27"/>
      <c r="CO21" s="40"/>
      <c r="CP21" s="134"/>
      <c r="CQ21" s="138"/>
      <c r="CR21" s="139"/>
      <c r="CS21" s="92"/>
      <c r="CT21" s="92"/>
      <c r="CU21" s="27"/>
      <c r="CV21" s="40"/>
      <c r="CW21" s="134"/>
      <c r="CX21" s="138"/>
      <c r="CY21" s="139"/>
      <c r="CZ21" s="92"/>
      <c r="DA21" s="92"/>
      <c r="DB21" s="27"/>
      <c r="DC21" s="40"/>
      <c r="DD21" s="134"/>
      <c r="DE21" s="138"/>
      <c r="DF21" s="139"/>
      <c r="DG21" s="92"/>
      <c r="DH21" s="92"/>
      <c r="DI21" s="27"/>
      <c r="DJ21" s="39"/>
      <c r="DK21" s="134"/>
      <c r="DL21" s="138"/>
      <c r="DM21" s="139"/>
      <c r="DN21" s="92"/>
      <c r="DO21" s="92"/>
      <c r="DP21" s="27"/>
      <c r="DQ21" s="125"/>
      <c r="DR21" s="134"/>
      <c r="DS21" s="79"/>
      <c r="DT21" s="80"/>
      <c r="DU21" s="43"/>
      <c r="DV21" s="43"/>
      <c r="DW21" s="41"/>
      <c r="DX21" s="39" t="s">
        <v>163</v>
      </c>
      <c r="DY21" s="141"/>
      <c r="DZ21" s="117"/>
      <c r="EA21" s="118"/>
      <c r="EB21" s="120"/>
      <c r="EC21" s="120"/>
      <c r="ED21" s="27"/>
      <c r="EE21" s="40"/>
      <c r="EF21" s="134"/>
      <c r="EG21" s="138"/>
      <c r="EH21" s="139"/>
      <c r="EI21" s="92"/>
      <c r="EJ21" s="92"/>
      <c r="EK21" s="27"/>
    </row>
    <row r="22" spans="1:141" ht="210">
      <c r="A22" s="36">
        <v>14</v>
      </c>
      <c r="B22" s="39" t="s">
        <v>164</v>
      </c>
      <c r="C22" s="44" t="s">
        <v>165</v>
      </c>
      <c r="D22" s="46" t="s">
        <v>166</v>
      </c>
      <c r="E22" s="46">
        <v>2</v>
      </c>
      <c r="F22" s="74" t="s">
        <v>315</v>
      </c>
      <c r="G22" s="74" t="s">
        <v>316</v>
      </c>
      <c r="H22" s="97">
        <v>3500000</v>
      </c>
      <c r="I22" s="97">
        <f>E22*H22*0.16</f>
        <v>1120000</v>
      </c>
      <c r="J22" s="97">
        <f>E22*H22+I22</f>
        <v>8120000</v>
      </c>
      <c r="K22" s="77" t="s">
        <v>194</v>
      </c>
      <c r="L22" s="78" t="s">
        <v>195</v>
      </c>
      <c r="M22" s="41" t="s">
        <v>123</v>
      </c>
      <c r="N22" s="46"/>
      <c r="O22" s="134"/>
      <c r="P22" s="138"/>
      <c r="Q22" s="139"/>
      <c r="R22" s="92"/>
      <c r="S22" s="92"/>
      <c r="T22" s="27"/>
      <c r="U22" s="46"/>
      <c r="V22" s="134"/>
      <c r="W22" s="79">
        <f t="shared" si="5"/>
        <v>0</v>
      </c>
      <c r="X22" s="80">
        <f t="shared" si="6"/>
        <v>0</v>
      </c>
      <c r="Y22" s="92"/>
      <c r="Z22" s="92"/>
      <c r="AA22" s="27"/>
      <c r="AB22" s="27"/>
      <c r="AC22" s="27"/>
      <c r="AD22" s="27"/>
      <c r="AE22" s="27"/>
      <c r="AF22" s="27"/>
      <c r="AG22" s="27"/>
      <c r="AH22" s="27"/>
      <c r="AI22" s="46"/>
      <c r="AJ22" s="134"/>
      <c r="AK22" s="138"/>
      <c r="AL22" s="139"/>
      <c r="AM22" s="92"/>
      <c r="AN22" s="92"/>
      <c r="AO22" s="27" t="s">
        <v>0</v>
      </c>
      <c r="AP22" s="46"/>
      <c r="AQ22" s="134"/>
      <c r="AR22" s="138"/>
      <c r="AS22" s="139"/>
      <c r="AT22" s="92"/>
      <c r="AU22" s="92"/>
      <c r="AV22" s="27"/>
      <c r="AW22" s="46"/>
      <c r="AX22" s="46"/>
      <c r="AY22" s="134"/>
      <c r="AZ22" s="138"/>
      <c r="BA22" s="139"/>
      <c r="BB22" s="92"/>
      <c r="BC22" s="27"/>
      <c r="BD22" s="46"/>
      <c r="BE22" s="134"/>
      <c r="BF22" s="138"/>
      <c r="BG22" s="152"/>
      <c r="BH22" s="92"/>
      <c r="BI22" s="92"/>
      <c r="BJ22" s="27"/>
      <c r="BK22" s="46"/>
      <c r="BL22" s="134"/>
      <c r="BM22" s="138"/>
      <c r="BN22" s="139"/>
      <c r="BO22" s="92"/>
      <c r="BP22" s="92"/>
      <c r="BQ22" s="27"/>
      <c r="BR22" s="46" t="s">
        <v>317</v>
      </c>
      <c r="BS22" s="46">
        <v>2</v>
      </c>
      <c r="BT22" s="106"/>
      <c r="BU22" s="87"/>
      <c r="BV22" s="88"/>
      <c r="BW22" s="107"/>
      <c r="BX22" s="108"/>
      <c r="BY22" s="27"/>
      <c r="BZ22" s="46" t="s">
        <v>317</v>
      </c>
      <c r="CA22" s="46">
        <v>2</v>
      </c>
      <c r="CB22" s="134"/>
      <c r="CC22" s="138"/>
      <c r="CD22" s="139"/>
      <c r="CE22" s="92"/>
      <c r="CF22" s="92"/>
      <c r="CG22" s="27"/>
      <c r="CH22" s="39" t="s">
        <v>200</v>
      </c>
      <c r="CI22" s="40" t="s">
        <v>200</v>
      </c>
      <c r="CJ22" s="40" t="s">
        <v>200</v>
      </c>
      <c r="CK22" s="40" t="s">
        <v>200</v>
      </c>
      <c r="CL22" s="40" t="s">
        <v>200</v>
      </c>
      <c r="CM22" s="40" t="s">
        <v>200</v>
      </c>
      <c r="CN22" s="27"/>
      <c r="CO22" s="46"/>
      <c r="CP22" s="134"/>
      <c r="CQ22" s="138"/>
      <c r="CR22" s="139"/>
      <c r="CS22" s="92"/>
      <c r="CT22" s="92"/>
      <c r="CU22" s="27"/>
      <c r="CV22" s="46" t="s">
        <v>317</v>
      </c>
      <c r="CW22" s="134">
        <f>8503609/2</f>
        <v>4251804.5</v>
      </c>
      <c r="CX22" s="138">
        <f>1360577/2</f>
        <v>680288.5</v>
      </c>
      <c r="CY22" s="139">
        <f>+(CW22+CX22)*E22</f>
        <v>9864186</v>
      </c>
      <c r="CZ22" s="136" t="s">
        <v>197</v>
      </c>
      <c r="DA22" s="136" t="s">
        <v>198</v>
      </c>
      <c r="DB22" s="41" t="s">
        <v>123</v>
      </c>
      <c r="DC22" s="46"/>
      <c r="DD22" s="134"/>
      <c r="DE22" s="138"/>
      <c r="DF22" s="139"/>
      <c r="DG22" s="92"/>
      <c r="DH22" s="92"/>
      <c r="DI22" s="27"/>
      <c r="DJ22" s="46"/>
      <c r="DK22" s="134"/>
      <c r="DL22" s="138"/>
      <c r="DM22" s="139"/>
      <c r="DN22" s="92"/>
      <c r="DO22" s="92"/>
      <c r="DP22" s="27"/>
      <c r="DQ22" s="46" t="s">
        <v>317</v>
      </c>
      <c r="DR22" s="134"/>
      <c r="DS22" s="79"/>
      <c r="DT22" s="80"/>
      <c r="DU22" s="92"/>
      <c r="DV22" s="92"/>
      <c r="DW22" s="27"/>
      <c r="DX22" s="46" t="s">
        <v>317</v>
      </c>
      <c r="DY22" s="141"/>
      <c r="DZ22" s="117"/>
      <c r="EA22" s="118"/>
      <c r="EB22" s="120"/>
      <c r="EC22" s="120"/>
      <c r="ED22" s="27"/>
      <c r="EE22" s="46"/>
      <c r="EF22" s="134"/>
      <c r="EG22" s="138"/>
      <c r="EH22" s="139"/>
      <c r="EI22" s="92"/>
      <c r="EJ22" s="92"/>
      <c r="EK22" s="27"/>
    </row>
    <row r="23" spans="1:141" ht="210">
      <c r="A23" s="36">
        <v>15</v>
      </c>
      <c r="B23" s="39" t="s">
        <v>167</v>
      </c>
      <c r="C23" s="44" t="s">
        <v>168</v>
      </c>
      <c r="D23" s="39" t="s">
        <v>169</v>
      </c>
      <c r="E23" s="40">
        <v>2</v>
      </c>
      <c r="F23" s="74" t="s">
        <v>315</v>
      </c>
      <c r="G23" s="74" t="s">
        <v>316</v>
      </c>
      <c r="H23" s="97">
        <v>4500000</v>
      </c>
      <c r="I23" s="159">
        <f>E23*H23*0.16</f>
        <v>1440000</v>
      </c>
      <c r="J23" s="159">
        <f>E23*H23+I23</f>
        <v>10440000</v>
      </c>
      <c r="K23" s="77" t="s">
        <v>194</v>
      </c>
      <c r="L23" s="78" t="s">
        <v>195</v>
      </c>
      <c r="M23" s="41" t="s">
        <v>123</v>
      </c>
      <c r="N23" s="40"/>
      <c r="O23" s="134"/>
      <c r="P23" s="138"/>
      <c r="Q23" s="152"/>
      <c r="R23" s="92"/>
      <c r="S23" s="92"/>
      <c r="T23" s="27"/>
      <c r="U23" s="40"/>
      <c r="V23" s="134"/>
      <c r="W23" s="79">
        <f t="shared" si="5"/>
        <v>0</v>
      </c>
      <c r="X23" s="80">
        <f t="shared" si="6"/>
        <v>0</v>
      </c>
      <c r="Y23" s="92"/>
      <c r="Z23" s="92"/>
      <c r="AA23" s="27"/>
      <c r="AB23" s="27"/>
      <c r="AC23" s="27"/>
      <c r="AD23" s="27"/>
      <c r="AE23" s="27"/>
      <c r="AF23" s="27"/>
      <c r="AG23" s="27"/>
      <c r="AH23" s="27"/>
      <c r="AI23" s="40"/>
      <c r="AJ23" s="134"/>
      <c r="AK23" s="138"/>
      <c r="AL23" s="152"/>
      <c r="AM23" s="92"/>
      <c r="AN23" s="92"/>
      <c r="AO23" s="27"/>
      <c r="AP23" s="40"/>
      <c r="AQ23" s="134"/>
      <c r="AR23" s="138"/>
      <c r="AS23" s="152"/>
      <c r="AT23" s="92"/>
      <c r="AU23" s="92"/>
      <c r="AV23" s="27"/>
      <c r="AW23" s="40"/>
      <c r="AX23" s="40"/>
      <c r="AY23" s="134"/>
      <c r="AZ23" s="138"/>
      <c r="BA23" s="152"/>
      <c r="BB23" s="92"/>
      <c r="BC23" s="27"/>
      <c r="BD23" s="40"/>
      <c r="BE23" s="134"/>
      <c r="BF23" s="138"/>
      <c r="BG23" s="152"/>
      <c r="BH23" s="92"/>
      <c r="BI23" s="92"/>
      <c r="BJ23" s="27"/>
      <c r="BK23" s="40"/>
      <c r="BL23" s="134"/>
      <c r="BM23" s="138"/>
      <c r="BN23" s="152"/>
      <c r="BO23" s="92"/>
      <c r="BP23" s="92"/>
      <c r="BQ23" s="27"/>
      <c r="BR23" s="39" t="s">
        <v>317</v>
      </c>
      <c r="BS23" s="40">
        <v>2</v>
      </c>
      <c r="BT23" s="106"/>
      <c r="BU23" s="87"/>
      <c r="BV23" s="88"/>
      <c r="BW23" s="107"/>
      <c r="BX23" s="108"/>
      <c r="BY23" s="27"/>
      <c r="BZ23" s="39" t="s">
        <v>317</v>
      </c>
      <c r="CA23" s="40">
        <v>2</v>
      </c>
      <c r="CB23" s="134"/>
      <c r="CC23" s="138"/>
      <c r="CD23" s="152"/>
      <c r="CE23" s="92"/>
      <c r="CF23" s="92"/>
      <c r="CG23" s="27"/>
      <c r="CH23" s="39" t="s">
        <v>200</v>
      </c>
      <c r="CI23" s="40" t="s">
        <v>200</v>
      </c>
      <c r="CJ23" s="40" t="s">
        <v>200</v>
      </c>
      <c r="CK23" s="40" t="s">
        <v>200</v>
      </c>
      <c r="CL23" s="40" t="s">
        <v>200</v>
      </c>
      <c r="CM23" s="40" t="s">
        <v>200</v>
      </c>
      <c r="CN23" s="27"/>
      <c r="CO23" s="40"/>
      <c r="CP23" s="134"/>
      <c r="CQ23" s="138"/>
      <c r="CR23" s="152"/>
      <c r="CS23" s="92"/>
      <c r="CT23" s="92"/>
      <c r="CU23" s="27"/>
      <c r="CV23" s="40" t="s">
        <v>317</v>
      </c>
      <c r="CW23" s="134">
        <f>2106720/2</f>
        <v>1053360</v>
      </c>
      <c r="CX23" s="138">
        <f>337075/2</f>
        <v>168537.5</v>
      </c>
      <c r="CY23" s="139">
        <f>+(CW23+CX23)*E23</f>
        <v>2443795</v>
      </c>
      <c r="CZ23" s="136" t="s">
        <v>318</v>
      </c>
      <c r="DA23" s="136" t="s">
        <v>198</v>
      </c>
      <c r="DB23" s="41" t="s">
        <v>123</v>
      </c>
      <c r="DC23" s="40"/>
      <c r="DD23" s="134"/>
      <c r="DE23" s="138"/>
      <c r="DF23" s="152"/>
      <c r="DG23" s="92"/>
      <c r="DH23" s="92"/>
      <c r="DI23" s="27"/>
      <c r="DJ23" s="39"/>
      <c r="DK23" s="134"/>
      <c r="DL23" s="138"/>
      <c r="DM23" s="152"/>
      <c r="DN23" s="92"/>
      <c r="DO23" s="92"/>
      <c r="DP23" s="27"/>
      <c r="DQ23" s="39" t="s">
        <v>317</v>
      </c>
      <c r="DR23" s="134"/>
      <c r="DS23" s="79"/>
      <c r="DT23" s="80"/>
      <c r="DU23" s="92"/>
      <c r="DV23" s="92"/>
      <c r="DW23" s="27"/>
      <c r="DX23" s="39" t="s">
        <v>317</v>
      </c>
      <c r="DY23" s="141"/>
      <c r="DZ23" s="117"/>
      <c r="EA23" s="160"/>
      <c r="EB23" s="120"/>
      <c r="EC23" s="120"/>
      <c r="ED23" s="27"/>
      <c r="EE23" s="40"/>
      <c r="EF23" s="134"/>
      <c r="EG23" s="138"/>
      <c r="EH23" s="152"/>
      <c r="EI23" s="92"/>
      <c r="EJ23" s="92"/>
      <c r="EK23" s="27"/>
    </row>
    <row r="24" spans="1:141" ht="90.75" thickBot="1">
      <c r="A24" s="36">
        <v>16</v>
      </c>
      <c r="B24" s="43" t="s">
        <v>170</v>
      </c>
      <c r="C24" s="47" t="s">
        <v>171</v>
      </c>
      <c r="D24" s="48" t="s">
        <v>172</v>
      </c>
      <c r="E24" s="48">
        <v>1</v>
      </c>
      <c r="F24" s="74"/>
      <c r="G24" s="161"/>
      <c r="H24" s="162"/>
      <c r="I24" s="163"/>
      <c r="J24" s="163"/>
      <c r="K24" s="164"/>
      <c r="L24" s="78"/>
      <c r="M24" s="41"/>
      <c r="N24" s="48"/>
      <c r="O24" s="134"/>
      <c r="P24" s="138"/>
      <c r="Q24" s="152"/>
      <c r="R24" s="81"/>
      <c r="S24" s="81"/>
      <c r="T24" s="27"/>
      <c r="U24" s="48"/>
      <c r="V24" s="134"/>
      <c r="W24" s="79">
        <f t="shared" si="5"/>
        <v>0</v>
      </c>
      <c r="X24" s="80">
        <f t="shared" si="6"/>
        <v>0</v>
      </c>
      <c r="Y24" s="81"/>
      <c r="Z24" s="81"/>
      <c r="AA24" s="27"/>
      <c r="AB24" s="48" t="s">
        <v>172</v>
      </c>
      <c r="AC24" s="134">
        <v>48510000</v>
      </c>
      <c r="AD24" s="138">
        <f>48510000*0.16</f>
        <v>7761600</v>
      </c>
      <c r="AE24" s="152">
        <f>+AC24+AD24</f>
        <v>56271600</v>
      </c>
      <c r="AF24" s="91" t="s">
        <v>319</v>
      </c>
      <c r="AG24" s="41" t="s">
        <v>207</v>
      </c>
      <c r="AH24" s="41" t="s">
        <v>123</v>
      </c>
      <c r="AI24" s="48"/>
      <c r="AJ24" s="134"/>
      <c r="AK24" s="138"/>
      <c r="AL24" s="152"/>
      <c r="AM24" s="81"/>
      <c r="AN24" s="81"/>
      <c r="AO24" s="27"/>
      <c r="AP24" s="48"/>
      <c r="AQ24" s="134"/>
      <c r="AR24" s="138"/>
      <c r="AS24" s="152"/>
      <c r="AT24" s="81"/>
      <c r="AU24" s="81"/>
      <c r="AV24" s="27"/>
      <c r="AW24" s="48"/>
      <c r="AX24" s="134"/>
      <c r="AY24" s="138"/>
      <c r="AZ24" s="152"/>
      <c r="BA24" s="114"/>
      <c r="BB24" s="114"/>
      <c r="BC24" s="27"/>
      <c r="BD24" s="48"/>
      <c r="BE24" s="134"/>
      <c r="BF24" s="138"/>
      <c r="BG24" s="152"/>
      <c r="BH24" s="81"/>
      <c r="BI24" s="81"/>
      <c r="BJ24" s="27"/>
      <c r="BK24" s="48"/>
      <c r="BL24" s="134"/>
      <c r="BM24" s="138"/>
      <c r="BN24" s="152"/>
      <c r="BO24" s="81"/>
      <c r="BP24" s="81"/>
      <c r="BQ24" s="27"/>
      <c r="BR24" s="165" t="s">
        <v>320</v>
      </c>
      <c r="BS24" s="166">
        <v>1</v>
      </c>
      <c r="BT24" s="167">
        <v>66200000</v>
      </c>
      <c r="BU24" s="87">
        <f t="shared" si="2"/>
        <v>10592000</v>
      </c>
      <c r="BV24" s="88">
        <f>+(BT24+BU24)*E24</f>
        <v>76792000</v>
      </c>
      <c r="BW24" s="168" t="s">
        <v>225</v>
      </c>
      <c r="BX24" s="169" t="s">
        <v>239</v>
      </c>
      <c r="BY24" s="41" t="s">
        <v>123</v>
      </c>
      <c r="BZ24" s="48" t="s">
        <v>172</v>
      </c>
      <c r="CA24" s="48">
        <v>1</v>
      </c>
      <c r="CB24" s="134"/>
      <c r="CC24" s="138"/>
      <c r="CD24" s="152"/>
      <c r="CE24" s="114"/>
      <c r="CF24" s="114"/>
      <c r="CG24" s="27"/>
      <c r="CH24" s="39" t="s">
        <v>200</v>
      </c>
      <c r="CI24" s="40" t="s">
        <v>200</v>
      </c>
      <c r="CJ24" s="40" t="s">
        <v>200</v>
      </c>
      <c r="CK24" s="40" t="s">
        <v>200</v>
      </c>
      <c r="CL24" s="40" t="s">
        <v>200</v>
      </c>
      <c r="CM24" s="40" t="s">
        <v>200</v>
      </c>
      <c r="CN24" s="27"/>
      <c r="CO24" s="48"/>
      <c r="CP24" s="134"/>
      <c r="CQ24" s="138"/>
      <c r="CR24" s="152"/>
      <c r="CS24" s="92"/>
      <c r="CT24" s="92"/>
      <c r="CU24" s="27"/>
      <c r="CV24" s="48"/>
      <c r="CW24" s="134"/>
      <c r="CX24" s="138"/>
      <c r="CY24" s="152"/>
      <c r="CZ24" s="114"/>
      <c r="DA24" s="114"/>
      <c r="DB24" s="27"/>
      <c r="DC24" s="48"/>
      <c r="DD24" s="134"/>
      <c r="DE24" s="138"/>
      <c r="DF24" s="152"/>
      <c r="DG24" s="114"/>
      <c r="DH24" s="114"/>
      <c r="DI24" s="27"/>
      <c r="DJ24" s="170" t="s">
        <v>321</v>
      </c>
      <c r="DK24" s="134">
        <v>68069000</v>
      </c>
      <c r="DL24" s="79">
        <f>DK24*0.16</f>
        <v>10891040</v>
      </c>
      <c r="DM24" s="80">
        <f>+(DK24+DL24)*E24</f>
        <v>78960040</v>
      </c>
      <c r="DN24" s="81" t="s">
        <v>215</v>
      </c>
      <c r="DO24" s="81" t="s">
        <v>284</v>
      </c>
      <c r="DP24" s="41" t="s">
        <v>123</v>
      </c>
      <c r="DQ24" s="171" t="s">
        <v>172</v>
      </c>
      <c r="DR24" s="134">
        <v>48900000</v>
      </c>
      <c r="DS24" s="79">
        <f t="shared" si="8"/>
        <v>7824000</v>
      </c>
      <c r="DT24" s="80" t="e">
        <f>((DR24+DS24)*#REF!)</f>
        <v>#REF!</v>
      </c>
      <c r="DU24" s="43" t="s">
        <v>219</v>
      </c>
      <c r="DV24" s="43" t="s">
        <v>251</v>
      </c>
      <c r="DW24" s="41" t="s">
        <v>123</v>
      </c>
      <c r="DX24" s="170" t="s">
        <v>172</v>
      </c>
      <c r="DY24" s="141"/>
      <c r="DZ24" s="117"/>
      <c r="EA24" s="160"/>
      <c r="EB24" s="172"/>
      <c r="EC24" s="172"/>
      <c r="ED24" s="27"/>
      <c r="EE24" s="173" t="s">
        <v>172</v>
      </c>
      <c r="EF24" s="142">
        <v>66048000</v>
      </c>
      <c r="EG24" s="94">
        <f>EF24*16%</f>
        <v>10567680</v>
      </c>
      <c r="EH24" s="174">
        <f>SUM(EF24:EG24)</f>
        <v>76615680</v>
      </c>
      <c r="EI24" s="96" t="s">
        <v>206</v>
      </c>
      <c r="EJ24" s="96" t="s">
        <v>207</v>
      </c>
      <c r="EK24" s="175" t="s">
        <v>157</v>
      </c>
    </row>
    <row r="25" spans="1:141" ht="18.75">
      <c r="A25" s="114"/>
      <c r="B25" s="176"/>
      <c r="C25" s="177"/>
      <c r="D25" s="178"/>
      <c r="E25" s="179"/>
      <c r="F25" s="217" t="s">
        <v>322</v>
      </c>
      <c r="G25" s="218"/>
      <c r="H25" s="180">
        <f>SUM(H9:H24)</f>
        <v>152425000</v>
      </c>
      <c r="I25" s="181"/>
      <c r="J25" s="182"/>
      <c r="K25" s="183"/>
      <c r="L25" s="183"/>
      <c r="M25" s="183"/>
      <c r="N25" s="179"/>
      <c r="O25" s="114"/>
      <c r="P25" s="114"/>
      <c r="Q25" s="184">
        <f>SUBTOTAL(9,Q9:Q24)</f>
        <v>41358675.960000001</v>
      </c>
      <c r="R25" s="114"/>
      <c r="S25" s="114"/>
      <c r="T25" s="114"/>
      <c r="U25" s="179"/>
      <c r="V25" s="114"/>
      <c r="W25" s="114"/>
      <c r="X25" s="184">
        <f>SUBTOTAL(9,X9:X24)</f>
        <v>106290800</v>
      </c>
      <c r="Y25" s="114"/>
      <c r="Z25" s="114"/>
      <c r="AA25" s="114"/>
      <c r="AE25" s="185">
        <f>SUM(AE24)</f>
        <v>56271600</v>
      </c>
      <c r="AI25" s="179"/>
      <c r="AJ25" s="114"/>
      <c r="AK25" s="114"/>
      <c r="AL25" s="184">
        <f>SUBTOTAL(9,AL9:AL24)</f>
        <v>54795790</v>
      </c>
      <c r="AM25" s="114"/>
      <c r="AN25" s="114"/>
      <c r="AO25" s="114"/>
      <c r="AP25" s="179"/>
      <c r="AQ25" s="114"/>
      <c r="AR25" s="114"/>
      <c r="AS25" s="186">
        <f>SUBTOTAL(9,AS9:AS24)</f>
        <v>36319600</v>
      </c>
      <c r="AT25" s="187"/>
      <c r="AU25" s="187"/>
      <c r="AV25" s="187"/>
      <c r="AW25" s="179"/>
      <c r="AX25" s="114"/>
      <c r="AY25" s="114"/>
      <c r="AZ25" s="184">
        <f>SUBTOTAL(9,AZ9:AZ24)</f>
        <v>30363000</v>
      </c>
      <c r="BA25" s="114"/>
      <c r="BB25" s="114"/>
      <c r="BC25" s="114"/>
      <c r="BD25" s="179"/>
      <c r="BE25" s="114"/>
      <c r="BF25" s="114"/>
      <c r="BG25" s="188">
        <f>SUBTOTAL(9,BG9:BG24)</f>
        <v>52081680</v>
      </c>
      <c r="BH25" s="114"/>
      <c r="BI25" s="114"/>
      <c r="BJ25" s="114"/>
      <c r="BK25" s="179"/>
      <c r="BL25" s="114"/>
      <c r="BM25" s="114"/>
      <c r="BN25" s="184">
        <f>SUBTOTAL(9,BN9:BN24)</f>
        <v>170900000</v>
      </c>
      <c r="BO25" s="114"/>
      <c r="BP25" s="114"/>
      <c r="BQ25" s="114"/>
      <c r="BR25" s="178"/>
      <c r="BS25" s="179"/>
      <c r="BT25" s="114"/>
      <c r="BU25" s="114"/>
      <c r="BV25" s="184">
        <f>SUBTOTAL(9,BV9:BV24)</f>
        <v>439326800</v>
      </c>
      <c r="BW25" s="114"/>
      <c r="BX25" s="114"/>
      <c r="BY25" s="114"/>
      <c r="BZ25" s="178"/>
      <c r="CA25" s="179"/>
      <c r="CB25" s="114"/>
      <c r="CC25" s="114"/>
      <c r="CD25" s="184">
        <f>SUBTOTAL(9,CD9:CD24)</f>
        <v>190959200</v>
      </c>
      <c r="CE25" s="114"/>
      <c r="CF25" s="114"/>
      <c r="CG25" s="114"/>
      <c r="CH25" s="189"/>
      <c r="CI25" s="114"/>
      <c r="CJ25" s="114"/>
      <c r="CK25" s="184">
        <f>SUBTOTAL(9,CK9:CK24)</f>
        <v>138158088</v>
      </c>
      <c r="CL25" s="114"/>
      <c r="CM25" s="114"/>
      <c r="CN25" s="41"/>
      <c r="CO25" s="179"/>
      <c r="CP25" s="114"/>
      <c r="CQ25" s="114"/>
      <c r="CR25" s="184">
        <f>SUBTOTAL(9,CR9:CR24)</f>
        <v>43616000</v>
      </c>
      <c r="CS25" s="114"/>
      <c r="CT25" s="114"/>
      <c r="CU25" s="27"/>
      <c r="CV25" s="179"/>
      <c r="CW25" s="114"/>
      <c r="CX25" s="114"/>
      <c r="CY25" s="184">
        <f>SUBTOTAL(9,CY9:CY24)</f>
        <v>219309981</v>
      </c>
      <c r="CZ25" s="114"/>
      <c r="DA25" s="114"/>
      <c r="DB25" s="114"/>
      <c r="DC25" s="179"/>
      <c r="DD25" s="114"/>
      <c r="DE25" s="114"/>
      <c r="DF25" s="184">
        <f>SUBTOTAL(9,DF9:DF24)</f>
        <v>44593532</v>
      </c>
      <c r="DG25" s="114"/>
      <c r="DH25" s="114"/>
      <c r="DI25" s="114"/>
      <c r="DJ25" s="189"/>
      <c r="DK25" s="114"/>
      <c r="DL25" s="114"/>
      <c r="DM25" s="184">
        <f>SUBTOTAL(9,DM9:DM24)</f>
        <v>149802400</v>
      </c>
      <c r="DN25" s="114"/>
      <c r="DO25" s="114"/>
      <c r="DP25" s="114"/>
      <c r="DQ25" s="178"/>
      <c r="DR25" s="114"/>
      <c r="DS25" s="114"/>
      <c r="DT25" s="184" t="e">
        <f>SUBTOTAL(9,DT9:DT24)</f>
        <v>#REF!</v>
      </c>
      <c r="DU25" s="114"/>
      <c r="DV25" s="114"/>
      <c r="DW25" s="114"/>
      <c r="DX25" s="178"/>
      <c r="DY25" s="172"/>
      <c r="DZ25" s="172"/>
      <c r="EA25" s="190">
        <f>SUBTOTAL(9,EA9:EA24)</f>
        <v>36978480</v>
      </c>
      <c r="EB25" s="172"/>
      <c r="EC25" s="172"/>
      <c r="ED25" s="172"/>
      <c r="EE25" s="179"/>
      <c r="EF25" s="114"/>
      <c r="EG25" s="114"/>
      <c r="EH25" s="184">
        <f>SUBTOTAL(9,EH9:EH24)</f>
        <v>122245440</v>
      </c>
      <c r="EI25" s="114"/>
      <c r="EJ25" s="114"/>
    </row>
  </sheetData>
  <mergeCells count="25">
    <mergeCell ref="F25:G25"/>
    <mergeCell ref="CV7:DA7"/>
    <mergeCell ref="DC7:DH7"/>
    <mergeCell ref="DJ7:DO7"/>
    <mergeCell ref="DQ7:DV7"/>
    <mergeCell ref="N7:S7"/>
    <mergeCell ref="U7:Z7"/>
    <mergeCell ref="AB7:AG7"/>
    <mergeCell ref="AI7:AN7"/>
    <mergeCell ref="AP7:AU7"/>
    <mergeCell ref="AW7:BB7"/>
    <mergeCell ref="F7:L7"/>
    <mergeCell ref="DX7:EC7"/>
    <mergeCell ref="EE7:EJ7"/>
    <mergeCell ref="BD7:BI7"/>
    <mergeCell ref="BK7:BP7"/>
    <mergeCell ref="BR7:BX7"/>
    <mergeCell ref="BZ7:CF7"/>
    <mergeCell ref="CH7:CM7"/>
    <mergeCell ref="CO7:CT7"/>
    <mergeCell ref="A1:I1"/>
    <mergeCell ref="A2:I2"/>
    <mergeCell ref="A3:I3"/>
    <mergeCell ref="A4:I4"/>
    <mergeCell ref="A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Acta Recomendación</vt:lpstr>
      <vt:lpstr>EVALUACIÓN TÉCNICA</vt:lpstr>
      <vt:lpstr>COMPARATIVO OFERTAS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La Nueva Aura Li</cp:lastModifiedBy>
  <cp:lastPrinted>2016-08-30T14:16:39Z</cp:lastPrinted>
  <dcterms:created xsi:type="dcterms:W3CDTF">2015-10-22T16:51:46Z</dcterms:created>
  <dcterms:modified xsi:type="dcterms:W3CDTF">2016-09-09T22:08:19Z</dcterms:modified>
</cp:coreProperties>
</file>