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backupFile="1" hidePivotFieldList="1"/>
  <mc:AlternateContent xmlns:mc="http://schemas.openxmlformats.org/markup-compatibility/2006">
    <mc:Choice Requires="x15">
      <x15ac:absPath xmlns:x15ac="http://schemas.microsoft.com/office/spreadsheetml/2010/11/ac" url="D:\Documents\UTP\INGENIERIAS\201119 CONVOCATORIA OBRA\"/>
    </mc:Choice>
  </mc:AlternateContent>
  <xr:revisionPtr revIDLastSave="0" documentId="13_ncr:1_{E2E86FA2-69CB-453A-8972-2DDDA0E60316}" xr6:coauthVersionLast="43" xr6:coauthVersionMax="45" xr10:uidLastSave="{00000000-0000-0000-0000-000000000000}"/>
  <bookViews>
    <workbookView xWindow="-120" yWindow="-120" windowWidth="20730" windowHeight="11160" activeTab="2" xr2:uid="{13CC44F5-75E4-4CA0-920B-425D4D524C04}"/>
  </bookViews>
  <sheets>
    <sheet name="ÍNDICE" sheetId="18" r:id="rId1"/>
    <sheet name="FORMATO 9 " sheetId="42" r:id="rId2"/>
    <sheet name="FORMATO 11" sheetId="22" r:id="rId3"/>
    <sheet name="APU SGSST" sheetId="37" r:id="rId4"/>
    <sheet name="INSUMOS OBRA CIVIL" sheetId="2" state="hidden" r:id="rId5"/>
    <sheet name="INSUMOS HS" sheetId="10" state="hidden" r:id="rId6"/>
    <sheet name="INSUMOS ELECT" sheetId="32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 localSheetId="1">[1]Insumos!#REF!</definedName>
    <definedName name="\a">[1]Insumos!#REF!</definedName>
    <definedName name="\b" localSheetId="1">#REF!</definedName>
    <definedName name="\b">#REF!</definedName>
    <definedName name="\c" localSheetId="1">#REF!</definedName>
    <definedName name="\c">#REF!</definedName>
    <definedName name="\e" localSheetId="1">#REF!</definedName>
    <definedName name="\e">#REF!</definedName>
    <definedName name="\i" localSheetId="1">#REF!</definedName>
    <definedName name="\i">#REF!</definedName>
    <definedName name="\m" localSheetId="1">#REF!</definedName>
    <definedName name="\m">#REF!</definedName>
    <definedName name="\r" localSheetId="1">#REF!</definedName>
    <definedName name="\r">#REF!</definedName>
    <definedName name="\t" localSheetId="1">#REF!</definedName>
    <definedName name="\t">#REF!</definedName>
    <definedName name="\x" localSheetId="1">#REF!</definedName>
    <definedName name="\x">#REF!</definedName>
    <definedName name="\z" localSheetId="1">#REF!</definedName>
    <definedName name="\z">#REF!</definedName>
    <definedName name="_________________________________apu1" localSheetId="1">[2]INSUMOS!#REF!</definedName>
    <definedName name="_________________________________apu1">[2]INSUMOS!#REF!</definedName>
    <definedName name="________________________________apu1" localSheetId="1">[2]INSUMOS!#REF!</definedName>
    <definedName name="________________________________apu1">[2]INSUMOS!#REF!</definedName>
    <definedName name="_______________________________apu1" localSheetId="1">[2]INSUMOS!#REF!</definedName>
    <definedName name="_______________________________apu1">[2]INSUMOS!#REF!</definedName>
    <definedName name="______________________________apu1" localSheetId="1">[2]INSUMOS!#REF!</definedName>
    <definedName name="______________________________apu1">[2]INSUMOS!#REF!</definedName>
    <definedName name="____________________________apu1" localSheetId="1">[2]INSUMOS!#REF!</definedName>
    <definedName name="____________________________apu1">[2]INSUMOS!#REF!</definedName>
    <definedName name="___________________________apu1" localSheetId="1">[2]INSUMOS!#REF!</definedName>
    <definedName name="___________________________apu1">[2]INSUMOS!#REF!</definedName>
    <definedName name="__________________________apu1" localSheetId="1">[2]INSUMOS!#REF!</definedName>
    <definedName name="__________________________apu1">[2]INSUMOS!#REF!</definedName>
    <definedName name="_________________________apu1" localSheetId="1">[2]INSUMOS!#REF!</definedName>
    <definedName name="_________________________apu1">[2]INSUMOS!#REF!</definedName>
    <definedName name="________________________apu1" localSheetId="1">[2]INSUMOS!#REF!</definedName>
    <definedName name="________________________apu1">[2]INSUMOS!#REF!</definedName>
    <definedName name="_______________________apu1" localSheetId="1">[2]INSUMOS!#REF!</definedName>
    <definedName name="_______________________apu1">[2]INSUMOS!#REF!</definedName>
    <definedName name="_____________________apu1" localSheetId="1">[2]INSUMOS!#REF!</definedName>
    <definedName name="_____________________apu1">[2]INSUMOS!#REF!</definedName>
    <definedName name="____________________apu1" localSheetId="1">[2]INSUMOS!#REF!</definedName>
    <definedName name="____________________apu1">[2]INSUMOS!#REF!</definedName>
    <definedName name="___________________apu1" localSheetId="1">[2]INSUMOS!#REF!</definedName>
    <definedName name="___________________apu1">[2]INSUMOS!#REF!</definedName>
    <definedName name="__________________apu1" localSheetId="1">[2]INSUMOS!#REF!</definedName>
    <definedName name="__________________apu1">[2]INSUMOS!#REF!</definedName>
    <definedName name="_________________apu1" localSheetId="1">[2]INSUMOS!#REF!</definedName>
    <definedName name="_________________apu1">[2]INSUMOS!#REF!</definedName>
    <definedName name="________________apu1" localSheetId="1">[2]INSUMOS!#REF!</definedName>
    <definedName name="________________apu1">[2]INSUMOS!#REF!</definedName>
    <definedName name="_______________apu1" localSheetId="1">[2]INSUMOS!#REF!</definedName>
    <definedName name="_______________apu1">[2]INSUMOS!#REF!</definedName>
    <definedName name="______________apu1" localSheetId="1">[2]INSUMOS!#REF!</definedName>
    <definedName name="______________apu1">[2]INSUMOS!#REF!</definedName>
    <definedName name="_____________apu1" localSheetId="1">[2]INSUMOS!#REF!</definedName>
    <definedName name="_____________apu1">[2]INSUMOS!#REF!</definedName>
    <definedName name="____________apu1" localSheetId="1">[2]INSUMOS!#REF!</definedName>
    <definedName name="____________apu1">[2]INSUMOS!#REF!</definedName>
    <definedName name="___________apu1" localSheetId="1">[2]INSUMOS!#REF!</definedName>
    <definedName name="___________apu1">[2]INSUMOS!#REF!</definedName>
    <definedName name="__________apu1" localSheetId="1">[2]INSUMOS!#REF!</definedName>
    <definedName name="__________apu1">[2]INSUMOS!#REF!</definedName>
    <definedName name="_________apu1" localSheetId="1">[2]INSUMOS!#REF!</definedName>
    <definedName name="_________apu1">[2]INSUMOS!#REF!</definedName>
    <definedName name="________apu1" localSheetId="1">[2]INSUMOS!#REF!</definedName>
    <definedName name="________apu1">[2]INSUMOS!#REF!</definedName>
    <definedName name="_______apu1" localSheetId="1">[2]INSUMOS!#REF!</definedName>
    <definedName name="_______apu1">[2]INSUMOS!#REF!</definedName>
    <definedName name="______apu1" localSheetId="1">[2]INSUMOS!#REF!</definedName>
    <definedName name="______apu1">[2]INSUMOS!#REF!</definedName>
    <definedName name="_____apu1" localSheetId="1">[2]INSUMOS!#REF!</definedName>
    <definedName name="_____apu1">[2]INSUMOS!#REF!</definedName>
    <definedName name="____apu1" localSheetId="1">[2]INSUMOS!#REF!</definedName>
    <definedName name="____apu1">[2]INSUMOS!#REF!</definedName>
    <definedName name="___apu1" localSheetId="1">[2]INSUMOS!#REF!</definedName>
    <definedName name="___apu1">[2]INSUMOS!#REF!</definedName>
    <definedName name="__apu1" localSheetId="1">[2]INSUMOS!#REF!</definedName>
    <definedName name="__apu1">[2]INSUMOS!#REF!</definedName>
    <definedName name="_apu1" localSheetId="1">[2]INSUMOS!#REF!</definedName>
    <definedName name="_apu1">[2]INSUMOS!#REF!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1" hidden="1">'FORMATO 9 '!$A$2:$G$402</definedName>
    <definedName name="_xlnm._FilterDatabase" localSheetId="5" hidden="1">'INSUMOS HS'!$A$1:$E$251</definedName>
    <definedName name="_xlnm._FilterDatabase" localSheetId="4" hidden="1">'INSUMOS OBRA CIVIL'!$B$1:$E$514</definedName>
    <definedName name="_Key1" localSheetId="3" hidden="1">[2]INSUMOS!#REF!</definedName>
    <definedName name="_Key1" localSheetId="1" hidden="1">[2]INSUMOS!#REF!</definedName>
    <definedName name="_Key1" hidden="1">[2]INSUMOS!#REF!</definedName>
    <definedName name="_Order1" hidden="1">255</definedName>
    <definedName name="_Sort" localSheetId="3" hidden="1">[2]INSUMOS!#REF!</definedName>
    <definedName name="_Sort" localSheetId="1" hidden="1">[2]INSUMOS!#REF!</definedName>
    <definedName name="_Sort" hidden="1">[2]INSUMOS!#REF!</definedName>
    <definedName name="a" localSheetId="1">#REF!</definedName>
    <definedName name="a">#REF!</definedName>
    <definedName name="Accesorios_Galvanizados" localSheetId="1">'[3]Hoja de Unitarios de Obra'!#REF!</definedName>
    <definedName name="Accesorios_Galvanizados">'[3]Hoja de Unitarios de Obra'!#REF!</definedName>
    <definedName name="AccessDatabase" hidden="1">"A:\SAIN.mdb"</definedName>
    <definedName name="ACERO" localSheetId="1">#REF!</definedName>
    <definedName name="ACERO">#REF!</definedName>
    <definedName name="Acero_Figurado_en_Obra" localSheetId="1">'[3]Hoja de Unitarios de Obra'!#REF!</definedName>
    <definedName name="Acero_Figurado_en_Obra">'[3]Hoja de Unitarios de Obra'!#REF!</definedName>
    <definedName name="Acero_Para_Transferencias" localSheetId="1">'[3]Hoja de Unitarios de Obra'!#REF!</definedName>
    <definedName name="Acero_Para_Transferencias">'[3]Hoja de Unitarios de Obra'!#REF!</definedName>
    <definedName name="adfasdfsa" localSheetId="1">[1]Insumos!#REF!</definedName>
    <definedName name="adfasdfsa">[1]Insumos!#REF!</definedName>
    <definedName name="adfasfadfa" localSheetId="1">[1]Insumos!#REF!</definedName>
    <definedName name="adfasfadfa">[1]Insumos!#REF!</definedName>
    <definedName name="ADMON" localSheetId="1">#REF!</definedName>
    <definedName name="ADMON">#REF!</definedName>
    <definedName name="adsfadsfasdfafdasfdasfd" localSheetId="1">[2]INSUMOS!#REF!</definedName>
    <definedName name="adsfadsfasdfafdasfdasfd">[2]INSUMOS!#REF!</definedName>
    <definedName name="adsfadsfasfasdfasfdasdfadsfdsafdsa" localSheetId="1">[1]Insumos!#REF!</definedName>
    <definedName name="adsfadsfasfasdfasfdasdfadsfdsafdsa">[1]Insumos!#REF!</definedName>
    <definedName name="afdaffaf" localSheetId="1">[1]Insumos!#REF!</definedName>
    <definedName name="afdaffaf">[1]Insumos!#REF!</definedName>
    <definedName name="AGUA">[4]INSUMOS!$D$4</definedName>
    <definedName name="ALAMB">[4]INSUMOS!$D$169</definedName>
    <definedName name="ALAMBRE" localSheetId="1">#REF!</definedName>
    <definedName name="ALAMBRE">#REF!</definedName>
    <definedName name="ANALISIS" localSheetId="1">#REF!</definedName>
    <definedName name="ANALISIS">#REF!</definedName>
    <definedName name="ANALISIS_UNITARIOS" localSheetId="1">#REF!</definedName>
    <definedName name="ANALISIS_UNITARIOS">#REF!</definedName>
    <definedName name="ANDENESV" localSheetId="1">#REF!</definedName>
    <definedName name="ANDENESV">#REF!</definedName>
    <definedName name="ANTISB">[4]INSUMOS!$D$181</definedName>
    <definedName name="apu" localSheetId="1">[1]Insumos!#REF!</definedName>
    <definedName name="apu">[1]Insumos!#REF!</definedName>
    <definedName name="_xlnm.Print_Area" localSheetId="1">'FORMATO 9 '!$A$1:$G$429</definedName>
    <definedName name="ARENA" localSheetId="1">#REF!</definedName>
    <definedName name="ARENA">#REF!</definedName>
    <definedName name="asdfadsfadsfafda" localSheetId="1">[1]Insumos!#REF!</definedName>
    <definedName name="asdfadsfadsfafda">[1]Insumos!#REF!</definedName>
    <definedName name="asdfasdf" localSheetId="1">[2]INSUMOS!#REF!</definedName>
    <definedName name="asdfasdf">[2]INSUMOS!#REF!</definedName>
    <definedName name="AYU" localSheetId="1">#REF!</definedName>
    <definedName name="AYU">#REF!</definedName>
    <definedName name="b" localSheetId="1">[1]Insumos!#REF!</definedName>
    <definedName name="b">[1]Insumos!#REF!</definedName>
    <definedName name="bas" localSheetId="1">#REF!</definedName>
    <definedName name="bas">#REF!</definedName>
    <definedName name="BASE" localSheetId="1">#REF!</definedName>
    <definedName name="BASE">#REF!</definedName>
    <definedName name="Base_datos_IM" localSheetId="1">#REF!</definedName>
    <definedName name="Base_datos_IM">#REF!</definedName>
    <definedName name="_xlnm.Database" localSheetId="1">#REF!</definedName>
    <definedName name="_xlnm.Database">#REF!</definedName>
    <definedName name="BASEGRAV" localSheetId="1">#REF!</definedName>
    <definedName name="BASEGRAV">#REF!</definedName>
    <definedName name="BORDE1" localSheetId="1">#REF!</definedName>
    <definedName name="BORDE1">#REF!</definedName>
    <definedName name="BORDE2" localSheetId="1">#REF!</definedName>
    <definedName name="BORDE2">#REF!</definedName>
    <definedName name="BORDE3" localSheetId="1">#REF!</definedName>
    <definedName name="BORDE3">#REF!</definedName>
    <definedName name="BuiltIn_Print_Area">NA()</definedName>
    <definedName name="BuiltIn_Print_Titles">NA()</definedName>
    <definedName name="CANGURO" localSheetId="1">#REF!</definedName>
    <definedName name="CANGURO">#REF!</definedName>
    <definedName name="CAnt" localSheetId="1">#REF!</definedName>
    <definedName name="CAnt">#REF!</definedName>
    <definedName name="CANT.HS" localSheetId="1">#REF!</definedName>
    <definedName name="CANT.HS">#REF!</definedName>
    <definedName name="Capitulo">[5]Capitulos!$B$1:$B$65536</definedName>
    <definedName name="CEM">[4]INSUMOS!$D$275</definedName>
    <definedName name="CEMENTO" localSheetId="1">#REF!</definedName>
    <definedName name="CEMENTO">#REF!</definedName>
    <definedName name="Cemento_Gris" localSheetId="1">'[3]Hoja de Unitarios de Obra'!#REF!</definedName>
    <definedName name="Cemento_Gris">'[3]Hoja de Unitarios de Obra'!#REF!</definedName>
    <definedName name="cesped" localSheetId="1">[6]Mater!#REF!</definedName>
    <definedName name="cesped">[6]Mater!#REF!</definedName>
    <definedName name="CINCO_XXXXX" localSheetId="1" hidden="1">#REF!</definedName>
    <definedName name="CINCO_XXXXX" hidden="1">#REF!</definedName>
    <definedName name="CompanyAddress" localSheetId="1">#REF!</definedName>
    <definedName name="CompanyAddress">#REF!</definedName>
    <definedName name="CompanyCity" localSheetId="1">#REF!</definedName>
    <definedName name="CompanyCity">#REF!</definedName>
    <definedName name="CompanyCountry" localSheetId="1">#REF!</definedName>
    <definedName name="CompanyCountry">#REF!</definedName>
    <definedName name="CompanyName" localSheetId="1">#REF!</definedName>
    <definedName name="CompanyName">#REF!</definedName>
    <definedName name="CompanyState" localSheetId="1">#REF!</definedName>
    <definedName name="CompanyState">#REF!</definedName>
    <definedName name="CompanyZip" localSheetId="1">#REF!</definedName>
    <definedName name="CompanyZip">#REF!</definedName>
    <definedName name="COMPRE" localSheetId="1">#REF!</definedName>
    <definedName name="COMPRE">#REF!</definedName>
    <definedName name="CONCRETO25" localSheetId="1">#REF!</definedName>
    <definedName name="CONCRETO25">#REF!</definedName>
    <definedName name="Concreto2500v" localSheetId="1">#REF!</definedName>
    <definedName name="Concreto2500v">#REF!</definedName>
    <definedName name="CONCRETO3" localSheetId="1">#REF!</definedName>
    <definedName name="CONCRETO3">#REF!</definedName>
    <definedName name="concreto5" localSheetId="1">#REF!</definedName>
    <definedName name="concreto5">#REF!</definedName>
    <definedName name="Concreto5500v" localSheetId="1">#REF!</definedName>
    <definedName name="Concreto5500v">#REF!</definedName>
    <definedName name="concretomuro" localSheetId="1">#REF!</definedName>
    <definedName name="concretomuro">#REF!</definedName>
    <definedName name="_xlnm.Criteria" localSheetId="1">#REF!</definedName>
    <definedName name="_xlnm.Criteria">#REF!</definedName>
    <definedName name="Criterios_IM" localSheetId="1">#REF!</definedName>
    <definedName name="Criterios_IM">#REF!</definedName>
    <definedName name="Cronograma" localSheetId="1">[2]INSUMOS!#REF!</definedName>
    <definedName name="Cronograma">[2]INSUMOS!#REF!</definedName>
    <definedName name="CUAD" localSheetId="1">#REF!</definedName>
    <definedName name="CUAD">#REF!</definedName>
    <definedName name="Cuadrilla">'[5]Mano Obra'!$B$1:$B$65536</definedName>
    <definedName name="CUATROXXXX" localSheetId="1" hidden="1">#REF!</definedName>
    <definedName name="CUATROXXXX" hidden="1">#REF!</definedName>
    <definedName name="curva">"Chart 11"</definedName>
    <definedName name="DataDisplayed">"Ejemplo"</definedName>
    <definedName name="dd" localSheetId="1">#REF!</definedName>
    <definedName name="dd">#REF!</definedName>
    <definedName name="DEMOLICIONANDEN" localSheetId="1">#REF!</definedName>
    <definedName name="DEMOLICIONANDEN">#REF!</definedName>
    <definedName name="demolicionladrillo" localSheetId="1">#REF!</definedName>
    <definedName name="demolicionladrillo">#REF!</definedName>
    <definedName name="DEMOLICIONMURO" localSheetId="1">#REF!</definedName>
    <definedName name="DEMOLICIONMURO">#REF!</definedName>
    <definedName name="demolicionpav" localSheetId="1">#REF!</definedName>
    <definedName name="demolicionpav">#REF!</definedName>
    <definedName name="dfasfdasdfadsfasdfas" localSheetId="1">[1]Insumos!#REF!</definedName>
    <definedName name="dfasfdasdfadsfasdfas">[1]Insumos!#REF!</definedName>
    <definedName name="DGBXGHSTHST" localSheetId="1">#REF!</definedName>
    <definedName name="DGBXGHSTHST">#REF!</definedName>
    <definedName name="DIA" localSheetId="1">#REF!</definedName>
    <definedName name="DIA">#REF!</definedName>
    <definedName name="Equipo">[7]Equipo!$A$1:$A$48</definedName>
    <definedName name="espejo" localSheetId="1">[1]Insumos!#REF!</definedName>
    <definedName name="espejo">[1]Insumos!#REF!</definedName>
    <definedName name="ESTACA" localSheetId="1">#REF!</definedName>
    <definedName name="ESTACA">#REF!</definedName>
    <definedName name="excavaconglomerado" localSheetId="1">#REF!</definedName>
    <definedName name="excavaconglomerado">#REF!</definedName>
    <definedName name="EXCAVAMANOV" localSheetId="1">#REF!</definedName>
    <definedName name="EXCAVAMANOV">#REF!</definedName>
    <definedName name="EXCAVAMAQUINAV" localSheetId="1">#REF!</definedName>
    <definedName name="EXCAVAMAQUINAV">#REF!</definedName>
    <definedName name="EXCAVATIERRA" localSheetId="1">#REF!</definedName>
    <definedName name="EXCAVATIERRA">#REF!</definedName>
    <definedName name="EXPL" localSheetId="1">#REF!</definedName>
    <definedName name="EXPL">#REF!</definedName>
    <definedName name="filtrov" localSheetId="1">#REF!</definedName>
    <definedName name="filtrov">#REF!</definedName>
    <definedName name="FORMA" localSheetId="1">#REF!</definedName>
    <definedName name="FORMA">#REF!</definedName>
    <definedName name="GALON" localSheetId="1">#REF!</definedName>
    <definedName name="GALON">#REF!</definedName>
    <definedName name="GEO" localSheetId="1">#REF!</definedName>
    <definedName name="GEO">#REF!</definedName>
    <definedName name="GRAVILLA" localSheetId="1">#REF!</definedName>
    <definedName name="GRAVILLA">#REF!</definedName>
    <definedName name="hierro60v" localSheetId="1">#REF!</definedName>
    <definedName name="hierro60v">#REF!</definedName>
    <definedName name="HMEN" localSheetId="1">#REF!</definedName>
    <definedName name="HMEN">#REF!</definedName>
    <definedName name="hoy" localSheetId="2" hidden="1">#REF!</definedName>
    <definedName name="hoy" localSheetId="1" hidden="1">#REF!</definedName>
    <definedName name="hoy" hidden="1">#REF!</definedName>
    <definedName name="IMP" localSheetId="1">#REF!</definedName>
    <definedName name="IMP">#REF!</definedName>
    <definedName name="INSUMO" localSheetId="3">'[8]INSUMOS OBRA CIVIL'!$C$2:$C$613</definedName>
    <definedName name="INSUMO">'INSUMOS OBRA CIVIL'!$C$2:$C$613</definedName>
    <definedName name="INSUMOS" localSheetId="1">#REF!</definedName>
    <definedName name="INSUMOS">#REF!</definedName>
    <definedName name="INSUMOSTOTAL" localSheetId="1">#REF!</definedName>
    <definedName name="INSUMOSTOTAL">#REF!</definedName>
    <definedName name="ITEMS" localSheetId="1">#REF!</definedName>
    <definedName name="ITEMS">#REF!</definedName>
    <definedName name="juli" localSheetId="1">#REF!</definedName>
    <definedName name="juli">#REF!</definedName>
    <definedName name="Lavamanos" localSheetId="1">[1]Insumos!#REF!</definedName>
    <definedName name="Lavamanos">[1]Insumos!#REF!</definedName>
    <definedName name="LISTADO_DE_INSUMOS">'INSUMOS OBRA CIVIL'!$B$1:$F$613</definedName>
    <definedName name="LLANTAS" localSheetId="1">#REF!</definedName>
    <definedName name="LLANTAS">#REF!</definedName>
    <definedName name="llenov" localSheetId="1">#REF!</definedName>
    <definedName name="llenov">#REF!</definedName>
    <definedName name="LOCALIZACIONV" localSheetId="1">#REF!</definedName>
    <definedName name="LOCALIZACIONV">#REF!</definedName>
    <definedName name="localizamuro" localSheetId="1">#REF!</definedName>
    <definedName name="localizamuro">#REF!</definedName>
    <definedName name="MALLA" localSheetId="1">#REF!</definedName>
    <definedName name="MALLA">#REF!</definedName>
    <definedName name="Maquinaria">'[5]Maqui Equip'!$B$1:$B$65536</definedName>
    <definedName name="MDC" localSheetId="1">#REF!</definedName>
    <definedName name="MDC">#REF!</definedName>
    <definedName name="MEZCLADORA" localSheetId="1">#REF!</definedName>
    <definedName name="MEZCLADORA">#REF!</definedName>
    <definedName name="Mobra">[7]MObra!$A$2:$A$19</definedName>
    <definedName name="MOTO" localSheetId="1">#REF!</definedName>
    <definedName name="MOTO">#REF!</definedName>
    <definedName name="motosierra" localSheetId="1">[6]Mater!#REF!</definedName>
    <definedName name="motosierra">[6]Mater!#REF!</definedName>
    <definedName name="OFI" localSheetId="1">#REF!</definedName>
    <definedName name="OFI">#REF!</definedName>
    <definedName name="patricia" localSheetId="1">#REF!</definedName>
    <definedName name="patricia">#REF!</definedName>
    <definedName name="pavimento" localSheetId="1">#REF!</definedName>
    <definedName name="pavimento">#REF!</definedName>
    <definedName name="PPTO" localSheetId="1">#REF!</definedName>
    <definedName name="PPTO">#REF!</definedName>
    <definedName name="Precio">[7]Precios!$A$2:$A$825</definedName>
    <definedName name="pres2" localSheetId="1">#REF!</definedName>
    <definedName name="pres2">#REF!</definedName>
    <definedName name="PREST" localSheetId="1">#REF!</definedName>
    <definedName name="PREST">#REF!</definedName>
    <definedName name="PRESUPUESTO" localSheetId="1">'FORMATO 9 '!$A$2:$G$413</definedName>
    <definedName name="PRESUPUESTO">#REF!</definedName>
    <definedName name="PROPONE" localSheetId="1">#REF!</definedName>
    <definedName name="PROPONE">#REF!</definedName>
    <definedName name="PUNT">[4]INSUMOS!$D$688</definedName>
    <definedName name="qdefqfqwreqwerqw" localSheetId="1">[1]Insumos!#REF!</definedName>
    <definedName name="qdefqfqwreqwerqw">[1]Insumos!#REF!</definedName>
    <definedName name="RAJON" localSheetId="1">#REF!</definedName>
    <definedName name="RAJON">#REF!</definedName>
    <definedName name="RECEBO" localSheetId="1">#REF!</definedName>
    <definedName name="RECEBO">#REF!</definedName>
    <definedName name="RETIROV" localSheetId="1">#REF!</definedName>
    <definedName name="RETIROV">#REF!</definedName>
    <definedName name="RETRO" localSheetId="1">#REF!</definedName>
    <definedName name="RETRO">#REF!</definedName>
    <definedName name="SARDINELV" localSheetId="1">#REF!</definedName>
    <definedName name="SARDINELV">#REF!</definedName>
    <definedName name="SDFSD" localSheetId="1">#REF!</definedName>
    <definedName name="SDFSD" localSheetId="6">#REF!</definedName>
    <definedName name="SDFSD">#REF!</definedName>
    <definedName name="siete" localSheetId="1">#REF!</definedName>
    <definedName name="siete">#REF!</definedName>
    <definedName name="Slicer_Contact_Type">#N/A</definedName>
    <definedName name="soladov" localSheetId="1">#REF!</definedName>
    <definedName name="soladov">#REF!</definedName>
    <definedName name="SUBBASE" localSheetId="1">#REF!</definedName>
    <definedName name="SUBBASE">#REF!</definedName>
    <definedName name="TABLA">[4]INSUMOS!$D$793</definedName>
    <definedName name="tablonx" localSheetId="1">'[9]BASE DE DATOS'!#REF!</definedName>
    <definedName name="tablonx">'[9]BASE DE DATOS'!#REF!</definedName>
    <definedName name="TANQUE" localSheetId="1">#REF!</definedName>
    <definedName name="TANQUE">#REF!</definedName>
    <definedName name="TERMINADORA" localSheetId="1">#REF!</definedName>
    <definedName name="TERMINADORA">#REF!</definedName>
    <definedName name="TITULOANALISISUNITARIOS" localSheetId="1">#REF!</definedName>
    <definedName name="TITULOANALISISUNITARIOS">#REF!</definedName>
    <definedName name="TITULOPRESUPUESTO" localSheetId="1">#REF!</definedName>
    <definedName name="TITULOPRESUPUESTO">#REF!</definedName>
    <definedName name="_xlnm.Print_Titles" localSheetId="1">'FORMATO 9 '!$1:$2</definedName>
    <definedName name="TODOANA" localSheetId="1">#REF!</definedName>
    <definedName name="TODOANA">#REF!</definedName>
    <definedName name="TODOINSU" localSheetId="1">#REF!</definedName>
    <definedName name="TODOINSU">#REF!</definedName>
    <definedName name="TODOITEM" localSheetId="1">#REF!</definedName>
    <definedName name="TODOITEM">#REF!</definedName>
    <definedName name="TOPO" localSheetId="1">#REF!</definedName>
    <definedName name="TOPO">#REF!</definedName>
    <definedName name="TRAB">[4]INSUMOS!$D$932</definedName>
    <definedName name="Transporte">[7]Transpórte!$A$2:$A$10</definedName>
    <definedName name="TRIPLEXXX" localSheetId="1" hidden="1">#REF!</definedName>
    <definedName name="TRIPLEXXX" hidden="1">#REF!</definedName>
    <definedName name="TRIPLEXXXX" localSheetId="1" hidden="1">#REF!</definedName>
    <definedName name="TRIPLEXXXX" hidden="1">#REF!</definedName>
    <definedName name="TUBO" localSheetId="1">#REF!</definedName>
    <definedName name="TUBO">#REF!</definedName>
    <definedName name="UNIDAD" localSheetId="3">'[8]INSUMOS OBRA CIVIL'!$D$2:$D$613</definedName>
    <definedName name="UNIDAD">'INSUMOS OBRA CIVIL'!$D$2:$D$613</definedName>
    <definedName name="Unidades">[5]Unidades!$A$1:$A$65536</definedName>
    <definedName name="UTIL" localSheetId="1">#REF!</definedName>
    <definedName name="UTIL">#REF!</definedName>
    <definedName name="VIBRA">[4]INSUMOS!$D$1404</definedName>
    <definedName name="VIBRADOR" localSheetId="1">#REF!</definedName>
    <definedName name="VIBRADOR">#REF!</definedName>
    <definedName name="VIBRO" localSheetId="1">#REF!</definedName>
    <definedName name="VIBRO">#REF!</definedName>
    <definedName name="VOLQUETA" localSheetId="1">#REF!</definedName>
    <definedName name="VOLQUETA">#REF!</definedName>
    <definedName name="VR_UNITARIO" localSheetId="3">'[8]INSUMOS OBRA CIVIL'!$E$2:$E$613</definedName>
    <definedName name="VR_UNITARIO">'INSUMOS OBRA CIVIL'!$E$2:$E$613</definedName>
    <definedName name="XXX" localSheetId="1" hidden="1">#REF!</definedName>
    <definedName name="XXX" hidden="1">#REF!</definedName>
    <definedName name="xxxx" localSheetId="1">#REF!</definedName>
    <definedName name="xxxx">#REF!</definedName>
    <definedName name="XXXXX" localSheetId="1" hidden="1">#REF!</definedName>
    <definedName name="XXXXX" hidden="1">#REF!</definedName>
    <definedName name="Z" localSheetId="1">[1]Insumos!#REF!</definedName>
    <definedName name="Z">[1]Insumos!#REF!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22" l="1"/>
  <c r="A20" i="22"/>
  <c r="E25" i="37" l="1"/>
  <c r="E24" i="37"/>
  <c r="E48" i="22"/>
  <c r="F15" i="22"/>
  <c r="F16" i="22"/>
  <c r="F13" i="22"/>
  <c r="G418" i="42" l="1"/>
  <c r="G417" i="42"/>
  <c r="G420" i="42"/>
  <c r="G419" i="42"/>
  <c r="G259" i="42"/>
  <c r="G221" i="42"/>
  <c r="G213" i="42"/>
  <c r="G163" i="42"/>
  <c r="G100" i="42"/>
  <c r="G194" i="42" l="1"/>
  <c r="G200" i="42"/>
  <c r="G202" i="42"/>
  <c r="G208" i="42"/>
  <c r="G210" i="42"/>
  <c r="G212" i="42"/>
  <c r="G214" i="42"/>
  <c r="G218" i="42"/>
  <c r="G222" i="42"/>
  <c r="G224" i="42"/>
  <c r="G232" i="42"/>
  <c r="G234" i="42"/>
  <c r="G236" i="42"/>
  <c r="G248" i="42"/>
  <c r="G250" i="42"/>
  <c r="G252" i="42"/>
  <c r="G254" i="42"/>
  <c r="G256" i="42"/>
  <c r="G258" i="42"/>
  <c r="G260" i="42"/>
  <c r="G262" i="42"/>
  <c r="G264" i="42"/>
  <c r="G266" i="42"/>
  <c r="G268" i="42"/>
  <c r="G270" i="42"/>
  <c r="G312" i="42"/>
  <c r="G278" i="42"/>
  <c r="G104" i="42"/>
  <c r="G85" i="42"/>
  <c r="G89" i="42"/>
  <c r="G124" i="42"/>
  <c r="G329" i="42"/>
  <c r="G97" i="42"/>
  <c r="G109" i="42"/>
  <c r="G111" i="42"/>
  <c r="G113" i="42"/>
  <c r="G115" i="42"/>
  <c r="G121" i="42"/>
  <c r="G125" i="42"/>
  <c r="G127" i="42"/>
  <c r="G139" i="42"/>
  <c r="G141" i="42"/>
  <c r="G145" i="42"/>
  <c r="G147" i="42"/>
  <c r="G149" i="42"/>
  <c r="G153" i="42"/>
  <c r="G155" i="42"/>
  <c r="G157" i="42"/>
  <c r="G159" i="42"/>
  <c r="G171" i="42"/>
  <c r="G175" i="42"/>
  <c r="G324" i="42"/>
  <c r="G330" i="42"/>
  <c r="G271" i="42"/>
  <c r="G279" i="42"/>
  <c r="G285" i="42"/>
  <c r="G297" i="42"/>
  <c r="G301" i="42"/>
  <c r="G79" i="42"/>
  <c r="G101" i="42"/>
  <c r="G181" i="42"/>
  <c r="G193" i="42"/>
  <c r="G303" i="42"/>
  <c r="G320" i="42"/>
  <c r="G76" i="42"/>
  <c r="G78" i="42"/>
  <c r="G80" i="42"/>
  <c r="G82" i="42"/>
  <c r="G84" i="42"/>
  <c r="G90" i="42"/>
  <c r="G92" i="42"/>
  <c r="G94" i="42"/>
  <c r="G96" i="42"/>
  <c r="G98" i="42"/>
  <c r="G112" i="42"/>
  <c r="G128" i="42"/>
  <c r="G132" i="42"/>
  <c r="G136" i="42"/>
  <c r="G148" i="42"/>
  <c r="G150" i="42"/>
  <c r="G152" i="42"/>
  <c r="G195" i="42"/>
  <c r="G197" i="42"/>
  <c r="G199" i="42"/>
  <c r="G225" i="42"/>
  <c r="G227" i="42"/>
  <c r="G229" i="42"/>
  <c r="G246" i="42"/>
  <c r="G293" i="42"/>
  <c r="G313" i="42"/>
  <c r="G315" i="42"/>
  <c r="G321" i="42"/>
  <c r="G160" i="42"/>
  <c r="G164" i="42"/>
  <c r="G170" i="42"/>
  <c r="G178" i="42"/>
  <c r="G179" i="42" s="1"/>
  <c r="G182" i="42"/>
  <c r="G184" i="42"/>
  <c r="G237" i="42"/>
  <c r="G239" i="42"/>
  <c r="G245" i="42"/>
  <c r="G247" i="42"/>
  <c r="G253" i="42"/>
  <c r="G263" i="42"/>
  <c r="G269" i="42"/>
  <c r="G286" i="42"/>
  <c r="G288" i="42"/>
  <c r="G294" i="42"/>
  <c r="G296" i="42"/>
  <c r="G304" i="42"/>
  <c r="G310" i="42"/>
  <c r="G146" i="42"/>
  <c r="G191" i="42"/>
  <c r="G206" i="42"/>
  <c r="G235" i="42"/>
  <c r="G267" i="42"/>
  <c r="G309" i="42"/>
  <c r="G119" i="42"/>
  <c r="G192" i="42"/>
  <c r="G203" i="42"/>
  <c r="G207" i="42"/>
  <c r="G243" i="42"/>
  <c r="G277" i="42"/>
  <c r="G292" i="42"/>
  <c r="G317" i="42"/>
  <c r="G328" i="42"/>
  <c r="G95" i="42"/>
  <c r="G142" i="42"/>
  <c r="G158" i="42"/>
  <c r="G187" i="42"/>
  <c r="G284" i="42"/>
  <c r="G81" i="42"/>
  <c r="G88" i="42"/>
  <c r="G110" i="42"/>
  <c r="G116" i="42"/>
  <c r="G120" i="42"/>
  <c r="G122" i="42"/>
  <c r="G135" i="42"/>
  <c r="G151" i="42"/>
  <c r="G167" i="42"/>
  <c r="G174" i="42"/>
  <c r="G196" i="42"/>
  <c r="G217" i="42"/>
  <c r="G219" i="42"/>
  <c r="G228" i="42"/>
  <c r="G240" i="42"/>
  <c r="G244" i="42"/>
  <c r="G251" i="42"/>
  <c r="G255" i="42"/>
  <c r="G261" i="42"/>
  <c r="G274" i="42"/>
  <c r="G289" i="42"/>
  <c r="G314" i="42"/>
  <c r="G316" i="42"/>
  <c r="G318" i="42"/>
  <c r="G325" i="42"/>
  <c r="G83" i="42"/>
  <c r="G99" i="42"/>
  <c r="G169" i="42"/>
  <c r="G87" i="42"/>
  <c r="G134" i="42"/>
  <c r="G162" i="42"/>
  <c r="G173" i="42"/>
  <c r="G190" i="42"/>
  <c r="G114" i="42"/>
  <c r="G123" i="42"/>
  <c r="G198" i="42"/>
  <c r="G220" i="42"/>
  <c r="G103" i="42"/>
  <c r="G118" i="42"/>
  <c r="G77" i="42"/>
  <c r="G86" i="42"/>
  <c r="G91" i="42"/>
  <c r="G93" i="42"/>
  <c r="G102" i="42"/>
  <c r="G108" i="42"/>
  <c r="G117" i="42"/>
  <c r="G126" i="42"/>
  <c r="G129" i="42"/>
  <c r="G133" i="42"/>
  <c r="G138" i="42"/>
  <c r="G140" i="42"/>
  <c r="G154" i="42"/>
  <c r="G156" i="42"/>
  <c r="G161" i="42"/>
  <c r="G172" i="42"/>
  <c r="G183" i="42"/>
  <c r="G185" i="42"/>
  <c r="G201" i="42"/>
  <c r="G209" i="42"/>
  <c r="G211" i="42"/>
  <c r="G223" i="42"/>
  <c r="G226" i="42"/>
  <c r="G233" i="42"/>
  <c r="G275" i="42"/>
  <c r="G282" i="42"/>
  <c r="G287" i="42"/>
  <c r="G290" i="42"/>
  <c r="G295" i="42"/>
  <c r="G298" i="42"/>
  <c r="G302" i="42"/>
  <c r="G305" i="42"/>
  <c r="G326" i="42"/>
  <c r="G331" i="42"/>
  <c r="G238" i="42"/>
  <c r="G249" i="42"/>
  <c r="G257" i="42"/>
  <c r="G265" i="42"/>
  <c r="G276" i="42"/>
  <c r="G283" i="42"/>
  <c r="G291" i="42"/>
  <c r="G306" i="42"/>
  <c r="G311" i="42"/>
  <c r="G319" i="42"/>
  <c r="G137" i="42"/>
  <c r="G168" i="42"/>
  <c r="G186" i="42"/>
  <c r="G327" i="42"/>
  <c r="G334" i="42"/>
  <c r="G335" i="42" s="1"/>
  <c r="G307" i="42" l="1"/>
  <c r="G143" i="42"/>
  <c r="G176" i="42"/>
  <c r="G215" i="42"/>
  <c r="G165" i="42"/>
  <c r="G280" i="42"/>
  <c r="G230" i="42"/>
  <c r="G241" i="42"/>
  <c r="G188" i="42"/>
  <c r="G322" i="42"/>
  <c r="G130" i="42"/>
  <c r="G204" i="42"/>
  <c r="G299" i="42"/>
  <c r="G272" i="42"/>
  <c r="G332" i="42"/>
  <c r="E796" i="2" l="1"/>
  <c r="E797" i="2" l="1"/>
  <c r="G360" i="42" l="1"/>
  <c r="G361" i="42"/>
  <c r="G358" i="42"/>
  <c r="G359" i="42"/>
  <c r="G357" i="42"/>
  <c r="G356" i="42"/>
  <c r="G351" i="42" l="1"/>
  <c r="G354" i="42"/>
  <c r="G355" i="42"/>
  <c r="G352" i="42"/>
  <c r="G353" i="42"/>
  <c r="G350" i="42"/>
  <c r="G346" i="42"/>
  <c r="G348" i="42"/>
  <c r="G349" i="42"/>
  <c r="G347" i="42"/>
  <c r="G345" i="42"/>
  <c r="G38" i="22" l="1"/>
  <c r="A14" i="22"/>
  <c r="A15" i="22" s="1"/>
  <c r="A16" i="22" s="1"/>
  <c r="A17" i="22" s="1"/>
  <c r="A18" i="22" s="1"/>
  <c r="A19" i="22" s="1"/>
  <c r="B2" i="37" l="1"/>
  <c r="G2" i="37"/>
  <c r="G4" i="37" l="1"/>
  <c r="E751" i="2" l="1"/>
  <c r="E750" i="2"/>
  <c r="F752" i="2" l="1"/>
  <c r="G23" i="37" l="1"/>
  <c r="G22" i="37"/>
  <c r="G21" i="37"/>
  <c r="G20" i="37"/>
  <c r="G19" i="37"/>
  <c r="G18" i="37"/>
  <c r="G17" i="37"/>
  <c r="G16" i="37"/>
  <c r="G15" i="37"/>
  <c r="G13" i="37"/>
  <c r="G12" i="37"/>
  <c r="G11" i="37"/>
  <c r="G10" i="37"/>
  <c r="G9" i="37"/>
  <c r="G8" i="37"/>
  <c r="G7" i="37"/>
  <c r="G48" i="37"/>
  <c r="G49" i="37" s="1"/>
  <c r="G47" i="37"/>
  <c r="G41" i="37"/>
  <c r="G42" i="37" s="1"/>
  <c r="G40" i="37"/>
  <c r="G39" i="37"/>
  <c r="G38" i="37"/>
  <c r="G37" i="37"/>
  <c r="F35" i="22"/>
  <c r="F17" i="22"/>
  <c r="G50" i="37" l="1"/>
  <c r="G43" i="37"/>
  <c r="F25" i="37" l="1"/>
  <c r="G25" i="37" s="1"/>
  <c r="F24" i="37"/>
  <c r="G24" i="37" s="1"/>
  <c r="G26" i="37" l="1"/>
  <c r="H2" i="37" s="1"/>
  <c r="C80" i="2" l="1"/>
  <c r="C183" i="2"/>
  <c r="C184" i="2"/>
  <c r="C368" i="2"/>
  <c r="E111" i="2"/>
  <c r="E90" i="2"/>
  <c r="E229" i="2"/>
  <c r="E27" i="2"/>
  <c r="D184" i="2"/>
  <c r="E723" i="2"/>
  <c r="E124" i="2"/>
  <c r="E734" i="2"/>
  <c r="E726" i="2"/>
  <c r="E727" i="2"/>
  <c r="E729" i="2"/>
  <c r="E728" i="2"/>
  <c r="E123" i="2"/>
  <c r="E122" i="2"/>
  <c r="E510" i="2"/>
  <c r="E86" i="2"/>
  <c r="E599" i="2"/>
  <c r="E600" i="2"/>
  <c r="E601" i="2"/>
  <c r="E602" i="2"/>
  <c r="E603" i="2"/>
  <c r="E604" i="2"/>
  <c r="E605" i="2"/>
  <c r="E606" i="2"/>
  <c r="E607" i="2"/>
  <c r="D455" i="2"/>
  <c r="E586" i="2"/>
  <c r="E428" i="2"/>
  <c r="E626" i="2"/>
  <c r="E87" i="2"/>
  <c r="E228" i="2"/>
  <c r="E241" i="2"/>
  <c r="E496" i="2"/>
  <c r="E572" i="2"/>
  <c r="E23" i="2"/>
  <c r="E488" i="2"/>
  <c r="E326" i="2"/>
  <c r="E144" i="2"/>
  <c r="E42" i="2"/>
  <c r="E478" i="2"/>
  <c r="E62" i="2"/>
  <c r="E637" i="2"/>
  <c r="D258" i="10"/>
  <c r="E155" i="2"/>
  <c r="E718" i="2"/>
  <c r="E719" i="2"/>
  <c r="E328" i="2"/>
  <c r="E645" i="2"/>
  <c r="E676" i="2"/>
  <c r="E695" i="2"/>
  <c r="F34" i="22"/>
  <c r="G34" i="22" s="1"/>
  <c r="F31" i="22"/>
  <c r="G31" i="22" s="1"/>
  <c r="F33" i="22"/>
  <c r="G33" i="22" s="1"/>
  <c r="G43" i="22"/>
  <c r="F36" i="22"/>
  <c r="G36" i="22" s="1"/>
  <c r="F19" i="22"/>
  <c r="F18" i="22"/>
  <c r="F14" i="22"/>
  <c r="K742" i="2"/>
  <c r="K738" i="2"/>
  <c r="K739" i="2" s="1"/>
  <c r="K737" i="2"/>
  <c r="K736" i="2"/>
  <c r="C255" i="10"/>
  <c r="B255" i="10"/>
  <c r="E733" i="2"/>
  <c r="E725" i="2"/>
  <c r="L725" i="2"/>
  <c r="K730" i="2"/>
  <c r="K731" i="2" s="1"/>
  <c r="K729" i="2"/>
  <c r="K723" i="2"/>
  <c r="K724" i="2" s="1"/>
  <c r="K722" i="2"/>
  <c r="E121" i="2"/>
  <c r="C228" i="32"/>
  <c r="D178" i="32"/>
  <c r="D176" i="32"/>
  <c r="D164" i="32"/>
  <c r="D163" i="32"/>
  <c r="D159" i="32"/>
  <c r="D152" i="32"/>
  <c r="D105" i="32"/>
  <c r="D85" i="32"/>
  <c r="D59" i="32"/>
  <c r="D58" i="32"/>
  <c r="D29" i="32"/>
  <c r="D22" i="32"/>
  <c r="D3" i="32"/>
  <c r="J67" i="2"/>
  <c r="J680" i="2"/>
  <c r="J677" i="2"/>
  <c r="J676" i="2"/>
  <c r="J644" i="2"/>
  <c r="E644" i="2"/>
  <c r="K642" i="2"/>
  <c r="K641" i="2"/>
  <c r="K643" i="2"/>
  <c r="E634" i="2"/>
  <c r="E571" i="2"/>
  <c r="D1586" i="2"/>
  <c r="L18" i="2"/>
  <c r="M18" i="2"/>
  <c r="R18" i="2"/>
  <c r="G35" i="22"/>
  <c r="F32" i="22"/>
  <c r="G32" i="22" s="1"/>
  <c r="E579" i="2"/>
  <c r="E567" i="2"/>
  <c r="E563" i="2"/>
  <c r="E490" i="2"/>
  <c r="E483" i="2"/>
  <c r="E482" i="2"/>
  <c r="E444" i="2"/>
  <c r="E426" i="2"/>
  <c r="E54" i="2"/>
  <c r="N44" i="2"/>
  <c r="O44" i="2" s="1"/>
  <c r="N43" i="2"/>
  <c r="O43" i="2" s="1"/>
  <c r="E43" i="2"/>
  <c r="N42" i="2"/>
  <c r="O42" i="2" s="1"/>
  <c r="N41" i="2"/>
  <c r="O41" i="2" s="1"/>
  <c r="N40" i="2"/>
  <c r="O40" i="2" s="1"/>
  <c r="N39" i="2"/>
  <c r="O39" i="2" s="1"/>
  <c r="R17" i="2"/>
  <c r="S17" i="2" s="1"/>
  <c r="M17" i="2" s="1"/>
  <c r="L17" i="2"/>
  <c r="R14" i="2"/>
  <c r="S14" i="2" s="1"/>
  <c r="M14" i="2" s="1"/>
  <c r="L14" i="2"/>
  <c r="R13" i="2"/>
  <c r="S13" i="2" s="1"/>
  <c r="M13" i="2" s="1"/>
  <c r="L13" i="2"/>
  <c r="R12" i="2"/>
  <c r="S12" i="2" s="1"/>
  <c r="M12" i="2" s="1"/>
  <c r="L12" i="2"/>
  <c r="R11" i="2"/>
  <c r="S11" i="2" s="1"/>
  <c r="M11" i="2" s="1"/>
  <c r="L11" i="2"/>
  <c r="R10" i="2"/>
  <c r="S10" i="2" s="1"/>
  <c r="M10" i="2" s="1"/>
  <c r="L10" i="2"/>
  <c r="D80" i="2"/>
  <c r="D183" i="2"/>
  <c r="D674" i="2"/>
  <c r="N10" i="2" l="1"/>
  <c r="N14" i="2"/>
  <c r="N18" i="2"/>
  <c r="K732" i="2"/>
  <c r="N12" i="2"/>
  <c r="J678" i="2"/>
  <c r="L19" i="2"/>
  <c r="F645" i="2"/>
  <c r="F647" i="2" s="1"/>
  <c r="N11" i="2"/>
  <c r="N13" i="2"/>
  <c r="N17" i="2"/>
  <c r="K644" i="2"/>
  <c r="K725" i="2"/>
  <c r="L721" i="2" s="1"/>
  <c r="M721" i="2" s="1"/>
  <c r="K740" i="2"/>
  <c r="L735" i="2" s="1"/>
  <c r="M735" i="2" s="1"/>
  <c r="O45" i="2"/>
  <c r="G42" i="22"/>
  <c r="C455" i="2"/>
  <c r="C674" i="2"/>
  <c r="D368" i="2"/>
  <c r="N19" i="2" l="1"/>
  <c r="G41" i="22"/>
  <c r="G70" i="42"/>
  <c r="G337" i="42"/>
  <c r="G340" i="42"/>
  <c r="G53" i="42"/>
  <c r="G383" i="42"/>
  <c r="G388" i="42"/>
  <c r="G389" i="42" s="1"/>
  <c r="G339" i="42"/>
  <c r="G385" i="42"/>
  <c r="G380" i="42"/>
  <c r="G338" i="42"/>
  <c r="G341" i="42" l="1"/>
  <c r="G10" i="42"/>
  <c r="G19" i="22"/>
  <c r="G26" i="22"/>
  <c r="G20" i="22"/>
  <c r="G25" i="22"/>
  <c r="G21" i="22"/>
  <c r="G23" i="22"/>
  <c r="G24" i="22"/>
  <c r="G22" i="22"/>
  <c r="G16" i="22"/>
  <c r="E133" i="2"/>
  <c r="E55" i="2"/>
  <c r="E139" i="2"/>
  <c r="E451" i="2"/>
  <c r="G18" i="22" l="1"/>
  <c r="E145" i="2"/>
  <c r="E135" i="2"/>
  <c r="E137" i="2"/>
  <c r="E138" i="2"/>
  <c r="E369" i="2"/>
  <c r="E134" i="2"/>
  <c r="E141" i="2"/>
  <c r="E140" i="2"/>
  <c r="G17" i="22"/>
  <c r="G15" i="22"/>
  <c r="E143" i="2" l="1"/>
  <c r="E132" i="2"/>
  <c r="G394" i="42"/>
  <c r="E136" i="2"/>
  <c r="E357" i="2"/>
  <c r="G27" i="42"/>
  <c r="G403" i="42"/>
  <c r="G72" i="42"/>
  <c r="G59" i="42"/>
  <c r="G61" i="42"/>
  <c r="G40" i="42"/>
  <c r="G60" i="42"/>
  <c r="G378" i="42"/>
  <c r="G405" i="42"/>
  <c r="G67" i="42"/>
  <c r="G34" i="42"/>
  <c r="G407" i="42"/>
  <c r="G39" i="42"/>
  <c r="G9" i="42"/>
  <c r="G8" i="42"/>
  <c r="E356" i="2"/>
  <c r="G14" i="22"/>
  <c r="E142" i="2"/>
  <c r="E596" i="2"/>
  <c r="G12" i="42" s="1"/>
  <c r="G13" i="22"/>
  <c r="G26" i="42"/>
  <c r="G38" i="42"/>
  <c r="G62" i="42" l="1"/>
  <c r="G344" i="42"/>
  <c r="G27" i="22"/>
  <c r="G13" i="42"/>
  <c r="G43" i="42"/>
  <c r="E119" i="2"/>
  <c r="G64" i="42"/>
  <c r="G49" i="42"/>
  <c r="D255" i="10"/>
  <c r="G105" i="42" s="1"/>
  <c r="G106" i="42" s="1"/>
  <c r="G32" i="42"/>
  <c r="G373" i="42"/>
  <c r="G393" i="42"/>
  <c r="G372" i="42"/>
  <c r="G402" i="42"/>
  <c r="G18" i="42"/>
  <c r="E234" i="2"/>
  <c r="G33" i="42"/>
  <c r="G376" i="42"/>
  <c r="G65" i="42"/>
  <c r="G371" i="42"/>
  <c r="G404" i="42"/>
  <c r="G31" i="42"/>
  <c r="G17" i="42"/>
  <c r="G377" i="42"/>
  <c r="G37" i="42"/>
  <c r="G30" i="42"/>
  <c r="G71" i="42"/>
  <c r="G36" i="42"/>
  <c r="G66" i="42"/>
  <c r="G4" i="42"/>
  <c r="G68" i="42"/>
  <c r="G384" i="42"/>
  <c r="G386" i="42" s="1"/>
  <c r="G367" i="42" l="1"/>
  <c r="G365" i="42"/>
  <c r="G7" i="42"/>
  <c r="G370" i="42"/>
  <c r="G374" i="42" s="1"/>
  <c r="G364" i="42"/>
  <c r="G363" i="42"/>
  <c r="G366" i="42"/>
  <c r="G35" i="42"/>
  <c r="G41" i="42" s="1"/>
  <c r="G69" i="42"/>
  <c r="G73" i="42" s="1"/>
  <c r="G397" i="42"/>
  <c r="G398" i="42" s="1"/>
  <c r="E183" i="2"/>
  <c r="E653" i="2"/>
  <c r="E184" i="2"/>
  <c r="G40" i="22"/>
  <c r="G391" i="42"/>
  <c r="G55" i="42"/>
  <c r="G45" i="42"/>
  <c r="G25" i="42"/>
  <c r="G379" i="42"/>
  <c r="G381" i="42" s="1"/>
  <c r="G401" i="42"/>
  <c r="G56" i="42"/>
  <c r="G16" i="42"/>
  <c r="G22" i="42"/>
  <c r="G23" i="42"/>
  <c r="G15" i="42"/>
  <c r="G24" i="42"/>
  <c r="E120" i="2"/>
  <c r="E118" i="2"/>
  <c r="G37" i="22" s="1"/>
  <c r="G21" i="42"/>
  <c r="G39" i="22"/>
  <c r="G14" i="42"/>
  <c r="G368" i="42" l="1"/>
  <c r="G28" i="42"/>
  <c r="G44" i="42"/>
  <c r="G46" i="42" s="1"/>
  <c r="G400" i="42"/>
  <c r="G54" i="42"/>
  <c r="G48" i="42"/>
  <c r="G50" i="42" s="1"/>
  <c r="G44" i="22"/>
  <c r="E674" i="2"/>
  <c r="E368" i="2"/>
  <c r="E455" i="2"/>
  <c r="G52" i="42" s="1"/>
  <c r="E656" i="2"/>
  <c r="G406" i="42"/>
  <c r="G5" i="42"/>
  <c r="G408" i="42"/>
  <c r="E80" i="2"/>
  <c r="G57" i="42" l="1"/>
  <c r="G409" i="42"/>
  <c r="G19" i="42"/>
  <c r="G392" i="42"/>
  <c r="G395" i="42" s="1"/>
  <c r="G410" i="42" l="1"/>
  <c r="G413" i="42" s="1"/>
  <c r="G415" i="42" s="1"/>
  <c r="G412" i="42" l="1"/>
  <c r="G411" i="42"/>
  <c r="G414" i="42" l="1"/>
  <c r="G416" i="42" s="1"/>
  <c r="G421" i="42" s="1"/>
  <c r="E8" i="22" l="1"/>
  <c r="G48" i="22" l="1"/>
  <c r="E49" i="22"/>
  <c r="G54" i="22"/>
  <c r="G55" i="22"/>
  <c r="G49" i="22"/>
  <c r="G50" i="22" l="1"/>
  <c r="G53" i="22" s="1"/>
  <c r="G56" i="22" l="1"/>
  <c r="F53" i="22"/>
  <c r="F56" i="22" s="1"/>
  <c r="E4" i="22" s="1"/>
</calcChain>
</file>

<file path=xl/sharedStrings.xml><?xml version="1.0" encoding="utf-8"?>
<sst xmlns="http://schemas.openxmlformats.org/spreadsheetml/2006/main" count="3951" uniqueCount="1900">
  <si>
    <t>Un</t>
  </si>
  <si>
    <t>M2</t>
  </si>
  <si>
    <t>M3</t>
  </si>
  <si>
    <t>VJ</t>
  </si>
  <si>
    <t>CIMENTACIÓN</t>
  </si>
  <si>
    <t>M</t>
  </si>
  <si>
    <t>DESAGÜES E INSTALACIONES SUBTERRANEAS</t>
  </si>
  <si>
    <t>KG</t>
  </si>
  <si>
    <t>PAÑETES-REVOQUES-REPELLOS</t>
  </si>
  <si>
    <t>CIELOS RASOS</t>
  </si>
  <si>
    <t>ACABADOS DE PISOS</t>
  </si>
  <si>
    <t>RED DE SUMINISTRO DE AGUA POTABLE</t>
  </si>
  <si>
    <t>UN</t>
  </si>
  <si>
    <t>APARATOS SANITARIOS</t>
  </si>
  <si>
    <t>EQUIPOS ESPECIALES</t>
  </si>
  <si>
    <t>OBRAS EXTERIORES</t>
  </si>
  <si>
    <t>TOTAL COSTOS DIRECTOS DE CONSTRUCCIÓN</t>
  </si>
  <si>
    <t>Cantidad</t>
  </si>
  <si>
    <t>Valor
Unit.</t>
  </si>
  <si>
    <t>Valor
Actividad</t>
  </si>
  <si>
    <t>SISTEMA DE RESPALDO</t>
  </si>
  <si>
    <t>SISTEMA DE PUESTA A TIERRA</t>
  </si>
  <si>
    <t>SISTEMA INTEGRAL DE PROTECCIÓN CONTRA RAYOS</t>
  </si>
  <si>
    <t>CANALIZACIONES Y SOPORTERIA</t>
  </si>
  <si>
    <t>TOMACORRIENTES NORMALES, REGULADOS Y GFCI</t>
  </si>
  <si>
    <t>ALIMENTADORES ELÉCTRICOS</t>
  </si>
  <si>
    <t>INTERRUPTORES</t>
  </si>
  <si>
    <t>SISTEMA DE DETECCIÓN DE INCENDIOS</t>
  </si>
  <si>
    <t>Descripción</t>
  </si>
  <si>
    <t>Suministro e instalación Ducto 4x4" PVC según norma EEP.</t>
  </si>
  <si>
    <t>Suministro e instalación Ducto 6x4" PVC según norma EEP.</t>
  </si>
  <si>
    <t>Construcción de Cámara de inspeccion 1mX1mX1,5m a todo costo</t>
  </si>
  <si>
    <t>Barraje desconectable bajo carga de 4 VÍAS/200 A/15kV.</t>
  </si>
  <si>
    <t>Suministro e instalación de banco de condensadores automático de 15 kVAR para corrección de factor de potencia</t>
  </si>
  <si>
    <t xml:space="preserve">Tablero General de Distribución (Incluye: (1) transferencia electrónica por breaker de 350 A regulable, barraje trifásico 400A, (6) breaker 3x50A 25 kA, (1) breaker diferencial 3x50A 300 mA, (1) breaker diferencial 3x60A 300 mA, (1) breaker 3x60 A 25kA. (1) breaker 3x30A. (1) TVSSS Clase C 120 kA, 8 kV, (1) analizador de redes con puerto de comunicaciones Ethernet TCP/IP, (3) CT's 300:5 A) </t>
  </si>
  <si>
    <t>Suministro e instalación de cable de cobre desnudo #2/0</t>
  </si>
  <si>
    <t>Suministro y aplicación de: Molde para soldadura Varilla-Cable</t>
  </si>
  <si>
    <t>Suministro y aplicación de: Molde para soldadura derivación cable-cable-cable</t>
  </si>
  <si>
    <t>Suministro y aplicación de: Molde para soldadura en cruz</t>
  </si>
  <si>
    <t>Suministro y aplicación de: Soldadura Termoweld x115 GRM</t>
  </si>
  <si>
    <t>Suministro e instalación de: Varilla Cu-Cu 5/8" x 2.40m</t>
  </si>
  <si>
    <t>Construcción en sitio de: Cájas de inspección: 0,30x0,30x0,50m incluye tapa</t>
  </si>
  <si>
    <t>Suministro e instalación de: Punta de captación en acero inoxidable de 60 cm</t>
  </si>
  <si>
    <t>Suministro e instalación de: Grapa de sujeción de Punta de captación en acero inoxidable</t>
  </si>
  <si>
    <t>Suministro e instalación de: alambron de Al de 8mm de ancho. Incluye conectores de empalme y de cruce.</t>
  </si>
  <si>
    <t>Suministro e instalación de: aisladores para alambron de Al en anillos perimetrales</t>
  </si>
  <si>
    <t>Suministro e instalación de: conectores de puntas de captación a anillos perimetrales</t>
  </si>
  <si>
    <t>Suministro e instalación de: Conductor de Cu desnudo No. 2AWG.</t>
  </si>
  <si>
    <t>Suministro e instalación de: conectores bimetálicos Cu-Al</t>
  </si>
  <si>
    <t>Suministro e instalación de: Conexión equipotencial del SIPRA a malla de puesta a tierra en Cu No. 1/0 AWG. Incluye canalización subterránea.</t>
  </si>
  <si>
    <t>Suministro e instalación de toma de tierra, con borna MV de conexión multifunción en NIRO (V4A) para conductores redondos 8-10 mm</t>
  </si>
  <si>
    <t>Suministro e instalación de vía de chispas de separación. Ref: descargador tipo DEHNgap C S.</t>
  </si>
  <si>
    <t xml:space="preserve">Suministro e instalación bandeja portacable metálica tipo malla. Incluye accesorios dimensiones 40cmx10cm. </t>
  </si>
  <si>
    <t>Cajas de paso de 30x30 cm</t>
  </si>
  <si>
    <t>Suministro e instalación de salida para tomacorriente tipo normal en conductor de cobre 10 AWG. Incluye tubería EMT de 3/4"</t>
  </si>
  <si>
    <t>Suministro e instalación de salida para tomacorriente tipo regulado en conductor de cobre 10 AWG. Incluye tubería EMT de 3/4"</t>
  </si>
  <si>
    <t>Suministro e instalación de interruptor manual sencillo</t>
  </si>
  <si>
    <t>Suministro e instalación de interruptor manual doble</t>
  </si>
  <si>
    <t>Suministro e instalación de interruptor manual triple</t>
  </si>
  <si>
    <t>Suministro e instalación de interruptor manual sencillo conmutable</t>
  </si>
  <si>
    <t>Suministro e instalación de sensor de movimiento</t>
  </si>
  <si>
    <t>Suministro e instalación de panel de control</t>
  </si>
  <si>
    <t>Suministro e instalación de estación manual</t>
  </si>
  <si>
    <t>Suministro e instalación de luz estroboscópica con alarma sonora</t>
  </si>
  <si>
    <t>Suministro e instalación de sensores de humo tecnología dual</t>
  </si>
  <si>
    <t>Suministro e instalación de cable 2 x 18 AWG, FPL, incluye tubo EMT 3/4", con accesorios</t>
  </si>
  <si>
    <t>RED HIDRÁULICA DE PROTECCIÓN CONTRA INCENDIO</t>
  </si>
  <si>
    <t>GL</t>
  </si>
  <si>
    <t>JG</t>
  </si>
  <si>
    <t>Grupo</t>
  </si>
  <si>
    <t>CUADRILLAS M.O.</t>
  </si>
  <si>
    <t>MATERIAL DE PATIO</t>
  </si>
  <si>
    <t>CARPINTERIA METAL</t>
  </si>
  <si>
    <t>MANO DE OBRA</t>
  </si>
  <si>
    <t>PUNTILLA CON CABEZA 2"</t>
  </si>
  <si>
    <t>LB</t>
  </si>
  <si>
    <t>HR</t>
  </si>
  <si>
    <t>DIA</t>
  </si>
  <si>
    <t>PUERTAS Y VENTANAS EN TABLA PARA CAMPAMENTO</t>
  </si>
  <si>
    <t>GUADUA-TABLA-CUARTÓN-LISTÓN-VARILLÓN PARA CAMPAMENTO</t>
  </si>
  <si>
    <t>EQUIPO DE TRANSPORTE</t>
  </si>
  <si>
    <t>CANGURO</t>
  </si>
  <si>
    <t>VIBRADOR A GASOLINA</t>
  </si>
  <si>
    <t>ACERO 60.000 PSI</t>
  </si>
  <si>
    <t>LISTON 2 X 4</t>
  </si>
  <si>
    <t>PARAL LARGO 2.00 A 3.50 M</t>
  </si>
  <si>
    <t xml:space="preserve">CERCHA METALICA L=3 M. </t>
  </si>
  <si>
    <t>GAL</t>
  </si>
  <si>
    <t>TORNILLO AUTOPERFORANTE  EST.  7/16 "</t>
  </si>
  <si>
    <t>SOPLETE GAS CON GATILLO QUEMADOR 25-35-50MM</t>
  </si>
  <si>
    <t>EMULSION ASFALTICA TIPO CRL-1</t>
  </si>
  <si>
    <t>PULIDORA PISOS</t>
  </si>
  <si>
    <t>EQUIPO DE SOLDADURA</t>
  </si>
  <si>
    <t>PLATINA  2'' X 1/4''</t>
  </si>
  <si>
    <t>PABMERIL PLIEGO 9" X 11"</t>
  </si>
  <si>
    <t>ACOPLE 1/2"  PARA LAVAMANOS EN ACERO DE 40 CM.</t>
  </si>
  <si>
    <t>CONJUNTO GRIFERIA LAVAMANOS CROMADA 8" GALAXIA TIPO GRIVAL  O SIMILAR ( MEZCLADOR CIERRE COMPRESIÓN, DESAGUE AUTOMATICO, SIFÓN BOTELLA, GRAPAS 2 UND.</t>
  </si>
  <si>
    <t>SOLDADURA PVC LIQUIDA 1/4</t>
  </si>
  <si>
    <t>MESON EN GRANITO NATURAL CRISTAL PULIDO Y BRILLADO</t>
  </si>
  <si>
    <t>CEMENTO BLANCO</t>
  </si>
  <si>
    <t>JABONERA LAVAMANOS EN PORCELANA TIPO ESPACIO REF. 04230100-1 DE CORONA O SIMILAR.</t>
  </si>
  <si>
    <t>TOALLERO EN PORCELANA TIPO ESPACIO REF. 04290100-1 DE CORONA O SIMILAR.</t>
  </si>
  <si>
    <t>%</t>
  </si>
  <si>
    <t>CUADRILLA A</t>
  </si>
  <si>
    <t>Unidad</t>
  </si>
  <si>
    <t>HH</t>
  </si>
  <si>
    <t>CUADRILLA C</t>
  </si>
  <si>
    <t>CUADRILLA D</t>
  </si>
  <si>
    <t>CUADRILLA E</t>
  </si>
  <si>
    <t>CUADRILLA METALICA</t>
  </si>
  <si>
    <t>CUADRILLA CARPINTERIA</t>
  </si>
  <si>
    <t>CUADRILLA ASEO</t>
  </si>
  <si>
    <t>COMPRESOR 2 MARTILLOS (INCLUYE ACPM Y TRANSPORTE)</t>
  </si>
  <si>
    <t>MALLA ELECTROSOLDADA M-084 Q-2  4MM 15 X 15CM   6 X 2.4M =19.11KG</t>
  </si>
  <si>
    <t>MALLA ELECTROSOLDADA M-106 Q-3  4.5MM 15 X 15CM   6 X 2.4M =24.19KG</t>
  </si>
  <si>
    <t>MALLA ELECTROSOLDADA M-131 Q-3.1  5.0MM 15 X 15CM   6 X 2.4M =29.87KG</t>
  </si>
  <si>
    <t>MALLA ELECTROSOLDADA M-159 Q-4  5.5MM 15 X 15CM   6 X 2.4M =36.14KG</t>
  </si>
  <si>
    <t>MALLA ELECTROSOLDADA M-188 Q-5  6.0MM 15 X 15CM   6 X 2.4M =43.01KG</t>
  </si>
  <si>
    <t>MALLA ELECTROSOLDADA M-221 Q-6  6.5MM 15 X 15CM   6 X 2.4M =50.48</t>
  </si>
  <si>
    <t>MALLA ELECTROSOLDADA M-295  F 7.5MM C/.15M EN AMBOS SENTIDOS   6 X 2.4M  =67.21KG</t>
  </si>
  <si>
    <t>ARENA DE PEÑA</t>
  </si>
  <si>
    <t>ARENA GRUESA</t>
  </si>
  <si>
    <t>TRITURADO 1/2"</t>
  </si>
  <si>
    <t>AFIRMADO</t>
  </si>
  <si>
    <t>LAMINA DE ALFAJOR CAL 12, 3M X 1M</t>
  </si>
  <si>
    <t>CEMENTO GRIS X 50KG</t>
  </si>
  <si>
    <t>CONCRETO PREMEZCLADO 4000 PSI- 28MPA</t>
  </si>
  <si>
    <t>CONCRETO PREMEZCLADO 3000 PSI- 21MPA</t>
  </si>
  <si>
    <t>GROUTING 17.5 MPA</t>
  </si>
  <si>
    <t>PERFIL CANAL CAL 26 (90MM) - 2.44M</t>
  </si>
  <si>
    <t>PERFIL CANAL CAL 24 (90MM) - 2.44M</t>
  </si>
  <si>
    <t>PERFIL OMEGA CAL 24- 2.44M</t>
  </si>
  <si>
    <t>PERFIL OMEGA CAL 26- 2.44M</t>
  </si>
  <si>
    <t>PERFIL PARAL CAL 24- 2.44M</t>
  </si>
  <si>
    <t>PERFIL PARAL CAL 26- 2.44M</t>
  </si>
  <si>
    <t>PERFIL VIGUETA CAL 24</t>
  </si>
  <si>
    <t>PERFIL VIGUETA CAL 26</t>
  </si>
  <si>
    <t>ANGULO CAL 26</t>
  </si>
  <si>
    <t>ANGULO CAL 24</t>
  </si>
  <si>
    <t xml:space="preserve">PLACA YESO TIPO GYPLAC ESTANDAR 1/2" (12.7 MM) DE 1.22 X 2.44 MM. </t>
  </si>
  <si>
    <t xml:space="preserve">PLACA YESO TIPO GYPLAC RH. 1/2" (12.7 MM) DE 1.22 X 2.44 MM </t>
  </si>
  <si>
    <t>SUPERBOARD (2.44 X 1.22) E= 10 MM</t>
  </si>
  <si>
    <t>SUPERBOARD (2.44 X 1.22) E= 6 MM</t>
  </si>
  <si>
    <t>SUPERBOARD (2.44 X 1.22) E= 8 MM</t>
  </si>
  <si>
    <t>MASILLA TOPEX JOIN COMPUND</t>
  </si>
  <si>
    <t xml:space="preserve">TEX JOIN JUNTAS CORONA </t>
  </si>
  <si>
    <t xml:space="preserve">TEX JOIN ACABADO CORONA </t>
  </si>
  <si>
    <t>CINTA DE FIBRA DE VIDRIO TOPEX 45M X 50MM</t>
  </si>
  <si>
    <t>CINTA DE PAPEL X 150M</t>
  </si>
  <si>
    <t>FRESCASA ECO (18 LAMINAS) X 17.8M2  2.43 X 0.406 E=2 1/2"</t>
  </si>
  <si>
    <t>FRESCASA SIN PAPEL ( 2 ROLLOS)  X 9.30M2   7.62 X 0.61M E= 2 1/2"</t>
  </si>
  <si>
    <t xml:space="preserve">FRESCASA SIN PAPEL (ROLLO) X18.59M2  15.24 X 1.22M E=3 1/2" </t>
  </si>
  <si>
    <t>FRESCASA CON PAPEL (ROLLO) X 18.59M2  15.24 X 1.22M  E= 3 1/2"</t>
  </si>
  <si>
    <t>FRESCASA CON FOIL (ROLLO) X 18.59M2   15.24 X 1.22M  E=3 1/2"</t>
  </si>
  <si>
    <t>TORNILLO LAMINA DRYWALL 6 X 1-1/4" X 100UN</t>
  </si>
  <si>
    <t>TORNILLO LAMINA DRYWALL 6 X 1-5/8" X 100UN</t>
  </si>
  <si>
    <t>TORNILLO LAMINA DRYWALL 6 X 2"  X 100UN</t>
  </si>
  <si>
    <t>TORNILLO AUTOPERFORANTE DE 1" X100</t>
  </si>
  <si>
    <t>TORNILLO AUTOPERFORANTE YESO 6 X 1    x 100</t>
  </si>
  <si>
    <t>TORNILLO LAMINA DRYWALL PUNTA DE BROCA 6 X 3/4" X 100UN</t>
  </si>
  <si>
    <t>TORNILLO LAMINA DRYWALL PUNTA DE BROCA 6 X 1" X 100UN</t>
  </si>
  <si>
    <t>TORNILLO LAMINA DRYWALL PUNTA DE BROCA 6 X 1 1/4" X100UN</t>
  </si>
  <si>
    <t>TORNILLOS ESTRUCTURA DRYWALL 0.9MM  7 X 7/16" X 100UN</t>
  </si>
  <si>
    <t>TORNILLO ESTRUCTURA FRAMER 1.9MM  7X7/16" X 100UN</t>
  </si>
  <si>
    <t>TORNILLO PLACA FIBROCEMENTO PUNTA BROCA  7 X 1-1/4" X 100UN</t>
  </si>
  <si>
    <t>TORNILLO PLACA FIBROCEMENTO PUNTA BROCA  78 X 1-1/3" X 100UN</t>
  </si>
  <si>
    <t>TORNILLO FIJACION LAMINA DRYWALL 10 X 1-1/2" X 100UN</t>
  </si>
  <si>
    <t>TORNILLO FIJACION LAMINA DRYWALL 10 X 2" X 100UN</t>
  </si>
  <si>
    <t>TORNILLOS ESTRUCTURA PUNTA AGUDA 0.9MM  8X5/8"  X100UN</t>
  </si>
  <si>
    <t>TORNILLOS ESTRUCTURA PUNTA AGUDA 0.9MM  8X9/16"  X100UN</t>
  </si>
  <si>
    <t>TORNILLOS ESTRUCTURA PUNTA DE BROCA 1.9MM  8X1/2"  X 100UN</t>
  </si>
  <si>
    <t>TORNILLO PLACA FIBROCEMENTO PUNTA AGUDA 6 X 3/4" X100UN</t>
  </si>
  <si>
    <t>TORNILLO PLACA FIBROCEMENTO PUNTA BROCA 8 X 1 1/4" X 100UN</t>
  </si>
  <si>
    <t>PERFIL METALICO CERRADO CAL 12- 2,5MM - 6M  15 x 5CM</t>
  </si>
  <si>
    <t>PERFIL METALICO CERRADO CAL 12- 2,5MM - 6M 12 x 6CM</t>
  </si>
  <si>
    <t>PERFIL METALICO CERRADO CAL 12- 2,5MM - 6M 10 x 5CM</t>
  </si>
  <si>
    <t>PERFIL METALICO CERRADO CAL 12- 2,5MM - 6M 10 x 4CM</t>
  </si>
  <si>
    <t>PERFIL METALICO CERRADO CAL 12- 2,5MM - 6M 9x5CM</t>
  </si>
  <si>
    <t>PERFIL METALICO CERRADO CAL 12- 2,5MM - 6M 8x4CM</t>
  </si>
  <si>
    <t>ESTUCO PLASTICO</t>
  </si>
  <si>
    <t>MASILLA PLÁSTICA x 10KG</t>
  </si>
  <si>
    <t>CINTA DE DEMARCACIÓN * 100M</t>
  </si>
  <si>
    <t>PUNTILLA CON CABEZA 1"</t>
  </si>
  <si>
    <t>PUNTILLA CON CABEZA 3"</t>
  </si>
  <si>
    <t xml:space="preserve">SIKA 3 </t>
  </si>
  <si>
    <t>SIKADUR - 42 ANCLAJE  X5KG</t>
  </si>
  <si>
    <t>SIKADUR - 32 PRIMER</t>
  </si>
  <si>
    <t>SIKAFLEX 1A TUBO 305</t>
  </si>
  <si>
    <t>SIKA IMPER MUR X 2KG</t>
  </si>
  <si>
    <t>SIKA ACRIL TECHO 7</t>
  </si>
  <si>
    <t>SILICONA TUBO 300 ML</t>
  </si>
  <si>
    <t>PLASTICO TRANSPARENTE CAL 6 de 6M X 4M</t>
  </si>
  <si>
    <t>PEGANTE CERAMICO GRIS FIJALISTO X 25KG</t>
  </si>
  <si>
    <t>FRAGUA CAJA POR 2KG</t>
  </si>
  <si>
    <t xml:space="preserve">IMPERMEABILIZACION TIPO MANTO, PROMATEL 1M X 20MT </t>
  </si>
  <si>
    <t>IMPERMEABILIZACION TIPO MANTO MORTER PLAS AL - 300 10M X 1.1M E=3 MM</t>
  </si>
  <si>
    <t>IMPERMEABILIZACION FIBER GLASS MANTO METALEX FOIL E=3MM X 10M2</t>
  </si>
  <si>
    <t>BLOQUE FAROL DIVISORIO 40 X 11.5 X 23 CM</t>
  </si>
  <si>
    <t>BLOQUE FAROL DIVISORIO 40 X 10 X 23 CM</t>
  </si>
  <si>
    <t>ANTICORROSIVO PREMIUM PINTULAND</t>
  </si>
  <si>
    <t>ESTUCO PLASTICO PARA EXTERIORES TOPEX</t>
  </si>
  <si>
    <t>ESTUCO PLASTICO PARA EXTERIORES CORONA</t>
  </si>
  <si>
    <t>ESTUCO PARA INTERIORES TOPEX X 25KG</t>
  </si>
  <si>
    <t>ESTUCO PARA INTERIORES PINTUCO X6K</t>
  </si>
  <si>
    <t>ESTUCO PARA INTERIORES SIKA</t>
  </si>
  <si>
    <t>GRANIPLAS (ESGRAFIADO)</t>
  </si>
  <si>
    <t xml:space="preserve">HIDROFUGO SILICONITE DE PINTUCO </t>
  </si>
  <si>
    <t xml:space="preserve">PINTURA EN AGUA TIPO 2 </t>
  </si>
  <si>
    <t xml:space="preserve">PINTURA EN AGUA NEGRO MATTE </t>
  </si>
  <si>
    <t xml:space="preserve">PINTURA EN ACEITE NEGRO MATTE </t>
  </si>
  <si>
    <t>CERAMICA ENCHAPE BAÑO BLANCO CORONA 30X60CM</t>
  </si>
  <si>
    <t>CERAMICA ENCHAPE BAÑO BLANCO CORONA 30X45CM</t>
  </si>
  <si>
    <t>CERAMICA ENCHAPE BAÑO BLANCO CORONA 25X45CM</t>
  </si>
  <si>
    <t>PAÑO SPRING  DE 27.7 X 27.7CM</t>
  </si>
  <si>
    <t>PAÑO COLD DE 27.7 X 27.7CM</t>
  </si>
  <si>
    <t xml:space="preserve">PAÑO COLLAGE CAMEL DE 30.6 X 30.6CM </t>
  </si>
  <si>
    <t xml:space="preserve">MOSAICO ACUARIOS AZUL CORONA DE 30 X 30CM </t>
  </si>
  <si>
    <t>MOSAICO CETUS MULTICOLOR DE 27.6 X 27.6CM</t>
  </si>
  <si>
    <t xml:space="preserve">PISO ANTIDESLIZANTE PIZARRA MULTICOLOR O NEGRA </t>
  </si>
  <si>
    <t xml:space="preserve">PISO EN PORCELANATO 0.28 X 0.57M  MATTE </t>
  </si>
  <si>
    <t xml:space="preserve">PISO EN PORCELANATO 0.57 X 0.57M  MATTE </t>
  </si>
  <si>
    <t>PEGACOR FLEX GRIS X 25K</t>
  </si>
  <si>
    <t>PEGACOR GRIS X 25K</t>
  </si>
  <si>
    <t>FIJAMIX x 2KG</t>
  </si>
  <si>
    <t>FIJAMAX x 2KG</t>
  </si>
  <si>
    <t>PERFIL TUBULAR EN ACERO PARA PASAMANOS 1 1/2" CAL 16 X 6M</t>
  </si>
  <si>
    <t xml:space="preserve">MESON EN ACERO INOXIDABLE CAL 18, DESDE  0.60M HASTA 0.63M DE ANCHO </t>
  </si>
  <si>
    <t xml:space="preserve">MESON EN ACERO INOXIDABLE CAL 20,  DESDE 0.60M HASTA 0.63M DE ANCHO </t>
  </si>
  <si>
    <t xml:space="preserve">SP CERRADURA MANIJA SATIN ATLANTA   PARA BAÑO </t>
  </si>
  <si>
    <t xml:space="preserve">SP CERRADURA MANIJA ASIS YALE  PARA BAÑO </t>
  </si>
  <si>
    <t>LAMINA PERFORADA GALVANIZADA ASTM A 653 GRADO 60 CALIBRE 20 DIAM R.002 1X2M</t>
  </si>
  <si>
    <t>LAMINA PERFORADA GALVANIZADA ASTM A 653 GRADO 60 CALIBRE 20 DIAM R.003 1X2M</t>
  </si>
  <si>
    <t>LAMINA PERFORADA GALVANIZADA ASTM A 653 GRADO 60 CALIBRE 20 DIAM R.004 1X2M</t>
  </si>
  <si>
    <t>LAMINA PERFORADA GALVANIZADA ASTM A 653 GRADO 60 CALIBRE 20 DIAM R.005 1X2M</t>
  </si>
  <si>
    <t>LAMINA PERFORADA GALVANIZADA ASTM A 653 GRADO 60 CALIBRE 20 DIAM R.006 1X2M</t>
  </si>
  <si>
    <t>LAMINA PERFORADA GALVANIZADA ASTM A 653 GRADO 60 CALIBRE 20 DIAM R.008 1X2M</t>
  </si>
  <si>
    <t>LAMINA PERFORADA GALVANIZADA ASTM A 653 GRADO 60 CALIBRE 20 DIAM R.010 1X2M</t>
  </si>
  <si>
    <t>LAMINA PERFORADA GALVANIZADA ASTM A 653 GRADO 60 CALIBRE 20 DIAM R.016 1X2M</t>
  </si>
  <si>
    <t>LAMINA PERFORADA GALVANIZADA ASTM A 653 GRADO 60 CALIBRE 18 DIAM R.002 1X2M</t>
  </si>
  <si>
    <t>LAMINA PERFORADA GALVANIZADA ASTM A 653 GRADO 60 CALIBRE 18 DIAM R.003 1X2M</t>
  </si>
  <si>
    <t>LAMINA PERFORADA GALVANIZADA ASTM A 653 GRADO 60 CALIBRE 18 DIAM R.004 1X2M</t>
  </si>
  <si>
    <t>LAMINA PERFORADA GALVANIZADA ASTM A 653 GRADO 60 CALIBRE 18 DIAM R.005 1X2M</t>
  </si>
  <si>
    <t>LAMINA PERFORADA GALVANIZADA ASTM A 653 GRADO 60 CALIBRE 18 DIAM R.006 1X2M</t>
  </si>
  <si>
    <t>LAMINA PERFORADA GALVANIZADA ASTM A 653 GRADO 60 CALIBRE 18 DIAM R.008 1X2M</t>
  </si>
  <si>
    <t>LAMINA PERFORADA GALVANIZADA ASTM A 653 GRADO 60 CALIBRE 18 DIAM R.010 1X2M</t>
  </si>
  <si>
    <t>LAMINA PERFORADA GALVANIZADA ASTM A 653 GRADO 60 CALIBRE 18 DIAM R.016 1X2M</t>
  </si>
  <si>
    <t>FERRORITE ESMALTE  X 4LITROS</t>
  </si>
  <si>
    <t xml:space="preserve">PINTULUX 3 EN 1 DE PINTUCO </t>
  </si>
  <si>
    <t>SANITARIO POWER ONE REF 277351</t>
  </si>
  <si>
    <t>ORINAL ARRECIFE PARA FLUXOMETRO</t>
  </si>
  <si>
    <t xml:space="preserve">ORINAL MEDIANO CON GRIFF BLANCO </t>
  </si>
  <si>
    <t>LAVAMANOS MANANTIAL DE SOBREPONER CORONA REF 65026</t>
  </si>
  <si>
    <t>LAVAMANOS CERÁMICO BÁSICO SPAZIO CORONA REF 258612</t>
  </si>
  <si>
    <t>LAVAMANOS VESSEL OVALADO D´ACQUA REF 210864</t>
  </si>
  <si>
    <t>PERFIL METALICO DE 100MM X 100MM X 6M cal 11</t>
  </si>
  <si>
    <t>PERFIL METALICO DE 100MM X 100MM X 6M cal 12</t>
  </si>
  <si>
    <t>PERFIL METALICO DE 100MM X 100MM X 6M cal 14</t>
  </si>
  <si>
    <t>LAMINA METALICA DE 6.3MM  1 X 2M  HR</t>
  </si>
  <si>
    <t>LAMINA METALICA DE 6.3MM 122. X 244 HR</t>
  </si>
  <si>
    <t>LAMINA COLD ROLLER 2MM 122 X 244 CAL 14</t>
  </si>
  <si>
    <t xml:space="preserve">BARANDA ESCALERAS HILOS POR FUERA + INSTALACIÓN </t>
  </si>
  <si>
    <t xml:space="preserve">BARANDA ESCALERAS HILOS POR DENTRO + INSTALACIÓN </t>
  </si>
  <si>
    <t xml:space="preserve">BARANDA ESCALERAS CON VIDRIO  ANCLAJE TIPO SPIDER + INSTALACION </t>
  </si>
  <si>
    <t xml:space="preserve">LAVAPLATOS  DE 53 X 43 </t>
  </si>
  <si>
    <t xml:space="preserve">LAVAPLATOS DE 1,00 X 52 CM </t>
  </si>
  <si>
    <t xml:space="preserve">GRIFERIA LAVAPLATOS MONOCONTROL </t>
  </si>
  <si>
    <t xml:space="preserve">GRIFERIA LAVAPLATOS METALICA </t>
  </si>
  <si>
    <t>GRIFERIA LAVAPLATOS NOGAL  8"</t>
  </si>
  <si>
    <t xml:space="preserve">MARCO PARA PUERTA EN LAMINA COLD ROLLED 0.80 A 1MT </t>
  </si>
  <si>
    <t xml:space="preserve">PUERTAS CORTAFUEGO + INSTALACIÓN </t>
  </si>
  <si>
    <t>CUÑETE</t>
  </si>
  <si>
    <t>CUADRILLA B</t>
  </si>
  <si>
    <t>BULDOZER KOMATSU D41P-6 Aut 117 HP</t>
  </si>
  <si>
    <t>BULDOZER KOMATSU D453-17 Aut 124 HP</t>
  </si>
  <si>
    <t>BULDOZER CATERPILLAR D6</t>
  </si>
  <si>
    <t>RETROEXCAVADORA KOBELCO 210</t>
  </si>
  <si>
    <t>RETROEXCAVADORA KOBELCO 170</t>
  </si>
  <si>
    <t>RETROEXCAVADORA CATERPILLAR 312BL</t>
  </si>
  <si>
    <t>MINIEXCAVADORA KOBELCO SK35SR-6</t>
  </si>
  <si>
    <t>MINICARGADOR D236 CON PALA</t>
  </si>
  <si>
    <t>MINICARGADOR D236 CON MARTILLO</t>
  </si>
  <si>
    <t>MARTILLOS ELECTRICOS DEWALT  25313  DIAM 1/4   6.35MM</t>
  </si>
  <si>
    <t>CM</t>
  </si>
  <si>
    <t>MARTILLOS ELECTRICOS DEWALT  25313  DIAM 5/16  7.94MM</t>
  </si>
  <si>
    <t>MARTILLOS ELECTRICOS DEWALT  25313 DIAM 3/8  9.53MM</t>
  </si>
  <si>
    <t>MARTILLOS ELECTRICOS DEWALT  25313 DIAM 7/16  11.11MM</t>
  </si>
  <si>
    <t>MARTILLOS ELECTRICOS DEWALT  25313 DIAM 1/2  12.7MM</t>
  </si>
  <si>
    <t>MARTILLOS ELECTRICOS DEWALT  25313 DIAM 9/16  14.29MM</t>
  </si>
  <si>
    <t>MARTILLOS ELECTRICOS DEWALT  25313 DIAM 5/8  15.88MM</t>
  </si>
  <si>
    <t>COMPRESOR ING-RAND ( 1 MARTILLO, 1 OPERARIO)</t>
  </si>
  <si>
    <t>COMPRESOR ING-RAND ( 2 MARTILLOS, 2 OPERARIOS)</t>
  </si>
  <si>
    <t>COMPRESOR ING-RAND MARTILLO ROTOPERCUTOR</t>
  </si>
  <si>
    <t>COMPRESOR ING - RAND 185 (INYECCION DE AIRE)</t>
  </si>
  <si>
    <t>COMPRESOR ING-RAND 260 (INYECCION DE AIRE)</t>
  </si>
  <si>
    <t>CORTADORA DE PAVIMENTO</t>
  </si>
  <si>
    <t>CUÑA HIDRAULICA /MINIMO 15 PERFORACIONES-INCLUYE PERFORACION)</t>
  </si>
  <si>
    <t>VIBROCOMP DYNAPAC CC 1200 (2500KG)</t>
  </si>
  <si>
    <t>VIBROCOMP ING RAND DX-70 (700KG)</t>
  </si>
  <si>
    <t>VIBROCOMPACTADORA GASOLINA (RANA)</t>
  </si>
  <si>
    <t xml:space="preserve">MEZCLADORA 1/4 DE SACO ELECTRICA </t>
  </si>
  <si>
    <t xml:space="preserve">MEZCLADORA 1/4 DE SACO DIESEL </t>
  </si>
  <si>
    <t xml:space="preserve">MEZCLADO 1/2 SACO ELECRICA </t>
  </si>
  <si>
    <t>MEZCLADORA 1/2 SACO GASOLINA</t>
  </si>
  <si>
    <t xml:space="preserve">MEZCLADORA 1 SACO ELECTRICA </t>
  </si>
  <si>
    <t xml:space="preserve">VIBRADOR ELECTRICO </t>
  </si>
  <si>
    <t xml:space="preserve">VIBRADOR DE AGUJA </t>
  </si>
  <si>
    <t>REGLA VIBRATORIA 4M</t>
  </si>
  <si>
    <t>MOTOBOMBA A GASOLINA SUCCION 6MTS 1.5"</t>
  </si>
  <si>
    <t>MOTOBOMBA DIESEL SUCCION 6M 3"</t>
  </si>
  <si>
    <t>ELECTROBOMBA SUMERGIBLE SUCCION 10M 2"</t>
  </si>
  <si>
    <t>ELECTROBOMBA SUMERGIBLE SUCCION 15M 2"</t>
  </si>
  <si>
    <t>ELECTROBOMBA SUMERGIBLE SUCCION 24M 2"</t>
  </si>
  <si>
    <t>ELECTROBOMBA SUCCION 20M 2" A 220V</t>
  </si>
  <si>
    <t xml:space="preserve">HIDROLAVADORA ELECTRICA PRESION 2.500 PSI </t>
  </si>
  <si>
    <t xml:space="preserve">HIDROLAVADORA ELECTRICA PRESION 3.100 PSI </t>
  </si>
  <si>
    <t>GENERADOR PORTATIL A GASOLINA 10 KW</t>
  </si>
  <si>
    <t xml:space="preserve">GENERADOR Y SOLDADOR A GASOLINA </t>
  </si>
  <si>
    <t>ALLANADORA (HELICOPTERO)</t>
  </si>
  <si>
    <t>TORRE DE ILUMINACION DIESEL (4 REFLECTORES)</t>
  </si>
  <si>
    <t>FORMALETA SARDINEL 0.40 X 2.44</t>
  </si>
  <si>
    <t xml:space="preserve">VIGUETA 3MT REFORZADA </t>
  </si>
  <si>
    <t>VIGUETA 2MT REFORZADA</t>
  </si>
  <si>
    <t>VIGUETA 1.40 REFORZADA</t>
  </si>
  <si>
    <t>TACO METALICO LARGO 2.80M</t>
  </si>
  <si>
    <t>TACO METALICO LARGO 3.80M</t>
  </si>
  <si>
    <t>TACO METALICO EXTRA LARGO 5.50M</t>
  </si>
  <si>
    <t xml:space="preserve">TACO DOBLE ACCION </t>
  </si>
  <si>
    <t>TABLERO DE 0.70 X 1.40</t>
  </si>
  <si>
    <t>TABLERO DE 0.50 X 1.40</t>
  </si>
  <si>
    <t xml:space="preserve">TABLERO DE 0.45 X 1.40 </t>
  </si>
  <si>
    <t xml:space="preserve">TABLERO DE 0.35 X 1.40 </t>
  </si>
  <si>
    <t>CRUCETA CORTA 1.95M</t>
  </si>
  <si>
    <t>ANDAMIO COLGANTE (50M GANCHO)</t>
  </si>
  <si>
    <t xml:space="preserve">TRABILLA ANDAMIO TUBULAR (1.5M X 1.5M) </t>
  </si>
  <si>
    <t>ESCALERA A.T</t>
  </si>
  <si>
    <t xml:space="preserve">RODACHINES PARA ANDAMIO TUBULAR </t>
  </si>
  <si>
    <t>ESCALERA TIPO PLATAFORMA 8 PASOS DIELECTRICA. ALTURA EFECTIVA 2.40M</t>
  </si>
  <si>
    <t>ESCALERA TIPO PLATAFORMA 9 PASOS DIELECTRICA. ALTURA EFECTIVA 2.70M</t>
  </si>
  <si>
    <t>ESCALERA TIPO PLATAFORMA 20 PASOS DIELECTRICA. ALTURA EFECTIVA 5.50M</t>
  </si>
  <si>
    <t>MALACATE CARGA 700KG INCLUYE 20M DE TORRE</t>
  </si>
  <si>
    <t xml:space="preserve">MARCO MALACATE DE 2M </t>
  </si>
  <si>
    <t xml:space="preserve">TOLVA MALACATE </t>
  </si>
  <si>
    <t xml:space="preserve">MONTAJE MALACATE Y/O DESMONTAJE </t>
  </si>
  <si>
    <t xml:space="preserve">MONTAJE Y/O DESMONTAJE DE TORRE </t>
  </si>
  <si>
    <t xml:space="preserve">OPERADOR MALACATE SIN HORAS EXTRAS </t>
  </si>
  <si>
    <t xml:space="preserve">MARTILLO GSH11-VC BOSH </t>
  </si>
  <si>
    <t xml:space="preserve">MARTILLO GSH11-E BOSH </t>
  </si>
  <si>
    <t xml:space="preserve">MARTILLO GSH27-VC BOSH </t>
  </si>
  <si>
    <t>ROTOMARTILLO DEWALT 25313</t>
  </si>
  <si>
    <t>FORMALETA METALICA 0.60 X 1.20M REND 0.72M2</t>
  </si>
  <si>
    <t>FORMALETA METALICA 0.50 X 1.20M  REND O.60M2</t>
  </si>
  <si>
    <t>DIAGONAL PARA 1.40MT PESO 10.18KG</t>
  </si>
  <si>
    <t>DIAGONAL PARA 3MT PESO 14.50KG</t>
  </si>
  <si>
    <t>ESCALERA MULTIANDAMIO  PESO 53KG</t>
  </si>
  <si>
    <t>HORIZONTAL 1.40MT PESO 5.94KG</t>
  </si>
  <si>
    <t>HORIZONTAL 3MT PESO 11.97KG</t>
  </si>
  <si>
    <t xml:space="preserve">HORIZONTAL DE 1.4 REFORZADA </t>
  </si>
  <si>
    <t xml:space="preserve">HORIZONTAL DE 3MT REFORZADA </t>
  </si>
  <si>
    <t>PASAMANOS ESCALERA MULTIANDAMIO  PESO 2KG</t>
  </si>
  <si>
    <t>PLATAFORMA 1.40MT PESO 15KG</t>
  </si>
  <si>
    <t>PLATAFORMA 3MT PESO 30.0 KG</t>
  </si>
  <si>
    <t>POLEA MULTIANDAMIO PESO 5KG</t>
  </si>
  <si>
    <t xml:space="preserve">RODACHINES ANDAMIO MULTIDIRECCIONAL </t>
  </si>
  <si>
    <t>RODAPIE 1.4MT PESO 1.5KG</t>
  </si>
  <si>
    <t>RODAPIE 3MT PESO 3KG</t>
  </si>
  <si>
    <t>RODAPIES 1.4MT</t>
  </si>
  <si>
    <t xml:space="preserve">RODAPIES 3MT </t>
  </si>
  <si>
    <t xml:space="preserve">TORNILLO NIVELADOR BASE MOVIL </t>
  </si>
  <si>
    <t>TONILLO NIVELADOR INFERIOR  PESO 3.3KG</t>
  </si>
  <si>
    <t>TORNILLO NIVELADOR SUPERIOR  PESO 3.3KG</t>
  </si>
  <si>
    <t>VERTICAL 50CM PESO 2.30KG</t>
  </si>
  <si>
    <t>VIGUETA 1.4MTS MULTIANDAMIO PESO 11KG</t>
  </si>
  <si>
    <t>VIGUETA 3MT MULTIANDAMIO PESO 21KG</t>
  </si>
  <si>
    <t>Equipo completo para perforación de pilote barrenado y fundido por tubo central de barrena.</t>
  </si>
  <si>
    <t>MORTERO 1:4</t>
  </si>
  <si>
    <t>CEMENTO GRIS</t>
  </si>
  <si>
    <t>ACRONAL LIGANTE</t>
  </si>
  <si>
    <t>ACUALUX PINTUCO</t>
  </si>
  <si>
    <t>ADITIVO SIKA PARA CURAR EL CONCRETO X 5KG</t>
  </si>
  <si>
    <t>ALAMBRE GALVANIZADO NO. 18</t>
  </si>
  <si>
    <t>ALAMBRE NEGRO</t>
  </si>
  <si>
    <t>ANDAMIO TRIANGULAR  (1M X 1M) CUERPO</t>
  </si>
  <si>
    <t>ANDAMIO TUBULAR (1.5M X 1.5MT) CUERPO</t>
  </si>
  <si>
    <t>ANDAMIO TUBULAR (1.5M X 1.5MT) MARCO</t>
  </si>
  <si>
    <t>ANTICORROSIVO PREMIUM BINIBLER</t>
  </si>
  <si>
    <t>BALDE ADICIONAL</t>
  </si>
  <si>
    <t>BALDOSA  TERRAZO (MICRO GRANO) &lt;= 6MM</t>
  </si>
  <si>
    <t xml:space="preserve">BALDOSA TERRAZO (ENCACHADO) &gt; 45 MM </t>
  </si>
  <si>
    <t>BALDOSA TERRAZO (GRANO GRUESO) 27 - 45 MM</t>
  </si>
  <si>
    <t>BALDOSA TERRAZO (GRANO MEDIO) 6 - 27 MM</t>
  </si>
  <si>
    <t>BASE DECORADA DALLAS  DE 31.5 X 31.5CM</t>
  </si>
  <si>
    <t>BLOQUE FAROL 6 RAYADO 30 X 20 X 10 CM</t>
  </si>
  <si>
    <t>BLOQUE FAROL 6 RAYADO 30 X 20 X 12 CM</t>
  </si>
  <si>
    <t>BLOQUE FAROL LISO  30 X 20 X 10 CM</t>
  </si>
  <si>
    <t>BLOQUE FAROL LISO  30 X 20 X 12 CM</t>
  </si>
  <si>
    <t>CEMENTO BLANCO X XXXXXXKG</t>
  </si>
  <si>
    <t>CERRADURA MANIJA ANTICADA PARA BAÑO</t>
  </si>
  <si>
    <t>CIELO RASO AUDITORIO EN PLACA EXSOUND DE 12.7MM R15N8 1.2 X 120X240 CM</t>
  </si>
  <si>
    <t>CORTADORA DE LADRILLO</t>
  </si>
  <si>
    <t>CRUCETA LARGA 3.30M</t>
  </si>
  <si>
    <t>ESTUCO PARA EXTERIORES SIKA ACRILICO</t>
  </si>
  <si>
    <t>FORMALETA METALICA 0.10 X 1.20M  REND 0.12M2</t>
  </si>
  <si>
    <t>FORMALETA METALICA 0.11 X 1.20M  REND 0.13M2</t>
  </si>
  <si>
    <t>FORMALETA METALICA 0.12 X 1.20M REND 0.14M2</t>
  </si>
  <si>
    <t>FORMALETA METALICA 0.15 X 1.20M  REND 0.18M2</t>
  </si>
  <si>
    <t>FORMALETA METALICA 0.18 X 1.20M  REND 0.22M2</t>
  </si>
  <si>
    <t>FORMALETA METALICA 0.20 X 1.20M  REND 0.24M2</t>
  </si>
  <si>
    <t>FORMALETA METALICA 0.22  X 1.20M  REND 0.26M2</t>
  </si>
  <si>
    <t>FORMALETA METALICA 0.25 X 1.20M  REND 0.30M2</t>
  </si>
  <si>
    <t>FORMALETA METALICA 0.28 X 1.20M  REND 0.34M2</t>
  </si>
  <si>
    <t>FORMALETA METALICA 0.30 X 1.20M  REND 0.36M2</t>
  </si>
  <si>
    <t>FORMALETA METALICA 0.32 X 1.20M  REND 0.38M2</t>
  </si>
  <si>
    <t>FORMALETA METALICA 0.35 X 1.20M  REND 0.42M2</t>
  </si>
  <si>
    <t>FORMALETA METALICA 0.40 X 1.20M  REND 0.48M2</t>
  </si>
  <si>
    <t>FORMALETA METALICA 0.45 X 1.20M  REND 0.54M2</t>
  </si>
  <si>
    <t>FORMALETA PARA CAISSON</t>
  </si>
  <si>
    <t>FORMALETA PARA CAISSON DIAM 1 X 1.20 X 1</t>
  </si>
  <si>
    <t>FORMALETA PARA CAMARA CONO</t>
  </si>
  <si>
    <t>FORMALETA PARA CAMARA VASO</t>
  </si>
  <si>
    <t>FORMALETA PARA MURO 1 CARA</t>
  </si>
  <si>
    <t>DESTRONCADORA DE PISOS 10HP</t>
  </si>
  <si>
    <t>BRILLADORA</t>
  </si>
  <si>
    <t>TIERRA NEGRA</t>
  </si>
  <si>
    <t>CUADRILLA F</t>
  </si>
  <si>
    <t>CUADRILLA G</t>
  </si>
  <si>
    <t>ANGEO 10 X 1MT</t>
  </si>
  <si>
    <t>CUARTON 4CM X 8CM X 3MT</t>
  </si>
  <si>
    <t>GRAFIL 4MM X 6M</t>
  </si>
  <si>
    <t>GRAFIL 5MM X 6M</t>
  </si>
  <si>
    <t>GRAFIL 6MM X 6M</t>
  </si>
  <si>
    <t>GUADUA 6MT</t>
  </si>
  <si>
    <t>GUADUA 4,00MT</t>
  </si>
  <si>
    <t>GUADUA ALFARDA DE 4.80MT</t>
  </si>
  <si>
    <t>LISTON  4CM X 4CM X 3MT</t>
  </si>
  <si>
    <t xml:space="preserve">MALLA ELECTROSOLDADA H -084 R-2.1  4MM 15 X 25 CM  6 X 2.4M =15.32KG X 30M </t>
  </si>
  <si>
    <t>SIKA ANTISOL ROJO X 16KG</t>
  </si>
  <si>
    <t>SIKA SEPAROL N X 20KG</t>
  </si>
  <si>
    <t>SIKA SEPAROL ECOLOGICO X 20KG</t>
  </si>
  <si>
    <t>TABLA 24CM X 2CM X 3,00MT</t>
  </si>
  <si>
    <t>TEJA DE ZINC 0.88 X 2,2,38MT CAL 34</t>
  </si>
  <si>
    <t>TEJA DE ZINC 0.88 X 2,2,38MT CAL 35</t>
  </si>
  <si>
    <t>VARILLON 2CM X 4CM X 2,80MT</t>
  </si>
  <si>
    <t>EQUIPO</t>
  </si>
  <si>
    <t>MEZCLADORA 1 SACO GASOLINA</t>
  </si>
  <si>
    <t>POLIETILENO NEGRO CAL 3.5  150MT X 3MT</t>
  </si>
  <si>
    <t>TELERAS DE 2.80M</t>
  </si>
  <si>
    <t>LISTON CEDRO MACHO 5 CM X 2.5 CM X 3 M</t>
  </si>
  <si>
    <t>TABLA CHAPA EN CEDRO MACHO 30 CM X 2 CM X 3 M</t>
  </si>
  <si>
    <t>PLUMA 250KG CON BALDE</t>
  </si>
  <si>
    <t>INTERVINILO PINTUCO</t>
  </si>
  <si>
    <t>TORNILLO AUTOPERFORANTE DE 7/8"</t>
  </si>
  <si>
    <t>TORNILLO PUNTA DE BROCA EXTRAPLANA EST 8 X 1/2" (13MM)</t>
  </si>
  <si>
    <t>SIKADUR PANEL</t>
  </si>
  <si>
    <t>CUADRILLA DRYWALL</t>
  </si>
  <si>
    <t>SOLDADURA ELÉCTRICA 3/32" 68 BARRAS</t>
  </si>
  <si>
    <t>KIT CONECTOR HCP LAMINAS DE POLICARBONATO 5,90</t>
  </si>
  <si>
    <t>CINTA ANTIDUST 25MM 33M</t>
  </si>
  <si>
    <t>TORNILLO AUTOPERFORANTE DE 1 1/2 PARA LAMINAS POLICARBONATO DE 6 Y 8 MM POLICARBONATO x 100</t>
  </si>
  <si>
    <t>PLATINA DE 0.22 X 0.22 X 1.2 MM</t>
  </si>
  <si>
    <t>SIKA- 1 IMPERMEABILIZANTE INTEGRAL MORTEROS</t>
  </si>
  <si>
    <t>SOLDADURA ELECTRICA TIPO WESTARCO SUPER E- 6013  DE 1/8 O SIMILAR</t>
  </si>
  <si>
    <t>VENTANAS</t>
  </si>
  <si>
    <t>KORAZA TIPO 5 PINTUCO</t>
  </si>
  <si>
    <t>PAPELERA</t>
  </si>
  <si>
    <t>FORMALETA TABLEMAC 15MM 1,53 X 2.44</t>
  </si>
  <si>
    <t>FORMALETA TABLEMAC 18MM 1,83 X 2.44</t>
  </si>
  <si>
    <t>119,00</t>
  </si>
  <si>
    <t>95,20</t>
  </si>
  <si>
    <t xml:space="preserve">LAVAMANOS AQUAJET DE COLGAR, CORONA, LINEA INSTITUCIONAL PMR </t>
  </si>
  <si>
    <t>GUADUA 4.80MT</t>
  </si>
  <si>
    <t>GUADUA 3,20MT</t>
  </si>
  <si>
    <t>TABLA BURRA 24 CM * 2.5 CM * 3 M</t>
  </si>
  <si>
    <t>DURMIENTE  4*4  X 3MT</t>
  </si>
  <si>
    <t>ANDAMIO METALICO CERTIFICADO, INCLUYE ESCALERILLA CON BARANDAS Y PLATAFORMAS DE TRABAJO (1 CUERPO)</t>
  </si>
  <si>
    <t>VINILTEX - TIPO PINTUCO REF. SEGÚN COLOR DISEÑO O SIMILAR. (BLANCO PURO)</t>
  </si>
  <si>
    <t>VINILTEX - TIPO PINTUCO REF. SEGÚN COLOR DISEÑO O SIMILAR. (1/4 GALON BL HUESO)</t>
  </si>
  <si>
    <t>TORNILLO AUTOPERFORANTE DE 1 1/2 CABEZA EXTRA PLANA PARA LAMINAS POLICARBONATO DE 6 8 MM POLICARBONATO x 100</t>
  </si>
  <si>
    <t xml:space="preserve">CHAZOS 3/8 X 2" METALICO TIPO MANGA </t>
  </si>
  <si>
    <t xml:space="preserve">LLAVE TERMINAL MANGUERA 1/2" ROSCADA CROMADA </t>
  </si>
  <si>
    <t>VOLQUETA  7M3 (CARGUE MECÁNICO) MINIMO 30 VIAJES</t>
  </si>
  <si>
    <t>VOLQUETA  7M3 (CARGUE A MANO)</t>
  </si>
  <si>
    <t xml:space="preserve">MUEBLE PARA AUDITORIO SILLA GOLDEN CINEMA </t>
  </si>
  <si>
    <t xml:space="preserve">MUEBLE PARA AUDITORIO SILLA AUDITORIO TRADICIONAL </t>
  </si>
  <si>
    <t xml:space="preserve">PERFORADORA PARA PILOTES 30CM </t>
  </si>
  <si>
    <t xml:space="preserve">TACO CORTO 1.65 </t>
  </si>
  <si>
    <t xml:space="preserve">FORMALETA BORDE VIGAS AEREAS CONTACTO 1 CARA </t>
  </si>
  <si>
    <t xml:space="preserve">SERVICIO DE DEMOLICION + OPERARIO CON TALADRO ROROPERCUTOR </t>
  </si>
  <si>
    <t>PERFORADORA PARA PILOTES 40CM</t>
  </si>
  <si>
    <t>EMULSION ASFALTICA SIKA X 18 KG</t>
  </si>
  <si>
    <t>EMULSION ED-9 5GL TEXSA</t>
  </si>
  <si>
    <t>PERFIL U 6 MM 2,10M POLICARBONATO</t>
  </si>
  <si>
    <t>LAMINA DE 1,22 X 2,44M</t>
  </si>
  <si>
    <t xml:space="preserve">LAMINA DE 1MT X 2MT </t>
  </si>
  <si>
    <t xml:space="preserve">PINTURA BITUMINOSA </t>
  </si>
  <si>
    <t>BOQUILLA CORONA 1-3 X 2KG</t>
  </si>
  <si>
    <t xml:space="preserve">CERAMICA PISO EUROCERAMICA  32 X 32CM </t>
  </si>
  <si>
    <t>PEGALISTO DE ALFA X 25KG</t>
  </si>
  <si>
    <t>GRANITO BLANCO HUILA  Nº 1,2 Y 3 (40KG)</t>
  </si>
  <si>
    <t>ACCESORIOS PARA CONECTAR VÁLVULA ORINAL MEDIANO TIPO DOCOL REF. 4 AA TCDO1 O SIMILAR PARA COMETIDA EXTERNA</t>
  </si>
  <si>
    <t>CONJUNTO SANITARIO DISCAPACITADOS (INCLUYE SANITARIO, TAPA, TANQUE, GRIFERIA, ACCESORIOS DE CONEXIÓN) AQUAJET</t>
  </si>
  <si>
    <t>WIN PLASTICO X 2,40M</t>
  </si>
  <si>
    <t>CERAMICA PISO ANTIQUE 45 X 45 CM.TIPO ALFA COLOR BLANCO</t>
  </si>
  <si>
    <t>ALFALISTO BLANCO X 25KG</t>
  </si>
  <si>
    <t>MORTERO DE PEGA PAÑETE TIPO N  X 40KG PISOS</t>
  </si>
  <si>
    <t xml:space="preserve">MORTERO DE PEGA PAÑETE TIPO N  X 40KG PEGA PAÑETE </t>
  </si>
  <si>
    <t>MORTERO PISO TIPO S-M X 40KG</t>
  </si>
  <si>
    <t xml:space="preserve">LAMINA DE POLICARBONATO 2,95 X 2,10 (1/2 LAMINA) </t>
  </si>
  <si>
    <t>MARCO PARA PUERTA EN METAL 0.85M + CHAPA YALE SIN LAMINA</t>
  </si>
  <si>
    <t xml:space="preserve">SISTEMA DE PUERTA CORREDISA  0.90MT+ PICO DE LORO SIN LAMINA </t>
  </si>
  <si>
    <t>SUBCONTRATO BARANDAS ESCALERAS TODO INCLUIDO</t>
  </si>
  <si>
    <t xml:space="preserve">VALVULA ACCESORIOS PARA ORINAL MEDIANO TIPO DOCOL REF. 4 AA TCDO1 O SIMILAR DE EMPOTRAR </t>
  </si>
  <si>
    <t>PASTO TRENZA</t>
  </si>
  <si>
    <t>Dado de cimentación en concreto. Concreto f'c = 280 kgf/cm2</t>
  </si>
  <si>
    <t>Losa de contrapiso e 0.10 en concreto f'c = 280 kgf/cm2</t>
  </si>
  <si>
    <t>Columna rectangular en concreto f'c = 280 kgf/cm2</t>
  </si>
  <si>
    <t>Escalera en concreto en concreto f'c = 280 kgf/cm2</t>
  </si>
  <si>
    <t>Acero de Refuerzo 4200 Kgf/cm2  60000 psi</t>
  </si>
  <si>
    <t>Guardaescobas terrazo 0.30 x 0.10</t>
  </si>
  <si>
    <t>RACKS Y ELEMENTOS DE RACKS</t>
  </si>
  <si>
    <t xml:space="preserve">Suministro e instalación de Bandeja sencilla para Rack, de 19”,  2RU x 35 cm (para acomodación de un equipo DVR-IP conformante del CCTV) </t>
  </si>
  <si>
    <t>CANALES V+D CABLEADO ESTRUCTURADO</t>
  </si>
  <si>
    <t>ml</t>
  </si>
  <si>
    <t>TBB/TBBIBC - Cable de Cobre Aislado THHN No. 4 AWG Verde</t>
  </si>
  <si>
    <t>Barra vertical de cobre para puesta a tierra de los Racks, 45UR (incluye accesorios para anclaje)</t>
  </si>
  <si>
    <t>Tuberia PVC-Presión 1/2" RDE 9</t>
  </si>
  <si>
    <t>m</t>
  </si>
  <si>
    <t>Tuberia PVC-Presión 3/4" RDE 11</t>
  </si>
  <si>
    <t>Tuberia PVC-Presión 1,1/4" RDE 21</t>
  </si>
  <si>
    <t>Tuberia PVC-Presión 1,1/2" RDE 21</t>
  </si>
  <si>
    <t>Tuberia PVC-Presión 2" RDE 21</t>
  </si>
  <si>
    <t>Tuberia PVC-Presión 3" RDE 21</t>
  </si>
  <si>
    <t>Soporte tipo pera 1/2"</t>
  </si>
  <si>
    <t>Soporte tipo pera 3/4"</t>
  </si>
  <si>
    <t>Soporte tipo pera 1,1/4"</t>
  </si>
  <si>
    <t>Soporte tipo pera 1,1/2"</t>
  </si>
  <si>
    <t>Soporte tipo pera 2"</t>
  </si>
  <si>
    <t>Soporte tipo pera 3"</t>
  </si>
  <si>
    <t>Punto hidraulico 1/2" (Lavamanos, orinal, Lavaplatos, aseo y llaves de jardin)</t>
  </si>
  <si>
    <t>Punto sanitario 2"</t>
  </si>
  <si>
    <t>Punto sanitario 4"</t>
  </si>
  <si>
    <t>Soporte metalico 2"</t>
  </si>
  <si>
    <t>Soporte metalico 3"</t>
  </si>
  <si>
    <t>Soporte metalico 4"</t>
  </si>
  <si>
    <t>Tuberia acero al carbon sch 40 1" roscar</t>
  </si>
  <si>
    <t>Tuberia acero al carbon sch 10 1,1/4" Ranurar</t>
  </si>
  <si>
    <t xml:space="preserve">Rociador automatico K 5,6 T°O QR Pend </t>
  </si>
  <si>
    <t>Rociador automatico K 5,6 T°O QR MONTANTE</t>
  </si>
  <si>
    <t>Centro de control del sistema de Rociadores 3"</t>
  </si>
  <si>
    <t>Transicion pvc C-900 a acero 4"</t>
  </si>
  <si>
    <t>Tanque de almacenamiento de agua 100m³</t>
  </si>
  <si>
    <t>Tuberia acero al carbon sch 10 1,1/2" Ranurar</t>
  </si>
  <si>
    <t>Tuberia acero al carbon sch 10 2" Ranurar</t>
  </si>
  <si>
    <t>Tuberia acero al carbon sch 10 2,1/2" Ranurar</t>
  </si>
  <si>
    <t>Tuberia acero al carbon sch 10 3" Ranurar</t>
  </si>
  <si>
    <t>Tuberia pvc C 900 Listada red de incendios 4"</t>
  </si>
  <si>
    <t>Codo pvc C 900 Listada red de incendios 4"</t>
  </si>
  <si>
    <t>Tuberia PVC-P 1/2" RDE 9</t>
  </si>
  <si>
    <t>Codo PVC-P 1/2"</t>
  </si>
  <si>
    <t>Soldadura PVC</t>
  </si>
  <si>
    <t>Limpiador PVC</t>
  </si>
  <si>
    <t>Oficial de plomeria</t>
  </si>
  <si>
    <t>Ayudante de plomeria</t>
  </si>
  <si>
    <t>Maestro de Plomeria</t>
  </si>
  <si>
    <t>% de mano de Obra</t>
  </si>
  <si>
    <t>Tuberia  PVC-P 3/4" RDE 11</t>
  </si>
  <si>
    <t>Codo  PVC-P 3/4"</t>
  </si>
  <si>
    <t>Tuberia  PVC-P  1" RDE 13,5</t>
  </si>
  <si>
    <t>Codo  PVC-P 1"</t>
  </si>
  <si>
    <t>Tuberia PVC 1,1/4" RDE 13,5</t>
  </si>
  <si>
    <t>Codo PVC 1,1/4"</t>
  </si>
  <si>
    <t>Tuberia PVC-P 1,1/2" RDE 21</t>
  </si>
  <si>
    <t>Codo PVC-P 1,1/2"</t>
  </si>
  <si>
    <t>Tuberia PVC-P 2" RDE 21</t>
  </si>
  <si>
    <t>Codo PVC-P 2"</t>
  </si>
  <si>
    <t>Tuberia PVC-P 3" RDE 21</t>
  </si>
  <si>
    <t>Codo PVC-P 3"</t>
  </si>
  <si>
    <t>Abrazadera metalica 1/2"</t>
  </si>
  <si>
    <t>Perno de anclaje 3/8"</t>
  </si>
  <si>
    <t>Espaciador galvanizado roscado 3/8"</t>
  </si>
  <si>
    <t>Abrazadera metalica 3/4"</t>
  </si>
  <si>
    <t>Abrazadera metalica 1,1/4"</t>
  </si>
  <si>
    <t>Abrazadera metalica 1,1/2"</t>
  </si>
  <si>
    <t>Perno de anclaje 1/2"</t>
  </si>
  <si>
    <t>Espaciador galvanizado roscado 1/2"</t>
  </si>
  <si>
    <t>Abrazadera metalica 2"</t>
  </si>
  <si>
    <t>Abrazadera metalica 2,1/2"</t>
  </si>
  <si>
    <t>Abrazadera metalica 3"</t>
  </si>
  <si>
    <t>Abrazadera metalica 4"</t>
  </si>
  <si>
    <t>Tee PVC-P 1/2"</t>
  </si>
  <si>
    <t>Tapon soldado PVC-P  1/2"</t>
  </si>
  <si>
    <t>Adaptador macho  PVC-P 1/2"</t>
  </si>
  <si>
    <t>Tapon roscado PVC-P  1/2"</t>
  </si>
  <si>
    <t>Cinta teflon</t>
  </si>
  <si>
    <t>Tee PVC-P 1,1/4"</t>
  </si>
  <si>
    <t>Adaptador macho PVC-P 1,1/4"</t>
  </si>
  <si>
    <t>Tapon soldado PVC-P 1,1/4"</t>
  </si>
  <si>
    <t>Silicona anti hongos</t>
  </si>
  <si>
    <t xml:space="preserve">Hilaza </t>
  </si>
  <si>
    <t>Kit de instalacion sanitario con brida</t>
  </si>
  <si>
    <t>Valvula de cortina de bronce 1/2" RED WHITE</t>
  </si>
  <si>
    <t>Valvula de cortina de bronce 3/4" RED WHITE</t>
  </si>
  <si>
    <t>Adaptador macho  PVC-P  3/4"</t>
  </si>
  <si>
    <t>Valvula de cortina de bronce 1,1/4" RED WHITE</t>
  </si>
  <si>
    <t>Valvula de cortina de bronce 1,1/2" RED WHITE</t>
  </si>
  <si>
    <t>Adaptador macho PVC-P 1,1/2"</t>
  </si>
  <si>
    <t>Valvula de cortina de bronce 2" RED WHITE</t>
  </si>
  <si>
    <t>Adaptador macho PVC-P 2"</t>
  </si>
  <si>
    <t>Valvula de cortina de bronce 3" RED WHITE</t>
  </si>
  <si>
    <t>Adaptador macho PVC-P 3"</t>
  </si>
  <si>
    <t>Tuberia PVC-S 2"</t>
  </si>
  <si>
    <t>Codo PVC-S 2"</t>
  </si>
  <si>
    <t>Tuberia PVC-S 3"</t>
  </si>
  <si>
    <t>Codo PVC-S 3"</t>
  </si>
  <si>
    <t>Tuberia PVC-S 4"</t>
  </si>
  <si>
    <t>Codo PVC-S 4"</t>
  </si>
  <si>
    <t>Tuberia PVC-S 6"</t>
  </si>
  <si>
    <t>Codo PVC-S 6"</t>
  </si>
  <si>
    <t>Tee PVC-S 6"</t>
  </si>
  <si>
    <t>Tuberia PVC-V 1,1/2"</t>
  </si>
  <si>
    <t>Codo PVC-S 1,1/2"</t>
  </si>
  <si>
    <t>Tuberia PVC-V 2"</t>
  </si>
  <si>
    <t>Tuberia PVC-V 3"</t>
  </si>
  <si>
    <t>Tee PVC-S 2"</t>
  </si>
  <si>
    <t>Tapa de prueba 2"</t>
  </si>
  <si>
    <t>Yee PVC-S 4"</t>
  </si>
  <si>
    <t>Tapa de prueba 4"</t>
  </si>
  <si>
    <t>Union roscada aceror negro 1"</t>
  </si>
  <si>
    <t>Rosca 1"</t>
  </si>
  <si>
    <t>Union ranurada rigida en hierro fundido 1,1/4"</t>
  </si>
  <si>
    <t>Codo ranurado en hierro fundido 1,1/4"</t>
  </si>
  <si>
    <t>Ranura 1,1/4"</t>
  </si>
  <si>
    <t>Union ranurada  rigida  en hierro fundido 1,1/2"</t>
  </si>
  <si>
    <t>Codo ranurado en hierro fundido 1,1/2"</t>
  </si>
  <si>
    <t>Ranura 1,1/2"</t>
  </si>
  <si>
    <t>Union ranurada  rigida en hierro fundido 2"</t>
  </si>
  <si>
    <t>Codo ranurado en hierro fundido 2"</t>
  </si>
  <si>
    <t>Ranura 2"</t>
  </si>
  <si>
    <t>Union ranurada  rigida en hierro fundido 3"</t>
  </si>
  <si>
    <t>Codo ranurado en hierro fundido 3"</t>
  </si>
  <si>
    <t>Ranura 3"</t>
  </si>
  <si>
    <t>Tuberia pvc C 900 listada red de incendios 4"</t>
  </si>
  <si>
    <t>Lubricante (Tarro) 500GR</t>
  </si>
  <si>
    <t>Codo pvc C 900 listada red de incendios 4"</t>
  </si>
  <si>
    <t>Transicion pvc C-900 a Acero 4"</t>
  </si>
  <si>
    <t>Brida ranura 4"</t>
  </si>
  <si>
    <t>Pernos 5/8"x 3"</t>
  </si>
  <si>
    <t>Rociador automatico K 5,6- T°O- QR-pend TYCO</t>
  </si>
  <si>
    <t>Copa acero roscada 1"x1/2"</t>
  </si>
  <si>
    <t>Strap 2x1" roscada</t>
  </si>
  <si>
    <t>Escudo doble cromado</t>
  </si>
  <si>
    <t>Valvula angular listada UL 1,1/2"</t>
  </si>
  <si>
    <t>Caja metalica de sobreponer en lamina pintura electrostatica roja</t>
  </si>
  <si>
    <t>Manguera 1,1/2" x 30 pies</t>
  </si>
  <si>
    <t>Llave spaner</t>
  </si>
  <si>
    <t>Boquilla plastica listada UL</t>
  </si>
  <si>
    <t>Cheque de cortina listado UL red de incendios 3"</t>
  </si>
  <si>
    <t>Válvula mariposa supervisada listada UL 3"</t>
  </si>
  <si>
    <t>Sensor de flujo tipo paleta listado UL 3"</t>
  </si>
  <si>
    <t>Válvula de prueba y drenaje listada UL 1"</t>
  </si>
  <si>
    <t>Válvula 1/4"</t>
  </si>
  <si>
    <t>Manometro 0 a 300 psi caratula 3"</t>
  </si>
  <si>
    <t>Bomba de incendios 275gpm  120psi electrica</t>
  </si>
  <si>
    <t>Tableros controladores bombas de incendios</t>
  </si>
  <si>
    <t>Bomba Jokey 15gpm 90psi</t>
  </si>
  <si>
    <t>Válvula listada UL OS&amp; 4"</t>
  </si>
  <si>
    <t>Válvula listada UL OS&amp; 3"</t>
  </si>
  <si>
    <t>Valvula de cheque de cortina de bronce 1,1/4" RED WHITE</t>
  </si>
  <si>
    <t>Tuberia acero al carbon sch 10 4" Ranurar</t>
  </si>
  <si>
    <t>Equipo de presion preensamblado</t>
  </si>
  <si>
    <t>A&amp;A</t>
  </si>
  <si>
    <t>PAVCO</t>
  </si>
  <si>
    <t>Tuberia PVC-P 2,1/2" RDE 21</t>
  </si>
  <si>
    <t>Tuberia PVC-P 4" RDE 21</t>
  </si>
  <si>
    <t>Tuberia PVC-P 6" RDE 21</t>
  </si>
  <si>
    <t>Tee  PVC-P 3/4"</t>
  </si>
  <si>
    <t>Tee  PVC-P  1"</t>
  </si>
  <si>
    <t>Tee PVC-P 1,1/2"</t>
  </si>
  <si>
    <t>Tee PVC-P 2"</t>
  </si>
  <si>
    <t>Tee PVC-P 2,1/2"</t>
  </si>
  <si>
    <t>Tee PVC-P 3"</t>
  </si>
  <si>
    <t>Tee PVC-P 4"</t>
  </si>
  <si>
    <t>Codo PVC-P 2,1/2"</t>
  </si>
  <si>
    <t>Codo PVC-P 4"</t>
  </si>
  <si>
    <t>Tapon soldado  PVC-P 3/4"</t>
  </si>
  <si>
    <t>Tapon soldado PVC-P  1"</t>
  </si>
  <si>
    <t>Tapon soldado PVC-P 1,1/2"</t>
  </si>
  <si>
    <t>Tapon soldado PVC-P 2"</t>
  </si>
  <si>
    <t>Adaptador macho  PVC-P 1"</t>
  </si>
  <si>
    <t>Adaptador macho PVC-P 2,1/2"</t>
  </si>
  <si>
    <t>Adaptador macho PVC-P 4"</t>
  </si>
  <si>
    <t>Tuberia PVC-S 1,1/2"</t>
  </si>
  <si>
    <t>Tuberia PVC-V 4"</t>
  </si>
  <si>
    <t>Tee PVC-S 1,1/2"</t>
  </si>
  <si>
    <t>Tee PVC-S 3"</t>
  </si>
  <si>
    <t>Tee PVC-S 4"</t>
  </si>
  <si>
    <t>Yee PVC-S 2"</t>
  </si>
  <si>
    <t>Yee PVC-S 3"</t>
  </si>
  <si>
    <t>Yee PVC-S 6"</t>
  </si>
  <si>
    <t>Tapa de prueba 1,1/2"</t>
  </si>
  <si>
    <t>Tapa de prueba 3"</t>
  </si>
  <si>
    <t>Tapa de prueba 6"</t>
  </si>
  <si>
    <t>Tuberia pvc estructural 110mm</t>
  </si>
  <si>
    <t>Tuberia pvc estructural 160mm</t>
  </si>
  <si>
    <t>Tuberia pvc estructural 200mm</t>
  </si>
  <si>
    <t>Tuberia pvc estructural 250mm</t>
  </si>
  <si>
    <t>Tuberia pvc estructural 315mm</t>
  </si>
  <si>
    <t>Tuberia pvc estructural 355mm</t>
  </si>
  <si>
    <t>Tuberia pvc estructural 400mm</t>
  </si>
  <si>
    <t>Tuberia pvc estructural 24"</t>
  </si>
  <si>
    <t>Tuberia pvc estructural 27"</t>
  </si>
  <si>
    <t>Tuberia pvc estructural 30"</t>
  </si>
  <si>
    <t>HELBERT</t>
  </si>
  <si>
    <t>Valvula de cortina de bronce 1" RED WHITE</t>
  </si>
  <si>
    <t>Valvula de cortina de bronce 2,1/2" RED WHITE</t>
  </si>
  <si>
    <t>Valvula de cortina de bronce 4" RED WHITE</t>
  </si>
  <si>
    <t>Valvula de cheque de cortina de bronce 1/2" RED WHITE</t>
  </si>
  <si>
    <t>Valvula de cheque de cortina de bronce 3/4" RED WHITE</t>
  </si>
  <si>
    <t>Valvula de cheque de cortina de bronce 1" RED WHITE</t>
  </si>
  <si>
    <t>Valvula de cheque de cortina de bronce 1,1/2" RED WHITE</t>
  </si>
  <si>
    <t>Valvula de cheque de cortina de bronce 2" RED WHITE</t>
  </si>
  <si>
    <t>Valvula de cheque de cortina de bronce 2,1/2" HELBERT</t>
  </si>
  <si>
    <t>Valvula de cheque de cortina de bronce 3" HELBERT</t>
  </si>
  <si>
    <t>Valvula de cheque de cortina de bronce 4" HELBERT</t>
  </si>
  <si>
    <t>Valvula de cheque ranura rosca 1,1/2" RED WHITE</t>
  </si>
  <si>
    <t>Valvula de cheque ranura rosca  2" RED WHITE</t>
  </si>
  <si>
    <t>Valvula de cheque ranura rosca 2,1/2" HELBERT</t>
  </si>
  <si>
    <t>Valvula de cheque ranura rosca 3" HELBERT</t>
  </si>
  <si>
    <t>Valvula de cheque ranura rosca 4" HELBERT</t>
  </si>
  <si>
    <t>Valvula de flotador llenado de tanque bola cobre 1/2" HELBERT</t>
  </si>
  <si>
    <t>Valvula de flotador llenado de tanque bola cobre 3/4" HELBERT</t>
  </si>
  <si>
    <t>Valvula de flotador llenado de tanque bola cobre 1" HELBERT</t>
  </si>
  <si>
    <t>Valvula de flotador llenado de tanque bola cobre 1,1/4" HELBERT</t>
  </si>
  <si>
    <t>Valvula de flotador llenado de tanque bola cobre 1,1/2" HELBERT</t>
  </si>
  <si>
    <t>Valvula de flotador llenado de tanque bola cobre 2" HELBERT</t>
  </si>
  <si>
    <t>Valvula de flotador llenado de tanque bola cobre 2,1/2" HELBERT</t>
  </si>
  <si>
    <t>Valvula de flotador llenado de tanque bola cobre 3" HELBERT</t>
  </si>
  <si>
    <t>Valvula de pie canastilla plastica 3/4" HELBERT</t>
  </si>
  <si>
    <t>Valvula de pie canastilla plastica 1" HELBERT</t>
  </si>
  <si>
    <t>Valvula de pie canastilla plastica 1,1/4" HELBERT</t>
  </si>
  <si>
    <t>Valvula de pie canastilla plastica 1,1/2" HELBERT</t>
  </si>
  <si>
    <t>Valvula de pie canastilla plastica 2" HELBERT</t>
  </si>
  <si>
    <t>Valvula de pie canastilla plastica 2,1/2" HELBERT</t>
  </si>
  <si>
    <t>Valvula de pie antigolpe de ariete 3" HELBERT</t>
  </si>
  <si>
    <t>Valvula de pie antigolpe de ariete 4" HELBERT</t>
  </si>
  <si>
    <t>Acuafuego</t>
  </si>
  <si>
    <t>Abrazadera metalica 1"</t>
  </si>
  <si>
    <t>Abrazadera metalica 6"</t>
  </si>
  <si>
    <t>Sumatec</t>
  </si>
  <si>
    <t>Durman</t>
  </si>
  <si>
    <t>Tuberia pvc C 900 listada red de incendios 6"</t>
  </si>
  <si>
    <t>Tee pvc C 900 listada red de incendios 4"</t>
  </si>
  <si>
    <t>Tapon macho pvc C 900 listada red de incendios 4"</t>
  </si>
  <si>
    <t>Impofer</t>
  </si>
  <si>
    <t>Codo ranurado en hierro fundido 2,1/2"</t>
  </si>
  <si>
    <t>Codo ranurado en hierro fundido 4"</t>
  </si>
  <si>
    <t>Codo ranurado en hierro fundido 6"</t>
  </si>
  <si>
    <t>Codo ranurado en hierro fundido 8"</t>
  </si>
  <si>
    <t>Codo ranurado en hierro fundido 10"</t>
  </si>
  <si>
    <t>Codo ranurado en hierro fundido 12"</t>
  </si>
  <si>
    <t>Tee ranurada en hierro fundido 1,1/4"</t>
  </si>
  <si>
    <t>Tee ranurada en hierro fundido 1,1/2"</t>
  </si>
  <si>
    <t>Tee ranurada en hierro fundido 2"</t>
  </si>
  <si>
    <t>Tee ranurada en hierro fundido 2,1/2"</t>
  </si>
  <si>
    <t>Tee ranurada en hierro fundido 3"</t>
  </si>
  <si>
    <t>Tee ranurada en hierro fundido 4"</t>
  </si>
  <si>
    <t>Tee ranurada en hierro fundido 6"</t>
  </si>
  <si>
    <t>Tee ranurada en hierro fundido 8"</t>
  </si>
  <si>
    <t>Tee ranurada en hierro fundido 10"</t>
  </si>
  <si>
    <t>Codo roscado aceror negro 1"</t>
  </si>
  <si>
    <t>Codo roscado aceror negro 1,1/4"</t>
  </si>
  <si>
    <t>Union ranurada  rigida en hierro fundido 2,1/2"</t>
  </si>
  <si>
    <t>Union ranurada  rigida en hierro fundido 4"</t>
  </si>
  <si>
    <t>Union ranurada  rigida en hierro fundido 6"</t>
  </si>
  <si>
    <t>Union ranurada  rigida en hierro fundido 8"</t>
  </si>
  <si>
    <t>Union ranurada  rigida en hierro fundido 10"</t>
  </si>
  <si>
    <t>Strap 1,1/4x1" roscada</t>
  </si>
  <si>
    <t>Tee mecanica 2x1,1/4" ranurada</t>
  </si>
  <si>
    <t>Perno en U 2"</t>
  </si>
  <si>
    <t>Mecano</t>
  </si>
  <si>
    <t>Platina angulo acero 2"x3/16"</t>
  </si>
  <si>
    <t>Almacen paris</t>
  </si>
  <si>
    <t>Industrial H&amp;H</t>
  </si>
  <si>
    <t>Filtro de arena HI RATE 42"</t>
  </si>
  <si>
    <t>Tecnopool</t>
  </si>
  <si>
    <t>Bomba autocebante 200gpm 40psi</t>
  </si>
  <si>
    <t>Trampa de cabellos acero inoxidable 3"</t>
  </si>
  <si>
    <t>Válvula mariposa pvc bridada 3"</t>
  </si>
  <si>
    <t>Brida soldada pvc 3"</t>
  </si>
  <si>
    <t>Brida roscada pvc 3"</t>
  </si>
  <si>
    <t>Concreto camaras de inspeccion 3000psi</t>
  </si>
  <si>
    <t>Acero de refuerzo</t>
  </si>
  <si>
    <t>Formaleta circular D 1,20x1m</t>
  </si>
  <si>
    <t>Formapol</t>
  </si>
  <si>
    <t>Bomba sumergible aguas negras 50gpm 30psi</t>
  </si>
  <si>
    <t>Tablero controlador bombas sumergibles</t>
  </si>
  <si>
    <t>Tapa de camara 0,60mx0,60mx0,05m marco en angulo</t>
  </si>
  <si>
    <t>Tapa de camara en PPP incluye el aro</t>
  </si>
  <si>
    <t>Rosca 1/2"</t>
  </si>
  <si>
    <t>Rosca 3/4"</t>
  </si>
  <si>
    <t>Rosca 1,1/4"</t>
  </si>
  <si>
    <t>Rosca 1,1/2"</t>
  </si>
  <si>
    <t>Rosca 2"</t>
  </si>
  <si>
    <t>Ranura 2,1/2"</t>
  </si>
  <si>
    <t>Ranura 4"</t>
  </si>
  <si>
    <t>Ranura 6"</t>
  </si>
  <si>
    <t>Acarreo materiales y herramientas en la ciudad</t>
  </si>
  <si>
    <t>gl</t>
  </si>
  <si>
    <t>Acometida 2"</t>
  </si>
  <si>
    <t>Macromedidor 2"</t>
  </si>
  <si>
    <t>Macromedidor 1,1/2"</t>
  </si>
  <si>
    <t>Macromedidor 1,1/4"</t>
  </si>
  <si>
    <t>Contador 3/4"</t>
  </si>
  <si>
    <t>12.1</t>
  </si>
  <si>
    <t>Ducto PVC DB de 4"</t>
  </si>
  <si>
    <t>Terminal PVC de 4"</t>
  </si>
  <si>
    <t>un</t>
  </si>
  <si>
    <t>Pegante PVC</t>
  </si>
  <si>
    <t>Cinta De peligro</t>
  </si>
  <si>
    <t>12.2</t>
  </si>
  <si>
    <t>12.3</t>
  </si>
  <si>
    <t>m3</t>
  </si>
  <si>
    <t>12.4</t>
  </si>
  <si>
    <t>jgo</t>
  </si>
  <si>
    <t>12.5</t>
  </si>
  <si>
    <t>Codo de 200A par barraje cuatro vias</t>
  </si>
  <si>
    <t>12.6</t>
  </si>
  <si>
    <t>Cable XLPE #2 15kV, al 133%</t>
  </si>
  <si>
    <t>12.7</t>
  </si>
  <si>
    <t xml:space="preserve">Barraje desconectable 4 vias 200A 15kV </t>
  </si>
  <si>
    <t>Tapones para barraje</t>
  </si>
  <si>
    <t>12.8</t>
  </si>
  <si>
    <t>Terminal premoldedo tipo interior calibre #2</t>
  </si>
  <si>
    <t>Cable #12 AWG THHN/THWN</t>
  </si>
  <si>
    <t>Cinta de colores</t>
  </si>
  <si>
    <t>13.1</t>
  </si>
  <si>
    <t>13.2</t>
  </si>
  <si>
    <t>celda de remonte</t>
  </si>
  <si>
    <t>13.3</t>
  </si>
  <si>
    <t>celda de protección en SF6</t>
  </si>
  <si>
    <t>Con fusibles HH de 16A</t>
  </si>
  <si>
    <t>13.4</t>
  </si>
  <si>
    <t>13.5</t>
  </si>
  <si>
    <t>Celda de transformador</t>
  </si>
  <si>
    <t>13.6</t>
  </si>
  <si>
    <t>Banco de condensadores automático de 15 kVAR para corrección de factor de potencia</t>
  </si>
  <si>
    <t>13.7</t>
  </si>
  <si>
    <t>Puerta con chapa antipanico 2x2,4 mts</t>
  </si>
  <si>
    <t>13.8</t>
  </si>
  <si>
    <t>Tomacorriente normal con tapa</t>
  </si>
  <si>
    <t>Cable #10 AWG THHN/THWN</t>
  </si>
  <si>
    <t>Tuberia EMT 3/4"</t>
  </si>
  <si>
    <t>Grapa unistrut 3/4"</t>
  </si>
  <si>
    <t>Luminaria de emergencia</t>
  </si>
  <si>
    <t>Amarras de 30 cm</t>
  </si>
  <si>
    <t>13.9</t>
  </si>
  <si>
    <t>Luminaria hermetica</t>
  </si>
  <si>
    <t>Interruptor sencillo</t>
  </si>
  <si>
    <t>Planta diésel de 125 kVA cabinada</t>
  </si>
  <si>
    <t>Cable #2/0 AWG THHN/THWN</t>
  </si>
  <si>
    <t>Cable #2 AWG THHN/THWN</t>
  </si>
  <si>
    <t>Borna terminal #2/0</t>
  </si>
  <si>
    <t>Borna terminal #2</t>
  </si>
  <si>
    <t>Cable de cobre desnudo #2</t>
  </si>
  <si>
    <t xml:space="preserve">Molde para soldadura varilla cable </t>
  </si>
  <si>
    <t>Molde para soldadura cable-cable-cable</t>
  </si>
  <si>
    <t>Molde para soldadura en cruz</t>
  </si>
  <si>
    <t>Soldadura Termoweld x115 GRM</t>
  </si>
  <si>
    <t>Varilla Cu-Cu 5/8" x 2.40m</t>
  </si>
  <si>
    <t>Punta de captación en acero inoxidable de 60 cm</t>
  </si>
  <si>
    <t>Grapa de sujeción de Punta de captación en acero inoxidable</t>
  </si>
  <si>
    <t>alambron de Al de 8mm de ancho</t>
  </si>
  <si>
    <t xml:space="preserve">Conector de empalme </t>
  </si>
  <si>
    <t>Conector de cruce</t>
  </si>
  <si>
    <t>aisladores para alambron de Al en anillos perimetrales</t>
  </si>
  <si>
    <t>conectores de puntas de captación a anillos perimetrales</t>
  </si>
  <si>
    <t>conectores bimetálicos Cu-Al</t>
  </si>
  <si>
    <t>toma de tierra, con borna MV de conexión multifunción en NIRO (V4A) para conductores redondos 8-10 mm</t>
  </si>
  <si>
    <t>vía de chispas de separación. Ref: descargador tipo DEHNgap C S</t>
  </si>
  <si>
    <t>bandeja portacable metálica tipo malla. Incluye accesorios dimensiones 40cmx10cm</t>
  </si>
  <si>
    <t xml:space="preserve">Borna de tierra para bandeja </t>
  </si>
  <si>
    <t xml:space="preserve">bandeja portacable metálica tipo malla. Incluye accesorios dimensiones 30cmx10cm. </t>
  </si>
  <si>
    <t xml:space="preserve">bandeja portacable metálica tipo malla. Incluye accesorios dimensiones 50cmx10cm. </t>
  </si>
  <si>
    <t>luminaria LED de suspender o sobreponer, según especificaciones técnicas de 30cm X 120cm</t>
  </si>
  <si>
    <t>caja ratwelt 2x4 3/4"</t>
  </si>
  <si>
    <t>Cable #10 AWG HFFR</t>
  </si>
  <si>
    <t xml:space="preserve"> instalación de luminaria LED de suspender o sobreponer, según especificaciones técnicas de 60cm X 60cm</t>
  </si>
  <si>
    <t xml:space="preserve"> luminaria LED de suspender o sobreponer, según especificaciones técnicas tipo bala de 12W para auditorio</t>
  </si>
  <si>
    <t xml:space="preserve"> luminaria LED de suspender o sobreponer, según especificaciones técnicas tipo bala de 22W</t>
  </si>
  <si>
    <t>Tuberia EMT 1/2</t>
  </si>
  <si>
    <t>Grapa unistrut 1/2"</t>
  </si>
  <si>
    <t>Aviso de salida de emergencia.</t>
  </si>
  <si>
    <t xml:space="preserve">Tomacorriente trifasico </t>
  </si>
  <si>
    <t>Tomacorriente regulado</t>
  </si>
  <si>
    <t>Tomacorriente GFCI</t>
  </si>
  <si>
    <t>Cable #12 AWG HFFR LS</t>
  </si>
  <si>
    <t>Cable #8 AWG HFFR LS</t>
  </si>
  <si>
    <t>Borna terminal #10 AWG</t>
  </si>
  <si>
    <t>Borna terminal #8</t>
  </si>
  <si>
    <t>Cable #6 AWG HFFR LS</t>
  </si>
  <si>
    <t>Borna terminal #6</t>
  </si>
  <si>
    <t>Cable #1/0 AWG HFFR LS</t>
  </si>
  <si>
    <t>Borna terminal #1/0</t>
  </si>
  <si>
    <t>Tuberia EMT de 2"</t>
  </si>
  <si>
    <t>Grapa unistrut de 2"</t>
  </si>
  <si>
    <t>Cable #2 AWG HFFR LS</t>
  </si>
  <si>
    <t>Cable #4 AWG HFFR LS</t>
  </si>
  <si>
    <t>Borna terminal #4</t>
  </si>
  <si>
    <t>interruptor manual doble</t>
  </si>
  <si>
    <t>interruptor manual triple</t>
  </si>
  <si>
    <t xml:space="preserve"> interruptor manual sencillo conmutable</t>
  </si>
  <si>
    <t>sensor de movimiento</t>
  </si>
  <si>
    <t>tablero de distribución trifásico con barraje de neutro y tierra, de 12 circuitos. Incluye puerta y espacio para totalizador.</t>
  </si>
  <si>
    <t>Interruptor de incrustar 2x15 A</t>
  </si>
  <si>
    <t>Totalizador 3x100A</t>
  </si>
  <si>
    <t>tablero de distribución trifásico con barraje de neutro y tierra, de 24 circuitos. Incluye puerta y espacio para totalizador.</t>
  </si>
  <si>
    <t>tablero de distribución bifásico con barraje de neutro y tierra, de 12 circuitos. Incluye puerta.</t>
  </si>
  <si>
    <t>Interruptor de incrustar 1x15 A</t>
  </si>
  <si>
    <t>tablero de distribución trifásico con barraje de neutro y tierra, de 36 circuitos. Incluye puerta y espacio para totalizador.</t>
  </si>
  <si>
    <t>Interruptor de incrustar 3x15 A</t>
  </si>
  <si>
    <t>Totalizador 3x125A</t>
  </si>
  <si>
    <t xml:space="preserve"> panel de control</t>
  </si>
  <si>
    <t>estación manual</t>
  </si>
  <si>
    <t>luz estroboscópica con alarma sonora</t>
  </si>
  <si>
    <t>cable 2 x 18 AWG,</t>
  </si>
  <si>
    <t xml:space="preserve">Rack 45U abierto con sistema de administración de cableado vertical de 6” lateral </t>
  </si>
  <si>
    <t>Rack de pared 11UR (55x52x51 cm) en Gabinete cerrado (Para auditorio). Se ubicará a 1 metro del piso.</t>
  </si>
  <si>
    <t>Organizador de cables para rack 19" 1 UR, tapa plástica, color negro</t>
  </si>
  <si>
    <t>Organizador de cables tipo Siemon para rack 19" 2 UR, tapa plástica, color negro</t>
  </si>
  <si>
    <t xml:space="preserve">Bandeja sencilla para Rack, de 19",  2RU x 35 cm (para acomodación de un equipo DVR-IP conformante del CCTV) </t>
  </si>
  <si>
    <t>Regleta Multitomas PDU Básica para montaje en Rack 19", 1RU/15A/120V, 10 Tomas NEMA 5-15</t>
  </si>
  <si>
    <t>Patch panel deslizable de Fibra Optica con 12 acoples duplex LC-LC con tapa ciega, para fibra multimodo OM3. Formato 1U para rack de 19".</t>
  </si>
  <si>
    <t>Patch panel deslizable de Fibra Optica con dos (2) acoples duplex LC-LC con tapa ciega, para fibra multimodo OM3. Formato 1U para rack de 19".</t>
  </si>
  <si>
    <t xml:space="preserve">Patch Cord Fibra Optica MM 10G  LC-LC Duplex OM3 - 3 Metros </t>
  </si>
  <si>
    <t>Empalme pigtails con conectores (Epoxy/Polish) LC para Fibra Optica multimodo de 50/125 μM (incluye suministro de los conectores y cajas de empalme en caso de ser requerida). Ref: 19SIFP1BLCUL01</t>
  </si>
  <si>
    <t>Cable ensamblado de Fibra Óptica OM3 Duplex preconectorizada LC-LC MM con ancho de banda 10G (se tiende según plano) Cable de 10 metros long.</t>
  </si>
  <si>
    <t>Cable ensamblado de Fibra Óptica OM3 Duplex preconectorizada  12h monomodo ls0h 40m. Cable de 40 metros long. Ref: 19sifr12-sml040m-c</t>
  </si>
  <si>
    <t>Salida de datos sencilla Cat 6 (WIFI+Datos Sencillo+CCTV)</t>
  </si>
  <si>
    <t xml:space="preserve"> Salida de datos doble Cat 6 </t>
  </si>
  <si>
    <t>Estación de Videoconferencia tipo 1</t>
  </si>
  <si>
    <t>Monitor plano LED de 60" UHD SmartTV con puerto HDMI y conectividad IP (Para salas de reuniones)</t>
  </si>
  <si>
    <t>Soporte de piso móvil para Televisores tipo Plasma, LCD o LED de 40” a 65” con peso hasta 45,5 Kg</t>
  </si>
  <si>
    <t xml:space="preserve">Cable HDMI-HDMI de 15 metros de longitud </t>
  </si>
  <si>
    <t xml:space="preserve">Cable Conector Adaptador Convertidor HDMI a VGA </t>
  </si>
  <si>
    <t>Proyector tiro ultracorto (Ref: EPSON)</t>
  </si>
  <si>
    <t>Gabinete Rack Server + accesorios (Ref: Axis)</t>
  </si>
  <si>
    <t>Controlador de escenas. Ref: Control4</t>
  </si>
  <si>
    <t>Panel Tactil de 10": Ref: Control4</t>
  </si>
  <si>
    <t xml:space="preserve"> Panel Tactil de 7": Ref: Control4</t>
  </si>
  <si>
    <t>Tablet tactil de 10". Ref: Samsung</t>
  </si>
  <si>
    <t>Amplificador de audio, 7.2 canales. Ref: Onkyo</t>
  </si>
  <si>
    <t>Parlantes de empotrar 6.5 IN, 80W. Ref: Russound</t>
  </si>
  <si>
    <t>Sobwoofer de 230 W. Ref: Onkyo</t>
  </si>
  <si>
    <t>Mezclador de audio automático. Ref: Behringer</t>
  </si>
  <si>
    <t>Microfono de superficie. Ref: Shure</t>
  </si>
  <si>
    <t>Atril acrílico MDF</t>
  </si>
  <si>
    <t>Tablero de proyección porcelanizado.RefPizacryl</t>
  </si>
  <si>
    <t>Sistema de presentación en grupo. Ref: Charmex</t>
  </si>
  <si>
    <t>Cámaras IP 4MP Outdoor Mini Bullet tecnología IR Full HD, día / noche, alimentación PoE</t>
  </si>
  <si>
    <t xml:space="preserve"> HDD: 4TB Surveillance Hard Disk Drive - SATA 6 Gb/s 64MB Cache 3.5 "</t>
  </si>
  <si>
    <t xml:space="preserve"> UPS de 3000 VA altura mínima 2UR para rack de 19", alimentación 120 VAC (60 Hz) con conexiones de salida tipo NEMA 5-15 R.</t>
  </si>
  <si>
    <t>panel solar 340Wp 72cel., 1000 VDC, policristalino</t>
  </si>
  <si>
    <t>Inversor solar Ref: Sunny Boy 10000TL-US-12 208V SMA. Pmax: 10500W, Imax: 35A, tipo de protección: UL1741 UL1998. Incluye Datalogger para control y acceso remoto</t>
  </si>
  <si>
    <t>Cable solar  fotovoltaico XLPE, RHH/RHW-2, VW-1, 600 V, UL tipo PV, monoconductor, cobre. Incluye: 92 juegos de conectores MC4 Solar PV Wire hembras y machos.</t>
  </si>
  <si>
    <t>Estructura metálica para cubierta plana</t>
  </si>
  <si>
    <t>tablero de protección en AC 1200x800x300 mm</t>
  </si>
  <si>
    <t>DPS TIPO 1+2, 3 polos 120/240v</t>
  </si>
  <si>
    <t xml:space="preserve">Tuberia EMT 1-1/2" </t>
  </si>
  <si>
    <t>Certificacion RETIE</t>
  </si>
  <si>
    <t>caja ratwelt 2x4 1/2"</t>
  </si>
  <si>
    <t>Barraje equipotencial de cobre 60x5x500 mm</t>
  </si>
  <si>
    <t>Borna terminal #12 AWG</t>
  </si>
  <si>
    <r>
      <t xml:space="preserve">Cable fibra óptica multimodo 10G de 50/125 </t>
    </r>
    <r>
      <rPr>
        <sz val="10"/>
        <color indexed="8"/>
        <rFont val="Arial Narrow"/>
        <family val="2"/>
      </rPr>
      <t>μm de 12 hilos tipo dieléctrica, exterior con coraza metálica y autosoportada (incluye suministro e instalación entre los Cuartos de Equipos CE-BS1P1/CE-BS2P1 y la acometidad principal de UTP). Entre centro de cableado principal y Data Center UTP</t>
    </r>
  </si>
  <si>
    <r>
      <t xml:space="preserve">Certificación enlaces simplex de cable F.O. Externa 12H Multimodo de </t>
    </r>
    <r>
      <rPr>
        <sz val="10"/>
        <color indexed="8"/>
        <rFont val="Arial Narrow"/>
        <family val="2"/>
      </rPr>
      <t>conectores LC</t>
    </r>
  </si>
  <si>
    <r>
      <rPr>
        <b/>
        <sz val="10"/>
        <color indexed="8"/>
        <rFont val="Arial Narrow"/>
        <family val="2"/>
      </rPr>
      <t>TMGB</t>
    </r>
    <r>
      <rPr>
        <sz val="10"/>
        <color indexed="8"/>
        <rFont val="Arial Narrow"/>
        <family val="2"/>
      </rPr>
      <t xml:space="preserve"> Telecommunications Main Grounding Busbar, Bicsi &amp; ANSI/EIA/TIA  (6.4mm X 101mm X 305mm) incluye accesorios de acero inoxidable para anclaje de los terminales de tierra a los agujeros de la barra TGB colectora. Se ubicará al lado del buitrón vertical de Telecomunicaciónes según detalle de conexiones eléctricas CE-BS1P1.</t>
    </r>
  </si>
  <si>
    <r>
      <rPr>
        <b/>
        <sz val="10"/>
        <color indexed="8"/>
        <rFont val="Arial Narrow"/>
        <family val="2"/>
      </rPr>
      <t>TGB</t>
    </r>
    <r>
      <rPr>
        <sz val="10"/>
        <color indexed="8"/>
        <rFont val="Arial Narrow"/>
        <family val="2"/>
      </rPr>
      <t xml:space="preserve"> Telecommunications Grounding Busbar, Bicsi &amp; ANSI/EIA/TIA  (6.4mm X 50mm X 300mm) incluye accesorios de acero inoxidable para anclaje de los terminales deunión TCB y TBB a los agujeros de la barra TGB colectora. Se ubicará al lado del buitrón vertical de Telecomunicaciónes según detalle de conexiones eléctricas CT-BS1P2.</t>
    </r>
  </si>
  <si>
    <t>1/4 GAL</t>
  </si>
  <si>
    <t>280MG</t>
  </si>
  <si>
    <t xml:space="preserve">BLOQUE ESTRUCTURAL 7 x 12 x 25 </t>
  </si>
  <si>
    <t>CERA POLIMERICA X 5L</t>
  </si>
  <si>
    <t>CINTA DE PAPELX150M</t>
  </si>
  <si>
    <t>SUBCONTRATO INSTALACION PISO TERRAZO Y DILATACION PLASTICA. INCLUYE DESTRONQUE, PULIDA Y BRILLADA.</t>
  </si>
  <si>
    <t xml:space="preserve">SUBCONTRATO INTALACIÓN Y PULIDA DE GUARDAESCOBA EN TERRAZO </t>
  </si>
  <si>
    <t>SUBCONTRATO PASAMANOS EN ACERO INOXIDABLE 5MM TODO INCLUIDO</t>
  </si>
  <si>
    <t xml:space="preserve">SUBCONTRATO PULIDORA PARA PISOS EN CONCRETO </t>
  </si>
  <si>
    <t>VARILLA LISA 5/8"</t>
  </si>
  <si>
    <t>VERTICAL 16.5CM  (COLLARIN) PESO 2.29KG</t>
  </si>
  <si>
    <t>VERTICAL 1MT PESO 4.92KG</t>
  </si>
  <si>
    <t>VERTICAL 2MT  PESO 9.52KG</t>
  </si>
  <si>
    <t>MUEBLE PARA AUDITORIO  SILLA TEATRO PLASTICA</t>
  </si>
  <si>
    <t>BTO</t>
  </si>
  <si>
    <t>Suministro e instalación de barandas para escaleras y balcones en acero inoxidable</t>
  </si>
  <si>
    <t>10. ACERO 37.000 PSI  #3 X 6M  (3.354KG)</t>
  </si>
  <si>
    <t>11. ACERO 37.000 PSI  #4 X 6M  (5.964KG)</t>
  </si>
  <si>
    <t>12. ACERO 37.000 PSI  #5 X 6M  (9.324KG)</t>
  </si>
  <si>
    <t>13. ACERO 37.000 PSI  #6 X 6M  (13.422KG)</t>
  </si>
  <si>
    <t>14. ACERO 37.000 PSI  #7 X 6M  (18.264KG)</t>
  </si>
  <si>
    <t>15. ACERO 37.000 PSI #8 X 6M (23.862KG)</t>
  </si>
  <si>
    <t>16. ACERO 37.000 PSI</t>
  </si>
  <si>
    <t>20. ACERO 60.000 PSI #3 3/8" X 9M (5.031KG)</t>
  </si>
  <si>
    <t>21. ACERO 60.000 PSI #5 5/8" X 9M (13.986KG)</t>
  </si>
  <si>
    <t>22. ACERO 60.000 PSI #6 3/4" X 9M (20.07KG)</t>
  </si>
  <si>
    <t>23. ACERO 60.000 PSI #7 7/8" X 9M (27.396KG)</t>
  </si>
  <si>
    <t>24. ACERO 60.000 PSI #8 1"X 9M (35.793KG)</t>
  </si>
  <si>
    <t>25. ACERO 60.000 PSI #9 1 1/8 X 6MT</t>
  </si>
  <si>
    <t>AGUA</t>
  </si>
  <si>
    <t>LT</t>
  </si>
  <si>
    <t>ARENA LAVADA DE RIO (BULTO)</t>
  </si>
  <si>
    <t>OFICIAL</t>
  </si>
  <si>
    <t>AYUDANTE</t>
  </si>
  <si>
    <t>CONCRETO 3000 PSI PREPARADO EN OBRA</t>
  </si>
  <si>
    <t>CONCRETO 1:3:6 PARA SOLADOS</t>
  </si>
  <si>
    <t>Total</t>
  </si>
  <si>
    <t>Kg/m</t>
  </si>
  <si>
    <t>L</t>
  </si>
  <si>
    <t>$/Kg</t>
  </si>
  <si>
    <t>$/6m</t>
  </si>
  <si>
    <t>total kg</t>
  </si>
  <si>
    <t>COMISION DE TOPOGRAFÍA</t>
  </si>
  <si>
    <t>CONCRETO POBRE (1:3:6)</t>
  </si>
  <si>
    <t>CUADRILLA H</t>
  </si>
  <si>
    <t>SIKA SEPAROL</t>
  </si>
  <si>
    <t>CERCHA METALICA X 3</t>
  </si>
  <si>
    <t>CERCHA METALICA X 2</t>
  </si>
  <si>
    <t>CERCHA METALICA X 1.40</t>
  </si>
  <si>
    <t>CASETON POLIESTIRENO</t>
  </si>
  <si>
    <t>No</t>
  </si>
  <si>
    <t>$/KG</t>
  </si>
  <si>
    <t>$/Kg ponderado</t>
  </si>
  <si>
    <t>VÁLVULA ANTIVANDÁLICA PUSH 4,8 Lpf - 1,28 Gpf</t>
  </si>
  <si>
    <t>ORINAL PETITE</t>
  </si>
  <si>
    <t>TAZA DE BAÑO BÁLTICO SIN FLUXOMETRO</t>
  </si>
  <si>
    <t>CERAMICA ENCHAPE MURO PARA BAÑO CORONA 30X60CM</t>
  </si>
  <si>
    <t>PAPELERA EN ACERO SATINADO</t>
  </si>
  <si>
    <t>SECADOR DE MANOS ELECTRICO</t>
  </si>
  <si>
    <t>PUERTAS ACCESO PRINCIPAL TIPO SPIDER CON VIDRIO TEMPLADO DE 10 MM</t>
  </si>
  <si>
    <t xml:space="preserve">MADERA PLASTICA, INCLUYE INSTALACIÓN MAS PERFILERIA. </t>
  </si>
  <si>
    <t>MALLA ELECTROSOLDADA M-221 Q-6  6.5MM 15 X 15CM   5</t>
  </si>
  <si>
    <t>Sin precio</t>
  </si>
  <si>
    <t>Diámetro</t>
  </si>
  <si>
    <t>kg/m</t>
  </si>
  <si>
    <t>SUBCONTRATO TODO COSTO PÉRGOLA CON ESTRUCTURA METÁLICA, PERFILERÍA EN PVC TEXTURIZADO MADERA Y CUBIERTA EN VIDRIO.</t>
  </si>
  <si>
    <t>FIBRA, TELA VERDE PARA CERRAMIENTO  100 X 2.10M</t>
  </si>
  <si>
    <t>SUMINISTRO, TRANSPORTE E INSTALACION PUERTAS Y VENTANAS METALICAS EN LÁMINA COLD ROLLED CAL. 18 TIPO REJILLA</t>
  </si>
  <si>
    <t>PUERTAS</t>
  </si>
  <si>
    <t>Mobiliario silla lisboa asiento-asiento/espaldar roja (lisboa-peach-vett).</t>
  </si>
  <si>
    <t>Mobiliario mesa redonda 1.20 m sho herraje/negro, superficie/formica vainilla, electrificacion/no.</t>
  </si>
  <si>
    <t>Mobiliario silla juga asiento-espaldar/blanco bso,</t>
  </si>
  <si>
    <t>Mobiliario silla semitapizada mia asiento-espaldar/gris 423u, tapizado/murano negro, herraje/aluminio</t>
  </si>
  <si>
    <t>Mobiliario mesa baja cuadrada 0.7 m formica menta herraje/negro, acabado formica/formica vainilla</t>
  </si>
  <si>
    <t>Mobiliario silla giratoria media frodo rueda-patin/normal, slider/no, tapizado/amareto negro, brazo/sin</t>
  </si>
  <si>
    <t>Mobiliario mesa juntas rectan 8p 2.2x1.18 m aire acabado/formica blanco, nieve c blanco,</t>
  </si>
  <si>
    <t>Mobiliario mesa juntas rectan 8p 2.2x1.18 m aire acabado/formica blanco nieve c blanco.</t>
  </si>
  <si>
    <t>Mobiliario mesa cuadrada 0.80 m sevelit cbp herraje/acero inoxidable, superficie sevelit/light concrete,</t>
  </si>
  <si>
    <t>SUMINISTRO MOBILIARIO</t>
  </si>
  <si>
    <t>LAVAMANOS EN ACERO INOXIDABLE DE 45 A 50 CM</t>
  </si>
  <si>
    <t>GRIFERIA GRIVAL MONOCONTROL</t>
  </si>
  <si>
    <t>POCETA EN ACERO INOXIDABLE 0,50 X 0,75 X 0,25</t>
  </si>
  <si>
    <t xml:space="preserve">SIFON </t>
  </si>
  <si>
    <t>ESPEJO DE 0,70 X 1,40</t>
  </si>
  <si>
    <t>MADERA TECA 8" X 2,5"</t>
  </si>
  <si>
    <t>LAMINA DE MADERA AGLOMERADA CON CHAPILLA DE 1,83 X 2,44 X 15MM</t>
  </si>
  <si>
    <t xml:space="preserve">PROCESO DE MACHIMBRADO </t>
  </si>
  <si>
    <t>TABLETAS DE ZAPAN DE 18 CM X 2 CM X 3 M</t>
  </si>
  <si>
    <t>TABLETAS PARA VIGAS Y RIOSTRAS EN ZAPAN DE 12CM X 4 CM X 3 M</t>
  </si>
  <si>
    <t xml:space="preserve">BARNIZ PINTUCO </t>
  </si>
  <si>
    <t>INMUNIZANTE INCOLORO TEXSA</t>
  </si>
  <si>
    <t>ESTRUCTURA METALICA DE 3 X 1,71 M</t>
  </si>
  <si>
    <t>GEOTEXTIL PAVCO 2400 TEJIDO ROLLO 3,85 X 100 METROS</t>
  </si>
  <si>
    <t xml:space="preserve">SUBCONTRATO PULIDA, RE PULIDA, DIAMANTADA Y SELLADA DE ESCALERAS EN TERRAZO </t>
  </si>
  <si>
    <t>Tuberia PVC-Sanitaria 2"</t>
  </si>
  <si>
    <t xml:space="preserve">Tuberia PVC-Sanitaria 3" </t>
  </si>
  <si>
    <t>Tuberia PVC-Sanitaria 4"</t>
  </si>
  <si>
    <t>Punto hidraulico 1,1/4" Sanitario Fluxometro Antivandalico</t>
  </si>
  <si>
    <t>Total KG</t>
  </si>
  <si>
    <t>Incidencia</t>
  </si>
  <si>
    <t>PRECIOS ACERO 60000</t>
  </si>
  <si>
    <t>Administración</t>
  </si>
  <si>
    <t>Imprevistos</t>
  </si>
  <si>
    <t>CARPINTERIA DE PUERTAS Y VENTANAS</t>
  </si>
  <si>
    <t>CUBIERTAS</t>
  </si>
  <si>
    <t>Suministro e instalación de dispensador de jabón en acero inoxidable de 1,2 Litros</t>
  </si>
  <si>
    <t>Suministro e instalación de dispensador papel higiénico para rollo de 250 M en acero inoxidrable</t>
  </si>
  <si>
    <t>VIDRIOS Y ESPEJOS</t>
  </si>
  <si>
    <t>Retiro de material sobrante</t>
  </si>
  <si>
    <t>MUROS DIVISORIOS Y DE CERRAMIENTO</t>
  </si>
  <si>
    <t>CARPINTERÍA EN ACERO INOXIDABLE</t>
  </si>
  <si>
    <t>ESTUCO Y PINTURA</t>
  </si>
  <si>
    <t>Suministro e instalación de basureros en varilla de .acero inoxidable</t>
  </si>
  <si>
    <t>ACCESORIOS DE BAÑOS</t>
  </si>
  <si>
    <t>Escalera de gato en foso de ascensor</t>
  </si>
  <si>
    <t>MATERIAL DE SITIO SELECCIONADO</t>
  </si>
  <si>
    <t>LADRILLO MACIZO COMUN 20 X 10 X6</t>
  </si>
  <si>
    <t>LADRILLO ESTRUCTURAL 25 X 12 X 6</t>
  </si>
  <si>
    <t>MORTERO 1:3</t>
  </si>
  <si>
    <t xml:space="preserve">LAMINA HETEROGENEA DE PISO VINILICO E = 2 mm  CON TRATAMIENTO SUPERIOR DE POLIURETANO. </t>
  </si>
  <si>
    <t>ADHESIVO A BASE DE RESINA ACRILICA,ACUOSA</t>
  </si>
  <si>
    <t>PLACA GYPLAC FONOABSORBENTE EXSOUND PERFORACIÓN CUADRADA BORDE REBAJADO 1.20 X 2.40</t>
  </si>
  <si>
    <t>SIKAPLAN 12G CO</t>
  </si>
  <si>
    <t>Pintura epóxica en techos de baños y laboratorios</t>
  </si>
  <si>
    <t>ASCENSOR OTIS TIPO PASAJEROS  GROUP 1  SIN CUARTO DE MÁQUINAS, 6 PARADAS, 800 KG</t>
  </si>
  <si>
    <t>ASCENSOR GASTOS LOCALES</t>
  </si>
  <si>
    <t>GUARDAESCOBA TERRAZO</t>
  </si>
  <si>
    <t>LADRILLO ESTRUCTURAL 20 x 30 x 12 CM PERFORACION VERTICAL</t>
  </si>
  <si>
    <t>3.2</t>
  </si>
  <si>
    <t>11.1</t>
  </si>
  <si>
    <t>DOVELA PARA MURO DE MAMPOSTERIA REFORZADA (8 X 8 CM)</t>
  </si>
  <si>
    <t>Notas</t>
  </si>
  <si>
    <t>BARRA RECTA 790 DISCAPACITADOS</t>
  </si>
  <si>
    <t>BARRA ABATIBLE SUP 800MM DISCAPACITADOS VERTICAL</t>
  </si>
  <si>
    <t>DISPENSADOR PARA JABON LIQUIDO, EN ACERO INOXIDABLE CAPACIDAD DE 1.2 LITROS</t>
  </si>
  <si>
    <t>DISPENSADOR DE TOALLAS DE PAPEL EN ACERO INOXIDABLE</t>
  </si>
  <si>
    <t>BASURERO EN VARILLA DE ACERO INOXIDABLE DE 1/4"</t>
  </si>
  <si>
    <t>DISPENSADOR DE PAPEL HIGIENICO EN ACERO INOXIDABLE PARA ROLLO DE 250 M</t>
  </si>
  <si>
    <t>CANTIDAD</t>
  </si>
  <si>
    <t>MESÓN LAVAMANOS ESFÉRICO LINEAL 3780X60 EN ACERO INOXIDABLE CON TRES LAVAMANOS</t>
  </si>
  <si>
    <t>MESÓN LAVAMANOS ESFÉRICO LINEAL 2980X60 EN ACERO INOXIDABLE CON DOS LAVAMANOS</t>
  </si>
  <si>
    <t>MESÓN LAVAMANOS ESFÉRICO 600X60 LINEAL EN ACERO INOXIDABLE, UN LAVAMANOS DE BAJA ALTURA</t>
  </si>
  <si>
    <t>PINTURA EPOXICA</t>
  </si>
  <si>
    <t>MEDIA CAÑA 90 MM COEXTRUIDO BLANCO</t>
  </si>
  <si>
    <t>SIKAPLAN 12 G CO ROLLO * 32M2</t>
  </si>
  <si>
    <t>CUADRILLA SIKAPLAN</t>
  </si>
  <si>
    <t>LAMINA CLOUDS DE 1" DE ESPESOR X 1.22 MTS X 2.44 MTS</t>
  </si>
  <si>
    <t>MEMBRANA ACUSTICA DE 3.0 MM DE ESPESOR. ROLLO DE 10 M2</t>
  </si>
  <si>
    <t>FRESCASA ECO SIN PAPEL DE 2.5" ESPESOR. ROLLO X 9 M2</t>
  </si>
  <si>
    <t>PISO VINÍLICO EN ROLLO GERFLOR CLASSIC</t>
  </si>
  <si>
    <t>ADHESIVO PARA PISO VINÍLICO</t>
  </si>
  <si>
    <t>SOLDADURA PISO VINÍLICO</t>
  </si>
  <si>
    <t>ML</t>
  </si>
  <si>
    <t>MÁSTICO PREPARATORIO PISO VINÍLICO</t>
  </si>
  <si>
    <t>CUADRILLA PISO VINÍLICO</t>
  </si>
  <si>
    <t>TRANSPORTE BOGOTÁ-PEREIRA</t>
  </si>
  <si>
    <t>VIÁTICOS A PEREIRA</t>
  </si>
  <si>
    <t>Pintura epóxica en muros de baños y laboratorios, incluye filos, dilataciones (y media cañas en espacios indicados)</t>
  </si>
  <si>
    <t>VIAJE 7 M3 EN PERIMETRO URBANO</t>
  </si>
  <si>
    <t>ANGULO 3/16 X 2" G-50</t>
  </si>
  <si>
    <t>TUBO CUADRADO 2" X 2" X 1/8 MM ACESCO</t>
  </si>
  <si>
    <t>VOLQUETA 6M3 (CARGUE A MANO)</t>
  </si>
  <si>
    <t>TUBO CORRUGADO 4''X6M 110MM ALCANTARILLADO</t>
  </si>
  <si>
    <t>Junta sísmica terminada en baldosa terrazo</t>
  </si>
  <si>
    <t>$</t>
  </si>
  <si>
    <t>Total Kg</t>
  </si>
  <si>
    <t xml:space="preserve">PERFIL TE 1" X 1/8 </t>
  </si>
  <si>
    <t>PERFIL ESTRUCTURAL RECTANGULAR 100 MM X 50 MM X 3 MM</t>
  </si>
  <si>
    <t>PERFIL ESTRUCTURAL CUADRADO 50 X 50 MM X 3 MM</t>
  </si>
  <si>
    <t>PERFIL METÁLICO CUADRADO 100 x100 ca 14</t>
  </si>
  <si>
    <t>PERFIL METÁLICO RECTANGULAR 300MM X 100MM X 3 MM</t>
  </si>
  <si>
    <t>PERFIL METÁLICO 200 x 100 x 3 MM</t>
  </si>
  <si>
    <t>VIDRIO LAMINADO ST 136 4+4 MM</t>
  </si>
  <si>
    <t>PLETINA EN LÁMINA COLD ROLLED CAL 10</t>
  </si>
  <si>
    <t>SIKADUR COMBIFLEX H-15 ROLLO X 12.5 M</t>
  </si>
  <si>
    <t>SARNAFIL S-327 INSTALADA A TODO COSTO (INCLUYE PREOPARACIÓN DE SUPERFICIE METALSHEET, ARANDELAS DE FIJACIÓN Y SELLO PERIMETRAL CON SIKAFLEX 252 O 221</t>
  </si>
  <si>
    <t>BOQUILLA ALFACOLOR 1-3</t>
  </si>
  <si>
    <t>CERA POLIMERICA</t>
  </si>
  <si>
    <t>BALDOSA TERRAZO TRADICIONAL 30 X 30 CM BLANCO HUILA TIPO ALFA O SIMILAR</t>
  </si>
  <si>
    <t>ALFALISTO PLUS</t>
  </si>
  <si>
    <t>PLETINA 220x350x12 MM</t>
  </si>
  <si>
    <t>ANGULO 2" X 1/4"</t>
  </si>
  <si>
    <t>SIKADUR 31 ADHESIVO X 2KG</t>
  </si>
  <si>
    <t>ANTICORROSIVO PREMIUM - TIPO PINTUCO REF. 513 O SIMILAR</t>
  </si>
  <si>
    <t>ESMALTE SINTETICO PINTULUX - TIPO PINTUCO REF. SEGÚN COLOR DISEÑO O SIMILAR</t>
  </si>
  <si>
    <t>CORTADORA CON DISCO DIAMANTADO (INCLUYE OPERARIO)</t>
  </si>
  <si>
    <t>ADOQUÍN DE CEMENTO A25 ALFA 20x10x6 cm</t>
  </si>
  <si>
    <t>LOSETA DE CONCRETO TOPEROL GRIS ALFA 40X20X6</t>
  </si>
  <si>
    <t>LOSETA DE CONCRETO RANURADA GRIS ALFA 40X40X6</t>
  </si>
  <si>
    <t>TUBO CERRAMIENTO NEGRO ACESCO 2" X 2.5MM X 6M</t>
  </si>
  <si>
    <t>BALDOSA TERRAZO ALFA BLANCO HUILA 30 X 30</t>
  </si>
  <si>
    <t>DIVISIONES SANITARIAS SOCODA EN ACERO INOXIDABLE INSTALADAS</t>
  </si>
  <si>
    <t>Suministro e instalación de divisiones para baños SOCODA en acero inoxidable</t>
  </si>
  <si>
    <t>P4</t>
  </si>
  <si>
    <t>CONCRETO PREMEZCLADO 3500 PSI- 24.5MPA</t>
  </si>
  <si>
    <t>PRESUPUESTO GENERAL</t>
  </si>
  <si>
    <t>APU OBRA CIVIL</t>
  </si>
  <si>
    <t>APU ELECTRICAS</t>
  </si>
  <si>
    <t>MANO DE OBRA ELECTRICAS</t>
  </si>
  <si>
    <t>ANALISIS DE AU</t>
  </si>
  <si>
    <t>AU (calculado):</t>
  </si>
  <si>
    <t>OBJETO:</t>
  </si>
  <si>
    <t>DIRECTO:</t>
  </si>
  <si>
    <t>Salario Minimo:</t>
  </si>
  <si>
    <t>1. PERSONAL ADMINISTRATIVO</t>
  </si>
  <si>
    <t>DESCRIPCIÓN</t>
  </si>
  <si>
    <t>SUELDO MES</t>
  </si>
  <si>
    <t>FACTOR PRESTACIONAL</t>
  </si>
  <si>
    <t>DEDICACION MES</t>
  </si>
  <si>
    <t>No. MESES</t>
  </si>
  <si>
    <t>V/r PARCIAL</t>
  </si>
  <si>
    <t>Residente Electrico (Ingeniero Electricista)</t>
  </si>
  <si>
    <t>Maestro general</t>
  </si>
  <si>
    <t>Auxiliar de Residencia</t>
  </si>
  <si>
    <t>SUBTOTAL PERSONAL</t>
  </si>
  <si>
    <t>2. COSTOS REEMBOLSABLES</t>
  </si>
  <si>
    <t>UNIDAD</t>
  </si>
  <si>
    <t>VR. UNITARIO</t>
  </si>
  <si>
    <t>VR PARCIAL</t>
  </si>
  <si>
    <t>Equipos y Mobiliario</t>
  </si>
  <si>
    <t>Papelería y útiles</t>
  </si>
  <si>
    <t>Mes</t>
  </si>
  <si>
    <t>Servicios públicos provisionales</t>
  </si>
  <si>
    <t>Comunicaciones</t>
  </si>
  <si>
    <t>Servicio de vigilancia armada (12 horas) (incluye supervisión) por mes</t>
  </si>
  <si>
    <t>Campamento de obra</t>
  </si>
  <si>
    <t>SUBTOTAL COSTOS REEMBOLSABLES</t>
  </si>
  <si>
    <t>Pólizas</t>
  </si>
  <si>
    <t>VALOR TOTAL ADMINISTRACION</t>
  </si>
  <si>
    <t>VALOR IMPREVISTOS</t>
  </si>
  <si>
    <t>VALOR UTILIDAD</t>
  </si>
  <si>
    <t>AIU</t>
  </si>
  <si>
    <t>ANALISIS DE AIU</t>
  </si>
  <si>
    <t>FACTOR PRESTACIONAL DIRECTIVOS</t>
  </si>
  <si>
    <t>FACTOR PRESTACIONAL MAESTRO</t>
  </si>
  <si>
    <t>FACTOR PRESTACIONAL 1 Y 1.5 SMMLV</t>
  </si>
  <si>
    <t>INDICE</t>
  </si>
  <si>
    <t>EDIFICIO FACULTAD DE INGENIERÍAS</t>
  </si>
  <si>
    <t>PRESUPUESTO DE CONSTRUCCIÓN</t>
  </si>
  <si>
    <t>Índice</t>
  </si>
  <si>
    <t>PRECIOS ACERO 60000 - NOVIEMBRE 2019</t>
  </si>
  <si>
    <t>ÍNDICE</t>
  </si>
  <si>
    <t>DESMONTES Y DEMOLICIONES</t>
  </si>
  <si>
    <t>EXCAVACIONES, LLENOS Y RETIROS</t>
  </si>
  <si>
    <t>3.1</t>
  </si>
  <si>
    <t>3.3</t>
  </si>
  <si>
    <t>6.1</t>
  </si>
  <si>
    <t>6.2</t>
  </si>
  <si>
    <t>7.1</t>
  </si>
  <si>
    <t>7.2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</si>
  <si>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</si>
  <si>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</si>
  <si>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</si>
  <si>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</si>
  <si>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</si>
  <si>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</si>
  <si>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</si>
  <si>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</si>
  <si>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</si>
  <si>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</si>
  <si>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</si>
  <si>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</si>
  <si>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</si>
  <si>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</si>
  <si>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11.2</t>
  </si>
  <si>
    <t>m2</t>
  </si>
  <si>
    <t>Kg</t>
  </si>
  <si>
    <t>Excavación en material común seco de 0-2m manual</t>
  </si>
  <si>
    <t>Retiro y reistalación de basurero en acero inoxidable</t>
  </si>
  <si>
    <t>Gl</t>
  </si>
  <si>
    <t>Estructura metálica escalonamiento aulas, incluye platinas</t>
  </si>
  <si>
    <t xml:space="preserve">UN </t>
  </si>
  <si>
    <t>Placa en Superboard de 22mm para escalonamiento</t>
  </si>
  <si>
    <t>Corte desmonte y retiro de pasamanos</t>
  </si>
  <si>
    <t>Acondicionamiento de pasamanos</t>
  </si>
  <si>
    <t>Remate de piso en granito lavado a= 15 cms, alto 0,15,  50% grano blanco , 50% grano gris, incluye dilatación en bronce</t>
  </si>
  <si>
    <t>Bocapuertas en grano pulido a=15 cm en grano pulido,  50% grano blanco , 50% grano gris, incluye dilatación en bronce</t>
  </si>
  <si>
    <t xml:space="preserve">Guardaescoba MEDIACAÑA en granito No2  pulido, 50% grano blanco , 50% grano gris, incluye dilatación plástica blanca. </t>
  </si>
  <si>
    <t>7.3</t>
  </si>
  <si>
    <t xml:space="preserve">Canal sumidero en concreto impermeabilizado de 21 Mpa, ancho libre=0,30m, altura variable (entre 0,10m y 0,30m), rejilla en platina  de 1", e= 3/16" instalada en diagonal cada 3 cm, con marco y contramarco en angulo de 2"  </t>
  </si>
  <si>
    <t xml:space="preserve">Cerramiento provisional con guadua y tela de cerramiento h=2 m,  incluye desmonte y retiro fuera de la obra.   </t>
  </si>
  <si>
    <t>Teja ondulada ruralit SKINCO de fibrocemento. No 6 (1,83x1,00)</t>
  </si>
  <si>
    <t>Tornillos para teja ondulada de fibrocemento y estructura metálica o de madera</t>
  </si>
  <si>
    <t>Suministro salidas de iluminación campamento</t>
  </si>
  <si>
    <t>Suministro salida tomacorriente campamento</t>
  </si>
  <si>
    <t>ALIMENTADORES desde Tablero General hasta Ascensor en cable (3#12) y Cable (5#8) incluye MO</t>
  </si>
  <si>
    <t>ANCLAJE EPOXICO de 1" Profundidad = 0.15m incluye MO</t>
  </si>
  <si>
    <t xml:space="preserve">PEDESTAL TRAPEZOIDAL en CONCRETO DE 21Mpa, h=0.30m,  Base=0.40x0.40, Corona= 0.25x0.25, incluye acero </t>
  </si>
  <si>
    <t>ACCESORIOS Electricos para instalación de luminaria</t>
  </si>
  <si>
    <t>ACOMETIDA para instalación Luminaria</t>
  </si>
  <si>
    <t>PERFORACION PILOTES HASTA DIAMETRO DE 1.20 M</t>
  </si>
  <si>
    <t xml:space="preserve">DEMOLICION EDIFICACION </t>
  </si>
  <si>
    <t>Demolición Andén espesor promedio=0.10m, incluye retiro de material sobrante fuera de la obra</t>
  </si>
  <si>
    <t>Demolición manual de sardinel en concreto, incluye retiro de material sobrante fuera de la obra.</t>
  </si>
  <si>
    <t xml:space="preserve">Demolición edificación existente. Incluye retiro de cubierta, ventanas, puertas, redes eléctricas e hidrosanitarias, pisos, losas, muros, andenes y estructura y retiro de material sobrante fuera de la obra. </t>
  </si>
  <si>
    <t>Retiro de material sobrante fuera de la obra</t>
  </si>
  <si>
    <t xml:space="preserve">Demolición  cámaras, cajas de inspección y sumideros, incluye retiro de material sobrante fuera de la obra </t>
  </si>
  <si>
    <t>Desmonte Adoquin, incluye retiro fuera de la obra</t>
  </si>
  <si>
    <t>PANEL SOLAR (Materiales+MO eléctrica)</t>
  </si>
  <si>
    <t>ESTRUCTURAS EN CONCRETO Y METALICA</t>
  </si>
  <si>
    <t>SERVICIO BOMBA CONCRETO PREMEZCLADO</t>
  </si>
  <si>
    <t>Acero estructural ASTM A-1011 Grado 50, Perlines lamina delgada</t>
  </si>
  <si>
    <t>Soldadura para hierro estructural</t>
  </si>
  <si>
    <t>Anticorrosivo gris</t>
  </si>
  <si>
    <t>Thiner</t>
  </si>
  <si>
    <t>Pintura esmalte para exteriores</t>
  </si>
  <si>
    <t>Soldador eléctrico</t>
  </si>
  <si>
    <t xml:space="preserve">Oxicorte (OXIGENO-ACETILENO) </t>
  </si>
  <si>
    <t xml:space="preserve">Equipo sandblasting-GRANALLADORA  </t>
  </si>
  <si>
    <t>Pulidora sin operario</t>
  </si>
  <si>
    <t>Día</t>
  </si>
  <si>
    <t>Dia</t>
  </si>
  <si>
    <t>Muros en fibrocemento de 8mm con Frescasa</t>
  </si>
  <si>
    <t>Paral 89 calibre 24 X 2,44 m</t>
  </si>
  <si>
    <t xml:space="preserve">Canal 60 calibre 26 X 2,44 </t>
  </si>
  <si>
    <t>Lámina de fibrocemento e = 8mm (Superboard de 8mm 2,44X1,22,  42,93Kg)</t>
  </si>
  <si>
    <t>Tornillo drywall 6 x 1" extra plano</t>
  </si>
  <si>
    <t>Tornillo estructura drywall 7*7/16 punta aguda</t>
  </si>
  <si>
    <t>Cinta de papel de 5cm x 75m</t>
  </si>
  <si>
    <t>Estuco listo  (Estuka Acrilico 1/4 Kg de SIKA)</t>
  </si>
  <si>
    <t>Pintura con vinilo, incluye dilataciones y filos</t>
  </si>
  <si>
    <t>Revoque muro interior incluye filos y dilataciones</t>
  </si>
  <si>
    <t>Revoque impermeabilizado muros de fachada incluye filos y dilataciones</t>
  </si>
  <si>
    <t>Pérgola con perfiles metálicos según diseño y vidrio laminado ST 136 de 8 mm</t>
  </si>
  <si>
    <t>BORDILLO EN CONCRETO de 20.7Mpa DE 0.10mx0.20m</t>
  </si>
  <si>
    <t xml:space="preserve">IMPERMEABILIZANTE ACRILICO ELASTOMERICO BASE AGUA TIPO ACRITONE HC 200 INSTALADO A TODO COSTO (INCLUYE PREOPARACIÓN DE SUPERFICIE, FIJACIÓN Y SELLO PERIMETRAL </t>
  </si>
  <si>
    <t>Impermeabilización losa de cubierta con impermeabilizante acrílico elastomérico, base agua tipo Acritone HC 200, incluye preparación de superficie.</t>
  </si>
  <si>
    <t>Alfajías en concreto, ancho = 25 cm para remate de muros en cubierta, incluye acero</t>
  </si>
  <si>
    <t xml:space="preserve">Vigas de remate muros, altura=0,20m, ancho 0.12m, incluye acero.   </t>
  </si>
  <si>
    <t>Pérgola sobre fachada occidental</t>
  </si>
  <si>
    <t>ANCLAJE EPOXICO de 3/4" Profundidad = 0.15m incluye MO</t>
  </si>
  <si>
    <t xml:space="preserve">Cielo raso en Gyplac (panel de yeso) liso, incluye pintura </t>
  </si>
  <si>
    <t>Pintura vinilo tipo 1 Viniltex de PINTUCO</t>
  </si>
  <si>
    <t>Placa de fibrocemento de 6mm 1.22mx2.44m</t>
  </si>
  <si>
    <t>Piso en baldosa terrazo ALFA Blanco Huila 0.30 x 0.30; incluye mortero de base 1:3</t>
  </si>
  <si>
    <t xml:space="preserve">Varilla plástica blanca de 5x40mm x 3m  </t>
  </si>
  <si>
    <t>PISO VINILICO TARALAY calibre de 2mm, capa de uso 0,7mm</t>
  </si>
  <si>
    <t>DILATACION EN BRONCE</t>
  </si>
  <si>
    <t>CERA</t>
  </si>
  <si>
    <t>Dilatación PVC flexible ancha x 2 m</t>
  </si>
  <si>
    <t>PASO PREFABRICADO EN CONCRETO (1.35mx0.34m) espesor = 5cm</t>
  </si>
  <si>
    <t>CINTA ANTIDESLIZANTE ancho =48mm</t>
  </si>
  <si>
    <t>Lámina de fibrocemento e = 22mm</t>
  </si>
  <si>
    <t>Suministro e instalación de barras de ayuda reforzadas a muro para baños PMR en acero inoxidable L=79 cm marca Socoda.</t>
  </si>
  <si>
    <t>Suministro e instalación de barra de ayuda abatible vertical reforzada a muro en baños PMR en acero inoxidable L = 79 cm marca Socoda</t>
  </si>
  <si>
    <t>Cielo raso en Gyplac (panel de yeso) lámina perforada Exsound fonoabsorbente, incluye pintura</t>
  </si>
  <si>
    <t>Cielo raso en fibrocemento de 6mm, incluye pintura</t>
  </si>
  <si>
    <t>Estuco y pintura muros interiores, incluye filos y dilataciones</t>
  </si>
  <si>
    <t>Estuco y pintura muros exteriores, incluye filos y dilataciones</t>
  </si>
  <si>
    <t>TAZA DE BAÑO BÁLTICO CON FLUXOMETRO REF:102766100</t>
  </si>
  <si>
    <t>Suministro e instalación sanitario institucional Báltico EP con fluxómetro</t>
  </si>
  <si>
    <t>Suministro e instalación de mesón Lavamanos Esférico lineal en acero inoxidable con dos y tres lavamanos</t>
  </si>
  <si>
    <t>Suministro e instalación lavamanos linea institucional para baños PMR</t>
  </si>
  <si>
    <t>Suministro e instalación Orinal institucional Petite con fluxometro</t>
  </si>
  <si>
    <t>MESÓN LAVAMANOS ESFÉRICO LINEAL EN ACERO INOXIDABLE CON TRES LAVAMANOS</t>
  </si>
  <si>
    <t>MESÓN LAVAMANOS ESFÉRICO 600X60</t>
  </si>
  <si>
    <t>MESÓN LAVAMANOS ESFÉRICO LINEAL 2980X60</t>
  </si>
  <si>
    <t>MESÓN LAVAMANOS ESFÉRICO LINEAL 3780X60</t>
  </si>
  <si>
    <t>CERRAMIENTOS Y HERRAJES</t>
  </si>
  <si>
    <t>Cerramiento en muro estructural y malla eslabonada con postes metálicos h=2,55</t>
  </si>
  <si>
    <t xml:space="preserve">Mallas eslabonada galvanizada calibre 13 ojo de 2” que cumpla con la norma 80 gramos de galvanizado/M2. </t>
  </si>
  <si>
    <t xml:space="preserve">Alambre galvanizado C 12 </t>
  </si>
  <si>
    <t>Angulo 1" x 1/8"</t>
  </si>
  <si>
    <t>Tubo galvanizado para cerramiento de 1 1/2" x 6 m incluye tapa.</t>
  </si>
  <si>
    <t>Excavación en material común seco de 0 - 2 m manual</t>
  </si>
  <si>
    <t>Concreto de 20,7 Mpa (producción)</t>
  </si>
  <si>
    <t>Acero  Fy = 60,000 psi d&gt;1/4</t>
  </si>
  <si>
    <t>Alfajía en concreto de 20,7 Mpa para remate de muro, incluye refuerzo</t>
  </si>
  <si>
    <t>Concreto ciclópeo (producción)</t>
  </si>
  <si>
    <t>Hidrófugo de pintuco</t>
  </si>
  <si>
    <t>Muro en ladrillo prensado visto en soga</t>
  </si>
  <si>
    <t>Pintulux 3 en 1</t>
  </si>
  <si>
    <t>Cuadrilla A 1 Of + 4 Ay (jornal + prestaciones)</t>
  </si>
  <si>
    <t>Equipo soldadura eléctrica</t>
  </si>
  <si>
    <t>Excavación</t>
  </si>
  <si>
    <t>Pasador metálico de 3"</t>
  </si>
  <si>
    <t>Bisagra armillar hierro 2"</t>
  </si>
  <si>
    <t>Manija (asa) para puerta</t>
  </si>
  <si>
    <t>VR Dolares</t>
  </si>
  <si>
    <t>VR Dólar en Marzo 2</t>
  </si>
  <si>
    <t>VR Dólar en Abril 4</t>
  </si>
  <si>
    <t>Vr Materiales+IVA</t>
  </si>
  <si>
    <t xml:space="preserve">ASCENSOR MITSUBISHI Serie NEXIEZ GPX MRL, CAPACIDAD de 8 pasajeros, No de paradas=6 </t>
  </si>
  <si>
    <t>ASCENSOR MITSUBISHI INSTALACION Y PUESTA EN MARCHA</t>
  </si>
  <si>
    <t>Bordillo en concreto de 20.7 MPA de 0.04m3/m</t>
  </si>
  <si>
    <t>Cerramiento en tubos metálicos verticales para terraza de biblioteca, incluye viga en concreto de 20.7Mpa para anclaje de los tubos de sección 0.15mxm0.30m</t>
  </si>
  <si>
    <t>Andén en concreto ranurado en sentido transversal, incluye refuerzo.</t>
  </si>
  <si>
    <t>Piso en madera plástica en terraza de la biblioteca</t>
  </si>
  <si>
    <t>Piso en adoquín de cemento 10 x 20 X 6 cm marca ALFA para tráfico peatonal y vehicular liviano incluye arena de base y sello.</t>
  </si>
  <si>
    <t>Puerta en tubo galvanizado y malla eslabonada de 3.55mx2.50m</t>
  </si>
  <si>
    <t>Franja de advertencia de piso en loseta prefabricada en concreto de 40 x 20 cm color gris tipo botón en alto relieve,incluye arena de base y sello.</t>
  </si>
  <si>
    <t>Franja táctil de piso en loseta prefabricada en concreto ranurada color gris ALFA 40 x 40 cm, incluye arena de base y sello.</t>
  </si>
  <si>
    <t>Protección a muro exterior con grava de 1/2" Y Franja de ECODECK</t>
  </si>
  <si>
    <t>Grava de  D=1/2"</t>
  </si>
  <si>
    <t>Nivelación y compactación mecánica</t>
  </si>
  <si>
    <t>rana o canguro</t>
  </si>
  <si>
    <t>Ayudante obra civil</t>
  </si>
  <si>
    <t>Oficial obra civil</t>
  </si>
  <si>
    <t>día</t>
  </si>
  <si>
    <t>Ecodeck</t>
  </si>
  <si>
    <t>Antisol blanco pigmentado SIKA</t>
  </si>
  <si>
    <t>Concreto premezclado ARGOS MR 4,1 Mpa para pavimento</t>
  </si>
  <si>
    <t>Sello de junta para pavimento con Sikaflex-401 Pavement SL y sikarod de 3/8"</t>
  </si>
  <si>
    <t>Formaleta pavimento concreto L = 3m</t>
  </si>
  <si>
    <t>Ensayo resistencia concretos</t>
  </si>
  <si>
    <t>Pavimento en concreto Mr 4,10 mpa e=0,15</t>
  </si>
  <si>
    <t>ACPM</t>
  </si>
  <si>
    <t>Reja para sumidero y ángulo de 2" x 2" x 1/4", incluye anticorrosivo y pintura</t>
  </si>
  <si>
    <t>Cierre Lateral Junta Sismica Ejes C-D</t>
  </si>
  <si>
    <t>Lámina coll roled e =3/16</t>
  </si>
  <si>
    <t>Tornillos de expansión</t>
  </si>
  <si>
    <t>Pintura</t>
  </si>
  <si>
    <t>anticorrosivo</t>
  </si>
  <si>
    <t xml:space="preserve">Taladro </t>
  </si>
  <si>
    <t>12.9</t>
  </si>
  <si>
    <t>12.10</t>
  </si>
  <si>
    <t>12.11</t>
  </si>
  <si>
    <t>12.12</t>
  </si>
  <si>
    <t>12.13</t>
  </si>
  <si>
    <t>12.14</t>
  </si>
  <si>
    <t>12.20</t>
  </si>
  <si>
    <t>Construcción de Cámara de empalme 1,5mX1,5mX1,8m a todo costo, incluye barraje de empalme</t>
  </si>
  <si>
    <t>Suministro e instalación de juego codos para barraje de 4 vías</t>
  </si>
  <si>
    <t xml:space="preserve">Suministro e instalación de cable monopolar XLPE al 133%, 3x2 AWG, 15 kV </t>
  </si>
  <si>
    <t>Suministro e instalación Terminal promoldedo tipo Codo 200A</t>
  </si>
  <si>
    <t>Desmonte de cable seco XLPE 15 kV (tres líneas) 2 AWG</t>
  </si>
  <si>
    <t>Cámara en anden, en concreto o ladrillo estructural con medidas libres interiores de 1.74 x 1.74 x1.5, con tapa peatonal logo UTP para red subterránea de 13.2 kV: incluye demolición anden, excavación, ladrillo estructural, dovelas, acero de refuerzo, triturado, concreto para piso y tapas ornamentales de seguridad</t>
  </si>
  <si>
    <t>Suministro e instalación de banco de ductos de 2x4" PVC DB para red subterránea de 13.2 kV: incluye cámpanas en cada una de las cámaras</t>
  </si>
  <si>
    <t>Suministro e instalación de banco de ductos 4x4" PVC DB red subterránea de 13.2 kV: incluye campanas en cada una de las cámaras</t>
  </si>
  <si>
    <t>Excavación para red subterránea de 13.2 Kv con dimensiones según norma EEP</t>
  </si>
  <si>
    <t>Lleno con material de sitio red subterránea de 13.2 kV incluye compactación del lleno, para canalización según norma13.2 kV norma EEP</t>
  </si>
  <si>
    <t>Instalación cable de cobre XLPE a 15 kV al 133% calibre 2 AWG</t>
  </si>
  <si>
    <t>Juego de empalmes elastomerico 15 kV al 133% cable número 2 XLPE</t>
  </si>
  <si>
    <t>Suministro e instalación cinta señalización y precaución para tubería subterránea.</t>
  </si>
  <si>
    <t>Certificación de hilos mono modo de fibra óptica</t>
  </si>
  <si>
    <t xml:space="preserve"> INSTALACIONES ELÉCTRICAS</t>
  </si>
  <si>
    <t>SUBESTACIÓN - CUARTO DE BAJA TENSIÓN</t>
  </si>
  <si>
    <t>Suministro y construcción de cámaras para conexión del transformador en baja y media tensión</t>
  </si>
  <si>
    <t>Trampa de aceite de 0.8x0.8x1m para el transformador, incluye tubería 1" TMG</t>
  </si>
  <si>
    <t xml:space="preserve">Suministro e instalación de transformador tipo pedestal, capacidad 112.5 kVA. Incluye DPS. </t>
  </si>
  <si>
    <t>Traslado de panel solar existente en zona destinada para la subestación (Coordinar con la universidad la nueva ubicación).</t>
  </si>
  <si>
    <t xml:space="preserve">Tablero General de Distribución (Incluye: (1) transferencia electrónica por breaker de 350 A regulable, barraje trifásico 600A, (3) breaker 2x50A, (1) breaker 2x60A, (1) breaker 3x125A, (1) breaker 3x80 A, (1) breaker 3x100 A, (1) breaker 3x50 A,(2) breaker 1x30A. (1) TVSSS Clase C 120 kA, 8 kV, (1) analizador de redes con puerto de comunicaciones Ethernet TCP/IP, (3) CT's 300:5 A) </t>
  </si>
  <si>
    <t xml:space="preserve">Tablero General de Distribución (Incluye: (1) Transferencia por bypass, barraje trifásico 400A, (3) breaker 2x50A, (2) breaker 2x40A, (1) breaker 1x30A. (1) analizador de redes con puerto de comunicaciones Ethernet TCP/IP, (3) CT's 300:5 A) </t>
  </si>
  <si>
    <t>Pedestal  y foso para transformador en concreto de F´c=21 Mpa según especificaciones técnicas</t>
  </si>
  <si>
    <t>Construcción de obra civil para grupo electrógeno según especificaciones técnicas</t>
  </si>
  <si>
    <t xml:space="preserve">Suministro e instalación alimentador 2(4x2/0)+1x2T AWG  THHN/THWN. Entre grupo electrogeno y transferencia </t>
  </si>
  <si>
    <t>Suministro e instalación de: cable apantallado 100 kV (1.2/50 us)- CUI conductor x 3 m</t>
  </si>
  <si>
    <t>Suministro e instalación cajas de paso de 30x30 cm</t>
  </si>
  <si>
    <t>Suministro e instalación cajas de paso de 15x15 cm</t>
  </si>
  <si>
    <t>Suministro e instalación de conductor en cobre desnudo #4 AWG para aterrizar la bandeja eléctrica y de cableado estructurado</t>
  </si>
  <si>
    <t>Suministro e instalación canaleta plástica 15x5 cm</t>
  </si>
  <si>
    <t>Construcción de cárcamo de 0.4x0.6 m en cuarto de baja tensión</t>
  </si>
  <si>
    <t>Construcción de cárcamo de 0.4x0.6 m en el buitrón del cuarto eléctrico del primer piso</t>
  </si>
  <si>
    <t>Suministro e instalación de banco de ductos, incluye: 10 ductos de tubería 1-1/4" PVC DB, 2 ductos de tubería 1-1/2" PVC DB, 4 ductos de tubería 1" PVC DB.</t>
  </si>
  <si>
    <t>Construcción de cámara de baja tensión 0.6x0.6x0.8m</t>
  </si>
  <si>
    <t>ILUMINACIÓN</t>
  </si>
  <si>
    <t>Suministro e instalación de salidas para iluminación.</t>
  </si>
  <si>
    <t>Suministro e instalación de salida para tomacorriente tipo GFCI en conductor de cobre 10 AWG. Incluye tubería EMT de 3/4"</t>
  </si>
  <si>
    <t>Suministro e instalación de salida para tomacorriente de piso en conductor de cobre 10 AWG. Incluye tubería PVC 3/4" (Primer piso)</t>
  </si>
  <si>
    <t>Suministro e instalación de salida para tomacorriente regulado de piso en conductor de cobre 10 AWG. Incluye tubería PVC 3/4" (Primer piso)</t>
  </si>
  <si>
    <t xml:space="preserve">Suministro e instalación de salida para tomacorriente de canaleta plástica (ducto evolutivo) en conductor de cobre 10 AWG. </t>
  </si>
  <si>
    <t xml:space="preserve">Suministro e instalación de salida para tomacorriente regulado de canaleta plástica (ducto evolutivo) en conductor de cobre 10 AWG. </t>
  </si>
  <si>
    <t>Suministro e instalación de salida para tomacorriente instalado en mueble en conductor de cobre 10 AWG. Incluye tubería PVC 3/4" (Primer piso)</t>
  </si>
  <si>
    <t>Suministro e instalación de salida para tomacorriente regulado instalado en mueble en conductor de cobre 10 AWG. Incluye tubería PVC 3/4" (Primer piso)</t>
  </si>
  <si>
    <t>Alimentador TGD a TGE 101  2xNo.6+1xNo.6+10T AWG HFFR. Tubería EMT 1"</t>
  </si>
  <si>
    <t>Alimentador TGE 101 a TGE 102  1xNo.8+1xNo.8+10T AWG HFFR. Tubería EMT 3/4"</t>
  </si>
  <si>
    <t>Alimentador TRE a TRE 101  2xNo.8+2xNo.8+10T AWG HFFR. Tubería EMT 3/4"</t>
  </si>
  <si>
    <t>Alimentador TRE 101 a TRE 102 1xNo.8+2xNo.8+10T AWG HFFR. Tubería EMT 3/4"</t>
  </si>
  <si>
    <t>Alimentador TGD a TGE 201  2xNo.6+1xNo.6+10T AWG HFFR. Tubería EMT 1  1/4"</t>
  </si>
  <si>
    <t>Alimentador TGE 201 a TGE 202 2xNo.8+1xNo.8+10T AWG HFFR. Tubería EMT 1"</t>
  </si>
  <si>
    <t>Alimentador TRE a TRE 201  2xNo.6+2xNo.6+10T AWG HFFR. Tubería EMT 1  1/4"</t>
  </si>
  <si>
    <t>Alimentador TRE 201 a TRE 202 2xNo.8+2xNo.8+10T AWG HFFR. Tubería EMT 1"</t>
  </si>
  <si>
    <t>Alimentador TGD a TGE 301, 2xNo.6+1xNo.6+10T AWG HFFR. Tubería EMT 1 1/4"</t>
  </si>
  <si>
    <t>Alimentador TRE a TRE 301, 2xNo.10+2xNo.10+10T AWG HFFR. Tubería EMT 1"</t>
  </si>
  <si>
    <t xml:space="preserve">Alimentador TGD a TGE 401, 3xNo.4+1xNo.4+8T AWG HFFR. Tubería EMT 1 1/2" </t>
  </si>
  <si>
    <t>Alimentador TGE 401 a TGE 402, 2xNo.8+1xNo.8+10T AWG HFFR. Tubería EMT 1"</t>
  </si>
  <si>
    <t>Alimentador TGE 401 a TGE 403, 3xNo.6+1xNo.6+10T AWG HFFR. Tubería EMT 1 1/4"</t>
  </si>
  <si>
    <t>Alimentador TRE a TRE 401, 2xNo.6+2xNo.6+10T AWG HFFR. Tubería EMT 1 1/4"</t>
  </si>
  <si>
    <t>Alimentador TRE 401 a TRE 402 2xNo.8+2xNo.8+10T AWG HFFR. Tubería EMT 1"</t>
  </si>
  <si>
    <t>Alimentador TRE 401 a TRE 403 2xNo.8+2xNo.8+10T AWG HFFR. Tubería EMT 1 "</t>
  </si>
  <si>
    <t>Alimentador TGD a TGE 501, 3xNo.2+1xNo.2+8T AWG HFFR. Tubería EMT 1 1/2"</t>
  </si>
  <si>
    <t>Alimentador TGE 501 a TGE 502, 3xNo.6+1xNo.6+10T AWG HFFR. Tubería EMT 1 1/4"</t>
  </si>
  <si>
    <t>Alimentador TGE 501 a TGE 503, 3xNo.6+1xNo.6+10T AWG HFFR. Tubería EMT 1 1/4"</t>
  </si>
  <si>
    <t>Alimentador TRE a TRE 501, 2xNo.6+2xNo.6+10T AWG HFFR. Tubería EMT 1 1/4"</t>
  </si>
  <si>
    <t>Alimentador TRE 501 a TRE 502, 2xNo.8+2xNo.8+10T AWG HFFR. Tubería EMT 1"</t>
  </si>
  <si>
    <t>Alimentador TRE 501 a TRE 503, 2xNo.8+2xNo.8+10T AWG HFFR. Tubería EMT 1"</t>
  </si>
  <si>
    <t>Alimentador TGD a TGE 601, 2xNo.6+1xNo.6+10T AWG HFFR. Tubería EMT 1 1/4"</t>
  </si>
  <si>
    <t>Alimentador TRE a TRE 601, 2xNo.8+2xNo.8+10T AWG HFFR. Tubería EMT 1"</t>
  </si>
  <si>
    <t>Alimentador TGD a TGE_Ext, 2xNo.10+1xNo.10+10T AWG HFFR LS. Tubería EMT 3/4"</t>
  </si>
  <si>
    <t>Alimentador TGD a TGE_Asc (Gabinete), 2xNo.10+1xNo.10+10T AWG HFFR LS. Tubería EMT 3/4"</t>
  </si>
  <si>
    <t>Alimentador TGD a TGE_Motor (Gabinete), 3xNo.8+1xNo.8+10T AWG HFFR LS. Tubería EMT 1"</t>
  </si>
  <si>
    <t>Alimentador Transformador a TGD,  2x(3xNo.2/0+1No2/0)+2T AWG HFFR LS.</t>
  </si>
  <si>
    <t>Alimentador TGD a TRE, 3xNo.1/0+2xNo1/0+ 6T AWG THWN Cu y tubería 1x(1-1/2") PVC DB</t>
  </si>
  <si>
    <t>Suministro e instalación de interruptor manual doble conmutable</t>
  </si>
  <si>
    <t>TABLEROS DE DISTRIBUCIÓN Y PROTECCIONES</t>
  </si>
  <si>
    <t>Suministro e instalación de tablero de distribución monofásico con barraje tierra de 8 circuitos, incluye puerta y totalizador.</t>
  </si>
  <si>
    <t>Suministro e instalación de tablero de distribución bifásico con barraje de neutro y tierra de 8 circuitos, incluye puerta y totalizador.</t>
  </si>
  <si>
    <t>Suministro e instalación de tablero de distribución bifásico con barraje de neutro y tierra de 12 circuitos, incluye puerta y totalizador.</t>
  </si>
  <si>
    <t>Suministro e instalación de tablero de distribución bifásico con barraje de neutro y tierra de 16 circuitos, incluye puerta y totalizador.</t>
  </si>
  <si>
    <t>Suministro e instalación de tablero de distribución bifásico con barraje de neutro y tierra de 24 circuitos, incluye puerta y totalizador.</t>
  </si>
  <si>
    <t>Suministro e instalación de tablero de distribución trifásico con barraje de neutro y tierra de 24 circuitos, incluye puerta y totalizador.</t>
  </si>
  <si>
    <t>Suministro e instalación de tablero de distribución trifásico con barraje de neutro y tierra de 30 circuitos, incluye puerta y totalizador.</t>
  </si>
  <si>
    <t>Interruptor de incrustar 1x20 A</t>
  </si>
  <si>
    <t>Interruptor de incrustar 1x30 A</t>
  </si>
  <si>
    <t>Interruptor de incrustar 2x30 A</t>
  </si>
  <si>
    <t>Interruptor de incrustar 2x40 A</t>
  </si>
  <si>
    <t>Interruptor de incrustar 2x50 A</t>
  </si>
  <si>
    <t>Interruptor de incrustar 2x60 A</t>
  </si>
  <si>
    <t>Interruptor de incrustar 3x60 A</t>
  </si>
  <si>
    <t>Interruptor de incrustar 3x80 A</t>
  </si>
  <si>
    <t>Interruptor de incrustar 3x100 A</t>
  </si>
  <si>
    <t>Suministro e instalación de sensores térmicos</t>
  </si>
  <si>
    <t>Suministro e instalación de Gabinete Rack Server + accesorios (Ref: Axis, AXRP-745RUN )</t>
  </si>
  <si>
    <t>Suministro e instalación de Organizador de cables horizontal para rack 19” 1 UR, tapa plástica, color negro. (Ref: AXIS, AXOH-168P).</t>
  </si>
  <si>
    <t xml:space="preserve">Suministro e instalación de Organizador de cables vertical para rack de piso. (Ref: AXIS, AXOV-68X8AL). </t>
  </si>
  <si>
    <t>Suministro e instalación de Regleta Multitomas PDU Básica para montaje en Rack 19", 1RU/15A/120V, 5 tomas 10 salidas 110 V. (Ref: AXIS, AXMH-10IND)</t>
  </si>
  <si>
    <t>Módulo Bandeja F.O. 6 adaptadores dúplex LC (12 fibras SM) (ref: SIEMON)</t>
  </si>
  <si>
    <t>Suministro e instalación de Patch Panel de 48 Puertos RJ 45 Cat 6 (para puntos WI-FI+CCTV), (Ref: AMP).</t>
  </si>
  <si>
    <t xml:space="preserve">Salida de datos doble Cat 6 </t>
  </si>
  <si>
    <t>Certificación de puntos Categoría 6</t>
  </si>
  <si>
    <t>TMGB Telecommunications Main Grounding Busbar, Bicsi &amp; ANSI/EIA/TIA  (6.4mm x 101mm x 305mm) incluye accesorios de acero inoxidable para anclaje de los terminales de tierra a los agujeros de la barra TGB colectora. Se ubicará al lado del buitrón vertical de Telecomunicaciónes según detalle.</t>
  </si>
  <si>
    <t>TGB Telecommunications Grounding Busbar, Bicsi &amp; ANSI/EIA/TIA  (6.4mm x 50mm x 300mm) incluye accesorios de acero inoxidable para anclaje de los terminales deunión TCB y TBB a los agujeros de la barra TGB colectora. Se ubicará en cada Rack de tele comunicaciones</t>
  </si>
  <si>
    <t>BCT- Cable de Cobre desnudo No. 2/0 AWG para conexión Racks - TMGB/TGB</t>
  </si>
  <si>
    <t>Suminstro e instalación de cable UTP cat 6 (ref: AMP), carrete de 305m</t>
  </si>
  <si>
    <t>SISTEMA ELÉCTRICO REGULADO</t>
  </si>
  <si>
    <t>Suministro e instalación de UPS de 30 kVA. Incluye instalación de bypass</t>
  </si>
  <si>
    <t>POSIBLES GRUPOS</t>
  </si>
  <si>
    <t>ELÉCTRICOS</t>
  </si>
  <si>
    <t>HIDROSANITARIOS</t>
  </si>
  <si>
    <t>MOBILIARIO FIJO</t>
  </si>
  <si>
    <t>CARPINTERIA MADERA</t>
  </si>
  <si>
    <t>CARPINTERIA PVC</t>
  </si>
  <si>
    <t>transformador tipo seco, capacidad 112.5 kVA. Incluye DPS</t>
  </si>
  <si>
    <t>ENCHAPES Y ACABADOS</t>
  </si>
  <si>
    <t>DPS Tipo Codo 15KV - 8.4KV Metal OXIDE</t>
  </si>
  <si>
    <t>PINTURAS</t>
  </si>
  <si>
    <t>MADERAS</t>
  </si>
  <si>
    <t>Bandeja portacable tipo malla de 40 cm</t>
  </si>
  <si>
    <t>Conductor de cobre desnudo #12</t>
  </si>
  <si>
    <t>Cable de cobre desnudo # 1/0</t>
  </si>
  <si>
    <t>Cable de cobre desnudo # 2/0</t>
  </si>
  <si>
    <t>Cajas de paso de 15x15 cm</t>
  </si>
  <si>
    <t>Tomacorriente de piso</t>
  </si>
  <si>
    <t>Tomacorriente regulado de piso</t>
  </si>
  <si>
    <t>interruptor manual doble conmutable</t>
  </si>
  <si>
    <t>sensor de humo tecnología dual</t>
  </si>
  <si>
    <t>sensor térmico</t>
  </si>
  <si>
    <t>Suministro e instalación de Patch Panel de 48 Puertos RJ 45 Cat 6 (para puntos WI-FI+CCTV+)</t>
  </si>
  <si>
    <t>UPS de 30 kVA. Incluye instalación de bypass, banco de baterias 12 horas</t>
  </si>
  <si>
    <t>BCT- Cable de Cobre Aislado THHN No. 4 AWG Verde para conexión Racks - TMGB/TGB</t>
  </si>
  <si>
    <t>Tablero monofásico para protección y distribución de circuitos ramales  - 6 circuitos</t>
  </si>
  <si>
    <t>Tablero bifásico para protección y distribución de circuitos ramales  - 16 circuitos</t>
  </si>
  <si>
    <t>Tablero bifásico para protección y distribución de circuitos ramales  - 8 circuitos</t>
  </si>
  <si>
    <t>Tablero bifásico para protección y distribución de circuitos ramales  - 24 circuitos</t>
  </si>
  <si>
    <t>Tablero trifásico para protección y distribución de circuitos ramales  - 30 circuitos</t>
  </si>
  <si>
    <t>Tablero monofásico para protección y distribución de circuitos ramales  - 4 circuitos</t>
  </si>
  <si>
    <t>Tablero monofásico para protección y distribución de circuitos ramales  - 8 circuitos</t>
  </si>
  <si>
    <t>Gabinete eléctrico 30x20x15 cm</t>
  </si>
  <si>
    <t>Tubería EMT 1"</t>
  </si>
  <si>
    <t>Grapa unistrut 1"</t>
  </si>
  <si>
    <t>Tubería EMT 1 1/4"</t>
  </si>
  <si>
    <t>Grapa unistrut 1 1/4"</t>
  </si>
  <si>
    <t>Tubería EMT 1 1/2"</t>
  </si>
  <si>
    <t>Grapa unistrut 1 1/2"</t>
  </si>
  <si>
    <t>Totalizador 1x20A</t>
  </si>
  <si>
    <t>Totalizador 1x30A</t>
  </si>
  <si>
    <t>Totalizador 2x30A</t>
  </si>
  <si>
    <t>Totalizador 2x40A</t>
  </si>
  <si>
    <t>Totalizador 2x50A</t>
  </si>
  <si>
    <t>Totalizador 2x60A</t>
  </si>
  <si>
    <t>Totalizador 3x50A</t>
  </si>
  <si>
    <t>Totalizador 3x60A</t>
  </si>
  <si>
    <t>Totalizador 3x80A</t>
  </si>
  <si>
    <t>Interruptor de incrustar 1x20A</t>
  </si>
  <si>
    <t>Interruptor de incrustar 1x30A</t>
  </si>
  <si>
    <t>Interruptor de incrustar 2x30A</t>
  </si>
  <si>
    <t>Interruptor de incrustar 3x60A</t>
  </si>
  <si>
    <t>Interruptor de incrustar 2x40A</t>
  </si>
  <si>
    <t>Interruptor de incrustar 2x50A</t>
  </si>
  <si>
    <t>Interruptor de incrustar 2x60A</t>
  </si>
  <si>
    <t>Interruptor de incrustar 3x80A</t>
  </si>
  <si>
    <t>Interruptor de incrustar 3x100A</t>
  </si>
  <si>
    <t>Luminaria led cuadrada 40W</t>
  </si>
  <si>
    <t>Calculite Cilindro 6" 19 W</t>
  </si>
  <si>
    <t>Green Space 5 19W</t>
  </si>
  <si>
    <t>Green Space 5 9,5W</t>
  </si>
  <si>
    <t>Green Space 5 5,5W</t>
  </si>
  <si>
    <t>Multipoints Head 27W</t>
  </si>
  <si>
    <t>Pacifici LED Gen 4 30,5W</t>
  </si>
  <si>
    <t>Módulo Bandeja F.O. 6 adaptadores dúplex LC (12 fibras SM). Ref: 19SIRICFLCU1201 SIEMON</t>
  </si>
  <si>
    <t>Cemento 25 kg</t>
  </si>
  <si>
    <t>Arena rio</t>
  </si>
  <si>
    <t>Reposición de andén en concreto e=0.10m, f'c=21mpa</t>
  </si>
  <si>
    <t>Juego de empalmes elastoméricos 15 kV al 133% cable #2 XLPE</t>
  </si>
  <si>
    <t>Tubería 1" TMG</t>
  </si>
  <si>
    <t>Transformador tipo pedestal, capacidad 112.5 kVA, 13200/208-120 V</t>
  </si>
  <si>
    <t>Malla eslabonada</t>
  </si>
  <si>
    <t>Tubo cerramiento negro 1-1/2" x 2.5mm x 6m</t>
  </si>
  <si>
    <t>Luminaria tipo bala 3 W</t>
  </si>
  <si>
    <t>Luminaria tipo bala 9 W</t>
  </si>
  <si>
    <t>Pictograma de emergencia con batería de emergencia</t>
  </si>
  <si>
    <t>Planta eléctrica cummins de 125Kva con cabina insonorizada , transferencia automática y tubería de escape</t>
  </si>
  <si>
    <t>Tapa en lámina coll roled 3mm a=0.4m</t>
  </si>
  <si>
    <t xml:space="preserve">Fibra Optica MM 10G  LC-LC Duplex OM3  </t>
  </si>
  <si>
    <t>Fibra óptica SM 48H Armada 10G</t>
  </si>
  <si>
    <t>able ensamblado de Fibra Óptica OM3 Duplex preconectorizada  12h monomodo ls0h</t>
  </si>
  <si>
    <t>Llenos con material del sitio</t>
  </si>
  <si>
    <t>12.15</t>
  </si>
  <si>
    <t>12.16</t>
  </si>
  <si>
    <t>12.17</t>
  </si>
  <si>
    <t>12.18</t>
  </si>
  <si>
    <t>12.19</t>
  </si>
  <si>
    <t>Localización y Replanteo en Linea</t>
  </si>
  <si>
    <t>Excavacion Material comun Zanja Man  H= 0-2 m</t>
  </si>
  <si>
    <t>Excavacion Material comun Zanja Man H=2-4 m  Inc Entibado</t>
  </si>
  <si>
    <t>Lleno triturado 1/2" 70% + Arena 30%</t>
  </si>
  <si>
    <t>Tub PVC Sanit 10"  Incluye accesorios   NOVAFORT o  SIMILAR (ENTRE CAMARAS)</t>
  </si>
  <si>
    <t>Losa  camara de Inspeccion e=0.175 m  conc  3000 psi   Incl. Refuerzo</t>
  </si>
  <si>
    <t>Base y Cañuela Concreto 3000 psi camaras de Inspeccion</t>
  </si>
  <si>
    <t>Camara de inspeccion en concreto D= 1.2 m  e= 0.15 m  Incl. rfzo</t>
  </si>
  <si>
    <t>Peldaño  3/4"   L= 0.85 m</t>
  </si>
  <si>
    <t>Tapa  polipropileno vehicular  Diam 0,60 m</t>
  </si>
  <si>
    <t>Sumidero sencillo Concreto  3000 psi Incl. Acero de refuerzo</t>
  </si>
  <si>
    <t>Canal disipador en concreto de 20,7 Mpa</t>
  </si>
  <si>
    <t xml:space="preserve">Enrocados de fondo </t>
  </si>
  <si>
    <t>Trincho en guadua h libre = 1,0 m con pint imperm tipo vareta y geotextil nt 1600</t>
  </si>
  <si>
    <t>Cinta PVC V-15</t>
  </si>
  <si>
    <t>Canal A.LL  en concreto 3000 psi + Incl Excav , afirm  y rejilla en angulo 1 1/2" x 3/8</t>
  </si>
  <si>
    <t>CARPINTERIA METALICA</t>
  </si>
  <si>
    <t>CARPINTERIA EN ALUMINIO</t>
  </si>
  <si>
    <t>Puerta cortafuego P2 en lámina galvanizada de 45mm de  1.00 x 2.20</t>
  </si>
  <si>
    <t xml:space="preserve">Puerta sencilla P3 en lámina galvanizada CR Cal.20 de 0.90m x 2.00m  </t>
  </si>
  <si>
    <t>Puerta sencilla P5 en lámina galvanizada CR Cal.20 de 1.20m x 2.15m con brazo hidráulico</t>
  </si>
  <si>
    <t xml:space="preserve">Puerta doble P6 en lámina galvanizada CR Cal.20 de 2.00m x 2.15m. </t>
  </si>
  <si>
    <t>Suministro Puerta Cortafuego, incluye transporte</t>
  </si>
  <si>
    <t>Brazo Hidráulico para Puerta YALE</t>
  </si>
  <si>
    <t>Suministro, Puerta en Aluminio, incluye transporte</t>
  </si>
  <si>
    <t>Suministro Ventana en Aluminio, incluye transporte</t>
  </si>
  <si>
    <t xml:space="preserve">Suministro Puertas Metálicas en Lámina COLD ROLLED CAL. 20, incluye transporte </t>
  </si>
  <si>
    <t xml:space="preserve">Puertas sencillas P1 y P8 en lámina galvanizada CR Cal.20 de 1.20m x 2.00m  </t>
  </si>
  <si>
    <t>Transporte Piloteadora</t>
  </si>
  <si>
    <t>REDES SANITARIAS</t>
  </si>
  <si>
    <t>Patch panel deslizable de Fibra Optica con dos (2) acoples duplex LC-LC con tapa ciega, para fibra monomodo. Formato 2U para rack de 19".</t>
  </si>
  <si>
    <t>PCORD FO MONOM LC-LC 3M LS0H Ref 19SIFJ2LCULCUL03H</t>
  </si>
  <si>
    <t>Suministro e instalación de fibra óptica monomodo 48H  (ref: SIEMON)</t>
  </si>
  <si>
    <t>Suministro e instalación de  PIGTAIL MONOMODO LC 1M (ref: 19SIFP1BLCUL01 SIEMON)</t>
  </si>
  <si>
    <t>PCORD FO MONOM LC-LC 4M LS0H Ref 19SIFJ2LCULCUL04H Cable de 4 metros long, (Ref SIEMON)</t>
  </si>
  <si>
    <t>Cable ensamblado de Fibra Óptica preconectorizada 12h monomodo ls0h 40m. Cable de 40 metros long. Ref: 19SIFR12SML040MC, (Ref: SIEMON).</t>
  </si>
  <si>
    <t>Viga de fundación en concreto f'c = 245 kgf/cm2</t>
  </si>
  <si>
    <t>Pantalla en concreto f'c = 280 kgf/cm2</t>
  </si>
  <si>
    <t xml:space="preserve">Refuerzo en malla electrosoldada para losas de contrapiso </t>
  </si>
  <si>
    <t>Refuerzo en malla electrosoldada para losas aligeradas</t>
  </si>
  <si>
    <t>Losa aligerada,  incluye vigas y viguetas en concreto f'c = 280 kgf/cm2</t>
  </si>
  <si>
    <t xml:space="preserve">Preparación, formaleteado y fundición anillos caisson </t>
  </si>
  <si>
    <t>Excavación Manual Caisson Fuste</t>
  </si>
  <si>
    <t xml:space="preserve">Excavacion Manual Campana </t>
  </si>
  <si>
    <r>
      <t xml:space="preserve">Piso Vinilico TARALAY, espesor=2mm, capa de uso de 0.7mm, BORGO AZUL 59529, incluye cordón de soldadura, sello con Sikaflex y mortero impermeabilizado 1:3 . </t>
    </r>
    <r>
      <rPr>
        <sz val="9"/>
        <color rgb="FF6716D4"/>
        <rFont val="Arial"/>
        <family val="2"/>
      </rPr>
      <t/>
    </r>
  </si>
  <si>
    <r>
      <t xml:space="preserve">Piso Vinilico TARALAY, espesor=2mm, capa de uso de 0.7mm, BORGO AZUL 59529, incluye cordón de soldadura, sello con Sikaflex, instalado sobre placa de fibrocemento </t>
    </r>
    <r>
      <rPr>
        <sz val="9"/>
        <color rgb="FF6716D4"/>
        <rFont val="Arial"/>
        <family val="2"/>
      </rPr>
      <t/>
    </r>
  </si>
  <si>
    <t>Pilote tipo caisson fabricado en concreto tremie de f'c=245 kgf/cm2, incluye excavación manual, fabricación de anillos y retiro de material sobrante.</t>
  </si>
  <si>
    <t>Pilotes perforados de diámetro 1.00m, incluye colocación del concreto</t>
  </si>
  <si>
    <t>CONCRETO PREMEZCLADO 3500 PSI- 24.5MPA - TREMIE</t>
  </si>
  <si>
    <t>Sellador de pisos tipo sella concrete</t>
  </si>
  <si>
    <t>Muro de contención de altura variable en concreto de f'c = 280 kgf/cm2</t>
  </si>
  <si>
    <t>Pilotes perforados de diámetro 0.80m, incluye colocación del concreto</t>
  </si>
  <si>
    <t>Pilotes perforados de diámetro 0.70m, incluye colocación del concreto</t>
  </si>
  <si>
    <t>Pilotes perforados df 1.00m, fabricado en concreto tremie de f'c=245 kgf/cm2, incluye excavación y retiro de material sobrante</t>
  </si>
  <si>
    <t>Pilotes perforados df 0.70m, fabricado en concreto tremie de f'c=245 kgf/cm2, incluye excavación y retiro de material sobrante</t>
  </si>
  <si>
    <t xml:space="preserve">PROTECTOR DE BORDE EN PVC </t>
  </si>
  <si>
    <t>Tragantes 4X3"</t>
  </si>
  <si>
    <t>Punto sanitario 3"</t>
  </si>
  <si>
    <t>Tuberia PVC-Sanitaria 6"</t>
  </si>
  <si>
    <t xml:space="preserve">Extintor Multiproposito 20 Lbs </t>
  </si>
  <si>
    <t>Toma siamesa 4"x2.1/2"x2.1/2", incluye cheque listado de 4"</t>
  </si>
  <si>
    <t>Soporte metalico 6"</t>
  </si>
  <si>
    <t>Tuberia acero al carbon sch 40 1" roscar, incluye accesorios, soportes,  acabado con base epoxica y pintura uretano color rojo</t>
  </si>
  <si>
    <t>Tuberia acero al carbon sch 10 2" Ranurar, incluye accesorios, soportes, acabado con base epoxica y pintura uretano color rojo</t>
  </si>
  <si>
    <t>Tubería acero  al carbón 3", incluye accesorios, soportes, acabado con base epoxica y pintura uretano color rojo</t>
  </si>
  <si>
    <t>Caja inspecc  concreto 3000 psi  0.9 x 0.9 m  e= 0.10 m, inc refuerzo</t>
  </si>
  <si>
    <t>Caja inspecc  concreto 3000 psi  0.6 x 0.6 m  e= 0.10 m, inc refuerzo</t>
  </si>
  <si>
    <t>Gárgola</t>
  </si>
  <si>
    <t>Valvula 1/2"</t>
  </si>
  <si>
    <t>Valvula 1,1/4"</t>
  </si>
  <si>
    <t>Valvula 1,1/2"</t>
  </si>
  <si>
    <t>Valvula  2"</t>
  </si>
  <si>
    <t>Valvula 3"</t>
  </si>
  <si>
    <t>Suministro e instalación de motobombas sumergibles 5 Hp</t>
  </si>
  <si>
    <t xml:space="preserve">Suministro e instalación de tanque hidroneumatico de membrana 200 litros </t>
  </si>
  <si>
    <t>Suministro e instalación de tablero eléctrico de control de motobombas con variador de velocidad</t>
  </si>
  <si>
    <t>Buje Soldado 4x3</t>
  </si>
  <si>
    <t xml:space="preserve">Bordillo en concreto a = 12 cm h = 20 cm, incluye refuerzo </t>
  </si>
  <si>
    <t>Gargola prefabricada en concreto 28x10x7x6</t>
  </si>
  <si>
    <t>PINTURA ANTICORROSIVO EPOXICA</t>
  </si>
  <si>
    <t xml:space="preserve">PINTURA EPOXIPOLIAMIDA - URETANO </t>
  </si>
  <si>
    <t>Tubería acero  al carbon 4" , incluye accesorios, soportes, acabado con base epoxica y pintura uretano color rojo</t>
  </si>
  <si>
    <t>SIAMESA  3"  CON CHEQUE INCORPORADO CUERPO EN HIERRO Y ACCESORIOS EN BRONCE</t>
  </si>
  <si>
    <t>Cheque de cortina listado UL red de incendios 4"</t>
  </si>
  <si>
    <t>Suministro e instalacion de motobomba sumergible 5 Hp</t>
  </si>
  <si>
    <t>Suministro e instalación de tanque hidroneumatico de membrana 200 litros</t>
  </si>
  <si>
    <t>Suministro e instalacion tablero electrico de control de motobombas con variador de velocidad</t>
  </si>
  <si>
    <t>Perforación en concreto 4"</t>
  </si>
  <si>
    <t>Cordón de polietileno expandido de celdas cerradas, de sección circular de 20 mm de diámetro, para el relleno de fondo de junta</t>
  </si>
  <si>
    <t>REDUCCION 4"x3" extremos bridados</t>
  </si>
  <si>
    <t>APOLO</t>
  </si>
  <si>
    <t>Masilla elastómera monocomponente a base de poliuretano, de 600 ml, de alta adherencia, endurecimiento rápido, con elevadas propiedades elásticas, resistencia a la intemperie, al envejecimiento y a los rayos UV, apta para estar en contacto con agua potable</t>
  </si>
  <si>
    <t>Pasamuro de 3"</t>
  </si>
  <si>
    <t>ACCESORIOS      H.G.Ø 1"</t>
  </si>
  <si>
    <t>Persianas en aluminio</t>
  </si>
  <si>
    <t>Ventanas de vidrio fijo y persiana</t>
  </si>
  <si>
    <t>Suministro puerta sencilla en Aluminio y vidrio chapa Yale L370</t>
  </si>
  <si>
    <t>Suministro puerta doble en Aluminio y vidrio chapa antipánico</t>
  </si>
  <si>
    <t>Suministro puerta en celosía de aluminio</t>
  </si>
  <si>
    <t>Ventanas en aluminio de vidrio fijo</t>
  </si>
  <si>
    <t xml:space="preserve">Un </t>
  </si>
  <si>
    <t>Lavamanos Aquajet CF HG Colgar</t>
  </si>
  <si>
    <t>Grifería para Lavamanos Institucional Push Mesa Max</t>
  </si>
  <si>
    <t>Brazos Lavamanos para drywall (muros livianos ).</t>
  </si>
  <si>
    <t xml:space="preserve">Listón para formaleta de 0,04X0,04X3m (varilla) </t>
  </si>
  <si>
    <t>Grano café, blanco, negro por 23 Kg</t>
  </si>
  <si>
    <t>Sc</t>
  </si>
  <si>
    <t>Poceta de aseo en concreto acabado en granito pulido</t>
  </si>
  <si>
    <t>Pilotes perforados df 1.20m, fabricado en concreto tremie de f'c=245 kgf/cm2, incluye excavación y retiro de material sobrante</t>
  </si>
  <si>
    <t>Campana pilotes perforados, fabricadas en concreto tremie de f'c=245 kgf/cm2, incluye excavación y retiro de material sobrante</t>
  </si>
  <si>
    <t>Pilotes perforados de diámetro 1.20m, incluye colocación del concreto</t>
  </si>
  <si>
    <r>
      <t>Valor
Unitario</t>
    </r>
    <r>
      <rPr>
        <b/>
        <sz val="10"/>
        <color rgb="FF0070C0"/>
        <rFont val="Arial"/>
        <family val="2"/>
      </rPr>
      <t/>
    </r>
  </si>
  <si>
    <t xml:space="preserve">ACTIVIDADES PRELIMINARES - </t>
  </si>
  <si>
    <t>SUBTOTAL CAPITULO</t>
  </si>
  <si>
    <t>CANTIDADES OBRA CIVIL</t>
  </si>
  <si>
    <t>CANTIDADES HS</t>
  </si>
  <si>
    <t>APUS HS</t>
  </si>
  <si>
    <t>CANTIDADES ELECTRICAS</t>
  </si>
  <si>
    <t>Utilidades</t>
  </si>
  <si>
    <t>IVA sobre Utilidad</t>
  </si>
  <si>
    <t xml:space="preserve">TOTAL SIN IVA </t>
  </si>
  <si>
    <t>SUBTOTAL COSTOS DE CONSTRUCCIÓN</t>
  </si>
  <si>
    <t>Certificación RETIE</t>
  </si>
  <si>
    <t>Certificación RETILAP</t>
  </si>
  <si>
    <t>MANO DE OBRA CIVIL</t>
  </si>
  <si>
    <t xml:space="preserve">Residente de Obra   (Arquitecto, Ingeniero Civil) </t>
  </si>
  <si>
    <t xml:space="preserve">Director de Obra  (Arquitecto, Ingeniero Civil) </t>
  </si>
  <si>
    <t>Profesional de seguridad y salud en el trabajo</t>
  </si>
  <si>
    <t>PLAZO (meses)</t>
  </si>
  <si>
    <t>SUBTOTAL CAPITULO 1</t>
  </si>
  <si>
    <t>SUBTOTAL CAPITULO 2</t>
  </si>
  <si>
    <t>SUBTOTAL CAPITULO 3</t>
  </si>
  <si>
    <t>SUBTOTAL CAPITULO 4</t>
  </si>
  <si>
    <t xml:space="preserve">SUBTOTAL CAPITULO 5 </t>
  </si>
  <si>
    <t>SUBTOTAL CAPITULO 6</t>
  </si>
  <si>
    <t>SUBTOTAL CAPITULO 7</t>
  </si>
  <si>
    <t>SUBTOTAL CAPITULO 8</t>
  </si>
  <si>
    <t>SUBTOTAL CAPITULO 9</t>
  </si>
  <si>
    <t>SUBTOTAL CAPITULO 10</t>
  </si>
  <si>
    <t xml:space="preserve">SUBTOTAL CAPITULO 11 </t>
  </si>
  <si>
    <t xml:space="preserve">SUBTOTAL CAPITULO12 </t>
  </si>
  <si>
    <t>SUBTOTAL CAPITULO 13</t>
  </si>
  <si>
    <t>SUBTOTAL CAPITULO 14</t>
  </si>
  <si>
    <t>SUBTOTAL CAPITULO 15</t>
  </si>
  <si>
    <t>SUBTOTAL CAPITULO 16</t>
  </si>
  <si>
    <t>SUBTOTAL CAPITULO 17</t>
  </si>
  <si>
    <t>SUBTOTAL CAPITULO 18</t>
  </si>
  <si>
    <t>SUBTOTAL CAPITULO 19</t>
  </si>
  <si>
    <t>SUBTOTAL CAPITULO 20</t>
  </si>
  <si>
    <t>SUBTOTAL CAPITULO 21</t>
  </si>
  <si>
    <t>SUBTOTAL CAPITULO 22</t>
  </si>
  <si>
    <t>SUBTOTAL CAPITULO 23</t>
  </si>
  <si>
    <t>SUBTOTAL CAPITULO 24</t>
  </si>
  <si>
    <t>Suministro e instalación de espejo   4 mm. 1.40m alto x0.79m ancho. biselado y pulido en cuatro lados. (incluye elementos de fijación al muro).</t>
  </si>
  <si>
    <t>Gastos de legalización</t>
  </si>
  <si>
    <t>CANT</t>
  </si>
  <si>
    <t>RENDMTO</t>
  </si>
  <si>
    <t>VR. UNIT</t>
  </si>
  <si>
    <t>Vr. Total</t>
  </si>
  <si>
    <t>Lavamanos tipo Acuacer de colgar CORONA</t>
  </si>
  <si>
    <t>Kit Grifería industrial de pedal</t>
  </si>
  <si>
    <t>kit</t>
  </si>
  <si>
    <t>Oficial (jornal + prestaciones)</t>
  </si>
  <si>
    <t>Herramienta menor (% mano obra)</t>
  </si>
  <si>
    <t>Total precio............</t>
  </si>
  <si>
    <t>Dispensador de gel antibacterial</t>
  </si>
  <si>
    <t>Elementos de seguridad industrial</t>
  </si>
  <si>
    <t>Guantes</t>
  </si>
  <si>
    <t>Par</t>
  </si>
  <si>
    <t>Gafas</t>
  </si>
  <si>
    <t>Botas</t>
  </si>
  <si>
    <t>Uniforme</t>
  </si>
  <si>
    <t>Casco</t>
  </si>
  <si>
    <t>Arneses</t>
  </si>
  <si>
    <t>Andamio certificado  acceso durante construcción</t>
  </si>
  <si>
    <t>cuerpo</t>
  </si>
  <si>
    <t xml:space="preserve">Elementos de Bioseguridad </t>
  </si>
  <si>
    <t>AntibacterialX20 lts</t>
  </si>
  <si>
    <t>Jabón LíquidoX gl</t>
  </si>
  <si>
    <t>alcohol x 3800</t>
  </si>
  <si>
    <t>Tapabocas lavable</t>
  </si>
  <si>
    <t>Cinta reposición señalización</t>
  </si>
  <si>
    <t>Termometro infrarrojo</t>
  </si>
  <si>
    <t>Tapete de desinfección</t>
  </si>
  <si>
    <t>Amonio cuaternarioX5 litros</t>
  </si>
  <si>
    <t>Toallas de papel caja x 24 paquetes</t>
  </si>
  <si>
    <t>Sanitarios (campamento)</t>
  </si>
  <si>
    <t>Cinta de señalización cal 6 de (70mmX50m)</t>
  </si>
  <si>
    <t>Señalizador tubular de 1,30 m, (2 líneas de cinta) base de caucho</t>
  </si>
  <si>
    <t>Señalización y demarcación con cinta de seguridad incluye señalizador tubular</t>
  </si>
  <si>
    <t>ASCENSOR SCHINDLER ANDINO3300 new edition, 8 personas (630Kg)</t>
  </si>
  <si>
    <t xml:space="preserve">Suministro e instalación ASCENSOR SCHINDLER ANDINO 3300 new edition, 8 personas (630Kg), incluye actividades de aprestamiento.  </t>
  </si>
  <si>
    <t>Retiro y reinstalación luminaria sendero existente</t>
  </si>
  <si>
    <t>Llenos con sub base compactado (98%) con máquina, incluye transporte</t>
  </si>
  <si>
    <t>SUBBASE INCLUYE TRANSPORTE</t>
  </si>
  <si>
    <t>ARENA LAVADA DE RIO INCLUYE TRANSPORTE</t>
  </si>
  <si>
    <t>GRAVILLA COMUN DE RIO INCLUYE TRANSPORTE</t>
  </si>
  <si>
    <t>APU SGSST</t>
  </si>
  <si>
    <t>SUBTOTAL LEGALIZACIÓN Y PÓLIZAS</t>
  </si>
  <si>
    <t>3. LEGALIZACIÓN Y PÓLIZAS</t>
  </si>
  <si>
    <t>Profesional para elaboración de programación en project y control de obra ( Ing civil, Arquitecto, profesiones afines)</t>
  </si>
  <si>
    <t>Elementos de SGSST y de bioseguridad (COVID_19)</t>
  </si>
  <si>
    <t>Desmonte de 4 cables de fibra optica de 48 hilos</t>
  </si>
  <si>
    <t>Instalación de 4 cables de fibra optica de 48 hilos</t>
  </si>
  <si>
    <t>Fusiones de hilos de fibra óptica incluye pitgail</t>
  </si>
  <si>
    <t xml:space="preserve">Muros de fachada en mampostería reforzada e = 0.15 m con ladrillo estructural de perforación vertical de 12 x 30 x 20 cm </t>
  </si>
  <si>
    <t>Suministro e instalación de luminaria cuadrada de incrustar de 40W. Marca Philips, incluye marco para incrustar</t>
  </si>
  <si>
    <t>Suministro e instalación de luminaria LED DOWN recesadade 19W, seguridad clase 1, reflector de aluminio front cover marca Philips</t>
  </si>
  <si>
    <t>Suministro e instalación de luminaria led de emergencia cabezal ajustable y orientable, batería ni-cd autonomia 90min . Marca Philips</t>
  </si>
  <si>
    <t>Suministro e instalación de luminaria estanca LED  8,5"38w. Marca philips</t>
  </si>
  <si>
    <t>Suministro e instalación de luminaria LED down recesada 9,5W, seguridad clase 1, reflector de aluminio. Marca Philips</t>
  </si>
  <si>
    <t>Suministro e instalación de luminaria LED tipo bala piso, 3W. Acero inoxidable mas aluminio.Marca Sylvania</t>
  </si>
  <si>
    <t>Suministro e instalación de luminarias SPOT LED 16 W integrado para riel (incluye riel  de 2 mts blanco). Marca tecnolite.</t>
  </si>
  <si>
    <t>Suministro e instalación de luminaria LED tipo bala piso, 9W. Acero inoxidable mas aluminio.Marca Sylvania</t>
  </si>
  <si>
    <t>Suministro e instalación de luminaria señalética 4.5 W, envolvente plástico banderola metacrilato, batería Ni -Cd. Marca ILTEC</t>
  </si>
  <si>
    <t>Suministro e instalación de luminaria LED  DOWN light Jupiter 30w Chasis de cilindro de suspender. Marca sylvania</t>
  </si>
  <si>
    <t>Puerta sencilla Pivotante en aluminio anodizado natural, en celosía y partidor central
a=1,0 m, altura =2,0 m</t>
  </si>
  <si>
    <t>Puerta P7 y P11  sencilla Pivotante, 5 módulos de vidrio  de seguridad , película No frost, con celosía en la parte inferior, jaladera en tubo vertical de 1 1/2".  
Ancho= 0,8 m,altura =2,0 m</t>
  </si>
  <si>
    <t>Puerta sencilla Pivotante, 5 módulos de vidrio  de seguridad , con celosía en la parte inferior, jaladera en tubo vertical de 1/2".  
Ancho= 0,9 m,altura =2,0 m</t>
  </si>
  <si>
    <t>Puerta sencilla Pivotante, 5 módulos de vidrio  de seguridad ,  con celosía en la parte inferior, jaladera en tubo vertical de 1 1/2".  
 ancho= 1,2m,altura =2,64 m más  dintel en celosía   Altura =0,9m</t>
  </si>
  <si>
    <t>Puerta P10 y P12  sencilla Pivotante, 5 módulos de vidrio  de seguridad ,  con celosía en la parte inferior,jaladera en tubo vertical de 1 1/2".  
 ancho= 0,9 m,altura =2,0 m más  dintel en vidiro de altura 0,64 y 2  celosía de   Alturas =0,6 y 0,3m</t>
  </si>
  <si>
    <t>Puerta sencilla Pivotante, 5 módulos de vidrio  de seguridad ,  con celosía en la parte inferior,jaladera en tubo vertical de 1 1/2".  
 ancho= 0,9 m,altura =2,0 m más  dintel en vidiro de altura 0,64 y 2  celosía de   Alturas =0,6 y 0,3m</t>
  </si>
  <si>
    <t>Puerta Doble Pivotante, 5 módulos de vidrio  de seguridad ,  con celosía en la parte inferior, jaladera en tubo vertical de 1 1/2". Barras antipánico.
 ancho= 2,35m,altura =2,64 m más  dintel en celosía   Altura =0,9m</t>
  </si>
  <si>
    <t>Puerta cuadruple Pivotante, 5 módulos de vidrio  de seguridad ,  con celosía en la parte inferior, jaladera en tubo vertical de 1 1/2". Barras antipánico.
 ancho=4,09 m,altura =2,64 m más  dintel en celosía   Altura =0,9m</t>
  </si>
  <si>
    <t>Puerta triple Pivotante, 5 módulos de vidrio  de seguridad ,  con celosía en la parte inferior, jaladera en tubo vertical de 1 1/2". Barras antipánico.
 ancho= 3,0 m,altura =2,64 m más  dintel en celosía   Altura =0,9m</t>
  </si>
  <si>
    <t>Ventana V1  Marco en U-78 (3" X 1.5")Celosía vertical, alfajía 16 cm</t>
  </si>
  <si>
    <t>Ventana V2 con perfil S45 y ALN 688 pesado, Vidrios fijos con partidores  horizontales cada 0,7</t>
  </si>
  <si>
    <t>Ventanas V3-V4-V9-V11-V17-V18 Marco en U-78, celosía en ALN 315, Vidrios fijos con 2 celosias en la parte superior de 0,3m y 0,6 m de alturac /u. Al fajía de 16 cm</t>
  </si>
  <si>
    <t>Vidrios fijos con 2 celosias en la parte superior de 0,3m y 0,6 m de alturac /u</t>
  </si>
  <si>
    <t>Vidrios fijos con 2 celosias en la parte superior de 0,3m y 0,6 m de alturac /u, altura 1,54</t>
  </si>
  <si>
    <t>Vidrio fijo con celosia  de  h=0,9 en la parte superior</t>
  </si>
  <si>
    <t xml:space="preserve">Vidrios fijos con partidores  horizantales cada 0,7 más celosía vertical de ancho = 0,65 y de toda la altura </t>
  </si>
  <si>
    <t>Ventanas V6-V10-V19-V20-V22 marco perimetal 1"x3" y ALN 7440, alfajía de 16 cm. Un ala móvil vidrio fijo en la parte superior</t>
  </si>
  <si>
    <t>Un ala móvil con vidrio fijo en la parte superior</t>
  </si>
  <si>
    <t>Ventanas V7 Y V12   marco perimetal 1"x3" V7 Vidrio fijo sobre puertas, V12 un ala móvil perfil 5020</t>
  </si>
  <si>
    <t>Un ala móvil</t>
  </si>
  <si>
    <t>Ventanas V8 Y V26, marco perimetral 1"X3" perfil 7440 Un ala móvil con celosía de  h=0,9 en la parte superior</t>
  </si>
  <si>
    <t xml:space="preserve">Ala móvil celosía en la parte superior </t>
  </si>
  <si>
    <t>Ventanas V13-V15-V16-V21-V23-V24-V25-V29 marco perimetal 1"x3"  ALN  7440  y alfajía de  16 cm, Alas móviles con vidrios fijos en la parte superior</t>
  </si>
  <si>
    <t>Alas móviles con vidrios fijos en la parte superior</t>
  </si>
  <si>
    <t>Vidrios fijos en la parte superior y en la inferior; con barras anticaida</t>
  </si>
  <si>
    <t>Ventana V14 con perfil S45 y ALN 688 , Vidrios fijos con un partidor intermedio y celosía de 0,9en la parte superior</t>
  </si>
  <si>
    <t>Ventanas V27 y V28 Marco en U78 (3"x1.5")Vidrios fijos de 1,74 de altura más 2 celosias en la parte superior de 0,3m y 0,6 m de altura c /u.</t>
  </si>
  <si>
    <t>Vidrios fijos con 2 celosias en la parte superior de 0,3m y 0,6 m de alturac /u, altura 2,64</t>
  </si>
  <si>
    <t xml:space="preserve"> Ventana V30 Marco en U78 (3"x1.5" )Celosía horizontal de 0,60 de altura</t>
  </si>
  <si>
    <t>V1</t>
  </si>
  <si>
    <t>V2</t>
  </si>
  <si>
    <t>V3 Y OTRAS</t>
  </si>
  <si>
    <t>V9</t>
  </si>
  <si>
    <t>V11</t>
  </si>
  <si>
    <t>V17</t>
  </si>
  <si>
    <t>V18</t>
  </si>
  <si>
    <t>V4</t>
  </si>
  <si>
    <t>V5</t>
  </si>
  <si>
    <t>V6 Y OTRAS</t>
  </si>
  <si>
    <t>V10</t>
  </si>
  <si>
    <t>V19</t>
  </si>
  <si>
    <t>V20</t>
  </si>
  <si>
    <t>V22</t>
  </si>
  <si>
    <t>V7 y V12</t>
  </si>
  <si>
    <t>V12</t>
  </si>
  <si>
    <t>V8</t>
  </si>
  <si>
    <t>V26</t>
  </si>
  <si>
    <t>V13 y otras</t>
  </si>
  <si>
    <t>V15</t>
  </si>
  <si>
    <t>V16</t>
  </si>
  <si>
    <t>V21</t>
  </si>
  <si>
    <t>V23</t>
  </si>
  <si>
    <t>V24</t>
  </si>
  <si>
    <t>V25</t>
  </si>
  <si>
    <t>V29</t>
  </si>
  <si>
    <t>V14</t>
  </si>
  <si>
    <t>V27</t>
  </si>
  <si>
    <t>V28</t>
  </si>
  <si>
    <t>V30</t>
  </si>
  <si>
    <t>P7 y otra</t>
  </si>
  <si>
    <t>P11</t>
  </si>
  <si>
    <t>P9</t>
  </si>
  <si>
    <t xml:space="preserve">P10 y otra </t>
  </si>
  <si>
    <t>P12</t>
  </si>
  <si>
    <t>P13</t>
  </si>
  <si>
    <t>P14</t>
  </si>
  <si>
    <t>P15</t>
  </si>
  <si>
    <t xml:space="preserve"> Suministro e instalación de luminaria tipo tortuga led 12w 960lm marca Sylvania</t>
  </si>
  <si>
    <t xml:space="preserve">Suministro e instalación Luminaria salida de emergencia uso interior, Marca ILTEC  </t>
  </si>
  <si>
    <t>Carpinteria en Aluminio - Materiales</t>
  </si>
  <si>
    <t xml:space="preserve">Ventanas </t>
  </si>
  <si>
    <t>Puertas</t>
  </si>
  <si>
    <t>M.O.Carpinteria en Aluminio</t>
  </si>
  <si>
    <t>Transporte Carpinteria en Aluminio</t>
  </si>
  <si>
    <t>Luminarias</t>
  </si>
  <si>
    <t xml:space="preserve">Incluye iva </t>
  </si>
  <si>
    <t>No.</t>
  </si>
  <si>
    <t>VALOR TOTAL  CONSTRUCCIÓN y CERTIFICACICIONES</t>
  </si>
  <si>
    <t>Análisis Obligatorio A.O</t>
  </si>
  <si>
    <t>AO</t>
  </si>
  <si>
    <t>Fecha diciembre de 2020</t>
  </si>
  <si>
    <t>Vr. Obra:</t>
  </si>
  <si>
    <t>Lavamanos</t>
  </si>
  <si>
    <t>dispensador de gel antibacterial</t>
  </si>
  <si>
    <t xml:space="preserve">COSTO SEGURIDAD INDUSTRIAL Y BIOSEGURIDAD </t>
  </si>
  <si>
    <t xml:space="preserve">Lavamanos </t>
  </si>
  <si>
    <t xml:space="preserve">Dispensadores de desinfección </t>
  </si>
  <si>
    <t xml:space="preserve">Tuberia PVC sanitaria de 2" </t>
  </si>
  <si>
    <t>Tuberia Pvc presión 1/2" RDE 9</t>
  </si>
  <si>
    <t>NOTA. LA cantidad de lavamanos y dispensadores se debe conservar</t>
  </si>
  <si>
    <t>Ayudante aseo, desinfección y limpieza</t>
  </si>
  <si>
    <t>Elementos de SGSST incluye manejo de bioseguridad (COVID_19). ANÁLISIS OBLIGATORIO A.O</t>
  </si>
  <si>
    <t>Provisional de energía y acueducto incluye contadores</t>
  </si>
  <si>
    <t>Localización y replanteo edificaciones y exteriores</t>
  </si>
  <si>
    <t>Elaboración e Impresión Planos Record (Debe incluir copia de revisión y planos finales revisados)</t>
  </si>
  <si>
    <t>Construcción de la infraestructura educativa para la facultad de ingenierias en la U.T.P</t>
  </si>
  <si>
    <t>Construcción de la infraestructura educativa para la facultad de Ingenierías en la
Universidad Tecnológica de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</si>
</sst>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\ _€_-;\-* #,##0\ _€_-;_-* &quot;-&quot;\ _€_-;_-@_-"/>
    <numFmt numFmtId="168" formatCode="0.0%"/>
    <numFmt numFmtId="169" formatCode="&quot;$&quot;\ #,##0.00"/>
    <numFmt numFmtId="170" formatCode="&quot;$&quot;\ #,##0"/>
    <numFmt numFmtId="171" formatCode="0.0"/>
    <numFmt numFmtId="172" formatCode="0.0000"/>
    <numFmt numFmtId="173" formatCode="_-&quot;$&quot;\ * #,##0_-;\-&quot;$&quot;\ * #,##0_-;_-&quot;$&quot;\ * &quot;-&quot;??_-;_-@_-"/>
    <numFmt numFmtId="174" formatCode="_ &quot;$&quot;\ * #,##0.00_ ;_ &quot;$&quot;\ * \-#,##0.00_ ;_ &quot;$&quot;\ * &quot;-&quot;??_ ;_ @_ "/>
    <numFmt numFmtId="175" formatCode="_([$$-2C0A]* #,##0.00_);_([$$-2C0A]* \(#,##0.00\);_([$$-2C0A]* &quot;-&quot;??_);_(@_)"/>
    <numFmt numFmtId="176" formatCode="&quot;$&quot;#,##0"/>
    <numFmt numFmtId="177" formatCode="_ [$$-2C0A]\ * #,##0_ ;_ [$$-2C0A]\ * \-#,##0_ ;_ [$$-2C0A]\ * &quot;-&quot;_ ;_ @_ "/>
    <numFmt numFmtId="178" formatCode="_([$$-2C0A]* #,##0_);_([$$-2C0A]* \(#,##0\);_([$$-2C0A]* &quot;-&quot;??_);_(@_)"/>
    <numFmt numFmtId="179" formatCode="_-&quot;$&quot;* #,##0.00_-;\-&quot;$&quot;* #,##0.00_-;_-&quot;$&quot;* &quot;-&quot;??_-;_-@_-"/>
    <numFmt numFmtId="180" formatCode="_(&quot;$&quot;* #,##0_);_(&quot;$&quot;* \(#,##0\);_(&quot;$&quot;* &quot;-&quot;??_);_(@_)"/>
    <numFmt numFmtId="181" formatCode="#,##0.0"/>
    <numFmt numFmtId="182" formatCode="_(&quot;$&quot;\ * #,##0.0000_);_(&quot;$&quot;\ * \(#,##0.0000\);_(&quot;$&quot;\ * &quot;-&quot;????_);_(@_)"/>
    <numFmt numFmtId="183" formatCode="_-[$$-2C0A]\ * #,##0.00_-;\-[$$-2C0A]\ * #,##0.00_-;_-[$$-2C0A]\ * &quot;-&quot;??_-;_-@_-"/>
    <numFmt numFmtId="184" formatCode="&quot;$&quot;\ #,##0.000"/>
    <numFmt numFmtId="185" formatCode="0.00000"/>
    <numFmt numFmtId="186" formatCode="0.0000000"/>
  </numFmts>
  <fonts count="6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indexed="8"/>
      <name val="MS Sans Serif"/>
    </font>
    <font>
      <sz val="10"/>
      <color indexed="8"/>
      <name val="MS Sans Serif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color rgb="FFFF0000"/>
      <name val="MS Sans Serif"/>
    </font>
    <font>
      <b/>
      <sz val="10"/>
      <color rgb="FFFF0000"/>
      <name val="MS Sans Serif"/>
    </font>
    <font>
      <b/>
      <sz val="11"/>
      <color rgb="FFFF0000"/>
      <name val="Calibri"/>
      <family val="2"/>
      <scheme val="minor"/>
    </font>
    <font>
      <sz val="10"/>
      <color indexed="8"/>
      <name val="Arial Narrow"/>
      <family val="2"/>
    </font>
    <font>
      <sz val="10"/>
      <color indexed="8"/>
      <name val="MS Sans Serif"/>
      <family val="2"/>
    </font>
    <font>
      <b/>
      <sz val="10"/>
      <color indexed="8"/>
      <name val="Arial Narrow"/>
      <family val="2"/>
    </font>
    <font>
      <b/>
      <sz val="10"/>
      <name val="MS Sans Serif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0"/>
      <color rgb="FF3366FF"/>
      <name val="Arial"/>
      <family val="2"/>
    </font>
    <font>
      <sz val="10"/>
      <color theme="1"/>
      <name val="Arial"/>
      <family val="2"/>
    </font>
    <font>
      <b/>
      <sz val="12"/>
      <color indexed="8"/>
      <name val="Century Gothic"/>
      <family val="2"/>
    </font>
    <font>
      <b/>
      <sz val="10"/>
      <color rgb="FFFF0000"/>
      <name val="Century Gothic"/>
      <family val="2"/>
    </font>
    <font>
      <b/>
      <sz val="10"/>
      <color rgb="FF0070C0"/>
      <name val="Arial"/>
      <family val="2"/>
    </font>
    <font>
      <sz val="9"/>
      <color rgb="FF6716D4"/>
      <name val="Arial"/>
      <family val="2"/>
    </font>
    <font>
      <sz val="11"/>
      <color rgb="FF000000"/>
      <name val="Calibri"/>
      <family val="2"/>
    </font>
    <font>
      <sz val="9"/>
      <color indexed="8"/>
      <name val="MS Sans Serif"/>
    </font>
    <font>
      <b/>
      <sz val="10"/>
      <color rgb="FFC00000"/>
      <name val="Century Gothic"/>
      <family val="2"/>
    </font>
    <font>
      <sz val="9.5"/>
      <name val="MS Sans Serif"/>
    </font>
    <font>
      <b/>
      <sz val="10"/>
      <name val="Century Gothic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1"/>
      <name val="Eras Medium ITC"/>
      <family val="2"/>
    </font>
    <font>
      <sz val="20"/>
      <color theme="1"/>
      <name val="Arial"/>
      <family val="2"/>
    </font>
    <font>
      <b/>
      <sz val="9"/>
      <color indexed="8"/>
      <name val="Arial"/>
      <family val="2"/>
    </font>
    <font>
      <sz val="11"/>
      <color rgb="FFFF0000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D91"/>
        <bgColor indexed="64"/>
      </patternFill>
    </fill>
    <fill>
      <patternFill patternType="solid">
        <fgColor rgb="FFFFFEC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165" fontId="12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1" fillId="0" borderId="0"/>
    <xf numFmtId="167" fontId="21" fillId="0" borderId="0" applyFont="0" applyFill="0" applyBorder="0" applyAlignment="0" applyProtection="0"/>
    <xf numFmtId="167" fontId="15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2" fontId="20" fillId="0" borderId="0" applyFont="0" applyFill="0" applyBorder="0" applyAlignment="0" applyProtection="0"/>
    <xf numFmtId="0" fontId="9" fillId="0" borderId="0"/>
    <xf numFmtId="0" fontId="32" fillId="0" borderId="0"/>
    <xf numFmtId="174" fontId="1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8" fillId="0" borderId="0"/>
    <xf numFmtId="0" fontId="7" fillId="0" borderId="0"/>
    <xf numFmtId="17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8" fillId="0" borderId="0"/>
    <xf numFmtId="0" fontId="37" fillId="0" borderId="0">
      <alignment vertical="center"/>
    </xf>
    <xf numFmtId="0" fontId="3" fillId="0" borderId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15" fillId="0" borderId="0"/>
    <xf numFmtId="0" fontId="1" fillId="0" borderId="0"/>
    <xf numFmtId="0" fontId="55" fillId="0" borderId="22" applyAlignment="0">
      <alignment horizontal="center" vertical="center"/>
    </xf>
  </cellStyleXfs>
  <cellXfs count="322">
    <xf numFmtId="0" fontId="0" fillId="0" borderId="0" xfId="0"/>
    <xf numFmtId="0" fontId="0" fillId="0" borderId="0" xfId="0" applyBorder="1"/>
    <xf numFmtId="0" fontId="15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/>
    <xf numFmtId="0" fontId="0" fillId="0" borderId="0" xfId="0" applyAlignment="1">
      <alignment wrapText="1"/>
    </xf>
    <xf numFmtId="44" fontId="0" fillId="0" borderId="0" xfId="8" applyFont="1"/>
    <xf numFmtId="44" fontId="16" fillId="0" borderId="0" xfId="8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44" fontId="0" fillId="0" borderId="0" xfId="8" applyFont="1" applyFill="1" applyBorder="1"/>
    <xf numFmtId="0" fontId="19" fillId="0" borderId="0" xfId="0" applyFont="1" applyFill="1" applyBorder="1"/>
    <xf numFmtId="0" fontId="0" fillId="0" borderId="19" xfId="0" applyFont="1" applyFill="1" applyBorder="1"/>
    <xf numFmtId="0" fontId="26" fillId="0" borderId="19" xfId="0" applyFont="1" applyFill="1" applyBorder="1"/>
    <xf numFmtId="0" fontId="0" fillId="0" borderId="5" xfId="0" applyFont="1" applyFill="1" applyBorder="1"/>
    <xf numFmtId="17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/>
    <xf numFmtId="44" fontId="14" fillId="0" borderId="0" xfId="8" applyFont="1" applyFill="1" applyBorder="1" applyAlignment="1">
      <alignment horizontal="right"/>
    </xf>
    <xf numFmtId="0" fontId="14" fillId="0" borderId="0" xfId="0" applyFont="1" applyFill="1" applyBorder="1"/>
    <xf numFmtId="44" fontId="24" fillId="0" borderId="0" xfId="8" applyFont="1" applyFill="1" applyBorder="1" applyAlignment="1">
      <alignment horizontal="right"/>
    </xf>
    <xf numFmtId="0" fontId="25" fillId="0" borderId="0" xfId="0" applyFont="1" applyFill="1" applyBorder="1"/>
    <xf numFmtId="165" fontId="19" fillId="0" borderId="0" xfId="1" applyFont="1" applyFill="1" applyBorder="1"/>
    <xf numFmtId="0" fontId="26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0" xfId="1" applyFont="1" applyFill="1"/>
    <xf numFmtId="168" fontId="0" fillId="0" borderId="0" xfId="9" applyNumberFormat="1" applyFont="1" applyFill="1"/>
    <xf numFmtId="165" fontId="0" fillId="0" borderId="0" xfId="1" applyFont="1" applyFill="1" applyBorder="1"/>
    <xf numFmtId="165" fontId="0" fillId="0" borderId="0" xfId="0" applyNumberFormat="1" applyFill="1" applyBorder="1"/>
    <xf numFmtId="0" fontId="26" fillId="0" borderId="5" xfId="0" applyFont="1" applyFill="1" applyBorder="1"/>
    <xf numFmtId="0" fontId="31" fillId="0" borderId="0" xfId="0" applyFont="1" applyFill="1" applyAlignment="1">
      <alignment horizontal="center"/>
    </xf>
    <xf numFmtId="165" fontId="31" fillId="0" borderId="0" xfId="1" applyFont="1" applyFill="1"/>
    <xf numFmtId="168" fontId="31" fillId="0" borderId="0" xfId="9" applyNumberFormat="1" applyFont="1" applyFill="1"/>
    <xf numFmtId="44" fontId="19" fillId="0" borderId="0" xfId="8" applyFont="1" applyFill="1" applyBorder="1"/>
    <xf numFmtId="0" fontId="24" fillId="0" borderId="0" xfId="0" applyFont="1" applyFill="1" applyBorder="1"/>
    <xf numFmtId="0" fontId="15" fillId="0" borderId="0" xfId="0" applyFont="1" applyFill="1" applyAlignment="1">
      <alignment wrapText="1"/>
    </xf>
    <xf numFmtId="0" fontId="14" fillId="0" borderId="0" xfId="0" applyNumberFormat="1" applyFont="1" applyFill="1" applyBorder="1" applyAlignment="1" applyProtection="1"/>
    <xf numFmtId="0" fontId="14" fillId="0" borderId="0" xfId="0" applyFont="1"/>
    <xf numFmtId="170" fontId="14" fillId="0" borderId="0" xfId="0" applyNumberFormat="1" applyFont="1" applyFill="1" applyBorder="1" applyAlignment="1" applyProtection="1">
      <alignment horizontal="right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wrapText="1"/>
    </xf>
    <xf numFmtId="0" fontId="23" fillId="0" borderId="0" xfId="0" applyFont="1" applyFill="1" applyBorder="1" applyAlignment="1">
      <alignment horizontal="left" vertical="center"/>
    </xf>
    <xf numFmtId="170" fontId="14" fillId="0" borderId="0" xfId="0" applyNumberFormat="1" applyFont="1" applyFill="1" applyBorder="1" applyAlignment="1" applyProtection="1"/>
    <xf numFmtId="0" fontId="15" fillId="0" borderId="0" xfId="2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170" fontId="17" fillId="0" borderId="0" xfId="1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>
      <alignment horizontal="center"/>
    </xf>
    <xf numFmtId="44" fontId="19" fillId="0" borderId="0" xfId="0" applyNumberFormat="1" applyFont="1" applyFill="1" applyBorder="1"/>
    <xf numFmtId="173" fontId="14" fillId="0" borderId="0" xfId="8" applyNumberFormat="1" applyFont="1" applyFill="1" applyBorder="1"/>
    <xf numFmtId="44" fontId="0" fillId="0" borderId="0" xfId="8" applyFont="1" applyFill="1" applyBorder="1" applyAlignment="1">
      <alignment horizontal="right"/>
    </xf>
    <xf numFmtId="0" fontId="33" fillId="0" borderId="0" xfId="15" applyFont="1" applyFill="1" applyAlignment="1">
      <alignment vertical="center"/>
    </xf>
    <xf numFmtId="0" fontId="34" fillId="0" borderId="0" xfId="15" applyFont="1" applyFill="1" applyAlignment="1">
      <alignment vertical="center"/>
    </xf>
    <xf numFmtId="0" fontId="34" fillId="0" borderId="0" xfId="15" applyFont="1" applyFill="1" applyAlignment="1">
      <alignment horizontal="center" vertical="center"/>
    </xf>
    <xf numFmtId="0" fontId="34" fillId="0" borderId="0" xfId="15" applyFont="1" applyFill="1" applyAlignment="1">
      <alignment horizontal="right" vertical="center"/>
    </xf>
    <xf numFmtId="0" fontId="35" fillId="0" borderId="0" xfId="15" applyFont="1" applyFill="1" applyAlignment="1">
      <alignment vertical="center"/>
    </xf>
    <xf numFmtId="10" fontId="34" fillId="0" borderId="0" xfId="15" applyNumberFormat="1" applyFont="1" applyFill="1" applyAlignment="1">
      <alignment horizontal="center" vertical="center"/>
    </xf>
    <xf numFmtId="0" fontId="36" fillId="0" borderId="0" xfId="15" applyFont="1" applyFill="1" applyAlignment="1">
      <alignment vertical="center"/>
    </xf>
    <xf numFmtId="175" fontId="23" fillId="0" borderId="0" xfId="15" applyNumberFormat="1" applyFont="1" applyFill="1" applyAlignment="1">
      <alignment vertical="center"/>
    </xf>
    <xf numFmtId="2" fontId="23" fillId="0" borderId="0" xfId="15" applyNumberFormat="1" applyFont="1" applyFill="1" applyAlignment="1">
      <alignment horizontal="center" vertical="center"/>
    </xf>
    <xf numFmtId="9" fontId="23" fillId="0" borderId="0" xfId="15" applyNumberFormat="1" applyFont="1" applyFill="1" applyAlignment="1">
      <alignment horizontal="center" vertical="center"/>
    </xf>
    <xf numFmtId="176" fontId="34" fillId="0" borderId="0" xfId="15" applyNumberFormat="1" applyFont="1" applyFill="1" applyAlignment="1">
      <alignment horizontal="center" vertical="center"/>
    </xf>
    <xf numFmtId="0" fontId="34" fillId="0" borderId="0" xfId="15" applyFont="1" applyFill="1" applyBorder="1" applyAlignment="1">
      <alignment horizontal="center" vertical="center" wrapText="1"/>
    </xf>
    <xf numFmtId="0" fontId="17" fillId="0" borderId="0" xfId="15" applyFont="1" applyFill="1" applyAlignment="1">
      <alignment vertical="center"/>
    </xf>
    <xf numFmtId="0" fontId="16" fillId="0" borderId="5" xfId="15" applyFont="1" applyFill="1" applyBorder="1" applyAlignment="1">
      <alignment horizontal="center" vertical="center" wrapText="1"/>
    </xf>
    <xf numFmtId="175" fontId="16" fillId="0" borderId="5" xfId="15" applyNumberFormat="1" applyFont="1" applyFill="1" applyBorder="1" applyAlignment="1">
      <alignment horizontal="center" vertical="center" wrapText="1"/>
    </xf>
    <xf numFmtId="2" fontId="16" fillId="0" borderId="5" xfId="15" applyNumberFormat="1" applyFont="1" applyFill="1" applyBorder="1" applyAlignment="1">
      <alignment horizontal="center" vertical="center" wrapText="1"/>
    </xf>
    <xf numFmtId="175" fontId="17" fillId="0" borderId="0" xfId="15" applyNumberFormat="1" applyFont="1" applyFill="1" applyAlignment="1">
      <alignment horizontal="center" vertical="center" wrapText="1"/>
    </xf>
    <xf numFmtId="169" fontId="34" fillId="0" borderId="0" xfId="15" applyNumberFormat="1" applyFont="1" applyFill="1" applyAlignment="1">
      <alignment vertical="center"/>
    </xf>
    <xf numFmtId="177" fontId="15" fillId="0" borderId="10" xfId="15" applyNumberFormat="1" applyFont="1" applyFill="1" applyBorder="1" applyAlignment="1">
      <alignment vertical="center"/>
    </xf>
    <xf numFmtId="10" fontId="15" fillId="0" borderId="19" xfId="17" applyNumberFormat="1" applyFont="1" applyFill="1" applyBorder="1" applyAlignment="1">
      <alignment vertical="center"/>
    </xf>
    <xf numFmtId="1" fontId="15" fillId="0" borderId="10" xfId="15" applyNumberFormat="1" applyFont="1" applyFill="1" applyBorder="1" applyAlignment="1">
      <alignment horizontal="center" vertical="center"/>
    </xf>
    <xf numFmtId="177" fontId="23" fillId="0" borderId="0" xfId="15" applyNumberFormat="1" applyFont="1" applyFill="1" applyAlignment="1">
      <alignment vertical="center"/>
    </xf>
    <xf numFmtId="177" fontId="15" fillId="0" borderId="19" xfId="15" applyNumberFormat="1" applyFont="1" applyFill="1" applyBorder="1" applyAlignment="1">
      <alignment vertical="center"/>
    </xf>
    <xf numFmtId="9" fontId="15" fillId="0" borderId="19" xfId="18" applyFont="1" applyFill="1" applyBorder="1" applyAlignment="1">
      <alignment horizontal="center" vertical="center"/>
    </xf>
    <xf numFmtId="1" fontId="15" fillId="0" borderId="19" xfId="15" applyNumberFormat="1" applyFont="1" applyFill="1" applyBorder="1" applyAlignment="1">
      <alignment horizontal="center" vertical="center"/>
    </xf>
    <xf numFmtId="0" fontId="15" fillId="0" borderId="15" xfId="15" applyFont="1" applyFill="1" applyBorder="1" applyAlignment="1">
      <alignment vertical="center"/>
    </xf>
    <xf numFmtId="177" fontId="15" fillId="0" borderId="19" xfId="20" applyNumberFormat="1" applyFont="1" applyFill="1" applyBorder="1" applyAlignment="1">
      <alignment vertical="center"/>
    </xf>
    <xf numFmtId="177" fontId="23" fillId="0" borderId="0" xfId="20" applyNumberFormat="1" applyFont="1" applyFill="1" applyAlignment="1">
      <alignment vertical="center"/>
    </xf>
    <xf numFmtId="169" fontId="34" fillId="0" borderId="0" xfId="20" applyNumberFormat="1" applyFont="1" applyFill="1" applyAlignment="1">
      <alignment vertical="center"/>
    </xf>
    <xf numFmtId="0" fontId="34" fillId="0" borderId="0" xfId="20" applyFont="1" applyFill="1" applyAlignment="1">
      <alignment vertical="center"/>
    </xf>
    <xf numFmtId="10" fontId="34" fillId="0" borderId="0" xfId="15" applyNumberFormat="1" applyFont="1" applyFill="1" applyAlignment="1">
      <alignment vertical="center"/>
    </xf>
    <xf numFmtId="178" fontId="17" fillId="0" borderId="5" xfId="15" applyNumberFormat="1" applyFont="1" applyFill="1" applyBorder="1" applyAlignment="1">
      <alignment vertical="center"/>
    </xf>
    <xf numFmtId="175" fontId="18" fillId="0" borderId="0" xfId="15" applyNumberFormat="1" applyFont="1" applyFill="1" applyAlignment="1">
      <alignment vertical="center"/>
    </xf>
    <xf numFmtId="0" fontId="16" fillId="0" borderId="13" xfId="15" applyFont="1" applyFill="1" applyBorder="1" applyAlignment="1">
      <alignment horizontal="right" vertical="center"/>
    </xf>
    <xf numFmtId="175" fontId="15" fillId="0" borderId="13" xfId="15" applyNumberFormat="1" applyFont="1" applyFill="1" applyBorder="1" applyAlignment="1">
      <alignment vertical="center"/>
    </xf>
    <xf numFmtId="0" fontId="15" fillId="0" borderId="13" xfId="15" applyFont="1" applyFill="1" applyBorder="1" applyAlignment="1">
      <alignment horizontal="center" vertical="center"/>
    </xf>
    <xf numFmtId="1" fontId="15" fillId="0" borderId="13" xfId="15" applyNumberFormat="1" applyFont="1" applyFill="1" applyBorder="1" applyAlignment="1">
      <alignment horizontal="center" vertical="center"/>
    </xf>
    <xf numFmtId="178" fontId="16" fillId="0" borderId="14" xfId="15" applyNumberFormat="1" applyFont="1" applyFill="1" applyBorder="1" applyAlignment="1">
      <alignment vertical="center"/>
    </xf>
    <xf numFmtId="0" fontId="17" fillId="0" borderId="0" xfId="15" applyFont="1" applyFill="1" applyBorder="1" applyAlignment="1">
      <alignment vertical="center"/>
    </xf>
    <xf numFmtId="0" fontId="16" fillId="0" borderId="0" xfId="15" applyFont="1" applyFill="1" applyBorder="1" applyAlignment="1">
      <alignment vertical="center"/>
    </xf>
    <xf numFmtId="175" fontId="15" fillId="0" borderId="0" xfId="15" applyNumberFormat="1" applyFont="1" applyFill="1" applyBorder="1" applyAlignment="1">
      <alignment vertical="center"/>
    </xf>
    <xf numFmtId="1" fontId="15" fillId="0" borderId="0" xfId="15" applyNumberFormat="1" applyFont="1" applyFill="1" applyBorder="1" applyAlignment="1">
      <alignment vertical="center"/>
    </xf>
    <xf numFmtId="178" fontId="15" fillId="0" borderId="0" xfId="15" applyNumberFormat="1" applyFont="1" applyFill="1" applyBorder="1" applyAlignment="1">
      <alignment vertical="center"/>
    </xf>
    <xf numFmtId="178" fontId="39" fillId="0" borderId="0" xfId="15" applyNumberFormat="1" applyFont="1" applyFill="1" applyAlignment="1">
      <alignment vertical="center"/>
    </xf>
    <xf numFmtId="0" fontId="16" fillId="0" borderId="5" xfId="15" applyFont="1" applyFill="1" applyBorder="1" applyAlignment="1">
      <alignment vertical="center"/>
    </xf>
    <xf numFmtId="0" fontId="40" fillId="0" borderId="5" xfId="15" applyFont="1" applyFill="1" applyBorder="1" applyAlignment="1">
      <alignment vertical="center"/>
    </xf>
    <xf numFmtId="178" fontId="16" fillId="0" borderId="5" xfId="15" applyNumberFormat="1" applyFont="1" applyFill="1" applyBorder="1" applyAlignment="1">
      <alignment horizontal="center" vertical="center" wrapText="1"/>
    </xf>
    <xf numFmtId="178" fontId="41" fillId="0" borderId="0" xfId="15" applyNumberFormat="1" applyFont="1" applyFill="1" applyAlignment="1">
      <alignment horizontal="center" vertical="center" wrapText="1"/>
    </xf>
    <xf numFmtId="178" fontId="15" fillId="0" borderId="0" xfId="15" applyNumberFormat="1" applyFont="1" applyFill="1" applyAlignment="1">
      <alignment vertical="center"/>
    </xf>
    <xf numFmtId="178" fontId="18" fillId="0" borderId="0" xfId="15" applyNumberFormat="1" applyFont="1" applyFill="1" applyAlignment="1">
      <alignment vertical="center"/>
    </xf>
    <xf numFmtId="0" fontId="15" fillId="0" borderId="13" xfId="15" applyFont="1" applyFill="1" applyBorder="1" applyAlignment="1">
      <alignment vertical="center"/>
    </xf>
    <xf numFmtId="0" fontId="15" fillId="0" borderId="0" xfId="15" applyFont="1" applyFill="1" applyBorder="1" applyAlignment="1">
      <alignment vertical="center"/>
    </xf>
    <xf numFmtId="2" fontId="15" fillId="0" borderId="0" xfId="15" applyNumberFormat="1" applyFont="1" applyFill="1" applyBorder="1" applyAlignment="1">
      <alignment horizontal="center" vertical="center"/>
    </xf>
    <xf numFmtId="178" fontId="16" fillId="0" borderId="0" xfId="15" applyNumberFormat="1" applyFont="1" applyFill="1" applyBorder="1" applyAlignment="1">
      <alignment vertical="center"/>
    </xf>
    <xf numFmtId="177" fontId="17" fillId="0" borderId="5" xfId="20" applyNumberFormat="1" applyFont="1" applyFill="1" applyBorder="1" applyAlignment="1">
      <alignment vertical="center"/>
    </xf>
    <xf numFmtId="0" fontId="42" fillId="0" borderId="0" xfId="20" applyFont="1" applyFill="1" applyBorder="1" applyAlignment="1">
      <alignment vertical="center"/>
    </xf>
    <xf numFmtId="177" fontId="42" fillId="0" borderId="0" xfId="20" applyNumberFormat="1" applyFont="1" applyFill="1" applyBorder="1" applyAlignment="1">
      <alignment horizontal="right" vertical="center"/>
    </xf>
    <xf numFmtId="10" fontId="42" fillId="0" borderId="0" xfId="17" applyNumberFormat="1" applyFont="1" applyFill="1" applyBorder="1" applyAlignment="1">
      <alignment horizontal="center" vertical="center"/>
    </xf>
    <xf numFmtId="2" fontId="42" fillId="0" borderId="0" xfId="20" applyNumberFormat="1" applyFont="1" applyFill="1" applyBorder="1" applyAlignment="1">
      <alignment horizontal="center" vertical="center"/>
    </xf>
    <xf numFmtId="177" fontId="42" fillId="0" borderId="0" xfId="20" applyNumberFormat="1" applyFont="1" applyFill="1" applyBorder="1" applyAlignment="1">
      <alignment vertical="center"/>
    </xf>
    <xf numFmtId="0" fontId="20" fillId="0" borderId="0" xfId="0" applyFont="1"/>
    <xf numFmtId="10" fontId="17" fillId="0" borderId="5" xfId="15" applyNumberFormat="1" applyFont="1" applyFill="1" applyBorder="1" applyAlignment="1">
      <alignment horizontal="center" vertical="center"/>
    </xf>
    <xf numFmtId="178" fontId="17" fillId="0" borderId="6" xfId="15" applyNumberFormat="1" applyFont="1" applyFill="1" applyBorder="1" applyAlignment="1">
      <alignment vertical="center"/>
    </xf>
    <xf numFmtId="175" fontId="22" fillId="0" borderId="0" xfId="15" applyNumberFormat="1" applyFont="1" applyFill="1" applyAlignment="1">
      <alignment vertical="center"/>
    </xf>
    <xf numFmtId="175" fontId="17" fillId="0" borderId="6" xfId="15" applyNumberFormat="1" applyFont="1" applyFill="1" applyBorder="1" applyAlignment="1">
      <alignment vertical="center"/>
    </xf>
    <xf numFmtId="175" fontId="17" fillId="0" borderId="0" xfId="15" applyNumberFormat="1" applyFont="1" applyFill="1" applyAlignment="1">
      <alignment vertical="center"/>
    </xf>
    <xf numFmtId="0" fontId="17" fillId="0" borderId="0" xfId="15" applyFont="1" applyFill="1" applyBorder="1" applyAlignment="1">
      <alignment horizontal="left" vertical="center"/>
    </xf>
    <xf numFmtId="10" fontId="17" fillId="0" borderId="0" xfId="15" applyNumberFormat="1" applyFont="1" applyFill="1" applyBorder="1" applyAlignment="1">
      <alignment horizontal="center" vertical="center"/>
    </xf>
    <xf numFmtId="175" fontId="17" fillId="0" borderId="0" xfId="15" applyNumberFormat="1" applyFont="1" applyFill="1" applyBorder="1" applyAlignment="1">
      <alignment vertical="center"/>
    </xf>
    <xf numFmtId="0" fontId="23" fillId="0" borderId="0" xfId="15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4" borderId="0" xfId="0" applyNumberFormat="1" applyFont="1" applyFill="1" applyBorder="1" applyAlignment="1" applyProtection="1">
      <alignment horizontal="left" vertical="center"/>
    </xf>
    <xf numFmtId="0" fontId="24" fillId="6" borderId="0" xfId="0" applyFont="1" applyFill="1" applyBorder="1"/>
    <xf numFmtId="164" fontId="24" fillId="0" borderId="0" xfId="0" applyNumberFormat="1" applyFont="1" applyFill="1" applyBorder="1"/>
    <xf numFmtId="164" fontId="0" fillId="0" borderId="0" xfId="0" applyNumberFormat="1" applyFill="1" applyBorder="1"/>
    <xf numFmtId="164" fontId="19" fillId="6" borderId="0" xfId="0" applyNumberFormat="1" applyFont="1" applyFill="1" applyBorder="1"/>
    <xf numFmtId="15" fontId="24" fillId="0" borderId="0" xfId="0" applyNumberFormat="1" applyFont="1" applyFill="1" applyBorder="1"/>
    <xf numFmtId="2" fontId="25" fillId="0" borderId="0" xfId="0" applyNumberFormat="1" applyFont="1" applyFill="1" applyBorder="1"/>
    <xf numFmtId="0" fontId="14" fillId="0" borderId="0" xfId="0" applyFont="1" applyFill="1" applyAlignment="1">
      <alignment wrapText="1"/>
    </xf>
    <xf numFmtId="3" fontId="15" fillId="0" borderId="0" xfId="0" applyNumberFormat="1" applyFont="1" applyFill="1" applyAlignment="1" applyProtection="1">
      <alignment vertical="center"/>
    </xf>
    <xf numFmtId="0" fontId="13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2" fontId="16" fillId="0" borderId="5" xfId="13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>
      <alignment horizontal="center" wrapText="1"/>
    </xf>
    <xf numFmtId="0" fontId="0" fillId="0" borderId="5" xfId="0" applyBorder="1" applyAlignment="1">
      <alignment wrapText="1"/>
    </xf>
    <xf numFmtId="42" fontId="0" fillId="0" borderId="5" xfId="13" applyFont="1" applyBorder="1" applyAlignment="1">
      <alignment wrapText="1"/>
    </xf>
    <xf numFmtId="42" fontId="0" fillId="0" borderId="5" xfId="13" applyFont="1" applyFill="1" applyBorder="1" applyAlignment="1">
      <alignment wrapText="1"/>
    </xf>
    <xf numFmtId="42" fontId="0" fillId="0" borderId="0" xfId="0" applyNumberFormat="1" applyAlignment="1">
      <alignment wrapText="1"/>
    </xf>
    <xf numFmtId="0" fontId="14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42" fontId="0" fillId="0" borderId="5" xfId="13" applyFont="1" applyFill="1" applyBorder="1" applyAlignment="1">
      <alignment vertical="center" wrapText="1"/>
    </xf>
    <xf numFmtId="2" fontId="0" fillId="0" borderId="5" xfId="0" applyNumberFormat="1" applyBorder="1" applyAlignment="1">
      <alignment horizontal="center" wrapText="1"/>
    </xf>
    <xf numFmtId="171" fontId="0" fillId="0" borderId="5" xfId="0" applyNumberFormat="1" applyBorder="1" applyAlignment="1">
      <alignment horizontal="center" wrapText="1"/>
    </xf>
    <xf numFmtId="0" fontId="0" fillId="0" borderId="5" xfId="0" applyFill="1" applyBorder="1" applyAlignment="1">
      <alignment wrapText="1"/>
    </xf>
    <xf numFmtId="0" fontId="0" fillId="0" borderId="5" xfId="0" applyBorder="1" applyAlignment="1">
      <alignment horizontal="center" wrapText="1"/>
    </xf>
    <xf numFmtId="42" fontId="0" fillId="2" borderId="5" xfId="13" applyFont="1" applyFill="1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wrapText="1"/>
    </xf>
    <xf numFmtId="180" fontId="0" fillId="0" borderId="5" xfId="24" applyNumberFormat="1" applyFont="1" applyBorder="1" applyAlignment="1">
      <alignment wrapText="1"/>
    </xf>
    <xf numFmtId="0" fontId="0" fillId="0" borderId="5" xfId="0" applyBorder="1" applyAlignment="1">
      <alignment horizontal="left" wrapText="1"/>
    </xf>
    <xf numFmtId="3" fontId="0" fillId="0" borderId="5" xfId="0" applyNumberFormat="1" applyBorder="1"/>
    <xf numFmtId="0" fontId="43" fillId="0" borderId="5" xfId="32" applyFont="1" applyBorder="1"/>
    <xf numFmtId="42" fontId="0" fillId="0" borderId="0" xfId="13" applyFont="1" applyAlignment="1">
      <alignment wrapText="1"/>
    </xf>
    <xf numFmtId="9" fontId="0" fillId="0" borderId="0" xfId="0" applyNumberFormat="1" applyFill="1" applyBorder="1" applyAlignment="1">
      <alignment wrapText="1"/>
    </xf>
    <xf numFmtId="0" fontId="49" fillId="0" borderId="0" xfId="0" applyFont="1"/>
    <xf numFmtId="0" fontId="49" fillId="0" borderId="0" xfId="0" applyFont="1" applyAlignment="1">
      <alignment horizontal="center"/>
    </xf>
    <xf numFmtId="44" fontId="49" fillId="0" borderId="0" xfId="8" applyFont="1"/>
    <xf numFmtId="0" fontId="49" fillId="0" borderId="0" xfId="0" applyFont="1" applyAlignment="1">
      <alignment wrapText="1"/>
    </xf>
    <xf numFmtId="182" fontId="0" fillId="0" borderId="0" xfId="0" applyNumberFormat="1" applyFill="1" applyBorder="1"/>
    <xf numFmtId="0" fontId="50" fillId="4" borderId="0" xfId="0" applyNumberFormat="1" applyFont="1" applyFill="1" applyBorder="1" applyAlignment="1" applyProtection="1">
      <alignment horizontal="left" vertical="center"/>
    </xf>
    <xf numFmtId="0" fontId="16" fillId="0" borderId="11" xfId="0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 applyProtection="1">
      <alignment horizontal="center" vertical="center"/>
    </xf>
    <xf numFmtId="170" fontId="15" fillId="0" borderId="5" xfId="1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vertical="center" wrapText="1"/>
    </xf>
    <xf numFmtId="2" fontId="15" fillId="0" borderId="5" xfId="0" applyNumberFormat="1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5" fillId="6" borderId="7" xfId="0" applyNumberFormat="1" applyFont="1" applyFill="1" applyBorder="1" applyAlignment="1" applyProtection="1">
      <alignment horizontal="center" vertical="center"/>
    </xf>
    <xf numFmtId="0" fontId="17" fillId="6" borderId="8" xfId="0" applyFont="1" applyFill="1" applyBorder="1" applyAlignment="1">
      <alignment horizontal="left" vertical="center" wrapText="1"/>
    </xf>
    <xf numFmtId="0" fontId="15" fillId="6" borderId="8" xfId="0" applyNumberFormat="1" applyFont="1" applyFill="1" applyBorder="1" applyAlignment="1" applyProtection="1">
      <alignment horizontal="center" vertical="center"/>
    </xf>
    <xf numFmtId="170" fontId="15" fillId="6" borderId="8" xfId="1" applyNumberFormat="1" applyFont="1" applyFill="1" applyBorder="1" applyAlignment="1">
      <alignment horizontal="right" vertical="center"/>
    </xf>
    <xf numFmtId="170" fontId="15" fillId="6" borderId="6" xfId="1" applyNumberFormat="1" applyFont="1" applyFill="1" applyBorder="1" applyAlignment="1">
      <alignment vertical="center"/>
    </xf>
    <xf numFmtId="170" fontId="15" fillId="0" borderId="5" xfId="1" applyNumberFormat="1" applyFont="1" applyFill="1" applyBorder="1" applyAlignment="1" applyProtection="1">
      <alignment horizontal="right" vertical="center"/>
    </xf>
    <xf numFmtId="0" fontId="16" fillId="6" borderId="7" xfId="0" applyNumberFormat="1" applyFont="1" applyFill="1" applyBorder="1" applyAlignment="1" applyProtection="1">
      <alignment horizontal="center" vertical="center"/>
    </xf>
    <xf numFmtId="170" fontId="15" fillId="6" borderId="8" xfId="1" applyNumberFormat="1" applyFont="1" applyFill="1" applyBorder="1" applyAlignment="1" applyProtection="1">
      <alignment horizontal="right" vertical="center"/>
    </xf>
    <xf numFmtId="170" fontId="17" fillId="6" borderId="6" xfId="1" applyNumberFormat="1" applyFont="1" applyFill="1" applyBorder="1" applyAlignment="1" applyProtection="1">
      <alignment vertical="center"/>
    </xf>
    <xf numFmtId="0" fontId="16" fillId="7" borderId="17" xfId="0" applyNumberFormat="1" applyFont="1" applyFill="1" applyBorder="1" applyAlignment="1" applyProtection="1">
      <alignment horizontal="center" vertical="center"/>
    </xf>
    <xf numFmtId="0" fontId="17" fillId="7" borderId="17" xfId="0" applyFont="1" applyFill="1" applyBorder="1" applyAlignment="1">
      <alignment horizontal="left" vertical="center" wrapText="1"/>
    </xf>
    <xf numFmtId="0" fontId="15" fillId="7" borderId="9" xfId="0" applyNumberFormat="1" applyFont="1" applyFill="1" applyBorder="1" applyAlignment="1" applyProtection="1">
      <alignment horizontal="center" vertical="center"/>
    </xf>
    <xf numFmtId="170" fontId="15" fillId="7" borderId="9" xfId="1" applyNumberFormat="1" applyFont="1" applyFill="1" applyBorder="1" applyAlignment="1" applyProtection="1">
      <alignment horizontal="right" vertical="center"/>
    </xf>
    <xf numFmtId="170" fontId="15" fillId="7" borderId="18" xfId="1" applyNumberFormat="1" applyFont="1" applyFill="1" applyBorder="1" applyAlignment="1" applyProtection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 wrapText="1"/>
    </xf>
    <xf numFmtId="170" fontId="16" fillId="2" borderId="21" xfId="0" applyNumberFormat="1" applyFont="1" applyFill="1" applyBorder="1" applyAlignment="1" applyProtection="1">
      <alignment horizontal="center" vertical="center" wrapText="1"/>
    </xf>
    <xf numFmtId="10" fontId="34" fillId="0" borderId="5" xfId="30" applyNumberFormat="1" applyFont="1" applyFill="1" applyBorder="1" applyAlignment="1">
      <alignment horizontal="center" vertical="center"/>
    </xf>
    <xf numFmtId="174" fontId="17" fillId="0" borderId="4" xfId="16" applyFont="1" applyFill="1" applyBorder="1" applyAlignment="1">
      <alignment vertical="center"/>
    </xf>
    <xf numFmtId="168" fontId="23" fillId="0" borderId="0" xfId="9" applyNumberFormat="1" applyFont="1" applyFill="1" applyBorder="1" applyAlignment="1" applyProtection="1">
      <alignment horizontal="right" vertical="center"/>
    </xf>
    <xf numFmtId="0" fontId="17" fillId="7" borderId="7" xfId="0" applyFont="1" applyFill="1" applyBorder="1" applyAlignment="1">
      <alignment horizontal="left" vertical="center" wrapText="1"/>
    </xf>
    <xf numFmtId="0" fontId="15" fillId="7" borderId="8" xfId="0" applyNumberFormat="1" applyFont="1" applyFill="1" applyBorder="1" applyAlignment="1" applyProtection="1">
      <alignment horizontal="center" vertical="center"/>
    </xf>
    <xf numFmtId="170" fontId="15" fillId="7" borderId="8" xfId="1" applyNumberFormat="1" applyFont="1" applyFill="1" applyBorder="1" applyAlignment="1" applyProtection="1">
      <alignment horizontal="right" vertical="center"/>
    </xf>
    <xf numFmtId="170" fontId="17" fillId="7" borderId="6" xfId="1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wrapText="1"/>
    </xf>
    <xf numFmtId="0" fontId="30" fillId="0" borderId="0" xfId="0" applyFont="1" applyFill="1" applyBorder="1"/>
    <xf numFmtId="0" fontId="14" fillId="0" borderId="0" xfId="0" applyFont="1" applyFill="1"/>
    <xf numFmtId="164" fontId="14" fillId="0" borderId="0" xfId="0" applyNumberFormat="1" applyFont="1" applyFill="1" applyBorder="1"/>
    <xf numFmtId="0" fontId="51" fillId="0" borderId="0" xfId="0" applyFont="1" applyFill="1" applyBorder="1" applyAlignment="1">
      <alignment wrapText="1"/>
    </xf>
    <xf numFmtId="44" fontId="30" fillId="0" borderId="0" xfId="0" applyNumberFormat="1" applyFont="1" applyFill="1" applyBorder="1" applyAlignment="1">
      <alignment wrapText="1"/>
    </xf>
    <xf numFmtId="164" fontId="14" fillId="0" borderId="0" xfId="0" applyNumberFormat="1" applyFont="1" applyFill="1" applyBorder="1" applyAlignment="1">
      <alignment wrapText="1"/>
    </xf>
    <xf numFmtId="15" fontId="14" fillId="0" borderId="0" xfId="0" applyNumberFormat="1" applyFont="1" applyFill="1" applyBorder="1"/>
    <xf numFmtId="2" fontId="30" fillId="0" borderId="0" xfId="0" applyNumberFormat="1" applyFont="1" applyFill="1" applyBorder="1"/>
    <xf numFmtId="0" fontId="14" fillId="0" borderId="0" xfId="0" applyFont="1" applyFill="1" applyBorder="1" applyAlignment="1">
      <alignment vertical="center"/>
    </xf>
    <xf numFmtId="44" fontId="14" fillId="0" borderId="0" xfId="8" applyFont="1" applyFill="1" applyBorder="1" applyAlignment="1">
      <alignment horizontal="right" vertical="center"/>
    </xf>
    <xf numFmtId="40" fontId="14" fillId="0" borderId="0" xfId="0" applyNumberFormat="1" applyFont="1" applyFill="1" applyAlignment="1">
      <alignment vertical="top"/>
    </xf>
    <xf numFmtId="10" fontId="17" fillId="0" borderId="0" xfId="9" applyNumberFormat="1" applyFont="1" applyFill="1" applyBorder="1" applyAlignment="1" applyProtection="1">
      <alignment horizontal="right" vertical="center"/>
    </xf>
    <xf numFmtId="168" fontId="17" fillId="0" borderId="0" xfId="9" applyNumberFormat="1" applyFont="1" applyFill="1" applyBorder="1" applyAlignment="1" applyProtection="1">
      <alignment horizontal="right" vertical="center"/>
    </xf>
    <xf numFmtId="0" fontId="40" fillId="0" borderId="0" xfId="15" applyFont="1" applyFill="1" applyAlignment="1">
      <alignment horizontal="right" vertical="center"/>
    </xf>
    <xf numFmtId="10" fontId="33" fillId="0" borderId="5" xfId="15" applyNumberFormat="1" applyFont="1" applyFill="1" applyBorder="1" applyAlignment="1">
      <alignment horizontal="center" vertical="center"/>
    </xf>
    <xf numFmtId="1" fontId="17" fillId="0" borderId="5" xfId="15" applyNumberFormat="1" applyFont="1" applyFill="1" applyBorder="1" applyAlignment="1">
      <alignment horizontal="center" vertical="center"/>
    </xf>
    <xf numFmtId="176" fontId="33" fillId="0" borderId="5" xfId="15" applyNumberFormat="1" applyFont="1" applyFill="1" applyBorder="1" applyAlignment="1">
      <alignment horizontal="center" vertical="center"/>
    </xf>
    <xf numFmtId="183" fontId="34" fillId="0" borderId="0" xfId="15" applyNumberFormat="1" applyFont="1" applyFill="1" applyAlignment="1">
      <alignment vertical="center"/>
    </xf>
    <xf numFmtId="0" fontId="15" fillId="0" borderId="15" xfId="15" applyFont="1" applyFill="1" applyBorder="1" applyAlignment="1">
      <alignment vertical="top" wrapText="1"/>
    </xf>
    <xf numFmtId="169" fontId="17" fillId="6" borderId="6" xfId="1" applyNumberFormat="1" applyFont="1" applyFill="1" applyBorder="1" applyAlignment="1" applyProtection="1">
      <alignment vertical="center"/>
    </xf>
    <xf numFmtId="169" fontId="15" fillId="0" borderId="5" xfId="1" applyNumberFormat="1" applyFont="1" applyFill="1" applyBorder="1" applyAlignment="1" applyProtection="1">
      <alignment horizontal="right" vertical="center"/>
    </xf>
    <xf numFmtId="169" fontId="15" fillId="0" borderId="5" xfId="1" applyNumberFormat="1" applyFont="1" applyFill="1" applyBorder="1" applyAlignment="1">
      <alignment horizontal="right" vertical="center"/>
    </xf>
    <xf numFmtId="181" fontId="15" fillId="0" borderId="10" xfId="17" applyNumberFormat="1" applyFont="1" applyFill="1" applyBorder="1" applyAlignment="1">
      <alignment horizontal="center" vertical="center"/>
    </xf>
    <xf numFmtId="177" fontId="15" fillId="0" borderId="10" xfId="20" applyNumberFormat="1" applyFont="1" applyFill="1" applyBorder="1" applyAlignment="1">
      <alignment vertical="center"/>
    </xf>
    <xf numFmtId="44" fontId="14" fillId="0" borderId="0" xfId="0" applyNumberFormat="1" applyFont="1" applyFill="1" applyBorder="1"/>
    <xf numFmtId="177" fontId="15" fillId="0" borderId="19" xfId="20" applyNumberFormat="1" applyFont="1" applyFill="1" applyBorder="1" applyAlignment="1">
      <alignment horizontal="right" vertical="center"/>
    </xf>
    <xf numFmtId="10" fontId="15" fillId="0" borderId="16" xfId="17" applyNumberFormat="1" applyFont="1" applyFill="1" applyBorder="1" applyAlignment="1">
      <alignment horizontal="center" vertical="center"/>
    </xf>
    <xf numFmtId="0" fontId="52" fillId="4" borderId="0" xfId="0" applyNumberFormat="1" applyFont="1" applyFill="1" applyBorder="1" applyAlignment="1" applyProtection="1">
      <alignment horizontal="left" vertical="center"/>
    </xf>
    <xf numFmtId="177" fontId="15" fillId="0" borderId="19" xfId="20" applyNumberFormat="1" applyFont="1" applyFill="1" applyBorder="1" applyAlignment="1">
      <alignment horizontal="center" vertical="center"/>
    </xf>
    <xf numFmtId="177" fontId="15" fillId="0" borderId="10" xfId="20" applyNumberFormat="1" applyFont="1" applyFill="1" applyBorder="1" applyAlignment="1">
      <alignment horizontal="center" vertical="center"/>
    </xf>
    <xf numFmtId="2" fontId="17" fillId="0" borderId="0" xfId="0" applyNumberFormat="1" applyFont="1" applyFill="1" applyBorder="1" applyAlignment="1">
      <alignment horizontal="right" vertical="center"/>
    </xf>
    <xf numFmtId="169" fontId="17" fillId="7" borderId="6" xfId="1" applyNumberFormat="1" applyFont="1" applyFill="1" applyBorder="1" applyAlignment="1" applyProtection="1">
      <alignment vertical="center"/>
    </xf>
    <xf numFmtId="0" fontId="53" fillId="0" borderId="0" xfId="0" applyFont="1" applyAlignment="1">
      <alignment vertical="center"/>
    </xf>
    <xf numFmtId="0" fontId="53" fillId="0" borderId="0" xfId="0" applyFont="1" applyAlignment="1">
      <alignment horizontal="left" vertical="center" indent="5"/>
    </xf>
    <xf numFmtId="0" fontId="17" fillId="0" borderId="0" xfId="15" applyFont="1" applyFill="1" applyBorder="1" applyAlignment="1">
      <alignment horizontal="left" vertical="center" wrapText="1"/>
    </xf>
    <xf numFmtId="184" fontId="17" fillId="0" borderId="0" xfId="1" applyNumberFormat="1" applyFont="1" applyFill="1" applyBorder="1" applyAlignment="1" applyProtection="1">
      <alignment vertical="center"/>
    </xf>
    <xf numFmtId="170" fontId="17" fillId="0" borderId="0" xfId="0" applyNumberFormat="1" applyFont="1" applyFill="1" applyBorder="1" applyAlignment="1">
      <alignment horizontal="left" vertical="center"/>
    </xf>
    <xf numFmtId="0" fontId="53" fillId="0" borderId="0" xfId="0" applyFont="1" applyFill="1" applyAlignment="1">
      <alignment vertical="center"/>
    </xf>
    <xf numFmtId="0" fontId="53" fillId="0" borderId="0" xfId="0" applyFont="1" applyFill="1" applyAlignment="1">
      <alignment horizontal="left" vertical="center" indent="5"/>
    </xf>
    <xf numFmtId="0" fontId="54" fillId="0" borderId="0" xfId="0" applyFont="1"/>
    <xf numFmtId="185" fontId="34" fillId="0" borderId="0" xfId="15" applyNumberFormat="1" applyFont="1" applyFill="1" applyAlignment="1">
      <alignment vertical="center"/>
    </xf>
    <xf numFmtId="172" fontId="34" fillId="0" borderId="0" xfId="15" applyNumberFormat="1" applyFont="1" applyFill="1" applyAlignment="1">
      <alignment vertical="center"/>
    </xf>
    <xf numFmtId="186" fontId="34" fillId="0" borderId="0" xfId="15" applyNumberFormat="1" applyFont="1" applyFill="1" applyAlignment="1">
      <alignment vertical="center"/>
    </xf>
    <xf numFmtId="177" fontId="15" fillId="0" borderId="19" xfId="15" applyNumberFormat="1" applyFont="1" applyFill="1" applyBorder="1" applyAlignment="1">
      <alignment horizontal="center" vertical="center"/>
    </xf>
    <xf numFmtId="10" fontId="15" fillId="0" borderId="19" xfId="17" applyNumberFormat="1" applyFont="1" applyFill="1" applyBorder="1" applyAlignment="1">
      <alignment horizontal="center" vertical="center"/>
    </xf>
    <xf numFmtId="4" fontId="31" fillId="3" borderId="5" xfId="0" applyNumberFormat="1" applyFont="1" applyFill="1" applyBorder="1"/>
    <xf numFmtId="0" fontId="15" fillId="0" borderId="0" xfId="0" applyFont="1" applyFill="1" applyBorder="1" applyAlignment="1">
      <alignment horizontal="center" vertical="center"/>
    </xf>
    <xf numFmtId="170" fontId="15" fillId="0" borderId="0" xfId="1" applyNumberFormat="1" applyFont="1" applyFill="1" applyBorder="1" applyAlignment="1" applyProtection="1">
      <alignment horizontal="right" vertical="center"/>
    </xf>
    <xf numFmtId="0" fontId="0" fillId="0" borderId="15" xfId="0" applyBorder="1" applyAlignment="1">
      <alignment wrapText="1"/>
    </xf>
    <xf numFmtId="177" fontId="15" fillId="0" borderId="10" xfId="20" applyNumberFormat="1" applyFont="1" applyFill="1" applyBorder="1" applyAlignment="1">
      <alignment horizontal="right" vertical="center"/>
    </xf>
    <xf numFmtId="4" fontId="31" fillId="2" borderId="0" xfId="0" applyNumberFormat="1" applyFont="1" applyFill="1" applyBorder="1"/>
    <xf numFmtId="165" fontId="34" fillId="0" borderId="0" xfId="1" applyFont="1" applyFill="1" applyAlignment="1">
      <alignment vertical="center"/>
    </xf>
    <xf numFmtId="9" fontId="15" fillId="0" borderId="10" xfId="18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/>
    </xf>
    <xf numFmtId="44" fontId="30" fillId="0" borderId="0" xfId="8" applyFont="1" applyFill="1" applyBorder="1" applyAlignment="1">
      <alignment horizontal="right"/>
    </xf>
    <xf numFmtId="2" fontId="0" fillId="0" borderId="0" xfId="0" applyNumberFormat="1" applyFill="1" applyBorder="1"/>
    <xf numFmtId="0" fontId="19" fillId="0" borderId="0" xfId="0" applyFont="1" applyAlignment="1">
      <alignment wrapText="1"/>
    </xf>
    <xf numFmtId="2" fontId="0" fillId="0" borderId="0" xfId="0" applyNumberFormat="1" applyAlignment="1">
      <alignment horizontal="center" wrapText="1"/>
    </xf>
    <xf numFmtId="178" fontId="34" fillId="0" borderId="0" xfId="15" applyNumberFormat="1" applyFont="1" applyFill="1" applyAlignment="1">
      <alignment vertical="center"/>
    </xf>
    <xf numFmtId="0" fontId="30" fillId="0" borderId="0" xfId="0" applyNumberFormat="1" applyFont="1" applyFill="1" applyBorder="1" applyAlignment="1" applyProtection="1">
      <alignment vertical="top" wrapText="1"/>
    </xf>
    <xf numFmtId="0" fontId="19" fillId="0" borderId="0" xfId="0" applyFont="1" applyAlignment="1">
      <alignment vertical="top" wrapText="1"/>
    </xf>
    <xf numFmtId="0" fontId="16" fillId="6" borderId="8" xfId="0" applyNumberFormat="1" applyFont="1" applyFill="1" applyBorder="1" applyAlignment="1" applyProtection="1">
      <alignment horizontal="center" vertical="center"/>
    </xf>
    <xf numFmtId="0" fontId="56" fillId="0" borderId="0" xfId="0" applyFont="1"/>
    <xf numFmtId="10" fontId="33" fillId="5" borderId="6" xfId="0" applyNumberFormat="1" applyFont="1" applyFill="1" applyBorder="1"/>
    <xf numFmtId="0" fontId="33" fillId="3" borderId="7" xfId="0" applyFont="1" applyFill="1" applyBorder="1"/>
    <xf numFmtId="0" fontId="33" fillId="3" borderId="8" xfId="0" applyFont="1" applyFill="1" applyBorder="1"/>
    <xf numFmtId="0" fontId="54" fillId="3" borderId="6" xfId="0" applyFont="1" applyFill="1" applyBorder="1"/>
    <xf numFmtId="10" fontId="33" fillId="3" borderId="5" xfId="0" applyNumberFormat="1" applyFont="1" applyFill="1" applyBorder="1"/>
    <xf numFmtId="0" fontId="54" fillId="0" borderId="20" xfId="0" applyFont="1" applyBorder="1"/>
    <xf numFmtId="4" fontId="54" fillId="0" borderId="5" xfId="0" applyNumberFormat="1" applyFont="1" applyBorder="1"/>
    <xf numFmtId="0" fontId="33" fillId="8" borderId="5" xfId="0" applyFont="1" applyFill="1" applyBorder="1"/>
    <xf numFmtId="0" fontId="54" fillId="8" borderId="0" xfId="0" applyFont="1" applyFill="1"/>
    <xf numFmtId="4" fontId="54" fillId="8" borderId="5" xfId="0" applyNumberFormat="1" applyFont="1" applyFill="1" applyBorder="1"/>
    <xf numFmtId="0" fontId="54" fillId="0" borderId="7" xfId="0" applyFont="1" applyBorder="1"/>
    <xf numFmtId="0" fontId="54" fillId="0" borderId="5" xfId="0" applyFont="1" applyBorder="1"/>
    <xf numFmtId="181" fontId="54" fillId="0" borderId="5" xfId="0" applyNumberFormat="1" applyFont="1" applyBorder="1"/>
    <xf numFmtId="0" fontId="33" fillId="8" borderId="7" xfId="0" applyFont="1" applyFill="1" applyBorder="1"/>
    <xf numFmtId="0" fontId="54" fillId="8" borderId="5" xfId="0" applyFont="1" applyFill="1" applyBorder="1"/>
    <xf numFmtId="181" fontId="54" fillId="8" borderId="5" xfId="0" applyNumberFormat="1" applyFont="1" applyFill="1" applyBorder="1"/>
    <xf numFmtId="0" fontId="13" fillId="0" borderId="5" xfId="0" applyFont="1" applyBorder="1"/>
    <xf numFmtId="4" fontId="57" fillId="0" borderId="5" xfId="0" applyNumberFormat="1" applyFont="1" applyBorder="1"/>
    <xf numFmtId="0" fontId="54" fillId="0" borderId="0" xfId="0" applyFont="1" applyBorder="1"/>
    <xf numFmtId="4" fontId="54" fillId="0" borderId="0" xfId="0" applyNumberFormat="1" applyFont="1" applyBorder="1"/>
    <xf numFmtId="0" fontId="54" fillId="3" borderId="8" xfId="0" applyFont="1" applyFill="1" applyBorder="1"/>
    <xf numFmtId="0" fontId="34" fillId="0" borderId="5" xfId="0" applyFont="1" applyBorder="1" applyAlignment="1">
      <alignment horizontal="center"/>
    </xf>
    <xf numFmtId="4" fontId="58" fillId="0" borderId="5" xfId="0" applyNumberFormat="1" applyFont="1" applyBorder="1"/>
    <xf numFmtId="0" fontId="54" fillId="0" borderId="5" xfId="0" applyFont="1" applyBorder="1" applyAlignment="1">
      <alignment vertical="top" wrapText="1"/>
    </xf>
    <xf numFmtId="4" fontId="54" fillId="0" borderId="0" xfId="0" applyNumberFormat="1" applyFont="1"/>
    <xf numFmtId="0" fontId="54" fillId="0" borderId="0" xfId="0" applyFont="1" applyAlignment="1">
      <alignment vertical="center"/>
    </xf>
    <xf numFmtId="10" fontId="33" fillId="3" borderId="8" xfId="0" applyNumberFormat="1" applyFont="1" applyFill="1" applyBorder="1"/>
    <xf numFmtId="4" fontId="54" fillId="0" borderId="7" xfId="0" applyNumberFormat="1" applyFont="1" applyBorder="1"/>
    <xf numFmtId="0" fontId="59" fillId="0" borderId="0" xfId="0" applyFont="1"/>
    <xf numFmtId="0" fontId="16" fillId="9" borderId="23" xfId="0" applyFont="1" applyFill="1" applyBorder="1" applyAlignment="1">
      <alignment horizontal="center" vertical="center" wrapText="1"/>
    </xf>
    <xf numFmtId="0" fontId="15" fillId="10" borderId="5" xfId="0" applyNumberFormat="1" applyFont="1" applyFill="1" applyBorder="1" applyAlignment="1" applyProtection="1">
      <alignment horizontal="center" vertical="center"/>
    </xf>
    <xf numFmtId="0" fontId="15" fillId="10" borderId="5" xfId="0" applyFont="1" applyFill="1" applyBorder="1" applyAlignment="1">
      <alignment vertical="center" wrapText="1"/>
    </xf>
    <xf numFmtId="0" fontId="15" fillId="10" borderId="5" xfId="0" applyFont="1" applyFill="1" applyBorder="1" applyAlignment="1">
      <alignment horizontal="center" vertical="center"/>
    </xf>
    <xf numFmtId="2" fontId="15" fillId="10" borderId="5" xfId="0" applyNumberFormat="1" applyFont="1" applyFill="1" applyBorder="1" applyAlignment="1" applyProtection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5" fillId="0" borderId="12" xfId="20" applyFont="1" applyFill="1" applyBorder="1" applyAlignment="1">
      <alignment horizontal="left" vertical="center"/>
    </xf>
    <xf numFmtId="0" fontId="15" fillId="0" borderId="14" xfId="20" applyFont="1" applyFill="1" applyBorder="1" applyAlignment="1">
      <alignment horizontal="left" vertical="center"/>
    </xf>
    <xf numFmtId="0" fontId="16" fillId="0" borderId="5" xfId="15" applyFont="1" applyFill="1" applyBorder="1" applyAlignment="1">
      <alignment horizontal="center" vertical="center" wrapText="1"/>
    </xf>
    <xf numFmtId="0" fontId="17" fillId="0" borderId="7" xfId="15" applyFont="1" applyFill="1" applyBorder="1" applyAlignment="1">
      <alignment horizontal="left" vertical="center"/>
    </xf>
    <xf numFmtId="0" fontId="17" fillId="0" borderId="8" xfId="15" applyFont="1" applyFill="1" applyBorder="1" applyAlignment="1">
      <alignment horizontal="left" vertical="center"/>
    </xf>
    <xf numFmtId="0" fontId="17" fillId="0" borderId="6" xfId="15" applyFont="1" applyFill="1" applyBorder="1" applyAlignment="1">
      <alignment horizontal="left" vertical="center"/>
    </xf>
    <xf numFmtId="0" fontId="17" fillId="0" borderId="7" xfId="20" applyFont="1" applyFill="1" applyBorder="1" applyAlignment="1">
      <alignment horizontal="left" vertical="center"/>
    </xf>
    <xf numFmtId="0" fontId="17" fillId="0" borderId="8" xfId="20" applyFont="1" applyFill="1" applyBorder="1" applyAlignment="1">
      <alignment horizontal="left" vertical="center"/>
    </xf>
    <xf numFmtId="0" fontId="17" fillId="0" borderId="6" xfId="20" applyFont="1" applyFill="1" applyBorder="1" applyAlignment="1">
      <alignment horizontal="left" vertical="center"/>
    </xf>
    <xf numFmtId="0" fontId="35" fillId="0" borderId="10" xfId="15" applyFont="1" applyFill="1" applyBorder="1" applyAlignment="1">
      <alignment horizontal="center" vertical="center" wrapText="1"/>
    </xf>
    <xf numFmtId="0" fontId="35" fillId="0" borderId="19" xfId="15" applyFont="1" applyFill="1" applyBorder="1" applyAlignment="1">
      <alignment horizontal="center" vertical="center" wrapText="1"/>
    </xf>
    <xf numFmtId="0" fontId="35" fillId="0" borderId="20" xfId="15" applyFont="1" applyFill="1" applyBorder="1" applyAlignment="1">
      <alignment horizontal="center" vertical="center" wrapText="1"/>
    </xf>
    <xf numFmtId="0" fontId="16" fillId="0" borderId="7" xfId="15" applyFont="1" applyFill="1" applyBorder="1" applyAlignment="1">
      <alignment horizontal="center" vertical="center" wrapText="1"/>
    </xf>
    <xf numFmtId="0" fontId="15" fillId="0" borderId="12" xfId="15" applyFont="1" applyFill="1" applyBorder="1" applyAlignment="1">
      <alignment horizontal="left" vertical="top" wrapText="1"/>
    </xf>
    <xf numFmtId="0" fontId="15" fillId="0" borderId="14" xfId="15" applyFont="1" applyFill="1" applyBorder="1" applyAlignment="1">
      <alignment horizontal="left" vertical="top" wrapText="1"/>
    </xf>
    <xf numFmtId="0" fontId="15" fillId="0" borderId="5" xfId="15" applyFont="1" applyFill="1" applyBorder="1" applyAlignment="1">
      <alignment horizontal="left" vertical="top" wrapText="1"/>
    </xf>
    <xf numFmtId="0" fontId="15" fillId="0" borderId="15" xfId="15" applyFont="1" applyFill="1" applyBorder="1" applyAlignment="1">
      <alignment horizontal="left" vertical="center" wrapText="1"/>
    </xf>
    <xf numFmtId="0" fontId="15" fillId="0" borderId="0" xfId="15" applyFont="1" applyFill="1" applyBorder="1" applyAlignment="1">
      <alignment horizontal="left" vertical="center" wrapText="1"/>
    </xf>
    <xf numFmtId="0" fontId="15" fillId="0" borderId="5" xfId="15" applyFont="1" applyFill="1" applyBorder="1" applyAlignment="1">
      <alignment horizontal="left" vertical="center" wrapText="1"/>
    </xf>
    <xf numFmtId="0" fontId="15" fillId="0" borderId="7" xfId="15" applyFont="1" applyFill="1" applyBorder="1" applyAlignment="1">
      <alignment horizontal="left" vertical="top" wrapText="1"/>
    </xf>
    <xf numFmtId="0" fontId="15" fillId="0" borderId="6" xfId="15" applyFont="1" applyFill="1" applyBorder="1" applyAlignment="1">
      <alignment horizontal="left"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</cellXfs>
  <cellStyles count="46">
    <cellStyle name="Millares" xfId="1" builtinId="3"/>
    <cellStyle name="Millares [0] 2" xfId="7" xr:uid="{00000000-0005-0000-0000-000001000000}"/>
    <cellStyle name="Millares [0] 2 2" xfId="19" xr:uid="{00000000-0005-0000-0000-000002000000}"/>
    <cellStyle name="Millares [0] 4" xfId="6" xr:uid="{00000000-0005-0000-0000-000003000000}"/>
    <cellStyle name="Millares 2" xfId="3" xr:uid="{00000000-0005-0000-0000-000004000000}"/>
    <cellStyle name="Millares 2 2" xfId="11" xr:uid="{00000000-0005-0000-0000-000005000000}"/>
    <cellStyle name="Millares 2 3" xfId="22" xr:uid="{00000000-0005-0000-0000-000006000000}"/>
    <cellStyle name="Millares 2 4" xfId="35" xr:uid="{00000000-0005-0000-0000-000007000000}"/>
    <cellStyle name="Millares 3" xfId="23" xr:uid="{00000000-0005-0000-0000-000008000000}"/>
    <cellStyle name="Millares 4" xfId="34" xr:uid="{00000000-0005-0000-0000-000009000000}"/>
    <cellStyle name="Millares 5" xfId="40" xr:uid="{00000000-0005-0000-0000-00000A000000}"/>
    <cellStyle name="Moneda" xfId="8" builtinId="4"/>
    <cellStyle name="Moneda [0] 2" xfId="13" xr:uid="{00000000-0005-0000-0000-00000C000000}"/>
    <cellStyle name="Moneda [0] 3" xfId="39" xr:uid="{00000000-0005-0000-0000-00000D000000}"/>
    <cellStyle name="Moneda 2" xfId="4" xr:uid="{00000000-0005-0000-0000-00000E000000}"/>
    <cellStyle name="Moneda 2 2" xfId="12" xr:uid="{00000000-0005-0000-0000-00000F000000}"/>
    <cellStyle name="Moneda 2 3" xfId="27" xr:uid="{00000000-0005-0000-0000-000010000000}"/>
    <cellStyle name="Moneda 2 4" xfId="16" xr:uid="{00000000-0005-0000-0000-000011000000}"/>
    <cellStyle name="Moneda 2 5" xfId="33" xr:uid="{00000000-0005-0000-0000-000012000000}"/>
    <cellStyle name="Moneda 3" xfId="24" xr:uid="{00000000-0005-0000-0000-000013000000}"/>
    <cellStyle name="Moneda 4" xfId="28" xr:uid="{00000000-0005-0000-0000-000014000000}"/>
    <cellStyle name="Moneda 5" xfId="41" xr:uid="{00000000-0005-0000-0000-000015000000}"/>
    <cellStyle name="Normal" xfId="0" builtinId="0"/>
    <cellStyle name="Normal 10" xfId="20" xr:uid="{00000000-0005-0000-0000-000017000000}"/>
    <cellStyle name="Normal 11" xfId="42" xr:uid="{00000000-0005-0000-0000-000018000000}"/>
    <cellStyle name="Normal 12" xfId="37" xr:uid="{00000000-0005-0000-0000-000019000000}"/>
    <cellStyle name="Normal 13" xfId="44" xr:uid="{FA384AB4-B26E-49F3-85D1-6330110D8BD5}"/>
    <cellStyle name="Normal 2" xfId="2" xr:uid="{00000000-0005-0000-0000-00001A000000}"/>
    <cellStyle name="Normal 2 2" xfId="10" xr:uid="{00000000-0005-0000-0000-00001B000000}"/>
    <cellStyle name="Normal 2 3" xfId="25" xr:uid="{00000000-0005-0000-0000-00001C000000}"/>
    <cellStyle name="Normal 2 4" xfId="31" xr:uid="{00000000-0005-0000-0000-00001D000000}"/>
    <cellStyle name="Normal 2 5" xfId="32" xr:uid="{00000000-0005-0000-0000-00001E000000}"/>
    <cellStyle name="Normal 2 6" xfId="36" xr:uid="{00000000-0005-0000-0000-00001F000000}"/>
    <cellStyle name="Normal 2 7" xfId="43" xr:uid="{00000000-0005-0000-0000-000020000000}"/>
    <cellStyle name="Normal 3" xfId="14" xr:uid="{00000000-0005-0000-0000-000021000000}"/>
    <cellStyle name="Normal 4" xfId="26" xr:uid="{00000000-0005-0000-0000-000022000000}"/>
    <cellStyle name="Normal 5" xfId="29" xr:uid="{00000000-0005-0000-0000-000023000000}"/>
    <cellStyle name="Normal 6" xfId="30" xr:uid="{00000000-0005-0000-0000-000024000000}"/>
    <cellStyle name="Normal 7" xfId="5" xr:uid="{00000000-0005-0000-0000-000025000000}"/>
    <cellStyle name="Normal 8" xfId="38" xr:uid="{00000000-0005-0000-0000-000026000000}"/>
    <cellStyle name="Normal 9" xfId="15" xr:uid="{00000000-0005-0000-0000-000027000000}"/>
    <cellStyle name="Porcentaje" xfId="9" builtinId="5"/>
    <cellStyle name="Porcentaje 2" xfId="18" xr:uid="{00000000-0005-0000-0000-000029000000}"/>
    <cellStyle name="Porcentual 2" xfId="17" xr:uid="{00000000-0005-0000-0000-00002A000000}"/>
    <cellStyle name="Porcentual 4" xfId="21" xr:uid="{00000000-0005-0000-0000-00002B000000}"/>
    <cellStyle name="VITA" xfId="45" xr:uid="{9B0FC634-DBDE-468B-A7C7-6402494A2C9F}"/>
  </cellStyles>
  <dxfs count="0"/>
  <tableStyles count="0" defaultTableStyle="TableStyleMedium2" defaultPivotStyle="PivotStyleLight16"/>
  <colors>
    <mruColors>
      <color rgb="FFFFFEC1"/>
      <color rgb="FFFFFDB3"/>
      <color rgb="FFFFFD91"/>
      <color rgb="FF6716D4"/>
      <color rgb="FFFFC000"/>
      <color rgb="FFFF6600"/>
      <color rgb="FFFF99CC"/>
      <color rgb="FFFFFFCC"/>
      <color rgb="FFEA2504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47627</xdr:rowOff>
    </xdr:from>
    <xdr:to>
      <xdr:col>1</xdr:col>
      <xdr:colOff>1562100</xdr:colOff>
      <xdr:row>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47627"/>
          <a:ext cx="1495425" cy="5048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uvan\Trabajos%20de%20la%20U\8%20semestre\Construccion%201\Proyecto\An&#225;lisis%20Unitarios%20-%20Franc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uvan\Trabajos%20de%20la%20U\8%20semestre\Construccion%201\Proyecto\APUS%20-%20Nuevo%20Amanec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%20UTP\Google%20Drive\Drive\1_UTP_DIANA%20PAVA\2-CTO%20173-2017\5-TUNEL%202017\7-AGOSTO\170815%20Ppto%20Gral%20Tunel%20UTP+Mec&#225;nic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RRETERAS\carreteras\VIAS%20VASCULARES\UNITARI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ENIERO2\My%20Documents\Mis%20documentos\Andres\Presupuestos\Administra%20UQ%20V%201.0\Administra%20Planeaci&#243;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emestre%209%20IX\Concreto%20II\Muro\Dise&#241;o%20muro%20contencion\APUS%20Y%20PRESUPUESTO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ATRICIA/Documents/Hoja%20APU%20Gener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ropbox\00.%202020_OS%20117\1.%20ED_INGENIERIAS\TRABAJO%20ED_INGENIERIAS_2020\0.%20OBSERVACIONES_SGR+DNP+++PPTO\200609%20PPT_%20ING%20AJUSTE%20%20SOLICITADO%20SGR-GG%20rec%20Junio%201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ropboxPortableAHK\Dropbox\1-2017%20OS-688----------\6.%202017%20ED_MECANICA\2.%20CARPETA%20DE%20TRABAJO\PTTO%20FINAL%20MECANICA-UTP%20SEP-2017_ESTRUCTU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precios unitarios"/>
      <sheetName val="Análisis - Resumido"/>
      <sheetName val="Base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restacional"/>
      <sheetName val="Cuadrillas"/>
      <sheetName val="APUS Preliminares"/>
      <sheetName val="APUS Alcantarillado"/>
      <sheetName val="precios unitarios"/>
      <sheetName val="precios unitarios (2)"/>
      <sheetName val="cantidades de obra"/>
      <sheetName val="INSUMOS"/>
      <sheetName val="valor total"/>
      <sheetName val="genérico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Mano de Obra"/>
      <sheetName val="Hoja de Unitarios Eléctricos"/>
      <sheetName val="AU "/>
      <sheetName val="Hoja de Unitarios de Obra"/>
      <sheetName val="Hoja de Actividades de Obra"/>
      <sheetName val="Hoja de Flujos"/>
    </sheetNames>
    <sheetDataSet>
      <sheetData sheetId="0"/>
      <sheetData sheetId="1"/>
      <sheetData sheetId="2">
        <row r="78">
          <cell r="I78">
            <v>339820233.32011497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.P.U."/>
      <sheetName val="A.P.U. (2)"/>
      <sheetName val="RESUMEN VIAS"/>
      <sheetName val="Hoja1"/>
      <sheetName val="COSTOS POR KM"/>
      <sheetName val="RESUMEN UNITARIOS"/>
    </sheetNames>
    <sheetDataSet>
      <sheetData sheetId="0" refreshError="1">
        <row r="4">
          <cell r="D4">
            <v>7</v>
          </cell>
        </row>
        <row r="169">
          <cell r="D169">
            <v>1601.38</v>
          </cell>
        </row>
        <row r="181">
          <cell r="D181">
            <v>4189.9000000000005</v>
          </cell>
        </row>
        <row r="275">
          <cell r="D275">
            <v>18375</v>
          </cell>
        </row>
        <row r="688">
          <cell r="D688">
            <v>1046.32</v>
          </cell>
        </row>
        <row r="793">
          <cell r="D793">
            <v>3849.9982399999999</v>
          </cell>
        </row>
        <row r="932">
          <cell r="D932">
            <v>880.00000000000011</v>
          </cell>
        </row>
        <row r="1404">
          <cell r="D1404">
            <v>17241.37931034483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DAT PROY"/>
      <sheetName val="PLANTILLA APU"/>
      <sheetName val="APUS"/>
      <sheetName val="APUS Res"/>
      <sheetName val="COST DIR"/>
      <sheetName val="PORC PART CAP"/>
      <sheetName val="PORC PART ITEM"/>
      <sheetName val="ADMIN"/>
      <sheetName val="PRESUP"/>
      <sheetName val="Ing insumo"/>
      <sheetName val="Ing cap"/>
      <sheetName val="Ing MO"/>
      <sheetName val="Ing MyE"/>
      <sheetName val="Ing unid"/>
      <sheetName val="Capitulos"/>
      <sheetName val="Unidades"/>
      <sheetName val="Insumos"/>
      <sheetName val="Maqui Equip"/>
      <sheetName val="Mano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B1" t="str">
            <v>Nombre</v>
          </cell>
        </row>
        <row r="2">
          <cell r="B2">
            <v>0</v>
          </cell>
        </row>
        <row r="3">
          <cell r="B3" t="str">
            <v>Act. Preliminares - Limpieza Terreno</v>
          </cell>
        </row>
        <row r="4">
          <cell r="B4" t="str">
            <v>Cableado Estructurado</v>
          </cell>
        </row>
        <row r="5">
          <cell r="B5" t="str">
            <v>Carpintería de Madera</v>
          </cell>
        </row>
        <row r="6">
          <cell r="B6" t="str">
            <v>Carpintería Metálica</v>
          </cell>
        </row>
        <row r="7">
          <cell r="B7" t="str">
            <v>Cielosrasos</v>
          </cell>
        </row>
        <row r="8">
          <cell r="B8" t="str">
            <v>Cimentación y Estructura</v>
          </cell>
        </row>
        <row r="9">
          <cell r="B9" t="str">
            <v>Cubiertas</v>
          </cell>
        </row>
        <row r="10">
          <cell r="B10" t="str">
            <v>Enchapes y Accesorios</v>
          </cell>
        </row>
        <row r="11">
          <cell r="B11" t="str">
            <v>Equipos Especiales</v>
          </cell>
        </row>
        <row r="12">
          <cell r="B12" t="str">
            <v>Inst. Eléctricas, TV. y Sonido</v>
          </cell>
        </row>
        <row r="13">
          <cell r="B13" t="str">
            <v>Inst. Gas</v>
          </cell>
        </row>
        <row r="14">
          <cell r="B14" t="str">
            <v>Inst. Hidráulicas, Sanitarias y Latonería</v>
          </cell>
        </row>
        <row r="15">
          <cell r="B15" t="str">
            <v>Mampostería</v>
          </cell>
        </row>
        <row r="16">
          <cell r="B16" t="str">
            <v>Morteros, Concretos, y Ensayos</v>
          </cell>
        </row>
        <row r="17">
          <cell r="B17" t="str">
            <v>Pañetes, Repellos y Revoques</v>
          </cell>
        </row>
        <row r="18">
          <cell r="B18" t="str">
            <v>Pintura</v>
          </cell>
        </row>
        <row r="19">
          <cell r="B19" t="str">
            <v>Pisos</v>
          </cell>
        </row>
        <row r="20">
          <cell r="B20" t="str">
            <v>Redes Servicios y Desagües</v>
          </cell>
        </row>
        <row r="21">
          <cell r="B21" t="str">
            <v>Urbanismo y Obras Exteriores</v>
          </cell>
        </row>
        <row r="22">
          <cell r="B22" t="str">
            <v>Varios</v>
          </cell>
        </row>
        <row r="23">
          <cell r="B23" t="str">
            <v>Vias</v>
          </cell>
        </row>
        <row r="24">
          <cell r="B24" t="str">
            <v>Vidrios y Cerraduras</v>
          </cell>
        </row>
      </sheetData>
      <sheetData sheetId="16">
        <row r="1">
          <cell r="A1" t="str">
            <v>Descripcion</v>
          </cell>
        </row>
        <row r="2">
          <cell r="A2">
            <v>0</v>
          </cell>
        </row>
        <row r="3">
          <cell r="A3" t="str">
            <v>Arroba</v>
          </cell>
        </row>
        <row r="4">
          <cell r="A4" t="str">
            <v>Bolsa</v>
          </cell>
        </row>
        <row r="5">
          <cell r="A5" t="str">
            <v>bolsa metro cúbico</v>
          </cell>
        </row>
        <row r="6">
          <cell r="A6" t="str">
            <v>Bulto</v>
          </cell>
        </row>
        <row r="7">
          <cell r="A7" t="str">
            <v>Caja por 7</v>
          </cell>
        </row>
        <row r="8">
          <cell r="A8" t="str">
            <v>Día</v>
          </cell>
        </row>
        <row r="9">
          <cell r="A9" t="str">
            <v>Especial</v>
          </cell>
        </row>
        <row r="10">
          <cell r="A10" t="str">
            <v>frasco</v>
          </cell>
        </row>
        <row r="11">
          <cell r="A11" t="str">
            <v>Frasco</v>
          </cell>
        </row>
        <row r="12">
          <cell r="A12" t="str">
            <v>Galón</v>
          </cell>
        </row>
        <row r="13">
          <cell r="A13" t="str">
            <v>galón</v>
          </cell>
        </row>
        <row r="14">
          <cell r="A14" t="str">
            <v>Global</v>
          </cell>
        </row>
        <row r="15">
          <cell r="A15" t="str">
            <v>Hora</v>
          </cell>
        </row>
        <row r="16">
          <cell r="A16" t="str">
            <v>Hora Cuadrilla</v>
          </cell>
        </row>
        <row r="17">
          <cell r="A17" t="str">
            <v>Hora Hombre</v>
          </cell>
        </row>
        <row r="18">
          <cell r="A18" t="str">
            <v>juego</v>
          </cell>
        </row>
        <row r="19">
          <cell r="A19" t="str">
            <v>Juego</v>
          </cell>
        </row>
        <row r="20">
          <cell r="A20" t="str">
            <v>Kilo</v>
          </cell>
        </row>
        <row r="21">
          <cell r="A21" t="str">
            <v>Kilo Watio</v>
          </cell>
        </row>
        <row r="22">
          <cell r="A22" t="str">
            <v>Kilogramo</v>
          </cell>
        </row>
        <row r="23">
          <cell r="A23" t="str">
            <v>Lamina</v>
          </cell>
        </row>
        <row r="24">
          <cell r="A24" t="str">
            <v>Libra</v>
          </cell>
        </row>
        <row r="25">
          <cell r="A25" t="str">
            <v>Litro</v>
          </cell>
        </row>
        <row r="26">
          <cell r="A26" t="str">
            <v>mes</v>
          </cell>
        </row>
        <row r="27">
          <cell r="A27" t="str">
            <v>Mes</v>
          </cell>
        </row>
        <row r="28">
          <cell r="A28" t="str">
            <v>Metro</v>
          </cell>
        </row>
        <row r="29">
          <cell r="A29" t="str">
            <v>Metro Cuadrado</v>
          </cell>
        </row>
        <row r="30">
          <cell r="A30" t="str">
            <v>Metro Cúbico</v>
          </cell>
        </row>
        <row r="31">
          <cell r="A31" t="str">
            <v>metro cúbico - kilómetro</v>
          </cell>
        </row>
        <row r="32">
          <cell r="A32" t="str">
            <v>metro lineal</v>
          </cell>
        </row>
        <row r="33">
          <cell r="A33" t="str">
            <v>Par</v>
          </cell>
        </row>
        <row r="34">
          <cell r="A34" t="str">
            <v>pie</v>
          </cell>
        </row>
        <row r="35">
          <cell r="A35" t="str">
            <v>pie cuadrado</v>
          </cell>
        </row>
        <row r="36">
          <cell r="A36" t="str">
            <v>pie cúbico</v>
          </cell>
        </row>
        <row r="37">
          <cell r="A37" t="str">
            <v>Porcentaje</v>
          </cell>
        </row>
        <row r="38">
          <cell r="A38" t="str">
            <v>Quintal</v>
          </cell>
        </row>
        <row r="39">
          <cell r="A39" t="str">
            <v>Rollo</v>
          </cell>
        </row>
        <row r="40">
          <cell r="A40" t="str">
            <v>Sección</v>
          </cell>
        </row>
        <row r="41">
          <cell r="A41" t="str">
            <v>Semana</v>
          </cell>
        </row>
        <row r="42">
          <cell r="A42" t="str">
            <v>sin desc</v>
          </cell>
        </row>
        <row r="43">
          <cell r="A43" t="str">
            <v>sin desc</v>
          </cell>
        </row>
        <row r="44">
          <cell r="A44" t="str">
            <v>Tarifa Hora</v>
          </cell>
        </row>
        <row r="45">
          <cell r="A45" t="str">
            <v>Tonelada</v>
          </cell>
        </row>
        <row r="46">
          <cell r="A46" t="str">
            <v>Unidad</v>
          </cell>
        </row>
        <row r="47">
          <cell r="A47" t="str">
            <v>unidad</v>
          </cell>
        </row>
        <row r="48">
          <cell r="A48" t="str">
            <v>Viaje</v>
          </cell>
        </row>
      </sheetData>
      <sheetData sheetId="17">
        <row r="1">
          <cell r="B1" t="str">
            <v>Descripcion Insumo</v>
          </cell>
        </row>
      </sheetData>
      <sheetData sheetId="18">
        <row r="1">
          <cell r="B1" t="str">
            <v>Maquinaria y Equipo</v>
          </cell>
        </row>
        <row r="2">
          <cell r="B2">
            <v>0</v>
          </cell>
        </row>
        <row r="3">
          <cell r="B3" t="str">
            <v>ABSORCIÓN DE BLOQUES, LADRILLOS F</v>
          </cell>
        </row>
        <row r="4">
          <cell r="B4" t="str">
            <v>ANDAMIO COLGANTE 40mt.</v>
          </cell>
        </row>
        <row r="5">
          <cell r="B5" t="str">
            <v>ANDAMIO TUBULAR (SECC.)</v>
          </cell>
        </row>
        <row r="6">
          <cell r="B6" t="str">
            <v>ANDAMIO TUBULAR (SECC.)</v>
          </cell>
        </row>
        <row r="7">
          <cell r="B7" t="str">
            <v>APISONADOR CANGURO</v>
          </cell>
        </row>
        <row r="8">
          <cell r="B8" t="str">
            <v>AUTOBOMBA PARA CONCRETO</v>
          </cell>
        </row>
        <row r="9">
          <cell r="B9" t="str">
            <v>BALDE PARA PLUMA ADICIONAL</v>
          </cell>
        </row>
        <row r="10">
          <cell r="B10" t="str">
            <v>BANDA PARA REMOVER ESCOMBROS</v>
          </cell>
        </row>
        <row r="11">
          <cell r="B11" t="str">
            <v>BARANDA PROTECTORA /CAMARA</v>
          </cell>
        </row>
        <row r="12">
          <cell r="B12" t="str">
            <v>BENITIN DE 2.5 TONELADAS</v>
          </cell>
        </row>
        <row r="13">
          <cell r="B13" t="str">
            <v>BOMBA ESTACIONARIA DE CONCRETO</v>
          </cell>
        </row>
        <row r="14">
          <cell r="B14" t="str">
            <v>BULLDOZER D-6 CATERPILLAR</v>
          </cell>
        </row>
        <row r="15">
          <cell r="B15" t="str">
            <v>CAMION 3 TONELADAS REDES</v>
          </cell>
        </row>
        <row r="16">
          <cell r="B16" t="str">
            <v>CAMION DE 4.5 TONELADAS</v>
          </cell>
        </row>
        <row r="17">
          <cell r="B17" t="str">
            <v>CAMION DE 8.0 TONELADAS</v>
          </cell>
        </row>
        <row r="18">
          <cell r="B18" t="str">
            <v>CAMPERO</v>
          </cell>
        </row>
        <row r="19">
          <cell r="B19" t="str">
            <v>CARGADOR .50 M3 SOBRE LLANTAS</v>
          </cell>
        </row>
        <row r="20">
          <cell r="B20" t="str">
            <v>CARGADOR BOBCAT+Oper.       753</v>
          </cell>
        </row>
        <row r="21">
          <cell r="B21" t="str">
            <v>CARGADOR BOBCAT+Oper.       853</v>
          </cell>
        </row>
        <row r="22">
          <cell r="B22" t="str">
            <v>CARGADOR RETROEXCAVADOR</v>
          </cell>
        </row>
        <row r="23">
          <cell r="B23" t="str">
            <v>CERCHA METALICA DE 3MT</v>
          </cell>
        </row>
        <row r="24">
          <cell r="B24" t="str">
            <v>CERCHAS METALICAS (3 METROS)</v>
          </cell>
        </row>
        <row r="25">
          <cell r="B25" t="str">
            <v>CILINDRO PRUEBA CONCRETO (Alq)</v>
          </cell>
        </row>
        <row r="26">
          <cell r="B26" t="str">
            <v>CILINDRO VIBRATORIO 3 TON</v>
          </cell>
        </row>
        <row r="27">
          <cell r="B27" t="str">
            <v>CINTURON DE SEGURIDAD</v>
          </cell>
        </row>
        <row r="28">
          <cell r="B28" t="str">
            <v>COMPACTADOR DINAMAR</v>
          </cell>
        </row>
        <row r="29">
          <cell r="B29" t="str">
            <v>COMPRESOR 2 MARTILLOS 185 PCM</v>
          </cell>
        </row>
        <row r="30">
          <cell r="B30" t="str">
            <v>COMPRESOR 2 MARTILLOS 185 PCM</v>
          </cell>
        </row>
        <row r="31">
          <cell r="B31" t="str">
            <v>COMPRESOR 250 PCM</v>
          </cell>
        </row>
        <row r="32">
          <cell r="B32" t="str">
            <v>COMPRESOR DE 375 CPM S/C</v>
          </cell>
        </row>
        <row r="33">
          <cell r="B33" t="str">
            <v>COMPRESOR DE 375 CPM S/C</v>
          </cell>
        </row>
        <row r="34">
          <cell r="B34" t="str">
            <v>COMPRESOR DE 750 CPM S/C</v>
          </cell>
        </row>
        <row r="35">
          <cell r="B35" t="str">
            <v>COMPRESOR DE 750 CPM S/C</v>
          </cell>
        </row>
        <row r="36">
          <cell r="B36" t="str">
            <v>COMPRESOR Oper.+Comb</v>
          </cell>
        </row>
        <row r="37">
          <cell r="B37" t="str">
            <v>COMPRESOR Oper.+Comb</v>
          </cell>
        </row>
        <row r="38">
          <cell r="B38" t="str">
            <v>COMPRESOR Oper.+Comb</v>
          </cell>
        </row>
        <row r="39">
          <cell r="B39" t="str">
            <v>CONO DE ABRAHAMS (SLUM Concr)</v>
          </cell>
        </row>
        <row r="40">
          <cell r="B40" t="str">
            <v>CONO DE ABRAMS (Alquiler)</v>
          </cell>
        </row>
        <row r="41">
          <cell r="B41" t="str">
            <v>CORTADORA DE LADRILLO</v>
          </cell>
        </row>
        <row r="42">
          <cell r="B42" t="str">
            <v>CORTADORA LADRILLO (POR CORTE)</v>
          </cell>
        </row>
        <row r="43">
          <cell r="B43" t="str">
            <v>CORTADORA SIN DISCO</v>
          </cell>
        </row>
        <row r="44">
          <cell r="B44" t="str">
            <v>CORTADORA SIN DISCO</v>
          </cell>
        </row>
        <row r="45">
          <cell r="B45" t="str">
            <v>CORTE DE NÚCLEOS DE CONCRETO</v>
          </cell>
        </row>
        <row r="46">
          <cell r="B46" t="str">
            <v>CRUCETAS CORTAS</v>
          </cell>
        </row>
        <row r="47">
          <cell r="B47" t="str">
            <v>CRUCETAS CORTAS y/o LARGAS</v>
          </cell>
        </row>
        <row r="48">
          <cell r="B48" t="str">
            <v>CRUCETAS LARGAS</v>
          </cell>
        </row>
        <row r="49">
          <cell r="B49" t="str">
            <v>DISEÑO DE MEZCLA ASFÁLTICA,</v>
          </cell>
        </row>
        <row r="50">
          <cell r="B50" t="str">
            <v>DISEÑO DE MEZCLAS DE MORTERO.</v>
          </cell>
        </row>
        <row r="51">
          <cell r="B51" t="str">
            <v>DISEÑO DE UNA MEZCLA DE</v>
          </cell>
        </row>
        <row r="52">
          <cell r="B52" t="str">
            <v>ELEVADOR 1000 KILOS</v>
          </cell>
        </row>
        <row r="53">
          <cell r="B53" t="str">
            <v>ELEVADOR 250 KILOS</v>
          </cell>
        </row>
        <row r="54">
          <cell r="B54" t="str">
            <v>EQUIPO DE COMPACTACION</v>
          </cell>
        </row>
        <row r="55">
          <cell r="B55" t="str">
            <v>EQUIPO DE COMPACTACION</v>
          </cell>
        </row>
        <row r="56">
          <cell r="B56" t="str">
            <v>EQUIPO DE TOPOGRAFIA</v>
          </cell>
        </row>
        <row r="57">
          <cell r="B57" t="str">
            <v>EQUIPO SOLDADURA ELECTRICA</v>
          </cell>
        </row>
        <row r="58">
          <cell r="B58" t="str">
            <v>ESCALERA EXTENCIBLE EN AL. DE 6</v>
          </cell>
        </row>
        <row r="59">
          <cell r="B59" t="str">
            <v>ESCALERILLA Trans. VERTICAL</v>
          </cell>
        </row>
        <row r="60">
          <cell r="B60" t="str">
            <v>ESFUERZO CORTANTE EN MALLAS</v>
          </cell>
        </row>
        <row r="61">
          <cell r="B61" t="str">
            <v>ESTABILIDAD MARSHALL (1 BRIQUETA)</v>
          </cell>
        </row>
        <row r="62">
          <cell r="B62" t="str">
            <v>EXCAVACION MECANICA Y RETIRO</v>
          </cell>
        </row>
        <row r="63">
          <cell r="B63" t="str">
            <v>EXCAVADORA HIDRAUL.PC-60+Oper.</v>
          </cell>
        </row>
        <row r="64">
          <cell r="B64" t="str">
            <v>EXTRACCIÓN DE ANCLAJES O</v>
          </cell>
        </row>
        <row r="65">
          <cell r="B65" t="str">
            <v>FORCLAMPS</v>
          </cell>
        </row>
        <row r="66">
          <cell r="B66" t="str">
            <v>FORMALETA ENTREPISO 1 SEMANA</v>
          </cell>
        </row>
        <row r="67">
          <cell r="B67" t="str">
            <v>FORMALETA ENTREPISO 4 SEMANAS</v>
          </cell>
        </row>
        <row r="68">
          <cell r="B68" t="str">
            <v>FORMALETA ENTREPISO POR M2</v>
          </cell>
        </row>
        <row r="69">
          <cell r="B69" t="str">
            <v>FORMALETA SARDINEL ML</v>
          </cell>
        </row>
        <row r="70">
          <cell r="B70" t="str">
            <v>GRUA AUTODESPLEGABLE+OPERARIO</v>
          </cell>
        </row>
        <row r="71">
          <cell r="B71" t="str">
            <v>GRUA EXTENSION PARA POSTES</v>
          </cell>
        </row>
        <row r="72">
          <cell r="B72" t="str">
            <v>GRUA HIDRAULICA (CARRO)</v>
          </cell>
        </row>
        <row r="73">
          <cell r="B73" t="str">
            <v>GRUA POTAIN 428 BRAZO 40 MTS</v>
          </cell>
        </row>
        <row r="74">
          <cell r="B74" t="str">
            <v>HERRAMIENTA MENOR (% Mano d Obra)</v>
          </cell>
        </row>
        <row r="75">
          <cell r="B75" t="str">
            <v>JUEGO DE RUEDAS PARA ANDAMIO(4)</v>
          </cell>
        </row>
        <row r="76">
          <cell r="B76" t="str">
            <v>JUEGO POLEAS ANTENAYA</v>
          </cell>
        </row>
        <row r="77">
          <cell r="B77" t="str">
            <v>LLAVES TENSORAS</v>
          </cell>
        </row>
        <row r="78">
          <cell r="B78" t="str">
            <v>MARTILLO ROMPEDOR</v>
          </cell>
        </row>
        <row r="79">
          <cell r="B79" t="str">
            <v>MARTILLO ROTATORIO</v>
          </cell>
        </row>
        <row r="80">
          <cell r="B80" t="str">
            <v>MEZCLADORA DE CONCRETO</v>
          </cell>
        </row>
        <row r="81">
          <cell r="B81" t="str">
            <v>MICRO AIRINCLUSOR DE AIRE</v>
          </cell>
        </row>
        <row r="82">
          <cell r="B82" t="str">
            <v>MICRO AIRINCLUSOR DE AIRE</v>
          </cell>
        </row>
        <row r="83">
          <cell r="B83" t="str">
            <v>MINICARGADOR BOBCAT</v>
          </cell>
        </row>
        <row r="84">
          <cell r="B84" t="str">
            <v>MINICARGADOR BOBCAT</v>
          </cell>
        </row>
        <row r="85">
          <cell r="B85" t="str">
            <v>MONTACARGAS</v>
          </cell>
        </row>
        <row r="86">
          <cell r="B86" t="str">
            <v>MORDAZA 0.60 mt CON CUÑA</v>
          </cell>
        </row>
        <row r="87">
          <cell r="B87" t="str">
            <v>MORDAZA 0.80 mt CON CUÑA</v>
          </cell>
        </row>
        <row r="88">
          <cell r="B88" t="str">
            <v>MORDAZA 1.00 mt CON CUÑA</v>
          </cell>
        </row>
        <row r="89">
          <cell r="B89" t="str">
            <v>MORDAZA 2.40 mt CON CUÑA</v>
          </cell>
        </row>
        <row r="90">
          <cell r="B90" t="str">
            <v>MORDAZAS ALQUILADAS (24 dias)</v>
          </cell>
        </row>
        <row r="91">
          <cell r="B91" t="str">
            <v>MOTOBOMBA A GASOLINA DE 2"</v>
          </cell>
        </row>
        <row r="92">
          <cell r="B92" t="str">
            <v>MOTOBOMBA ELECTRICA DE 2"</v>
          </cell>
        </row>
        <row r="93">
          <cell r="B93" t="str">
            <v>PALA DRAGA SOBRE ORUGA</v>
          </cell>
        </row>
        <row r="94">
          <cell r="B94" t="str">
            <v>PARAL TELESCOPICO (UN)</v>
          </cell>
        </row>
        <row r="95">
          <cell r="B95" t="str">
            <v>PARAL TELESCOPICO (UN)</v>
          </cell>
        </row>
        <row r="96">
          <cell r="B96" t="str">
            <v>PARALES - MES</v>
          </cell>
        </row>
        <row r="97">
          <cell r="B97" t="str">
            <v>PARALES - SEMANA</v>
          </cell>
        </row>
        <row r="98">
          <cell r="B98" t="str">
            <v>PERFORACIÓN CON EQUIPO</v>
          </cell>
        </row>
        <row r="99">
          <cell r="B99" t="str">
            <v>PERROS FIJOS Y GIRATORIOS</v>
          </cell>
        </row>
        <row r="100">
          <cell r="B100" t="str">
            <v>PESCANTE PARA ANDAMIO</v>
          </cell>
        </row>
        <row r="101">
          <cell r="B101" t="str">
            <v>PISON DE MANO</v>
          </cell>
        </row>
        <row r="102">
          <cell r="B102" t="str">
            <v>PLANCHONES ALQUILADOS</v>
          </cell>
        </row>
        <row r="103">
          <cell r="B103" t="str">
            <v>PLANCHONES MADERA</v>
          </cell>
        </row>
        <row r="104">
          <cell r="B104" t="str">
            <v>PLANCHONES METALICOS</v>
          </cell>
        </row>
        <row r="105">
          <cell r="B105" t="str">
            <v>PLUMA 250 KG ELECTRICA Trif.</v>
          </cell>
        </row>
        <row r="106">
          <cell r="B106" t="str">
            <v>PLUMA ELECTRICA</v>
          </cell>
        </row>
        <row r="107">
          <cell r="B107" t="str">
            <v>PLUMA ELECTRICA 250 kg</v>
          </cell>
        </row>
        <row r="108">
          <cell r="B108" t="str">
            <v>PLUMA ELECTRICA/ DIA</v>
          </cell>
        </row>
        <row r="109">
          <cell r="B109" t="str">
            <v>PULIDORA MANUAL SIN DISCO</v>
          </cell>
        </row>
        <row r="110">
          <cell r="B110" t="str">
            <v>PULIDORA MANUAL SIN DISCO</v>
          </cell>
        </row>
        <row r="111">
          <cell r="B111" t="str">
            <v>RANA A GASOLINA DE 50X74 CM</v>
          </cell>
        </row>
        <row r="112">
          <cell r="B112" t="str">
            <v>RANA Ó VIBROCOMPACTADOR</v>
          </cell>
        </row>
        <row r="113">
          <cell r="B113" t="str">
            <v>RANA VIBROCOMPACTADORA/DIA</v>
          </cell>
        </row>
        <row r="114">
          <cell r="B114" t="str">
            <v>RANA VIBROCOMPACTADORA/DIA</v>
          </cell>
        </row>
        <row r="115">
          <cell r="B115" t="str">
            <v>RETROEXCAVADORA JCB 814</v>
          </cell>
        </row>
        <row r="116">
          <cell r="B116" t="str">
            <v>RODILLO D/PINTAS Y SONDEO</v>
          </cell>
        </row>
        <row r="117">
          <cell r="B117" t="str">
            <v>RODILLO VIBRATORIO "BENITIN"</v>
          </cell>
        </row>
        <row r="118">
          <cell r="B118" t="str">
            <v>RUEDAS</v>
          </cell>
        </row>
        <row r="119">
          <cell r="B119" t="str">
            <v>RUEDAS PARA ANDAMIO TUBULAR</v>
          </cell>
        </row>
        <row r="120">
          <cell r="B120" t="str">
            <v>TABLERO EN PINO PATULA</v>
          </cell>
        </row>
        <row r="121">
          <cell r="B121" t="str">
            <v>TABLERO METALICO (1.40 x 0.60)</v>
          </cell>
        </row>
        <row r="122">
          <cell r="B122" t="str">
            <v>TALADRO ROTOMARTILLO HASTA 3/4"</v>
          </cell>
        </row>
        <row r="123">
          <cell r="B123" t="str">
            <v>TALADRO ROTOMARTILLO HASTA 3/4"</v>
          </cell>
        </row>
        <row r="124">
          <cell r="B124" t="str">
            <v>TORREGRUA (DIFERENTES TAMAÑOS)</v>
          </cell>
        </row>
        <row r="125">
          <cell r="B125" t="str">
            <v>TRAYLER O GATO PARA CABLES</v>
          </cell>
        </row>
        <row r="126">
          <cell r="B126" t="str">
            <v>TRINQUETE</v>
          </cell>
        </row>
        <row r="127">
          <cell r="B127" t="str">
            <v>VENTAS CONO DE ABRAMS PARA</v>
          </cell>
        </row>
        <row r="128">
          <cell r="B128" t="str">
            <v>VIBRADOR A GASOLINA</v>
          </cell>
        </row>
        <row r="129">
          <cell r="B129" t="str">
            <v>VIBRADOR ELECTRICO</v>
          </cell>
        </row>
        <row r="130">
          <cell r="B130" t="str">
            <v>VIBRO DYNAPAC 2.5 TONELADAS</v>
          </cell>
        </row>
        <row r="131">
          <cell r="B131" t="str">
            <v>VIBRO DYNAPAC 2.5 TONELADAS</v>
          </cell>
        </row>
        <row r="132">
          <cell r="B132" t="str">
            <v>VIBRO INGERSOLL RAND 3</v>
          </cell>
        </row>
        <row r="133">
          <cell r="B133" t="str">
            <v>VIBRO INGERSOLL RAND 3</v>
          </cell>
        </row>
        <row r="134">
          <cell r="B134" t="str">
            <v>VIBRO REX 7 TONELADAS</v>
          </cell>
        </row>
        <row r="135">
          <cell r="B135" t="str">
            <v>VIBROCOMPACTADORA ELECTRICA</v>
          </cell>
        </row>
        <row r="136">
          <cell r="B136" t="str">
            <v>VOLQUETA (VIAJE 6M3 Max.3O KM)</v>
          </cell>
        </row>
        <row r="137">
          <cell r="B137" t="str">
            <v>VOLQUETA (VIAJE 6M3.)</v>
          </cell>
        </row>
      </sheetData>
      <sheetData sheetId="19">
        <row r="1">
          <cell r="B1" t="str">
            <v>Cuadrilla</v>
          </cell>
        </row>
        <row r="2">
          <cell r="B2">
            <v>0</v>
          </cell>
        </row>
        <row r="3">
          <cell r="B3" t="str">
            <v>0:0:1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 prest"/>
      <sheetName val="Cuadrillas"/>
      <sheetName val="Costos"/>
      <sheetName val="A.I.U."/>
      <sheetName val="% Sena"/>
      <sheetName val="Camp"/>
      <sheetName val="Valla"/>
      <sheetName val="Soport"/>
      <sheetName val="Cinta"/>
      <sheetName val="Barric"/>
      <sheetName val="Señal"/>
      <sheetName val="Localiz"/>
      <sheetName val="Descap"/>
      <sheetName val="Exc cimie"/>
      <sheetName val="Exc. Manual"/>
      <sheetName val="Arm.Acero"/>
      <sheetName val="Perfil Talud"/>
      <sheetName val="Form Base Vastago"/>
      <sheetName val="Form h&gt;2.80m"/>
      <sheetName val="Coloc conc"/>
      <sheetName val="Conc altura"/>
      <sheetName val="Llenos comp"/>
      <sheetName val="Ret Mater"/>
      <sheetName val="Propuesta"/>
      <sheetName val="Demarc."/>
      <sheetName val="Conc 2500"/>
      <sheetName val="Conc 3000"/>
      <sheetName val="Mater"/>
      <sheetName val="Flujo"/>
      <sheetName val="Cronog"/>
      <sheetName val="FINDE2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MObra"/>
      <sheetName val="Equipo"/>
      <sheetName val="Transpórte"/>
      <sheetName val="APU"/>
      <sheetName val="Basicos"/>
      <sheetName val="Presup"/>
    </sheetNames>
    <sheetDataSet>
      <sheetData sheetId="0">
        <row r="2">
          <cell r="A2" t="str">
            <v xml:space="preserve"> Abrazader u 6x15x5/8 </v>
          </cell>
        </row>
        <row r="3">
          <cell r="A3" t="str">
            <v xml:space="preserve"> Abuzardado de concreto </v>
          </cell>
        </row>
        <row r="4">
          <cell r="A4" t="str">
            <v xml:space="preserve"> Acces bajantes ALL</v>
          </cell>
        </row>
        <row r="5">
          <cell r="A5" t="str">
            <v xml:space="preserve"> Acces canal pvc</v>
          </cell>
        </row>
        <row r="6">
          <cell r="A6" t="str">
            <v xml:space="preserve"> Acces completos tanque agua</v>
          </cell>
        </row>
        <row r="7">
          <cell r="A7" t="str">
            <v xml:space="preserve"> Acces cpv presion </v>
          </cell>
        </row>
        <row r="8">
          <cell r="A8" t="str">
            <v xml:space="preserve"> Acces cpvc presion</v>
          </cell>
        </row>
        <row r="9">
          <cell r="A9" t="str">
            <v xml:space="preserve"> Acces fijacion perfil T </v>
          </cell>
        </row>
        <row r="10">
          <cell r="A10" t="str">
            <v xml:space="preserve"> Acces lavamanos </v>
          </cell>
        </row>
        <row r="11">
          <cell r="A11" t="str">
            <v xml:space="preserve"> Acces promed pvc 4 </v>
          </cell>
        </row>
        <row r="12">
          <cell r="A12" t="str">
            <v xml:space="preserve"> Acces pvc ALL</v>
          </cell>
        </row>
        <row r="13">
          <cell r="A13" t="str">
            <v xml:space="preserve"> Acces pvc sanitaria</v>
          </cell>
        </row>
        <row r="14">
          <cell r="A14" t="str">
            <v xml:space="preserve"> Acces tuberia HG</v>
          </cell>
        </row>
        <row r="15">
          <cell r="A15" t="str">
            <v xml:space="preserve"> Accesorios</v>
          </cell>
        </row>
        <row r="16">
          <cell r="A16" t="str">
            <v xml:space="preserve"> Aceite quemado </v>
          </cell>
        </row>
        <row r="17">
          <cell r="A17" t="str">
            <v xml:space="preserve"> Acero fy = 37000 psi </v>
          </cell>
        </row>
        <row r="18">
          <cell r="A18" t="str">
            <v xml:space="preserve"> Acero fy = 60000 psi </v>
          </cell>
        </row>
        <row r="19">
          <cell r="A19" t="str">
            <v xml:space="preserve"> Acesco perfil o c16 s=40 </v>
          </cell>
        </row>
        <row r="20">
          <cell r="A20" t="str">
            <v xml:space="preserve"> Acido clorhidrico (muriatico) </v>
          </cell>
        </row>
        <row r="21">
          <cell r="A21" t="str">
            <v xml:space="preserve"> Acido oxalico </v>
          </cell>
        </row>
        <row r="22">
          <cell r="A22" t="str">
            <v xml:space="preserve"> Acople 1/2 san+lavam grivaflx </v>
          </cell>
        </row>
        <row r="23">
          <cell r="A23" t="str">
            <v xml:space="preserve"> Acpm </v>
          </cell>
        </row>
        <row r="24">
          <cell r="A24" t="str">
            <v xml:space="preserve"> Adapt term pvc  1/2 </v>
          </cell>
        </row>
        <row r="25">
          <cell r="A25" t="str">
            <v xml:space="preserve"> Adapt term pvc  3/4 </v>
          </cell>
        </row>
        <row r="26">
          <cell r="A26" t="str">
            <v xml:space="preserve"> Adapt term pvc 1 </v>
          </cell>
        </row>
        <row r="27">
          <cell r="A27" t="str">
            <v xml:space="preserve"> Adapt term pvc 1-1/2 </v>
          </cell>
        </row>
        <row r="28">
          <cell r="A28" t="str">
            <v xml:space="preserve"> Adapt term pvc 1-1/4 </v>
          </cell>
        </row>
        <row r="29">
          <cell r="A29" t="str">
            <v xml:space="preserve"> Adapt term pvc 2 </v>
          </cell>
        </row>
        <row r="30">
          <cell r="A30" t="str">
            <v xml:space="preserve"> Adapt term pvc 3/4 </v>
          </cell>
        </row>
        <row r="31">
          <cell r="A31" t="str">
            <v xml:space="preserve"> Adhesivo pvc novafort x310 ml </v>
          </cell>
        </row>
        <row r="32">
          <cell r="A32" t="str">
            <v xml:space="preserve"> Aditivo bituminoso borden </v>
          </cell>
        </row>
        <row r="33">
          <cell r="A33" t="str">
            <v xml:space="preserve"> Adoquin pea rect 6x10x20</v>
          </cell>
        </row>
        <row r="34">
          <cell r="A34" t="str">
            <v xml:space="preserve"> Adoquin veh cruz 10x21x21;7k </v>
          </cell>
        </row>
        <row r="35">
          <cell r="A35" t="str">
            <v xml:space="preserve"> Afirmado rojo </v>
          </cell>
        </row>
        <row r="36">
          <cell r="A36" t="str">
            <v xml:space="preserve"> Agua </v>
          </cell>
        </row>
        <row r="37">
          <cell r="A37" t="str">
            <v xml:space="preserve"> Aislad carrete 76 mm </v>
          </cell>
        </row>
        <row r="38">
          <cell r="A38" t="str">
            <v xml:space="preserve"> Aislad pin doble 34.5 kv rf </v>
          </cell>
        </row>
        <row r="39">
          <cell r="A39" t="str">
            <v xml:space="preserve"> Aislad suspens 10 18 kp </v>
          </cell>
        </row>
        <row r="40">
          <cell r="A40" t="str">
            <v xml:space="preserve"> Aislad suspens 6 10 kp </v>
          </cell>
        </row>
        <row r="41">
          <cell r="A41" t="str">
            <v xml:space="preserve"> Aislad tensor 140 mm </v>
          </cell>
        </row>
        <row r="42">
          <cell r="A42" t="str">
            <v xml:space="preserve"> Aislad tensor 172 mm </v>
          </cell>
        </row>
        <row r="43">
          <cell r="A43" t="str">
            <v xml:space="preserve"> Alam cu att 2x22 awg tim </v>
          </cell>
        </row>
        <row r="44">
          <cell r="A44" t="str">
            <v xml:space="preserve"> Alam cu dwp pvc 2x18 awg </v>
          </cell>
        </row>
        <row r="45">
          <cell r="A45" t="str">
            <v xml:space="preserve"> Alam cu dwp pvc 2x22 awg telef </v>
          </cell>
        </row>
        <row r="46">
          <cell r="A46" t="str">
            <v xml:space="preserve"> Alam cu st600v pvc 3x10awg encauch </v>
          </cell>
        </row>
        <row r="47">
          <cell r="A47" t="str">
            <v xml:space="preserve"> Alam cu thw   6 awg 75 c </v>
          </cell>
        </row>
        <row r="48">
          <cell r="A48" t="str">
            <v xml:space="preserve"> Alam cu thw   8 awg 75 c </v>
          </cell>
        </row>
        <row r="49">
          <cell r="A49" t="str">
            <v xml:space="preserve"> Alam cu thw 10 awg 75 c </v>
          </cell>
        </row>
        <row r="50">
          <cell r="A50" t="str">
            <v xml:space="preserve"> Alam cu thw 12 awg 75 c </v>
          </cell>
        </row>
        <row r="51">
          <cell r="A51" t="str">
            <v xml:space="preserve"> Alam cu tw   8 awg 600 v </v>
          </cell>
        </row>
        <row r="52">
          <cell r="A52" t="str">
            <v xml:space="preserve"> Alam cu tw 10 awg 600 v </v>
          </cell>
        </row>
        <row r="53">
          <cell r="A53" t="str">
            <v xml:space="preserve"> Alam cu tw 12 awg 600 v </v>
          </cell>
        </row>
        <row r="54">
          <cell r="A54" t="str">
            <v xml:space="preserve"> Alam cu tw 14 awg 600 v</v>
          </cell>
        </row>
        <row r="55">
          <cell r="A55" t="str">
            <v xml:space="preserve"> Alamb pua cal 14  por kg </v>
          </cell>
        </row>
        <row r="56">
          <cell r="A56" t="str">
            <v xml:space="preserve"> Alamb pua cal 14  por mt </v>
          </cell>
        </row>
        <row r="57">
          <cell r="A57" t="str">
            <v xml:space="preserve"> Alambre galvanizado c 12 </v>
          </cell>
        </row>
        <row r="58">
          <cell r="A58" t="str">
            <v xml:space="preserve"> Alambre galvanizado c 13 </v>
          </cell>
        </row>
        <row r="59">
          <cell r="A59" t="str">
            <v xml:space="preserve"> Alambre galvanizado c 14 </v>
          </cell>
        </row>
        <row r="60">
          <cell r="A60" t="str">
            <v xml:space="preserve"> Alambre negro calibre 18 </v>
          </cell>
        </row>
        <row r="61">
          <cell r="A61" t="str">
            <v xml:space="preserve"> Amarras </v>
          </cell>
        </row>
        <row r="62">
          <cell r="A62" t="str">
            <v xml:space="preserve"> Angulo  3/4 x 1/8 </v>
          </cell>
        </row>
        <row r="63">
          <cell r="A63" t="str">
            <v xml:space="preserve"> Angulo 1 - 1/2 x 1/8 </v>
          </cell>
        </row>
        <row r="64">
          <cell r="A64" t="str">
            <v xml:space="preserve"> Angulo 1 - 1/2 x 3/16 </v>
          </cell>
        </row>
        <row r="65">
          <cell r="A65" t="str">
            <v xml:space="preserve"> Angulo 1 - 1/4 x 3/16 </v>
          </cell>
        </row>
        <row r="66">
          <cell r="A66" t="str">
            <v xml:space="preserve"> Angulo 1 x 1/8 </v>
          </cell>
        </row>
        <row r="67">
          <cell r="A67" t="str">
            <v xml:space="preserve"> Angulo 1 x 3/16 </v>
          </cell>
        </row>
        <row r="68">
          <cell r="A68" t="str">
            <v xml:space="preserve"> Angulo 2 x 1/4 </v>
          </cell>
        </row>
        <row r="69">
          <cell r="A69" t="str">
            <v xml:space="preserve"> Angulo 2 x 1/8 </v>
          </cell>
        </row>
        <row r="70">
          <cell r="A70" t="str">
            <v xml:space="preserve"> Angulo 2 x 2 x 1/8 </v>
          </cell>
        </row>
        <row r="71">
          <cell r="A71" t="str">
            <v xml:space="preserve"> Angulo 3 x 1/4 </v>
          </cell>
        </row>
        <row r="72">
          <cell r="A72" t="str">
            <v xml:space="preserve"> Angulo 3 x 3/8 </v>
          </cell>
        </row>
        <row r="73">
          <cell r="A73" t="str">
            <v xml:space="preserve"> Angulo de aluminio </v>
          </cell>
        </row>
        <row r="74">
          <cell r="A74" t="str">
            <v xml:space="preserve"> Anticorrosivo </v>
          </cell>
        </row>
        <row r="75">
          <cell r="A75" t="str">
            <v xml:space="preserve"> Apuntalado provisional estructuras </v>
          </cell>
        </row>
        <row r="76">
          <cell r="A76" t="str">
            <v xml:space="preserve"> Arand cuad 3x1/4 -5/8 </v>
          </cell>
        </row>
        <row r="77">
          <cell r="A77" t="str">
            <v xml:space="preserve"> Arand cuad 4x1/4 -5/8 </v>
          </cell>
        </row>
        <row r="78">
          <cell r="A78" t="str">
            <v xml:space="preserve"> Arand cuad 4x3/16-5/8 </v>
          </cell>
        </row>
        <row r="79">
          <cell r="A79" t="str">
            <v xml:space="preserve"> Arandela 1/2 </v>
          </cell>
        </row>
        <row r="80">
          <cell r="A80" t="str">
            <v xml:space="preserve"> Arandela 3/16 </v>
          </cell>
        </row>
        <row r="81">
          <cell r="A81" t="str">
            <v xml:space="preserve"> Arandela 3/4 </v>
          </cell>
        </row>
        <row r="82">
          <cell r="A82" t="str">
            <v xml:space="preserve"> Arandela 5/8 pesada </v>
          </cell>
        </row>
        <row r="83">
          <cell r="A83" t="str">
            <v xml:space="preserve"> Arena </v>
          </cell>
        </row>
        <row r="84">
          <cell r="A84" t="str">
            <v xml:space="preserve"> Arriendo inmueble uso campamento </v>
          </cell>
        </row>
        <row r="85">
          <cell r="A85" t="str">
            <v xml:space="preserve"> Asfalto liga </v>
          </cell>
        </row>
        <row r="86">
          <cell r="A86" t="str">
            <v xml:space="preserve"> Asfalto liquido mc-70 </v>
          </cell>
        </row>
        <row r="87">
          <cell r="A87" t="str">
            <v xml:space="preserve"> Bala incandescente d=14c </v>
          </cell>
        </row>
        <row r="88">
          <cell r="A88" t="str">
            <v xml:space="preserve"> Balato 2x48w </v>
          </cell>
        </row>
        <row r="89">
          <cell r="A89" t="str">
            <v xml:space="preserve"> Balato 2x96w </v>
          </cell>
        </row>
        <row r="90">
          <cell r="A90" t="str">
            <v xml:space="preserve"> Baldosa cemento 25x25 </v>
          </cell>
        </row>
        <row r="91">
          <cell r="A91" t="str">
            <v xml:space="preserve"> Baldosa ceramica piso 33x33</v>
          </cell>
        </row>
        <row r="92">
          <cell r="A92" t="str">
            <v xml:space="preserve"> Baldosa tipo terrazzo gr </v>
          </cell>
        </row>
        <row r="93">
          <cell r="A93" t="str">
            <v xml:space="preserve"> Banda plástica para zunchado </v>
          </cell>
        </row>
        <row r="94">
          <cell r="A94" t="str">
            <v xml:space="preserve"> Barniz </v>
          </cell>
        </row>
        <row r="95">
          <cell r="A95" t="str">
            <v xml:space="preserve"> Barren dren/ancl man tier ø&lt;.15m </v>
          </cell>
        </row>
        <row r="96">
          <cell r="A96" t="str">
            <v xml:space="preserve"> Barren dren/ancl mec conglo ø&lt;.16m </v>
          </cell>
        </row>
        <row r="97">
          <cell r="A97" t="str">
            <v xml:space="preserve"> Barren dren/ancl mec roca ø&lt;.15m </v>
          </cell>
        </row>
        <row r="98">
          <cell r="A98" t="str">
            <v xml:space="preserve"> Barreno manual (hélice cucharón) </v>
          </cell>
        </row>
        <row r="99">
          <cell r="A99" t="str">
            <v xml:space="preserve"> Bastidor malla eslabonada 2.4 </v>
          </cell>
        </row>
        <row r="100">
          <cell r="A100" t="str">
            <v xml:space="preserve"> Bisagra acero 3 </v>
          </cell>
        </row>
        <row r="101">
          <cell r="A101" t="str">
            <v xml:space="preserve"> Bisagra angular carp metal </v>
          </cell>
        </row>
        <row r="102">
          <cell r="A102" t="str">
            <v xml:space="preserve"> Bisagrante sajo   8 cm </v>
          </cell>
        </row>
        <row r="103">
          <cell r="A103" t="str">
            <v xml:space="preserve"> Bisagrante sajo 10 cms </v>
          </cell>
        </row>
        <row r="104">
          <cell r="A104" t="str">
            <v xml:space="preserve"> Bisagrante sajo 12 cms </v>
          </cell>
        </row>
        <row r="105">
          <cell r="A105" t="str">
            <v xml:space="preserve"> Bisagrante sajo 15 cm </v>
          </cell>
        </row>
        <row r="106">
          <cell r="A106" t="str">
            <v xml:space="preserve"> Bisagrante sajo 17 cm </v>
          </cell>
        </row>
        <row r="107">
          <cell r="A107" t="str">
            <v xml:space="preserve"> Biselado 1.5 cm vidrios </v>
          </cell>
        </row>
        <row r="108">
          <cell r="A108" t="str">
            <v xml:space="preserve"> Blanco zinc </v>
          </cell>
        </row>
        <row r="109">
          <cell r="A109" t="str">
            <v xml:space="preserve"> Bloque 10x19x39;10kgf/u</v>
          </cell>
        </row>
        <row r="110">
          <cell r="A110" t="str">
            <v xml:space="preserve"> Bloque estr 14x19x19</v>
          </cell>
        </row>
        <row r="111">
          <cell r="A111" t="str">
            <v xml:space="preserve"> Bloque estr 14x19x19 </v>
          </cell>
        </row>
        <row r="112">
          <cell r="A112" t="str">
            <v xml:space="preserve"> Bloque estr 20x20x20</v>
          </cell>
        </row>
        <row r="113">
          <cell r="A113" t="str">
            <v xml:space="preserve"> Bloque estr 20x20x40</v>
          </cell>
        </row>
        <row r="114">
          <cell r="A114" t="str">
            <v xml:space="preserve"> Bombillo mercurio 250 w </v>
          </cell>
        </row>
        <row r="115">
          <cell r="A115" t="str">
            <v xml:space="preserve"> Bombillo sodio 150 w </v>
          </cell>
        </row>
        <row r="116">
          <cell r="A116" t="str">
            <v xml:space="preserve"> Bombillo sodio 250 w </v>
          </cell>
        </row>
        <row r="117">
          <cell r="A117" t="str">
            <v xml:space="preserve"> Brazo luminaria    1x1.5 </v>
          </cell>
        </row>
        <row r="118">
          <cell r="A118" t="str">
            <v xml:space="preserve"> Brazo luminaria 1.5x1.5 </v>
          </cell>
        </row>
        <row r="119">
          <cell r="A119" t="str">
            <v xml:space="preserve"> Breaker 1x 10/ 60a qpx-1 </v>
          </cell>
        </row>
        <row r="120">
          <cell r="A120" t="str">
            <v xml:space="preserve"> Breaker 1x 70/100a qpx-1 </v>
          </cell>
        </row>
        <row r="121">
          <cell r="A121" t="str">
            <v xml:space="preserve"> Breaker 2x 10/ 30a qpx-2 </v>
          </cell>
        </row>
        <row r="122">
          <cell r="A122" t="str">
            <v xml:space="preserve"> Breaker 2x 40/ 60a qpx-2 </v>
          </cell>
        </row>
        <row r="123">
          <cell r="A123" t="str">
            <v xml:space="preserve"> Breaker 2x 70/100a qpx-2 </v>
          </cell>
        </row>
        <row r="124">
          <cell r="A124" t="str">
            <v xml:space="preserve"> Breaker 3x 10/ 60a qpx-3 </v>
          </cell>
        </row>
        <row r="125">
          <cell r="A125" t="str">
            <v xml:space="preserve"> Breaker 3x 70/100a qpx-3 </v>
          </cell>
        </row>
        <row r="126">
          <cell r="A126" t="str">
            <v xml:space="preserve"> Breaker 3x100a qcx-3100n </v>
          </cell>
        </row>
        <row r="127">
          <cell r="A127" t="str">
            <v xml:space="preserve"> Broca taladro rotomar 5/8-&gt;1 </v>
          </cell>
        </row>
        <row r="128">
          <cell r="A128" t="str">
            <v xml:space="preserve"> Broca taldro rotomart. d&lt; 1/2 </v>
          </cell>
        </row>
        <row r="129">
          <cell r="A129" t="str">
            <v xml:space="preserve"> Brocha 4 </v>
          </cell>
        </row>
        <row r="130">
          <cell r="A130" t="str">
            <v xml:space="preserve"> Caballete ac fijo normal </v>
          </cell>
        </row>
        <row r="131">
          <cell r="A131" t="str">
            <v xml:space="preserve"> Caballete ac vent univer </v>
          </cell>
        </row>
        <row r="132">
          <cell r="A132" t="str">
            <v xml:space="preserve"> Caballete teja ondul.transpa </v>
          </cell>
        </row>
        <row r="133">
          <cell r="A133" t="str">
            <v xml:space="preserve"> Caballete thermoacoustic </v>
          </cell>
        </row>
        <row r="134">
          <cell r="A134" t="str">
            <v xml:space="preserve"> Cable galvanizado 3/8 </v>
          </cell>
        </row>
        <row r="135">
          <cell r="A135" t="str">
            <v xml:space="preserve"> Cable rg59cw mcdo coaxial</v>
          </cell>
        </row>
        <row r="136">
          <cell r="A136" t="str">
            <v xml:space="preserve"> Cable telef multipar ekak 2 pares </v>
          </cell>
        </row>
        <row r="137">
          <cell r="A137" t="str">
            <v xml:space="preserve"> Caja cuadrada 30x30x15 </v>
          </cell>
        </row>
        <row r="138">
          <cell r="A138" t="str">
            <v xml:space="preserve"> Caja octogonal </v>
          </cell>
        </row>
        <row r="139">
          <cell r="A139" t="str">
            <v xml:space="preserve"> Caja octogonal pvc </v>
          </cell>
        </row>
        <row r="140">
          <cell r="A140" t="str">
            <v xml:space="preserve"> Caja para 1 contador </v>
          </cell>
        </row>
        <row r="141">
          <cell r="A141" t="str">
            <v xml:space="preserve"> Caja para 2 contadores </v>
          </cell>
        </row>
        <row r="142">
          <cell r="A142" t="str">
            <v xml:space="preserve"> Caja primaria 15 kv-100 </v>
          </cell>
        </row>
        <row r="143">
          <cell r="A143" t="str">
            <v xml:space="preserve"> Caja sencilla conduit 2x4 </v>
          </cell>
        </row>
        <row r="144">
          <cell r="A144" t="str">
            <v xml:space="preserve"> Cal para blanquear </v>
          </cell>
        </row>
        <row r="145">
          <cell r="A145" t="str">
            <v xml:space="preserve"> Calentador agua 30 gal </v>
          </cell>
        </row>
        <row r="146">
          <cell r="A146" t="str">
            <v xml:space="preserve"> Cam golpe ariete agua ca </v>
          </cell>
        </row>
        <row r="147">
          <cell r="A147" t="str">
            <v xml:space="preserve"> Cam golpe ariete agua fr </v>
          </cell>
        </row>
        <row r="148">
          <cell r="A148" t="str">
            <v xml:space="preserve"> Campana timbre pvc </v>
          </cell>
        </row>
        <row r="149">
          <cell r="A149" t="str">
            <v xml:space="preserve"> Canal pvc </v>
          </cell>
        </row>
        <row r="150">
          <cell r="A150" t="str">
            <v xml:space="preserve"> Candado vera l-40 </v>
          </cell>
        </row>
        <row r="151">
          <cell r="A151" t="str">
            <v xml:space="preserve"> Caneca metalica 55 galones </v>
          </cell>
        </row>
        <row r="152">
          <cell r="A152" t="str">
            <v xml:space="preserve"> Caolin </v>
          </cell>
        </row>
        <row r="153">
          <cell r="A153" t="str">
            <v xml:space="preserve"> Capacete 1 </v>
          </cell>
        </row>
        <row r="154">
          <cell r="A154" t="str">
            <v xml:space="preserve"> Capacete 1/2 </v>
          </cell>
        </row>
        <row r="155">
          <cell r="A155" t="str">
            <v xml:space="preserve"> Capacete 3/4 </v>
          </cell>
        </row>
        <row r="156">
          <cell r="A156" t="str">
            <v xml:space="preserve"> Carlota h=1m colores varios </v>
          </cell>
        </row>
        <row r="157">
          <cell r="A157" t="str">
            <v xml:space="preserve"> Caseton esterilla h=20 c </v>
          </cell>
        </row>
        <row r="158">
          <cell r="A158" t="str">
            <v xml:space="preserve"> Caseton esterilla h=25 c </v>
          </cell>
        </row>
        <row r="159">
          <cell r="A159" t="str">
            <v xml:space="preserve"> Caseton esterilla h=35 c </v>
          </cell>
        </row>
        <row r="160">
          <cell r="A160" t="str">
            <v xml:space="preserve"> Cemento blanco </v>
          </cell>
        </row>
        <row r="161">
          <cell r="A161" t="str">
            <v xml:space="preserve"> Cemento gris x 50 kg </v>
          </cell>
        </row>
        <row r="162">
          <cell r="A162" t="str">
            <v xml:space="preserve"> Cepillo de mano cerda plástica </v>
          </cell>
        </row>
        <row r="163">
          <cell r="A163" t="str">
            <v xml:space="preserve"> Cera piso tipo glocoat </v>
          </cell>
        </row>
        <row r="164">
          <cell r="A164" t="str">
            <v xml:space="preserve"> Cesta en piola para baloncesto </v>
          </cell>
        </row>
        <row r="165">
          <cell r="A165" t="str">
            <v xml:space="preserve"> Chapa bola fina madera</v>
          </cell>
        </row>
        <row r="166">
          <cell r="A166" t="str">
            <v xml:space="preserve"> Chapa seguridad yale </v>
          </cell>
        </row>
        <row r="167">
          <cell r="A167" t="str">
            <v xml:space="preserve"> Chazos </v>
          </cell>
        </row>
        <row r="168">
          <cell r="A168" t="str">
            <v xml:space="preserve"> Cheque 1 rw </v>
          </cell>
        </row>
        <row r="169">
          <cell r="A169" t="str">
            <v xml:space="preserve"> Cheque 1/2  rw </v>
          </cell>
        </row>
        <row r="170">
          <cell r="A170" t="str">
            <v xml:space="preserve"> Cheque 1-1/2  rw </v>
          </cell>
        </row>
        <row r="171">
          <cell r="A171" t="str">
            <v xml:space="preserve"> Cheque 1-1/4 rw </v>
          </cell>
        </row>
        <row r="172">
          <cell r="A172" t="str">
            <v xml:space="preserve"> Cheque 3/4  rw </v>
          </cell>
        </row>
        <row r="173">
          <cell r="A173" t="str">
            <v xml:space="preserve"> Cinta bandit 3/4+hebill</v>
          </cell>
        </row>
        <row r="174">
          <cell r="A174" t="str">
            <v xml:space="preserve"> Cinta bandit 5/8+hebill </v>
          </cell>
        </row>
        <row r="175">
          <cell r="A175" t="str">
            <v xml:space="preserve"> Cinta de enmascarar </v>
          </cell>
        </row>
        <row r="176">
          <cell r="A176" t="str">
            <v xml:space="preserve"> Cinta papel sello dilatac dw </v>
          </cell>
        </row>
        <row r="177">
          <cell r="A177" t="str">
            <v xml:space="preserve"> Cinta plastica seguridad </v>
          </cell>
        </row>
        <row r="178">
          <cell r="A178" t="str">
            <v xml:space="preserve"> Cinta plastica seguridad cal 6 </v>
          </cell>
        </row>
        <row r="179">
          <cell r="A179" t="str">
            <v xml:space="preserve"> Cinta pvc o - 22 </v>
          </cell>
        </row>
        <row r="180">
          <cell r="A180" t="str">
            <v xml:space="preserve"> Cinta pvc v - 10 </v>
          </cell>
        </row>
        <row r="181">
          <cell r="A181" t="str">
            <v xml:space="preserve"> Cinta pvc v - 15 </v>
          </cell>
        </row>
        <row r="182">
          <cell r="A182" t="str">
            <v xml:space="preserve"> Cinta scocht 33 </v>
          </cell>
        </row>
        <row r="183">
          <cell r="A183" t="str">
            <v xml:space="preserve"> Coll deriv 3    x1/2 uz </v>
          </cell>
        </row>
        <row r="184">
          <cell r="A184" t="str">
            <v xml:space="preserve"> Collarin 1 s 5-6:1-1/2x </v>
          </cell>
        </row>
        <row r="185">
          <cell r="A185" t="str">
            <v xml:space="preserve"> Collarin 1 s 6-7:1-1/2x1/4 </v>
          </cell>
        </row>
        <row r="186">
          <cell r="A186" t="str">
            <v xml:space="preserve"> Collarin 2 s 5-6:1-1/2x </v>
          </cell>
        </row>
        <row r="187">
          <cell r="A187" t="str">
            <v xml:space="preserve"> Collarin 2 s 6-7:1-1/2x </v>
          </cell>
        </row>
        <row r="188">
          <cell r="A188" t="str">
            <v xml:space="preserve"> Collarin sin salida </v>
          </cell>
        </row>
        <row r="189">
          <cell r="A189" t="str">
            <v xml:space="preserve"> Color mineral </v>
          </cell>
        </row>
        <row r="190">
          <cell r="A190" t="str">
            <v xml:space="preserve"> Concreto obra 1500 psi</v>
          </cell>
        </row>
        <row r="191">
          <cell r="A191" t="str">
            <v xml:space="preserve"> Concreto obra 2000 psi</v>
          </cell>
        </row>
        <row r="192">
          <cell r="A192" t="str">
            <v xml:space="preserve"> Concreto obra 2500 psi</v>
          </cell>
        </row>
        <row r="193">
          <cell r="A193" t="str">
            <v xml:space="preserve"> Concreto obra 3000 psi</v>
          </cell>
        </row>
        <row r="194">
          <cell r="A194" t="str">
            <v xml:space="preserve"> Concreto obra 3500 psi</v>
          </cell>
        </row>
        <row r="195">
          <cell r="A195" t="str">
            <v xml:space="preserve"> Concreto obra 4000 psi</v>
          </cell>
        </row>
        <row r="196">
          <cell r="A196" t="str">
            <v xml:space="preserve"> Concr premez 13.8 mpa </v>
          </cell>
        </row>
        <row r="197">
          <cell r="A197" t="str">
            <v xml:space="preserve"> Concr premez 17.2 mpa </v>
          </cell>
        </row>
        <row r="198">
          <cell r="A198" t="str">
            <v xml:space="preserve"> Concr premez 20.7 mpa </v>
          </cell>
        </row>
        <row r="199">
          <cell r="A199" t="str">
            <v xml:space="preserve"> Concr premez 20.7 mpa acelerad </v>
          </cell>
        </row>
        <row r="200">
          <cell r="A200" t="str">
            <v xml:space="preserve"> Concr premez 20.7 mpa fluido </v>
          </cell>
        </row>
        <row r="201">
          <cell r="A201" t="str">
            <v xml:space="preserve"> Concr premez 20.7 mpa impermea </v>
          </cell>
        </row>
        <row r="202">
          <cell r="A202" t="str">
            <v xml:space="preserve"> Concr premez 24.1 mpa </v>
          </cell>
        </row>
        <row r="203">
          <cell r="A203" t="str">
            <v xml:space="preserve"> Concr premez 24.1 mpa acelerad </v>
          </cell>
        </row>
        <row r="204">
          <cell r="A204" t="str">
            <v xml:space="preserve"> Concr premez 24.1 mpa impermea </v>
          </cell>
        </row>
        <row r="205">
          <cell r="A205" t="str">
            <v xml:space="preserve"> Concr premez 27.6 mpa </v>
          </cell>
        </row>
        <row r="206">
          <cell r="A206" t="str">
            <v xml:space="preserve"> Concr premez 27.6 mpa acelerad </v>
          </cell>
        </row>
        <row r="207">
          <cell r="A207" t="str">
            <v xml:space="preserve"> Concr premez 27.6 mpa impermea </v>
          </cell>
        </row>
        <row r="208">
          <cell r="A208" t="str">
            <v xml:space="preserve"> Concr premez mr 4.1 mpa pavim f600 </v>
          </cell>
        </row>
        <row r="209">
          <cell r="A209" t="str">
            <v xml:space="preserve"> Concr premez mr 4.4 mpa pavim f650 </v>
          </cell>
        </row>
        <row r="210">
          <cell r="A210" t="str">
            <v xml:space="preserve"> Conduit pvc 1/2 </v>
          </cell>
        </row>
        <row r="211">
          <cell r="A211" t="str">
            <v xml:space="preserve"> Conduit pvc 2 </v>
          </cell>
        </row>
        <row r="212">
          <cell r="A212" t="str">
            <v xml:space="preserve"> Conduit pvc 3/4 </v>
          </cell>
        </row>
        <row r="213">
          <cell r="A213" t="str">
            <v xml:space="preserve"> Cono pvc delineador </v>
          </cell>
        </row>
        <row r="214">
          <cell r="A214" t="str">
            <v xml:space="preserve"> Cpvc tubo 1/2  rde 11 </v>
          </cell>
        </row>
        <row r="215">
          <cell r="A215" t="str">
            <v xml:space="preserve"> Cpvc tubo 3/4  rde 11 </v>
          </cell>
        </row>
        <row r="216">
          <cell r="A216" t="str">
            <v xml:space="preserve"> Cruceta 2-1/2x1/4x1.5m </v>
          </cell>
        </row>
        <row r="217">
          <cell r="A217" t="str">
            <v xml:space="preserve"> Cruceta 2-1/2x1/4x2.5m </v>
          </cell>
        </row>
        <row r="218">
          <cell r="A218" t="str">
            <v xml:space="preserve"> Cruceta 2-1/2x3/16x2.5 </v>
          </cell>
        </row>
        <row r="219">
          <cell r="A219" t="str">
            <v xml:space="preserve"> Cruceta 2-1/2x3/16x2m </v>
          </cell>
        </row>
        <row r="220">
          <cell r="A220" t="str">
            <v xml:space="preserve"> Cruceta 2-1/2x3/16x4m </v>
          </cell>
        </row>
        <row r="221">
          <cell r="A221" t="str">
            <v xml:space="preserve"> Cuarton chanul l=3 ml </v>
          </cell>
        </row>
        <row r="222">
          <cell r="A222" t="str">
            <v xml:space="preserve"> Cuartón chanul l=6 m </v>
          </cell>
        </row>
        <row r="223">
          <cell r="A223" t="str">
            <v xml:space="preserve"> Cuarton fino l=3 ml </v>
          </cell>
        </row>
        <row r="224">
          <cell r="A224" t="str">
            <v xml:space="preserve"> Cuarton revoltura </v>
          </cell>
        </row>
        <row r="225">
          <cell r="A225" t="str">
            <v xml:space="preserve"> Cuartón sajo 2x 4 </v>
          </cell>
        </row>
        <row r="226">
          <cell r="A226" t="str">
            <v xml:space="preserve"> Cubierta acero inoxi frt </v>
          </cell>
        </row>
        <row r="227">
          <cell r="A227" t="str">
            <v xml:space="preserve"> Cubierta acero inoxi frt caido </v>
          </cell>
        </row>
        <row r="228">
          <cell r="A228" t="str">
            <v xml:space="preserve"> Curador antisol blanco s </v>
          </cell>
        </row>
        <row r="229">
          <cell r="A229" t="str">
            <v xml:space="preserve"> Densidad concreto asfalt </v>
          </cell>
        </row>
        <row r="230">
          <cell r="A230" t="str">
            <v xml:space="preserve"> Diag 90 1-1/2x3/16x0.6 </v>
          </cell>
        </row>
        <row r="231">
          <cell r="A231" t="str">
            <v xml:space="preserve"> Diag v 1-1/2x3/16x1.2m </v>
          </cell>
        </row>
        <row r="232">
          <cell r="A232" t="str">
            <v xml:space="preserve"> Dilatacion plastica fina </v>
          </cell>
        </row>
        <row r="233">
          <cell r="A233" t="str">
            <v xml:space="preserve"> Dilatacion vidrio </v>
          </cell>
        </row>
        <row r="234">
          <cell r="A234" t="str">
            <v xml:space="preserve"> Dinamita 90% 51x250 mm </v>
          </cell>
        </row>
        <row r="235">
          <cell r="A235" t="str">
            <v xml:space="preserve"> Disco cortadora adobe 14 </v>
          </cell>
        </row>
        <row r="236">
          <cell r="A236" t="str">
            <v xml:space="preserve"> Disco cortadora piso 14 diam </v>
          </cell>
        </row>
        <row r="237">
          <cell r="A237" t="str">
            <v xml:space="preserve"> Disolvente esmalte rf121001 </v>
          </cell>
        </row>
        <row r="238">
          <cell r="A238" t="str">
            <v xml:space="preserve"> Disolvente pintrafico rf121004 </v>
          </cell>
        </row>
        <row r="239">
          <cell r="A239" t="str">
            <v xml:space="preserve"> Ducha calypso mezclador </v>
          </cell>
        </row>
        <row r="240">
          <cell r="A240" t="str">
            <v xml:space="preserve"> Ducha calypso sencilla </v>
          </cell>
        </row>
        <row r="241">
          <cell r="A241" t="str">
            <v xml:space="preserve"> Empaque caucho tubería alcant</v>
          </cell>
        </row>
        <row r="242">
          <cell r="A242" t="str">
            <v xml:space="preserve"> Emulsion asfaltica crr 1 </v>
          </cell>
        </row>
        <row r="243">
          <cell r="A243" t="str">
            <v xml:space="preserve"> Enchape ceramico 20x20 blanco</v>
          </cell>
        </row>
        <row r="244">
          <cell r="A244" t="str">
            <v xml:space="preserve"> Enchape ceramico 20x20 color</v>
          </cell>
        </row>
        <row r="245">
          <cell r="A245" t="str">
            <v xml:space="preserve"> Ensayo resistencia cilindros </v>
          </cell>
        </row>
        <row r="246">
          <cell r="A246" t="str">
            <v xml:space="preserve"> Escoba fibra plastica </v>
          </cell>
        </row>
        <row r="247">
          <cell r="A247" t="str">
            <v xml:space="preserve"> Esferas reflectivas pint tráfico </v>
          </cell>
        </row>
        <row r="248">
          <cell r="A248" t="str">
            <v xml:space="preserve"> Esmalte sintetico pintulux </v>
          </cell>
        </row>
        <row r="249">
          <cell r="A249" t="str">
            <v xml:space="preserve"> Esparrago 4t 5/8x10 </v>
          </cell>
        </row>
        <row r="250">
          <cell r="A250" t="str">
            <v xml:space="preserve"> Esparrago 4t 5/8x12 </v>
          </cell>
        </row>
        <row r="251">
          <cell r="A251" t="str">
            <v xml:space="preserve"> Esparrago 4t 5/8x16 </v>
          </cell>
        </row>
        <row r="252">
          <cell r="A252" t="str">
            <v xml:space="preserve"> Espejo 4 mm </v>
          </cell>
        </row>
        <row r="253">
          <cell r="A253" t="str">
            <v xml:space="preserve"> Espigo extremo poste 34.5kv </v>
          </cell>
        </row>
        <row r="254">
          <cell r="A254" t="str">
            <v xml:space="preserve"> Espigo pin 3/4x7-34.5kv </v>
          </cell>
        </row>
        <row r="255">
          <cell r="A255" t="str">
            <v xml:space="preserve"> Esquinero cielo raso fin </v>
          </cell>
        </row>
        <row r="256">
          <cell r="A256" t="str">
            <v xml:space="preserve"> Esquinero cieloraso revoltura </v>
          </cell>
        </row>
        <row r="257">
          <cell r="A257" t="str">
            <v xml:space="preserve"> Estaca en madera l=.15m </v>
          </cell>
        </row>
        <row r="258">
          <cell r="A258" t="str">
            <v xml:space="preserve"> Estacon lata de guadua l=1m </v>
          </cell>
        </row>
        <row r="259">
          <cell r="A259" t="str">
            <v xml:space="preserve"> Estacón pino pátula 4*6m inm/cili </v>
          </cell>
        </row>
        <row r="260">
          <cell r="A260" t="str">
            <v xml:space="preserve"> Esterilla 3 x 0.25 m </v>
          </cell>
        </row>
        <row r="261">
          <cell r="A261" t="str">
            <v xml:space="preserve"> Estuco en pasta tipo pin </v>
          </cell>
        </row>
        <row r="262">
          <cell r="A262" t="str">
            <v xml:space="preserve"> Fachaleta roja 7x24;2x30u/m2 </v>
          </cell>
        </row>
        <row r="263">
          <cell r="A263" t="str">
            <v xml:space="preserve"> Falleba de pie </v>
          </cell>
        </row>
        <row r="264">
          <cell r="A264" t="str">
            <v xml:space="preserve"> Falleba horizontal </v>
          </cell>
        </row>
        <row r="265">
          <cell r="A265" t="str">
            <v xml:space="preserve"> Fibra ecomatrix pavco (3.85x3.00) </v>
          </cell>
        </row>
        <row r="266">
          <cell r="A266" t="str">
            <v xml:space="preserve"> Fluxometro </v>
          </cell>
        </row>
        <row r="267">
          <cell r="A267" t="str">
            <v xml:space="preserve"> Formaleta</v>
          </cell>
        </row>
        <row r="268">
          <cell r="A268" t="str">
            <v xml:space="preserve"> Fulminante </v>
          </cell>
        </row>
        <row r="269">
          <cell r="A269" t="str">
            <v xml:space="preserve"> Funda mang 1-1/4 junta p </v>
          </cell>
        </row>
        <row r="270">
          <cell r="A270" t="str">
            <v xml:space="preserve"> Gafa protectora sencilla </v>
          </cell>
        </row>
        <row r="271">
          <cell r="A271" t="str">
            <v xml:space="preserve"> Gancho galv teja ac ondu </v>
          </cell>
        </row>
        <row r="272">
          <cell r="A272" t="str">
            <v xml:space="preserve"> Geotextil 1700 tejido </v>
          </cell>
        </row>
        <row r="273">
          <cell r="A273" t="str">
            <v xml:space="preserve"> Geotextil 2400 tejido </v>
          </cell>
        </row>
        <row r="274">
          <cell r="A274" t="str">
            <v xml:space="preserve"> Geotextil no tejido 1600 </v>
          </cell>
        </row>
        <row r="275">
          <cell r="A275" t="str">
            <v xml:space="preserve"> Gozne rodam puerta malla </v>
          </cell>
        </row>
        <row r="276">
          <cell r="A276" t="str">
            <v xml:space="preserve"> Graniplast </v>
          </cell>
        </row>
        <row r="277">
          <cell r="A277" t="str">
            <v xml:space="preserve"> Grapa de suspension </v>
          </cell>
        </row>
        <row r="278">
          <cell r="A278" t="str">
            <v xml:space="preserve"> Grapa plástica cierre banda zuncho </v>
          </cell>
        </row>
        <row r="279">
          <cell r="A279" t="str">
            <v xml:space="preserve"> Grapa retencion pistola </v>
          </cell>
        </row>
        <row r="280">
          <cell r="A280" t="str">
            <v xml:space="preserve"> Grapas 1-1/4 </v>
          </cell>
        </row>
        <row r="281">
          <cell r="A281" t="str">
            <v xml:space="preserve"> Grapas sujeccion orinal </v>
          </cell>
        </row>
        <row r="282">
          <cell r="A282" t="str">
            <v xml:space="preserve"> Grasa fibra rodamiento </v>
          </cell>
        </row>
        <row r="283">
          <cell r="A283" t="str">
            <v xml:space="preserve"> Grava lavada para filtros </v>
          </cell>
        </row>
        <row r="284">
          <cell r="A284" t="str">
            <v xml:space="preserve"> Gravilla </v>
          </cell>
        </row>
        <row r="285">
          <cell r="A285" t="str">
            <v xml:space="preserve"> Gravilla #2(gris-cafe) </v>
          </cell>
        </row>
        <row r="286">
          <cell r="A286" t="str">
            <v xml:space="preserve"> Gravilla lavada 1 </v>
          </cell>
        </row>
        <row r="287">
          <cell r="A287" t="str">
            <v xml:space="preserve"> Gravilla lavada 3/4 </v>
          </cell>
        </row>
        <row r="288">
          <cell r="A288" t="str">
            <v xml:space="preserve"> Griferia orinal hidroneum </v>
          </cell>
        </row>
        <row r="289">
          <cell r="A289" t="str">
            <v xml:space="preserve"> Griferia orinal institucional</v>
          </cell>
        </row>
        <row r="290">
          <cell r="A290" t="str">
            <v xml:space="preserve"> Griferia orinal residencial</v>
          </cell>
        </row>
        <row r="291">
          <cell r="A291" t="str">
            <v xml:space="preserve"> Guadua alfarda (varill¢n) </v>
          </cell>
        </row>
        <row r="292">
          <cell r="A292" t="str">
            <v xml:space="preserve"> Guadua cepa l=6 v  4.8 </v>
          </cell>
        </row>
        <row r="293">
          <cell r="A293" t="str">
            <v xml:space="preserve"> Guadua cepa l=8 v  6.4 </v>
          </cell>
        </row>
        <row r="294">
          <cell r="A294" t="str">
            <v xml:space="preserve"> Guadua sobrebasa l=4 v  3.2 m </v>
          </cell>
        </row>
        <row r="295">
          <cell r="A295" t="str">
            <v xml:space="preserve"> Guardacabos 3/8 - 1/2 </v>
          </cell>
        </row>
        <row r="296">
          <cell r="A296" t="str">
            <v xml:space="preserve"> Guardaluz madera fina sajo </v>
          </cell>
        </row>
        <row r="297">
          <cell r="A297" t="str">
            <v xml:space="preserve"> Guardavía met. galv. + paral </v>
          </cell>
        </row>
        <row r="298">
          <cell r="A298" t="str">
            <v xml:space="preserve"> Hidrante t milan   3 ac </v>
          </cell>
        </row>
        <row r="299">
          <cell r="A299" t="str">
            <v xml:space="preserve"> Hidrosello pvc novafort 110 mm </v>
          </cell>
        </row>
        <row r="300">
          <cell r="A300" t="str">
            <v xml:space="preserve"> Hidrosello pvc novafort 160 mm </v>
          </cell>
        </row>
        <row r="301">
          <cell r="A301" t="str">
            <v xml:space="preserve"> Hilaza </v>
          </cell>
        </row>
        <row r="302">
          <cell r="A302" t="str">
            <v xml:space="preserve"> Icopor e=2.5 cm </v>
          </cell>
        </row>
        <row r="303">
          <cell r="A303" t="str">
            <v xml:space="preserve"> Igas gris sellador sika </v>
          </cell>
        </row>
        <row r="304">
          <cell r="A304" t="str">
            <v xml:space="preserve"> Igas perfil sika </v>
          </cell>
        </row>
        <row r="305">
          <cell r="A305" t="str">
            <v xml:space="preserve"> Igas rollo (perfil sika 3/8) </v>
          </cell>
        </row>
        <row r="306">
          <cell r="A306" t="str">
            <v xml:space="preserve"> Imperm bituminoso t igol denso </v>
          </cell>
        </row>
        <row r="307">
          <cell r="A307" t="str">
            <v xml:space="preserve"> Impermeabilizante sika 1 </v>
          </cell>
        </row>
        <row r="308">
          <cell r="A308" t="str">
            <v xml:space="preserve"> Imprimante akronal 6m2/lt </v>
          </cell>
        </row>
        <row r="309">
          <cell r="A309" t="str">
            <v xml:space="preserve"> Imprimante vinilo </v>
          </cell>
        </row>
        <row r="310">
          <cell r="A310" t="str">
            <v xml:space="preserve"> Incrustaciones astro acuacer blanc </v>
          </cell>
        </row>
        <row r="311">
          <cell r="A311" t="str">
            <v xml:space="preserve"> Inmunizante sellador </v>
          </cell>
        </row>
        <row r="312">
          <cell r="A312" t="str">
            <v xml:space="preserve"> Interruptor conmutable </v>
          </cell>
        </row>
        <row r="313">
          <cell r="A313" t="str">
            <v xml:space="preserve"> Interruptor doble </v>
          </cell>
        </row>
        <row r="314">
          <cell r="A314" t="str">
            <v xml:space="preserve"> Interruptor sencillo </v>
          </cell>
        </row>
        <row r="315">
          <cell r="A315" t="str">
            <v xml:space="preserve"> Interruptor timbre piloto</v>
          </cell>
        </row>
        <row r="316">
          <cell r="A316" t="str">
            <v xml:space="preserve"> Interruptor triple</v>
          </cell>
        </row>
        <row r="317">
          <cell r="A317" t="str">
            <v xml:space="preserve"> Jabón detergente en polvo doméstic </v>
          </cell>
        </row>
        <row r="318">
          <cell r="A318" t="str">
            <v xml:space="preserve"> K43-caballete ac artic c </v>
          </cell>
        </row>
        <row r="319">
          <cell r="A319" t="str">
            <v xml:space="preserve"> K43-gancho fija mad/conc </v>
          </cell>
        </row>
        <row r="320">
          <cell r="A320" t="str">
            <v xml:space="preserve"> K43-teja ac 6 mm </v>
          </cell>
        </row>
        <row r="321">
          <cell r="A321" t="str">
            <v xml:space="preserve"> K90-caballete artic s/i </v>
          </cell>
        </row>
        <row r="322">
          <cell r="A322" t="str">
            <v xml:space="preserve"> K90-caballete fijo </v>
          </cell>
        </row>
        <row r="323">
          <cell r="A323" t="str">
            <v xml:space="preserve"> K90-gancho fija mad/conc </v>
          </cell>
        </row>
        <row r="324">
          <cell r="A324" t="str">
            <v xml:space="preserve"> K90-teja ac </v>
          </cell>
        </row>
        <row r="325">
          <cell r="A325" t="str">
            <v xml:space="preserve"> K90-tensor </v>
          </cell>
        </row>
        <row r="326">
          <cell r="A326" t="str">
            <v xml:space="preserve"> L/manos acuacer blanco+c </v>
          </cell>
        </row>
        <row r="327">
          <cell r="A327" t="str">
            <v xml:space="preserve"> L/manos acuacer color +c </v>
          </cell>
        </row>
        <row r="328">
          <cell r="A328" t="str">
            <v xml:space="preserve"> L/plat socoda .60x.40 </v>
          </cell>
        </row>
        <row r="329">
          <cell r="A329" t="str">
            <v xml:space="preserve"> L/plat socoda .62x.48 p </v>
          </cell>
        </row>
        <row r="330">
          <cell r="A330" t="str">
            <v xml:space="preserve"> L/plat socoda r1200 escu </v>
          </cell>
        </row>
        <row r="331">
          <cell r="A331" t="str">
            <v xml:space="preserve"> Laca vitriflex transparente </v>
          </cell>
        </row>
        <row r="332">
          <cell r="A332" t="str">
            <v xml:space="preserve"> Ladrillo calado figs 20x20x10/12 4kgf </v>
          </cell>
        </row>
        <row r="333">
          <cell r="A333" t="str">
            <v xml:space="preserve"> Ladrillo farol 10x20x30;5.3k; </v>
          </cell>
        </row>
        <row r="334">
          <cell r="A334" t="str">
            <v xml:space="preserve"> Ladrillo farol 13x20x30;7kg</v>
          </cell>
        </row>
        <row r="335">
          <cell r="A335" t="str">
            <v xml:space="preserve"> Ladrillo tipo santafe </v>
          </cell>
        </row>
        <row r="336">
          <cell r="A336" t="str">
            <v xml:space="preserve"> Ladrillo tolete comun </v>
          </cell>
        </row>
        <row r="337">
          <cell r="A337" t="str">
            <v xml:space="preserve"> Ladrillo visto  6x12x25;2.4k</v>
          </cell>
        </row>
        <row r="338">
          <cell r="A338" t="str">
            <v xml:space="preserve"> Lamina alfajor 1/8 </v>
          </cell>
        </row>
        <row r="339">
          <cell r="A339" t="str">
            <v xml:space="preserve"> Lamina c.r. cal 18 </v>
          </cell>
        </row>
        <row r="340">
          <cell r="A340" t="str">
            <v xml:space="preserve"> Lamina c.r. cal 20 </v>
          </cell>
        </row>
        <row r="341">
          <cell r="A341" t="str">
            <v xml:space="preserve"> Lamina c.r. cal 22 </v>
          </cell>
        </row>
        <row r="342">
          <cell r="A342" t="str">
            <v xml:space="preserve"> Lamina galvan.cal.22 </v>
          </cell>
        </row>
        <row r="343">
          <cell r="A343" t="str">
            <v xml:space="preserve"> Lamina galvan.cal.24 </v>
          </cell>
        </row>
        <row r="344">
          <cell r="A344" t="str">
            <v xml:space="preserve"> Lamina galvan.cal.26 </v>
          </cell>
        </row>
        <row r="345">
          <cell r="A345" t="str">
            <v xml:space="preserve"> Lámina gyplac yeso 12.7 mm </v>
          </cell>
        </row>
        <row r="346">
          <cell r="A346" t="str">
            <v xml:space="preserve"> Lamina icopor e=1 cm </v>
          </cell>
        </row>
        <row r="347">
          <cell r="A347" t="str">
            <v xml:space="preserve"> Lámina neopreno dureza 50 e=3/4 </v>
          </cell>
        </row>
        <row r="348">
          <cell r="A348" t="str">
            <v xml:space="preserve"> Lámina superboard 8mm </v>
          </cell>
        </row>
        <row r="349">
          <cell r="A349" t="str">
            <v xml:space="preserve"> Lámina superboard 10mm </v>
          </cell>
        </row>
        <row r="350">
          <cell r="A350" t="str">
            <v xml:space="preserve"> Lampa incandescente 100w </v>
          </cell>
        </row>
        <row r="351">
          <cell r="A351" t="str">
            <v xml:space="preserve"> Lámpara incr t bala incand 110v/250w </v>
          </cell>
        </row>
        <row r="352">
          <cell r="A352" t="str">
            <v xml:space="preserve"> Lampara slim line 2x48 incr </v>
          </cell>
        </row>
        <row r="353">
          <cell r="A353" t="str">
            <v xml:space="preserve"> Lampara slim line 2x96 incr </v>
          </cell>
        </row>
        <row r="354">
          <cell r="A354" t="str">
            <v xml:space="preserve"> Lija de agua #60 a #180 </v>
          </cell>
        </row>
        <row r="355">
          <cell r="A355" t="str">
            <v xml:space="preserve"> Lija para madera </v>
          </cell>
        </row>
        <row r="356">
          <cell r="A356" t="str">
            <v xml:space="preserve"> Limatesa limahoya ac </v>
          </cell>
        </row>
        <row r="357">
          <cell r="A357" t="str">
            <v xml:space="preserve"> Limatesa/hoya thermoacoustic ajover </v>
          </cell>
        </row>
        <row r="358">
          <cell r="A358" t="str">
            <v xml:space="preserve"> Limpiador pvc 760 gr </v>
          </cell>
        </row>
        <row r="359">
          <cell r="A359" t="str">
            <v xml:space="preserve"> Listón cedro 1x1     cepillo </v>
          </cell>
        </row>
        <row r="360">
          <cell r="A360" t="str">
            <v xml:space="preserve"> Liston fino </v>
          </cell>
        </row>
        <row r="361">
          <cell r="A361" t="str">
            <v xml:space="preserve"> Liston sajo </v>
          </cell>
        </row>
        <row r="362">
          <cell r="A362" t="str">
            <v xml:space="preserve"> Llave contencion 1/2 </v>
          </cell>
        </row>
        <row r="363">
          <cell r="A363" t="str">
            <v xml:space="preserve"> Llave de regulacion </v>
          </cell>
        </row>
        <row r="364">
          <cell r="A364" t="str">
            <v xml:space="preserve"> Llave lvplat galaxia </v>
          </cell>
        </row>
        <row r="365">
          <cell r="A365" t="str">
            <v xml:space="preserve"> Llave paso hf sello bronce 6 </v>
          </cell>
        </row>
        <row r="366">
          <cell r="A366" t="str">
            <v xml:space="preserve"> Llave terminal cromo </v>
          </cell>
        </row>
        <row r="367">
          <cell r="A367" t="str">
            <v xml:space="preserve"> Llave terminal manguera bronce </v>
          </cell>
        </row>
        <row r="368">
          <cell r="A368" t="str">
            <v xml:space="preserve"> Lubricante pavco novafort/loc/uz </v>
          </cell>
        </row>
        <row r="369">
          <cell r="A369" t="str">
            <v xml:space="preserve"> Luminara djk 250 w 208/220v </v>
          </cell>
        </row>
        <row r="370">
          <cell r="A370" t="str">
            <v xml:space="preserve"> Luminara ltp-vc na 150w 220/ </v>
          </cell>
        </row>
        <row r="371">
          <cell r="A371" t="str">
            <v xml:space="preserve"> Luminara ltp-vc na 250w 220/ </v>
          </cell>
        </row>
        <row r="372">
          <cell r="A372" t="str">
            <v xml:space="preserve"> Luminara ltp-vc na 400w 220/ </v>
          </cell>
        </row>
        <row r="373">
          <cell r="A373" t="str">
            <v xml:space="preserve"> Malla c18 acerada tejida </v>
          </cell>
        </row>
        <row r="374">
          <cell r="A374" t="str">
            <v xml:space="preserve"> Malla eslab.c12 2x2 </v>
          </cell>
        </row>
        <row r="375">
          <cell r="A375" t="str">
            <v xml:space="preserve"> Malla e-sold d=5.0 mm 15x15 </v>
          </cell>
        </row>
        <row r="376">
          <cell r="A376" t="str">
            <v xml:space="preserve"> Malla e-sold d=6.5 mm 15x15</v>
          </cell>
        </row>
        <row r="377">
          <cell r="A377" t="str">
            <v xml:space="preserve"> Malla e-sold u89 (2.4 </v>
          </cell>
        </row>
        <row r="378">
          <cell r="A378" t="str">
            <v xml:space="preserve"> Malla fiberglass sello dilat sb </v>
          </cell>
        </row>
        <row r="379">
          <cell r="A379" t="str">
            <v xml:space="preserve"> Malla gallinero 1/2x.90 </v>
          </cell>
        </row>
        <row r="380">
          <cell r="A380" t="str">
            <v xml:space="preserve"> Malla gallinero 1x1.5x36 </v>
          </cell>
        </row>
        <row r="381">
          <cell r="A381" t="str">
            <v xml:space="preserve"> Malla gavion 2x1x1 c13 triptor </v>
          </cell>
        </row>
        <row r="382">
          <cell r="A382" t="str">
            <v xml:space="preserve"> Malla vena pañetes w=.50 </v>
          </cell>
        </row>
        <row r="383">
          <cell r="A383" t="str">
            <v xml:space="preserve"> Manto edil. e=3 mm t-c </v>
          </cell>
        </row>
        <row r="384">
          <cell r="A384" t="str">
            <v xml:space="preserve"> Marmolina </v>
          </cell>
        </row>
        <row r="385">
          <cell r="A385" t="str">
            <v xml:space="preserve"> Mascarilla tapaboca </v>
          </cell>
        </row>
        <row r="386">
          <cell r="A386" t="str">
            <v xml:space="preserve"> Masilla estuco manizaleño </v>
          </cell>
        </row>
        <row r="387">
          <cell r="A387" t="str">
            <v xml:space="preserve"> Masilla imprimante exteriores </v>
          </cell>
        </row>
        <row r="388">
          <cell r="A388" t="str">
            <v xml:space="preserve"> Masilla sello juntas pánel dw/sb </v>
          </cell>
        </row>
        <row r="389">
          <cell r="A389" t="str">
            <v xml:space="preserve"> Masilla vidrios </v>
          </cell>
        </row>
        <row r="390">
          <cell r="A390" t="str">
            <v xml:space="preserve"> Material base granular mopt </v>
          </cell>
        </row>
        <row r="391">
          <cell r="A391" t="str">
            <v xml:space="preserve"> Material seleccionado filtro </v>
          </cell>
        </row>
        <row r="392">
          <cell r="A392" t="str">
            <v xml:space="preserve"> Material subbase granular mopt </v>
          </cell>
        </row>
        <row r="393">
          <cell r="A393" t="str">
            <v xml:space="preserve"> Material sucio de rio </v>
          </cell>
        </row>
        <row r="394">
          <cell r="A394" t="str">
            <v xml:space="preserve"> Mayolica galicia .20 </v>
          </cell>
        </row>
        <row r="395">
          <cell r="A395" t="str">
            <v xml:space="preserve"> Mecha </v>
          </cell>
        </row>
        <row r="396">
          <cell r="A396" t="str">
            <v xml:space="preserve"> Medidor totali   1/2 t ke </v>
          </cell>
        </row>
        <row r="397">
          <cell r="A397" t="str">
            <v xml:space="preserve"> Medidor totali   3/4 t ke </v>
          </cell>
        </row>
        <row r="398">
          <cell r="A398" t="str">
            <v xml:space="preserve"> Medidor totali 1-1/2 t ke </v>
          </cell>
        </row>
        <row r="399">
          <cell r="A399" t="str">
            <v xml:space="preserve"> Medidor totali 2     t ke </v>
          </cell>
        </row>
        <row r="400">
          <cell r="A400" t="str">
            <v xml:space="preserve"> Medidor totali 3     t ke </v>
          </cell>
        </row>
        <row r="401">
          <cell r="A401" t="str">
            <v xml:space="preserve"> Merulex aq sika </v>
          </cell>
        </row>
        <row r="402">
          <cell r="A402" t="str">
            <v xml:space="preserve"> Merulex sika inmun+fung+ </v>
          </cell>
        </row>
        <row r="403">
          <cell r="A403" t="str">
            <v xml:space="preserve"> Mesa plast 4 patas t rim </v>
          </cell>
        </row>
        <row r="404">
          <cell r="A404" t="str">
            <v xml:space="preserve"> Mezcla asfalt frio </v>
          </cell>
        </row>
        <row r="405">
          <cell r="A405" t="str">
            <v xml:space="preserve"> Mezcla asfalt rodad hot </v>
          </cell>
        </row>
        <row r="406">
          <cell r="A406" t="str">
            <v xml:space="preserve"> Mezcla densa en caliente tmax 19mm </v>
          </cell>
        </row>
        <row r="407">
          <cell r="A407" t="str">
            <v xml:space="preserve"> Mezclador lvplat iris halcon grival </v>
          </cell>
        </row>
        <row r="408">
          <cell r="A408" t="str">
            <v xml:space="preserve"> Modulo juegos infantiles tipo 01 </v>
          </cell>
        </row>
        <row r="409">
          <cell r="A409" t="str">
            <v xml:space="preserve"> Modulo juegos infantiles tipo 02 </v>
          </cell>
        </row>
        <row r="410">
          <cell r="A410" t="str">
            <v xml:space="preserve"> Niple tub hg  1/2  l=.1 </v>
          </cell>
        </row>
        <row r="411">
          <cell r="A411" t="str">
            <v xml:space="preserve"> Niple tub hg  1/2  l=.15m </v>
          </cell>
        </row>
        <row r="412">
          <cell r="A412" t="str">
            <v xml:space="preserve"> Niple tub hg  3/4  l=.1 </v>
          </cell>
        </row>
        <row r="413">
          <cell r="A413" t="str">
            <v xml:space="preserve"> Niple tub hg 1     l=.1 </v>
          </cell>
        </row>
        <row r="414">
          <cell r="A414" t="str">
            <v xml:space="preserve"> Niple tub hg 1- 1/4l=.1 </v>
          </cell>
        </row>
        <row r="415">
          <cell r="A415" t="str">
            <v xml:space="preserve"> Niple tub hg 1-1/2 l=.1 </v>
          </cell>
        </row>
        <row r="416">
          <cell r="A416" t="str">
            <v xml:space="preserve"> Niple tub hg 2     l=.1 </v>
          </cell>
        </row>
        <row r="417">
          <cell r="A417" t="str">
            <v xml:space="preserve"> Niquelado+cromado herraj </v>
          </cell>
        </row>
        <row r="418">
          <cell r="A418" t="str">
            <v xml:space="preserve"> Orin blanco institu 884 </v>
          </cell>
        </row>
        <row r="419">
          <cell r="A419" t="str">
            <v xml:space="preserve"> Orin blanco institu 886 </v>
          </cell>
        </row>
        <row r="420">
          <cell r="A420" t="str">
            <v xml:space="preserve"> Orin residencial bl/cl </v>
          </cell>
        </row>
        <row r="421">
          <cell r="A421" t="str">
            <v xml:space="preserve"> P/fus.tipo bocad+fus. 10 </v>
          </cell>
        </row>
        <row r="422">
          <cell r="A422" t="str">
            <v xml:space="preserve"> Panel craso icop d30 autoext+textu </v>
          </cell>
        </row>
        <row r="423">
          <cell r="A423" t="str">
            <v xml:space="preserve"> Paral barrera guardavia acero galv </v>
          </cell>
        </row>
        <row r="424">
          <cell r="A424" t="str">
            <v xml:space="preserve"> Pasacalles tela coleta 6mx0.90m </v>
          </cell>
        </row>
        <row r="425">
          <cell r="A425" t="str">
            <v xml:space="preserve"> Pasador acero puer/metal </v>
          </cell>
        </row>
        <row r="426">
          <cell r="A426" t="str">
            <v xml:space="preserve"> Pasto trenza </v>
          </cell>
        </row>
        <row r="427">
          <cell r="A427" t="str">
            <v xml:space="preserve"> Pedestal base lamp .4x.4 </v>
          </cell>
        </row>
        <row r="428">
          <cell r="A428" t="str">
            <v xml:space="preserve"> Pegante plastico solucion </v>
          </cell>
        </row>
        <row r="429">
          <cell r="A429" t="str">
            <v xml:space="preserve"> Pegante tipo colbon madera </v>
          </cell>
        </row>
        <row r="430">
          <cell r="A430" t="str">
            <v xml:space="preserve"> Percha pesad 2 p corrida </v>
          </cell>
        </row>
        <row r="431">
          <cell r="A431" t="str">
            <v xml:space="preserve"> Percha pesad 5 p espac </v>
          </cell>
        </row>
        <row r="432">
          <cell r="A432" t="str">
            <v xml:space="preserve"> Percha semip 3 p corrida </v>
          </cell>
        </row>
        <row r="433">
          <cell r="A433" t="str">
            <v xml:space="preserve"> Perfil alum sencillo d 17 </v>
          </cell>
        </row>
        <row r="434">
          <cell r="A434" t="str">
            <v xml:space="preserve"> Perfil c gal c18 s=230mm t </v>
          </cell>
        </row>
        <row r="435">
          <cell r="A435" t="str">
            <v xml:space="preserve"> Perfil c gal c18 s=330mm t </v>
          </cell>
        </row>
        <row r="436">
          <cell r="A436" t="str">
            <v xml:space="preserve"> Perfil c galv c16 s=290mm t acesco </v>
          </cell>
        </row>
        <row r="437">
          <cell r="A437" t="str">
            <v xml:space="preserve"> Perfil canal c26-.35x.60 rolado dw </v>
          </cell>
        </row>
        <row r="438">
          <cell r="A438" t="str">
            <v xml:space="preserve"> Pérfil canal lámina c24-.42x.90 sb </v>
          </cell>
        </row>
        <row r="439">
          <cell r="A439" t="str">
            <v xml:space="preserve"> Perfil o gal c16 s=400mm t </v>
          </cell>
        </row>
        <row r="440">
          <cell r="A440" t="str">
            <v xml:space="preserve"> Perfil paral c26-.35x.59 rolado dw </v>
          </cell>
        </row>
        <row r="441">
          <cell r="A441" t="str">
            <v xml:space="preserve"> Pérfil paral lámina c24-.45x.89 sb </v>
          </cell>
        </row>
        <row r="442">
          <cell r="A442" t="str">
            <v xml:space="preserve"> Perfil piragua anodizado </v>
          </cell>
        </row>
        <row r="443">
          <cell r="A443" t="str">
            <v xml:space="preserve"> Perfil tee metal 1x1/8 ventanería </v>
          </cell>
        </row>
        <row r="444">
          <cell r="A444" t="str">
            <v xml:space="preserve"> Perfor dren horiz man tierra d=.1m </v>
          </cell>
        </row>
        <row r="445">
          <cell r="A445" t="str">
            <v xml:space="preserve"> Perno mq+tu 1/2x 1-1/2 </v>
          </cell>
        </row>
        <row r="446">
          <cell r="A446" t="str">
            <v xml:space="preserve"> Perno mq+tu 1/2x 2 </v>
          </cell>
        </row>
        <row r="447">
          <cell r="A447" t="str">
            <v xml:space="preserve"> Perno mq+tu 1/2x 6 </v>
          </cell>
        </row>
        <row r="448">
          <cell r="A448" t="str">
            <v xml:space="preserve"> Perno mq+tu 1/2x 8 </v>
          </cell>
        </row>
        <row r="449">
          <cell r="A449" t="str">
            <v xml:space="preserve"> Perno mq+tu 1/2x10 </v>
          </cell>
        </row>
        <row r="450">
          <cell r="A450" t="str">
            <v xml:space="preserve"> Perno mq+tu 5/8x 8 </v>
          </cell>
        </row>
        <row r="451">
          <cell r="A451" t="str">
            <v xml:space="preserve"> Perno mq+tu 5/8x10 </v>
          </cell>
        </row>
        <row r="452">
          <cell r="A452" t="str">
            <v xml:space="preserve"> Perno ojo+tu+ar 5/8x8 </v>
          </cell>
        </row>
        <row r="453">
          <cell r="A453" t="str">
            <v xml:space="preserve"> Pf+uad tub rde 9 1/2 </v>
          </cell>
        </row>
        <row r="454">
          <cell r="A454" t="str">
            <v xml:space="preserve"> Piedra hueso </v>
          </cell>
        </row>
        <row r="455">
          <cell r="A455" t="str">
            <v xml:space="preserve"> Piedra media zonga </v>
          </cell>
        </row>
        <row r="456">
          <cell r="A456" t="str">
            <v xml:space="preserve"> Piedra para pulidora </v>
          </cell>
        </row>
        <row r="457">
          <cell r="A457" t="str">
            <v xml:space="preserve"> Pintura trafico amarilla </v>
          </cell>
        </row>
        <row r="458">
          <cell r="A458" t="str">
            <v xml:space="preserve"> Pintura tráfico blanca rf659 </v>
          </cell>
        </row>
        <row r="459">
          <cell r="A459" t="str">
            <v xml:space="preserve"> Pintura verde optico </v>
          </cell>
        </row>
        <row r="460">
          <cell r="A460" t="str">
            <v xml:space="preserve"> Pintura vinilo </v>
          </cell>
        </row>
        <row r="461">
          <cell r="A461" t="str">
            <v xml:space="preserve"> Pirlan bronce </v>
          </cell>
        </row>
        <row r="462">
          <cell r="A462" t="str">
            <v xml:space="preserve"> Pisofuerte f33 t5 onix-g </v>
          </cell>
        </row>
        <row r="463">
          <cell r="A463" t="str">
            <v xml:space="preserve"> Placa ac acanalada 5 mm </v>
          </cell>
        </row>
        <row r="464">
          <cell r="A464" t="str">
            <v xml:space="preserve"> Placa ac liso 4 mm </v>
          </cell>
        </row>
        <row r="465">
          <cell r="A465" t="str">
            <v xml:space="preserve"> Placa ac plana c2  5mm </v>
          </cell>
        </row>
        <row r="466">
          <cell r="A466" t="str">
            <v xml:space="preserve"> Placa pref.02 2*.35 e=4mm </v>
          </cell>
        </row>
        <row r="467">
          <cell r="A467" t="str">
            <v xml:space="preserve"> Plafon losa </v>
          </cell>
        </row>
        <row r="468">
          <cell r="A468" t="str">
            <v xml:space="preserve"> Plaqueta meson concreto e=.05 </v>
          </cell>
        </row>
        <row r="469">
          <cell r="A469" t="str">
            <v xml:space="preserve"> Plaqueta prefa 01 de 1.2*1.65 e4mm </v>
          </cell>
        </row>
        <row r="470">
          <cell r="A470" t="str">
            <v xml:space="preserve"> Plastico cal 4 </v>
          </cell>
        </row>
        <row r="471">
          <cell r="A471" t="str">
            <v xml:space="preserve"> Plastico cal 6</v>
          </cell>
        </row>
        <row r="472">
          <cell r="A472" t="str">
            <v xml:space="preserve"> Plastocrete dm imper+pla </v>
          </cell>
        </row>
        <row r="473">
          <cell r="A473" t="str">
            <v xml:space="preserve"> Platina 1  x 1/4 </v>
          </cell>
        </row>
        <row r="474">
          <cell r="A474" t="str">
            <v xml:space="preserve"> Platina 1/2x1/8 </v>
          </cell>
        </row>
        <row r="475">
          <cell r="A475" t="str">
            <v xml:space="preserve"> Platina 1-1/2   x   1/4 </v>
          </cell>
        </row>
        <row r="476">
          <cell r="A476" t="str">
            <v xml:space="preserve"> Platina 2   x 1/4 </v>
          </cell>
        </row>
        <row r="477">
          <cell r="A477" t="str">
            <v xml:space="preserve"> Platina 3/4x 1/8 </v>
          </cell>
        </row>
        <row r="478">
          <cell r="A478" t="str">
            <v xml:space="preserve"> Plato aluminio 10 anclaje retenida </v>
          </cell>
        </row>
        <row r="479">
          <cell r="A479" t="str">
            <v xml:space="preserve"> Poste cerramiento conc.h=3m </v>
          </cell>
        </row>
        <row r="480">
          <cell r="A480" t="str">
            <v xml:space="preserve"> Poste concreto 12m x 510 kg </v>
          </cell>
        </row>
        <row r="481">
          <cell r="A481" t="str">
            <v xml:space="preserve"> Poste concreto 12m x 750 kg</v>
          </cell>
        </row>
        <row r="482">
          <cell r="A482" t="str">
            <v xml:space="preserve"> Poste concreto 8m x 510 Kg</v>
          </cell>
        </row>
        <row r="483">
          <cell r="A483" t="str">
            <v xml:space="preserve"> Puerta corred alum pc744+vid 4mm </v>
          </cell>
        </row>
        <row r="484">
          <cell r="A484" t="str">
            <v xml:space="preserve"> Puerta economica  51&gt;60 </v>
          </cell>
        </row>
        <row r="485">
          <cell r="A485" t="str">
            <v xml:space="preserve"> Puerta economica  61&gt;80 </v>
          </cell>
        </row>
        <row r="486">
          <cell r="A486" t="str">
            <v xml:space="preserve"> Puerta economica  91&gt;100 </v>
          </cell>
        </row>
        <row r="487">
          <cell r="A487" t="str">
            <v xml:space="preserve"> Puntilla acero lisa </v>
          </cell>
        </row>
        <row r="488">
          <cell r="A488" t="str">
            <v xml:space="preserve"> Puntilla promedio </v>
          </cell>
        </row>
        <row r="489">
          <cell r="A489" t="str">
            <v xml:space="preserve"> Puntillón acero 6x1/8 </v>
          </cell>
        </row>
        <row r="490">
          <cell r="A490" t="str">
            <v xml:space="preserve"> Puntillón acero 6x1/8+arand wood </v>
          </cell>
        </row>
        <row r="491">
          <cell r="A491" t="str">
            <v xml:space="preserve"> Reflector hg 125w 220/20 </v>
          </cell>
        </row>
        <row r="492">
          <cell r="A492" t="str">
            <v xml:space="preserve"> Reflector na 250 w cwa </v>
          </cell>
        </row>
        <row r="493">
          <cell r="A493" t="str">
            <v xml:space="preserve"> Registro corte 1/2 cu-pvc </v>
          </cell>
        </row>
        <row r="494">
          <cell r="A494" t="str">
            <v xml:space="preserve"> Registro incor 1/2 cu-pvc </v>
          </cell>
        </row>
        <row r="495">
          <cell r="A495" t="str">
            <v xml:space="preserve"> Registro rw 1 </v>
          </cell>
        </row>
        <row r="496">
          <cell r="A496" t="str">
            <v xml:space="preserve"> Registro rw 1/2 </v>
          </cell>
        </row>
        <row r="497">
          <cell r="A497" t="str">
            <v xml:space="preserve"> Registro rw 1-1/2 </v>
          </cell>
        </row>
        <row r="498">
          <cell r="A498" t="str">
            <v xml:space="preserve"> Registro rw 1-1/4 </v>
          </cell>
        </row>
        <row r="499">
          <cell r="A499" t="str">
            <v xml:space="preserve"> Registro rw 2 </v>
          </cell>
        </row>
        <row r="500">
          <cell r="A500" t="str">
            <v xml:space="preserve"> Registro rw 2-1/2 </v>
          </cell>
        </row>
        <row r="501">
          <cell r="A501" t="str">
            <v xml:space="preserve"> Registro rw 3 </v>
          </cell>
        </row>
        <row r="502">
          <cell r="A502" t="str">
            <v xml:space="preserve"> Registro rw 3/4 </v>
          </cell>
        </row>
        <row r="503">
          <cell r="A503" t="str">
            <v xml:space="preserve"> Reja al 3*1-1/2 zozco </v>
          </cell>
        </row>
        <row r="504">
          <cell r="A504" t="str">
            <v xml:space="preserve"> Reja al 3*2     zosco </v>
          </cell>
        </row>
        <row r="505">
          <cell r="A505" t="str">
            <v xml:space="preserve"> Reja al 4*2     zosco </v>
          </cell>
        </row>
        <row r="506">
          <cell r="A506" t="str">
            <v xml:space="preserve"> Reja al 4*3     zosco </v>
          </cell>
        </row>
        <row r="507">
          <cell r="A507" t="str">
            <v xml:space="preserve"> Reja cup al 4*2 zosco </v>
          </cell>
        </row>
        <row r="508">
          <cell r="A508" t="str">
            <v xml:space="preserve"> Reja cup al 5*3 zosco </v>
          </cell>
        </row>
        <row r="509">
          <cell r="A509" t="str">
            <v xml:space="preserve"> Reja cup al 6*4 zosco </v>
          </cell>
        </row>
        <row r="510">
          <cell r="A510" t="str">
            <v xml:space="preserve"> Reja metal segur var 9mm c </v>
          </cell>
        </row>
        <row r="511">
          <cell r="A511" t="str">
            <v xml:space="preserve"> Reja plana anticuca 4 </v>
          </cell>
        </row>
        <row r="512">
          <cell r="A512" t="str">
            <v xml:space="preserve"> Reja plana antiicuca 3 </v>
          </cell>
        </row>
        <row r="513">
          <cell r="A513" t="str">
            <v xml:space="preserve"> Reja sifon al 3*2 zosc </v>
          </cell>
        </row>
        <row r="514">
          <cell r="A514" t="str">
            <v xml:space="preserve"> Reja sifon al 6*4 zosc </v>
          </cell>
        </row>
        <row r="515">
          <cell r="A515" t="str">
            <v xml:space="preserve"> Reja sifon al 8*6 zosc </v>
          </cell>
        </row>
        <row r="516">
          <cell r="A516" t="str">
            <v xml:space="preserve"> Reja sumidero  b=.4m  a=.6m </v>
          </cell>
        </row>
        <row r="517">
          <cell r="A517" t="str">
            <v xml:space="preserve"> Reja sumidero .5x.7 </v>
          </cell>
        </row>
        <row r="518">
          <cell r="A518" t="str">
            <v xml:space="preserve"> Reja sumidero lineal b=.2m </v>
          </cell>
        </row>
        <row r="519">
          <cell r="A519" t="str">
            <v xml:space="preserve"> Reja valv pozuelo 1- 1/2 </v>
          </cell>
        </row>
        <row r="520">
          <cell r="A520" t="str">
            <v xml:space="preserve"> Rejilla metálica para plafón </v>
          </cell>
        </row>
        <row r="521">
          <cell r="A521" t="str">
            <v xml:space="preserve"> Rodamiento 25x52 mm </v>
          </cell>
        </row>
        <row r="522">
          <cell r="A522" t="str">
            <v xml:space="preserve"> Rodillo felpa para pintura </v>
          </cell>
        </row>
        <row r="523">
          <cell r="A523" t="str">
            <v xml:space="preserve"> Roseta porcelana </v>
          </cell>
        </row>
        <row r="524">
          <cell r="A524" t="str">
            <v xml:space="preserve"> Saco polietileno </v>
          </cell>
        </row>
        <row r="525">
          <cell r="A525" t="str">
            <v xml:space="preserve"> Sanitario acuacer gr80020 eco </v>
          </cell>
        </row>
        <row r="526">
          <cell r="A526" t="str">
            <v xml:space="preserve"> Sanitario instituc (taza fluxo </v>
          </cell>
        </row>
        <row r="527">
          <cell r="A527" t="str">
            <v xml:space="preserve"> Segueta tipo sandvik/nicholson </v>
          </cell>
        </row>
        <row r="528">
          <cell r="A528" t="str">
            <v xml:space="preserve"> Sellado junta asfalto </v>
          </cell>
        </row>
        <row r="529">
          <cell r="A529" t="str">
            <v xml:space="preserve"> Sellado junta sikaflex 15 lm sl </v>
          </cell>
        </row>
        <row r="530">
          <cell r="A530" t="str">
            <v xml:space="preserve"> Sellante flexible top-5010      sb </v>
          </cell>
        </row>
        <row r="531">
          <cell r="A531" t="str">
            <v xml:space="preserve"> Señal informativa </v>
          </cell>
        </row>
        <row r="532">
          <cell r="A532" t="str">
            <v xml:space="preserve"> Señal luminosa interm 220 v tpesad </v>
          </cell>
        </row>
        <row r="533">
          <cell r="A533" t="str">
            <v xml:space="preserve"> Señal preventiva guadua+muerto </v>
          </cell>
        </row>
        <row r="534">
          <cell r="A534" t="str">
            <v xml:space="preserve"> Señal preventiva reflect l=.9 m </v>
          </cell>
        </row>
        <row r="535">
          <cell r="A535" t="str">
            <v xml:space="preserve"> Señal preventiva reflect l=1.2 m </v>
          </cell>
        </row>
        <row r="536">
          <cell r="A536" t="str">
            <v xml:space="preserve"> Señal reglament reflect d=0.9m </v>
          </cell>
        </row>
        <row r="537">
          <cell r="A537" t="str">
            <v xml:space="preserve"> Señal reglament reflect d=1.2m </v>
          </cell>
        </row>
        <row r="538">
          <cell r="A538" t="str">
            <v xml:space="preserve"> Señalizador tubular </v>
          </cell>
        </row>
        <row r="539">
          <cell r="A539" t="str">
            <v xml:space="preserve"> Sicoplast </v>
          </cell>
        </row>
        <row r="540">
          <cell r="A540" t="str">
            <v xml:space="preserve"> Sifon lvplatos adaptador </v>
          </cell>
        </row>
        <row r="541">
          <cell r="A541" t="str">
            <v xml:space="preserve"> Sifon pvc san 2 </v>
          </cell>
        </row>
        <row r="542">
          <cell r="A542" t="str">
            <v xml:space="preserve"> Sika pistola aplicadora resina </v>
          </cell>
        </row>
        <row r="543">
          <cell r="A543" t="str">
            <v xml:space="preserve"> Sika rod 1/4 fondo junta pavim </v>
          </cell>
        </row>
        <row r="544">
          <cell r="A544" t="str">
            <v xml:space="preserve"> Sika top 122 calido resane </v>
          </cell>
        </row>
        <row r="545">
          <cell r="A545" t="str">
            <v xml:space="preserve"> Sika transparente repele </v>
          </cell>
        </row>
        <row r="546">
          <cell r="A546" t="str">
            <v xml:space="preserve"> Sikadur 32 primer adhesivo </v>
          </cell>
        </row>
        <row r="547">
          <cell r="A547" t="str">
            <v xml:space="preserve"> Sikadur 42 anclaje + niv </v>
          </cell>
        </row>
        <row r="548">
          <cell r="A548" t="str">
            <v xml:space="preserve"> Sikadur combiflex h-10 </v>
          </cell>
        </row>
        <row r="549">
          <cell r="A549" t="str">
            <v xml:space="preserve"> Sikaflex 15lm sl sello autoimp/niv </v>
          </cell>
        </row>
        <row r="550">
          <cell r="A550" t="str">
            <v xml:space="preserve"> Sikaflex 1a </v>
          </cell>
        </row>
        <row r="551">
          <cell r="A551" t="str">
            <v xml:space="preserve"> Sikalisto (mort imp. alta resist) </v>
          </cell>
        </row>
        <row r="552">
          <cell r="A552" t="str">
            <v xml:space="preserve"> Sikament ns plastificante </v>
          </cell>
        </row>
        <row r="553">
          <cell r="A553" t="str">
            <v xml:space="preserve"> Silicona </v>
          </cell>
        </row>
        <row r="554">
          <cell r="A554" t="str">
            <v xml:space="preserve"> Silla plastica tipo rima </v>
          </cell>
        </row>
        <row r="555">
          <cell r="A555" t="str">
            <v xml:space="preserve"> Silla yee pvc novafort 160x110 </v>
          </cell>
        </row>
        <row r="556">
          <cell r="A556" t="str">
            <v xml:space="preserve"> Silla yee pvc novafort 200x110 </v>
          </cell>
        </row>
        <row r="557">
          <cell r="A557" t="str">
            <v xml:space="preserve"> Silla yee pvc novafort 200x160 </v>
          </cell>
        </row>
        <row r="558">
          <cell r="A558" t="str">
            <v xml:space="preserve"> Silla yee pvc novafort 250x110 </v>
          </cell>
        </row>
        <row r="559">
          <cell r="A559" t="str">
            <v xml:space="preserve"> Silla yee pvc novafort 250x160 </v>
          </cell>
        </row>
        <row r="560">
          <cell r="A560" t="str">
            <v xml:space="preserve"> Silla yee pvc novafort 315x110 </v>
          </cell>
        </row>
        <row r="561">
          <cell r="A561" t="str">
            <v xml:space="preserve"> Silla yee pvc novafort 315x160 </v>
          </cell>
        </row>
        <row r="562">
          <cell r="A562" t="str">
            <v xml:space="preserve"> Silla yee pvc novafort 400x110 </v>
          </cell>
        </row>
        <row r="563">
          <cell r="A563" t="str">
            <v xml:space="preserve"> Silla yee pvc novafort 400x160 </v>
          </cell>
        </row>
        <row r="564">
          <cell r="A564" t="str">
            <v xml:space="preserve"> Silla yee pvc novafort 450x160 </v>
          </cell>
        </row>
        <row r="565">
          <cell r="A565" t="str">
            <v xml:space="preserve"> Silla yee pvc novafort 500x160 </v>
          </cell>
        </row>
        <row r="566">
          <cell r="A566" t="str">
            <v xml:space="preserve"> Soldadura  pvc </v>
          </cell>
        </row>
        <row r="567">
          <cell r="A567" t="str">
            <v xml:space="preserve"> Soldadura cpvc </v>
          </cell>
        </row>
        <row r="568">
          <cell r="A568" t="str">
            <v xml:space="preserve"> Soldadura wa-6013 1/8 </v>
          </cell>
        </row>
        <row r="569">
          <cell r="A569" t="str">
            <v xml:space="preserve"> Soldadura wa-6013 3/32 </v>
          </cell>
        </row>
        <row r="570">
          <cell r="A570" t="str">
            <v xml:space="preserve"> Soporte 1 puesto reflect </v>
          </cell>
        </row>
        <row r="571">
          <cell r="A571" t="str">
            <v xml:space="preserve"> Soporte baranda mixta as </v>
          </cell>
        </row>
        <row r="572">
          <cell r="A572" t="str">
            <v xml:space="preserve"> Tabla baja tens 2cont+tra </v>
          </cell>
        </row>
        <row r="573">
          <cell r="A573" t="str">
            <v xml:space="preserve"> Tabla cedro 0.3x(1--&gt;1/2) cepill </v>
          </cell>
        </row>
        <row r="574">
          <cell r="A574" t="str">
            <v xml:space="preserve"> Tabla fina 1 x 8 </v>
          </cell>
        </row>
        <row r="575">
          <cell r="A575" t="str">
            <v xml:space="preserve"> Tabla fina piso </v>
          </cell>
        </row>
        <row r="576">
          <cell r="A576" t="str">
            <v xml:space="preserve"> Tabla formaleta 1x10 cepill</v>
          </cell>
        </row>
        <row r="577">
          <cell r="A577" t="str">
            <v xml:space="preserve"> Tabla formaleta 1x10 revoltura </v>
          </cell>
        </row>
        <row r="578">
          <cell r="A578" t="str">
            <v xml:space="preserve"> Tabla formaleta sajo 1x 8 cepill</v>
          </cell>
        </row>
        <row r="579">
          <cell r="A579" t="str">
            <v xml:space="preserve"> Tabla forro 1/2x10 basta </v>
          </cell>
        </row>
        <row r="580">
          <cell r="A580" t="str">
            <v xml:space="preserve"> Tablero tqcp 412 trifasic </v>
          </cell>
        </row>
        <row r="581">
          <cell r="A581" t="str">
            <v xml:space="preserve"> Tablero tqcp 418 trifasic </v>
          </cell>
        </row>
        <row r="582">
          <cell r="A582" t="str">
            <v xml:space="preserve"> Tablero tqcp 424 trifasic </v>
          </cell>
        </row>
        <row r="583">
          <cell r="A583" t="str">
            <v xml:space="preserve"> Tablero-monofas vtq  4 circ </v>
          </cell>
        </row>
        <row r="584">
          <cell r="A584" t="str">
            <v xml:space="preserve"> Tablero-monofas vtq  6 circ </v>
          </cell>
        </row>
        <row r="585">
          <cell r="A585" t="str">
            <v xml:space="preserve"> Tablero-trifil tqsp  6 circ </v>
          </cell>
        </row>
        <row r="586">
          <cell r="A586" t="str">
            <v xml:space="preserve"> Tablero-trifil tqsp  8 circ </v>
          </cell>
        </row>
        <row r="587">
          <cell r="A587" t="str">
            <v xml:space="preserve"> Tablero-trifil tqsp 12 circ </v>
          </cell>
        </row>
        <row r="588">
          <cell r="A588" t="str">
            <v xml:space="preserve"> Tablero-trifil tqsp 18 circ </v>
          </cell>
        </row>
        <row r="589">
          <cell r="A589" t="str">
            <v xml:space="preserve"> Tablex  4 mm pizano </v>
          </cell>
        </row>
        <row r="590">
          <cell r="A590" t="str">
            <v xml:space="preserve"> Tablex  9 mm pizano </v>
          </cell>
        </row>
        <row r="591">
          <cell r="A591" t="str">
            <v xml:space="preserve"> Tablex 12 mm pizano </v>
          </cell>
        </row>
        <row r="592">
          <cell r="A592" t="str">
            <v xml:space="preserve"> Tablilla cieloraso pino ciprés </v>
          </cell>
        </row>
        <row r="593">
          <cell r="A593" t="str">
            <v xml:space="preserve"> Tablilla machiem.ciel.raso </v>
          </cell>
        </row>
        <row r="594">
          <cell r="A594" t="str">
            <v xml:space="preserve"> Tablilla piso zapán 8.5cm neto </v>
          </cell>
        </row>
        <row r="595">
          <cell r="A595" t="str">
            <v xml:space="preserve"> Tanque agua   500 lt c </v>
          </cell>
        </row>
        <row r="596">
          <cell r="A596" t="str">
            <v xml:space="preserve"> Tanque agua 1000 lt c </v>
          </cell>
        </row>
        <row r="597">
          <cell r="A597" t="str">
            <v xml:space="preserve"> Tanque agua 2000 lt c </v>
          </cell>
        </row>
        <row r="598">
          <cell r="A598" t="str">
            <v xml:space="preserve"> Tapa ciega 2x4 </v>
          </cell>
        </row>
        <row r="599">
          <cell r="A599" t="str">
            <v xml:space="preserve"> Tapa hierro fundido + ar </v>
          </cell>
        </row>
        <row r="600">
          <cell r="A600" t="str">
            <v xml:space="preserve"> Tapa tanque san acuacer blanco </v>
          </cell>
        </row>
        <row r="601">
          <cell r="A601" t="str">
            <v xml:space="preserve"> Tapaporos </v>
          </cell>
        </row>
        <row r="602">
          <cell r="A602" t="str">
            <v xml:space="preserve"> Tapon copa hg 1 </v>
          </cell>
        </row>
        <row r="603">
          <cell r="A603" t="str">
            <v xml:space="preserve"> Tapon copa hg 1- 1/4 </v>
          </cell>
        </row>
        <row r="604">
          <cell r="A604" t="str">
            <v xml:space="preserve"> Tapon copa hg 1/2 </v>
          </cell>
        </row>
        <row r="605">
          <cell r="A605" t="str">
            <v xml:space="preserve"> Tapon copa hg 1-1/2 </v>
          </cell>
        </row>
        <row r="606">
          <cell r="A606" t="str">
            <v xml:space="preserve"> Tapon copa hg 2 </v>
          </cell>
        </row>
        <row r="607">
          <cell r="A607" t="str">
            <v xml:space="preserve"> Tapon copa hg 2-1/2 </v>
          </cell>
        </row>
        <row r="608">
          <cell r="A608" t="str">
            <v xml:space="preserve"> Tapon copa hg 3 </v>
          </cell>
        </row>
        <row r="609">
          <cell r="A609" t="str">
            <v xml:space="preserve"> Tapon copa hg 3/4 </v>
          </cell>
        </row>
        <row r="610">
          <cell r="A610" t="str">
            <v xml:space="preserve"> Tapon copa hg 4 </v>
          </cell>
        </row>
        <row r="611">
          <cell r="A611" t="str">
            <v xml:space="preserve"> Tapón protec auditiva espuma desch </v>
          </cell>
        </row>
        <row r="612">
          <cell r="A612" t="str">
            <v xml:space="preserve"> Tapón protección auditiva </v>
          </cell>
        </row>
        <row r="613">
          <cell r="A613" t="str">
            <v xml:space="preserve"> Teflon (cinta) </v>
          </cell>
        </row>
        <row r="614">
          <cell r="A614" t="str">
            <v xml:space="preserve"> Teja ac termin 1/2 agua </v>
          </cell>
        </row>
        <row r="615">
          <cell r="A615" t="str">
            <v xml:space="preserve"> Teja arcilla </v>
          </cell>
        </row>
        <row r="616">
          <cell r="A616" t="str">
            <v xml:space="preserve"> Teja claraboya ac 6  (au=1.48m2) </v>
          </cell>
        </row>
        <row r="617">
          <cell r="A617" t="str">
            <v xml:space="preserve"> Teja colonial x 1.6 m </v>
          </cell>
        </row>
        <row r="618">
          <cell r="A618" t="str">
            <v xml:space="preserve"> Teja ondulada ac </v>
          </cell>
        </row>
        <row r="619">
          <cell r="A619" t="str">
            <v xml:space="preserve"> Teja ondulada transparen </v>
          </cell>
        </row>
        <row r="620">
          <cell r="A620" t="str">
            <v xml:space="preserve"> Teja thermoacoustic tipo ajover </v>
          </cell>
        </row>
        <row r="621">
          <cell r="A621" t="str">
            <v xml:space="preserve"> Teja zinc cal 33 </v>
          </cell>
        </row>
        <row r="622">
          <cell r="A622" t="str">
            <v xml:space="preserve"> Tejado arcilla (100%) </v>
          </cell>
        </row>
        <row r="623">
          <cell r="A623" t="str">
            <v xml:space="preserve"> Telera sajo 2x10 sajo </v>
          </cell>
        </row>
        <row r="624">
          <cell r="A624" t="str">
            <v xml:space="preserve"> Tensor d=3/8 rosca </v>
          </cell>
        </row>
        <row r="625">
          <cell r="A625" t="str">
            <v xml:space="preserve"> Terminal defensa metalica </v>
          </cell>
        </row>
        <row r="626">
          <cell r="A626" t="str">
            <v xml:space="preserve"> Terminal lateral ac </v>
          </cell>
        </row>
        <row r="627">
          <cell r="A627" t="str">
            <v xml:space="preserve"> Tierra </v>
          </cell>
        </row>
        <row r="628">
          <cell r="A628" t="str">
            <v xml:space="preserve"> Tierra vegetal </v>
          </cell>
        </row>
        <row r="629">
          <cell r="A629" t="str">
            <v xml:space="preserve"> Toma doble </v>
          </cell>
        </row>
        <row r="630">
          <cell r="A630" t="str">
            <v xml:space="preserve"> Toma especial 3x50 a </v>
          </cell>
        </row>
        <row r="631">
          <cell r="A631" t="str">
            <v xml:space="preserve"> Toma sencillo</v>
          </cell>
        </row>
        <row r="632">
          <cell r="A632" t="str">
            <v xml:space="preserve"> Toma sencillo polo tierra</v>
          </cell>
        </row>
        <row r="633">
          <cell r="A633" t="str">
            <v xml:space="preserve"> Toma telefonico</v>
          </cell>
        </row>
        <row r="634">
          <cell r="A634" t="str">
            <v xml:space="preserve"> Toma tv coaxial lk-060-7 </v>
          </cell>
        </row>
        <row r="635">
          <cell r="A635" t="str">
            <v xml:space="preserve"> Tornillo ancla camisa  1/4e </v>
          </cell>
        </row>
        <row r="636">
          <cell r="A636" t="str">
            <v xml:space="preserve"> Tornillo ancla camisa 1/2 expansion </v>
          </cell>
        </row>
        <row r="637">
          <cell r="A637" t="str">
            <v xml:space="preserve"> Tornillo ancla polyset 1/4e </v>
          </cell>
        </row>
        <row r="638">
          <cell r="A638" t="str">
            <v xml:space="preserve"> Tornillo autoperf thermoacoustic ajov </v>
          </cell>
        </row>
        <row r="639">
          <cell r="A639" t="str">
            <v xml:space="preserve"> Tornillo cabez pla autop 8*9/16sb/gp </v>
          </cell>
        </row>
        <row r="640">
          <cell r="A640" t="str">
            <v xml:space="preserve"> Tornillo cabeza  3/16 </v>
          </cell>
        </row>
        <row r="641">
          <cell r="A641" t="str">
            <v xml:space="preserve"> Tornillo cabeza lujo 3/1 </v>
          </cell>
        </row>
        <row r="642">
          <cell r="A642" t="str">
            <v xml:space="preserve"> Tornillo cabeza lujo 3/16 </v>
          </cell>
        </row>
        <row r="643">
          <cell r="A643" t="str">
            <v xml:space="preserve"> Tornillo de 2 galvanizado </v>
          </cell>
        </row>
        <row r="644">
          <cell r="A644" t="str">
            <v xml:space="preserve"> Tornillo lamina d=3/8 </v>
          </cell>
        </row>
        <row r="645">
          <cell r="A645" t="str">
            <v xml:space="preserve"> Tornillo madera 1 goloso </v>
          </cell>
        </row>
        <row r="646">
          <cell r="A646" t="str">
            <v xml:space="preserve"> Tornillo n°6                 dw/sb </v>
          </cell>
        </row>
        <row r="647">
          <cell r="A647" t="str">
            <v xml:space="preserve"> Tornillo niquel+chazo nylon fija dryw </v>
          </cell>
        </row>
        <row r="648">
          <cell r="A648" t="str">
            <v xml:space="preserve"> Tornillo thermoacoustic autoperf acero </v>
          </cell>
        </row>
        <row r="649">
          <cell r="A649" t="str">
            <v xml:space="preserve"> Tornillo thermoacoustic autoperf mader </v>
          </cell>
        </row>
        <row r="650">
          <cell r="A650" t="str">
            <v xml:space="preserve"> Tornillo thermoacoustic espigo 5.1x150 </v>
          </cell>
        </row>
        <row r="651">
          <cell r="A651" t="str">
            <v xml:space="preserve"> Tornillo thermoacoustic fijador ala </v>
          </cell>
        </row>
        <row r="652">
          <cell r="A652" t="str">
            <v xml:space="preserve"> Transf. trif. aceite  30 kva </v>
          </cell>
        </row>
        <row r="653">
          <cell r="A653" t="str">
            <v xml:space="preserve"> Transf. trif. aceite  45 kva </v>
          </cell>
        </row>
        <row r="654">
          <cell r="A654" t="str">
            <v xml:space="preserve"> Transf. trif. aceite  75 kva </v>
          </cell>
        </row>
        <row r="655">
          <cell r="A655" t="str">
            <v xml:space="preserve"> Transf. trif. aceite 112.5 kv </v>
          </cell>
        </row>
        <row r="656">
          <cell r="A656" t="str">
            <v xml:space="preserve"> Transf.monof. aceite 25 kv </v>
          </cell>
        </row>
        <row r="657">
          <cell r="A657" t="str">
            <v xml:space="preserve"> Transf.monof. aceite 37.5 kv </v>
          </cell>
        </row>
        <row r="658">
          <cell r="A658" t="str">
            <v xml:space="preserve"> Tubo conc perforada  8 </v>
          </cell>
        </row>
        <row r="659">
          <cell r="A659" t="str">
            <v xml:space="preserve"> Tubo conc refo uc 24 cl 2   600 mm </v>
          </cell>
        </row>
        <row r="660">
          <cell r="A660" t="str">
            <v xml:space="preserve"> Tubo conc refo uc 24 cl 3   600 mm </v>
          </cell>
        </row>
        <row r="661">
          <cell r="A661" t="str">
            <v xml:space="preserve"> Tubo conc refo uc 27 cl 2   675 mm </v>
          </cell>
        </row>
        <row r="662">
          <cell r="A662" t="str">
            <v xml:space="preserve"> Tubo conc refo uc 27 cl 3   675 mm </v>
          </cell>
        </row>
        <row r="663">
          <cell r="A663" t="str">
            <v xml:space="preserve"> Tubo conc refo uc 30 cl 2   750 mm </v>
          </cell>
        </row>
        <row r="664">
          <cell r="A664" t="str">
            <v xml:space="preserve"> Tubo conc refo uc 30 cl 3   750 mm </v>
          </cell>
        </row>
        <row r="665">
          <cell r="A665" t="str">
            <v xml:space="preserve"> Tubo conc refo uc 36 cl 2   900 mm </v>
          </cell>
        </row>
        <row r="666">
          <cell r="A666" t="str">
            <v xml:space="preserve"> Tubo conc refo uc 36 cl 3   900 mm </v>
          </cell>
        </row>
        <row r="667">
          <cell r="A667" t="str">
            <v xml:space="preserve"> Tubo conc refo uc 40 cl 2  1000 mm </v>
          </cell>
        </row>
        <row r="668">
          <cell r="A668" t="str">
            <v xml:space="preserve"> Tubo conc refo uc 40 cl 3  1000 mm </v>
          </cell>
        </row>
        <row r="669">
          <cell r="A669" t="str">
            <v xml:space="preserve"> Tubo conc refo uc 44 cl 2  1100 mm </v>
          </cell>
        </row>
        <row r="670">
          <cell r="A670" t="str">
            <v xml:space="preserve"> Tubo conc refo uc 44 cl 3  1100 mm </v>
          </cell>
        </row>
        <row r="671">
          <cell r="A671" t="str">
            <v xml:space="preserve"> Tubo conc refo uc 48 cl 2  1200 mm </v>
          </cell>
        </row>
        <row r="672">
          <cell r="A672" t="str">
            <v xml:space="preserve"> Tubo conc refo uc 48 cl 3  1200 mm </v>
          </cell>
        </row>
        <row r="673">
          <cell r="A673" t="str">
            <v xml:space="preserve"> Tubo conc refo uc 52 cl 2  1300 mm </v>
          </cell>
        </row>
        <row r="674">
          <cell r="A674" t="str">
            <v xml:space="preserve"> Tubo conc refo uc 52 cl 3  1300 mm </v>
          </cell>
        </row>
        <row r="675">
          <cell r="A675" t="str">
            <v xml:space="preserve"> Tubo conc refo uc 60 cl 2  1500 mm </v>
          </cell>
        </row>
        <row r="676">
          <cell r="A676" t="str">
            <v xml:space="preserve"> Tubo conc refo uc 60 cl 3  1500 mm </v>
          </cell>
        </row>
        <row r="677">
          <cell r="A677" t="str">
            <v xml:space="preserve"> Tubo conc simp uc  6 cl 2   150 mm </v>
          </cell>
        </row>
        <row r="678">
          <cell r="A678" t="str">
            <v xml:space="preserve"> Tubo conc simp uc  6 cl 3   150 mm </v>
          </cell>
        </row>
        <row r="679">
          <cell r="A679" t="str">
            <v xml:space="preserve"> Tubo conc simp uc  8 cl 2   200 mm </v>
          </cell>
        </row>
        <row r="680">
          <cell r="A680" t="str">
            <v xml:space="preserve"> Tubo conc simp uc  8 cl 3   200 mm </v>
          </cell>
        </row>
        <row r="681">
          <cell r="A681" t="str">
            <v xml:space="preserve"> Tubo conc simp uc 10 cl 2   250 mm </v>
          </cell>
        </row>
        <row r="682">
          <cell r="A682" t="str">
            <v xml:space="preserve"> Tubo conc simp uc 10 cl 3   250 mm </v>
          </cell>
        </row>
        <row r="683">
          <cell r="A683" t="str">
            <v xml:space="preserve"> Tubo conc simp uc 12 cl 2   300 mm </v>
          </cell>
        </row>
        <row r="684">
          <cell r="A684" t="str">
            <v xml:space="preserve"> Tubo conc simp uc 12 cl 3   300 mm </v>
          </cell>
        </row>
        <row r="685">
          <cell r="A685" t="str">
            <v xml:space="preserve"> Tubo conc simp uc 15 cl 2   375 mm </v>
          </cell>
        </row>
        <row r="686">
          <cell r="A686" t="str">
            <v xml:space="preserve"> Tubo conc simp uc 15 cl 3   375 mm </v>
          </cell>
        </row>
        <row r="687">
          <cell r="A687" t="str">
            <v xml:space="preserve"> Tubo conc simp uc 16 cl 2   400 mm </v>
          </cell>
        </row>
        <row r="688">
          <cell r="A688" t="str">
            <v xml:space="preserve"> Tubo conc simp uc 16 cl 3   400 mm </v>
          </cell>
        </row>
        <row r="689">
          <cell r="A689" t="str">
            <v xml:space="preserve"> Tubo conc simp uc 18 cl 2   450 mm </v>
          </cell>
        </row>
        <row r="690">
          <cell r="A690" t="str">
            <v xml:space="preserve"> Tubo conc simp uc 18 cl 3   450 mm </v>
          </cell>
        </row>
        <row r="691">
          <cell r="A691" t="str">
            <v xml:space="preserve"> Tubo conc simp uc 21 cl 2   525 mm </v>
          </cell>
        </row>
        <row r="692">
          <cell r="A692" t="str">
            <v xml:space="preserve"> Tubo conc simp uc 21 cl 3   525 mm </v>
          </cell>
        </row>
        <row r="693">
          <cell r="A693" t="str">
            <v xml:space="preserve"> Tubo conc simp uc 24 cl 2   600 mm </v>
          </cell>
        </row>
        <row r="694">
          <cell r="A694" t="str">
            <v xml:space="preserve"> Tubo conc simp uc 24 cl 3   600 mm </v>
          </cell>
        </row>
        <row r="695">
          <cell r="A695" t="str">
            <v xml:space="preserve"> Tubo conc simp uc 27 cl 2   675 mm </v>
          </cell>
        </row>
        <row r="696">
          <cell r="A696" t="str">
            <v xml:space="preserve"> Tubo conc simp uc 27 cl 3   675 mm </v>
          </cell>
        </row>
        <row r="697">
          <cell r="A697" t="str">
            <v xml:space="preserve"> Tubo conc simp uc 30 cl 2   750 mm </v>
          </cell>
        </row>
        <row r="698">
          <cell r="A698" t="str">
            <v xml:space="preserve"> Tubo conc simp uc 30 cl 3   750 mm </v>
          </cell>
        </row>
        <row r="699">
          <cell r="A699" t="str">
            <v xml:space="preserve"> Tubo conduit metal  1/2 </v>
          </cell>
        </row>
        <row r="700">
          <cell r="A700" t="str">
            <v xml:space="preserve"> Tubo conduit metal  3/4 </v>
          </cell>
        </row>
        <row r="701">
          <cell r="A701" t="str">
            <v xml:space="preserve"> Tubo conduit metal 1 </v>
          </cell>
        </row>
        <row r="702">
          <cell r="A702" t="str">
            <v xml:space="preserve"> Tubo conduit metal 1- 1/4 </v>
          </cell>
        </row>
        <row r="703">
          <cell r="A703" t="str">
            <v xml:space="preserve"> Tubo conduit pvc  1/2 </v>
          </cell>
        </row>
        <row r="704">
          <cell r="A704" t="str">
            <v xml:space="preserve"> Tubo conduit pvc  3/4 </v>
          </cell>
        </row>
        <row r="705">
          <cell r="A705" t="str">
            <v xml:space="preserve"> Tubo conduit pvc 1 </v>
          </cell>
        </row>
        <row r="706">
          <cell r="A706" t="str">
            <v xml:space="preserve"> Tubo conduit pvc 1- 1/4 </v>
          </cell>
        </row>
        <row r="707">
          <cell r="A707" t="str">
            <v xml:space="preserve"> Tubo conduit pvc 1-1/2 </v>
          </cell>
        </row>
        <row r="708">
          <cell r="A708" t="str">
            <v xml:space="preserve"> Tubo cpvc 1/2 </v>
          </cell>
        </row>
        <row r="709">
          <cell r="A709" t="str">
            <v xml:space="preserve"> Tubo cuadra 1   cal 16 </v>
          </cell>
        </row>
        <row r="710">
          <cell r="A710" t="str">
            <v xml:space="preserve"> Tubo cuadra 1-1/2 cal 20 </v>
          </cell>
        </row>
        <row r="711">
          <cell r="A711" t="str">
            <v xml:space="preserve"> Tubo hg 1-1/2 colmena ce </v>
          </cell>
        </row>
        <row r="712">
          <cell r="A712" t="str">
            <v xml:space="preserve"> Tubo hg 1-1/2 galv pesado </v>
          </cell>
        </row>
        <row r="713">
          <cell r="A713" t="str">
            <v xml:space="preserve"> Tubo hg 2 cal 16  cerramie </v>
          </cell>
        </row>
        <row r="714">
          <cell r="A714" t="str">
            <v xml:space="preserve"> Tubo hg 2 galv pesado </v>
          </cell>
        </row>
        <row r="715">
          <cell r="A715" t="str">
            <v xml:space="preserve"> Tubo hg 2-1/2 galv pesad </v>
          </cell>
        </row>
        <row r="716">
          <cell r="A716" t="str">
            <v xml:space="preserve"> Tubo lamp fluoresc 48 w </v>
          </cell>
        </row>
        <row r="717">
          <cell r="A717" t="str">
            <v xml:space="preserve"> Tubo pavco novaloc 24 </v>
          </cell>
        </row>
        <row r="718">
          <cell r="A718" t="str">
            <v xml:space="preserve"> Tubo pavco novaloc 27 </v>
          </cell>
        </row>
        <row r="719">
          <cell r="A719" t="str">
            <v xml:space="preserve"> Tubo pavco novaloc 30 </v>
          </cell>
        </row>
        <row r="720">
          <cell r="A720" t="str">
            <v xml:space="preserve"> Tubo pavco novaloc 33 </v>
          </cell>
        </row>
        <row r="721">
          <cell r="A721" t="str">
            <v xml:space="preserve"> Tubo pavco novaloc 36 </v>
          </cell>
        </row>
        <row r="722">
          <cell r="A722" t="str">
            <v xml:space="preserve"> Tubo pavco novaloc 39 </v>
          </cell>
        </row>
        <row r="723">
          <cell r="A723" t="str">
            <v xml:space="preserve"> Tubo pavco novaloc 42 </v>
          </cell>
        </row>
        <row r="724">
          <cell r="A724" t="str">
            <v xml:space="preserve"> Tubo pvc all cuadrada </v>
          </cell>
        </row>
        <row r="725">
          <cell r="A725" t="str">
            <v xml:space="preserve"> Tubo pvc all/vent 1-1/2 </v>
          </cell>
        </row>
        <row r="726">
          <cell r="A726" t="str">
            <v xml:space="preserve"> Tubo pvc all/vent 2 </v>
          </cell>
        </row>
        <row r="727">
          <cell r="A727" t="str">
            <v xml:space="preserve"> Tubo pvc all/vent 3 </v>
          </cell>
        </row>
        <row r="728">
          <cell r="A728" t="str">
            <v xml:space="preserve"> Tubo pvc all/vent 4 </v>
          </cell>
        </row>
        <row r="729">
          <cell r="A729" t="str">
            <v xml:space="preserve"> Tubo pvc dren 100 mm</v>
          </cell>
        </row>
        <row r="730">
          <cell r="A730" t="str">
            <v xml:space="preserve"> Tubo pvc dren 160 mm </v>
          </cell>
        </row>
        <row r="731">
          <cell r="A731" t="str">
            <v xml:space="preserve"> Tubo pvc dren+filtro  65 </v>
          </cell>
        </row>
        <row r="732">
          <cell r="A732" t="str">
            <v xml:space="preserve"> Tubo pvc dren+filtro 100 </v>
          </cell>
        </row>
        <row r="733">
          <cell r="A733" t="str">
            <v xml:space="preserve"> Tubo pvc dren+filtro 160 </v>
          </cell>
        </row>
        <row r="734">
          <cell r="A734" t="str">
            <v xml:space="preserve"> Tubo pvc dren+filtro 200 </v>
          </cell>
        </row>
        <row r="735">
          <cell r="A735" t="str">
            <v xml:space="preserve"> Tubo pvc novafort 110 mm </v>
          </cell>
        </row>
        <row r="736">
          <cell r="A736" t="str">
            <v xml:space="preserve"> Tubo pvc novafort 160 mm </v>
          </cell>
        </row>
        <row r="737">
          <cell r="A737" t="str">
            <v xml:space="preserve"> Tubo pvc novafort 200 mm </v>
          </cell>
        </row>
        <row r="738">
          <cell r="A738" t="str">
            <v xml:space="preserve"> Tubo pvc novafort 250 mm </v>
          </cell>
        </row>
        <row r="739">
          <cell r="A739" t="str">
            <v xml:space="preserve"> Tubo pvc novafort 315 mm </v>
          </cell>
        </row>
        <row r="740">
          <cell r="A740" t="str">
            <v xml:space="preserve"> Tubo pvc novafort 400 mm </v>
          </cell>
        </row>
        <row r="741">
          <cell r="A741" t="str">
            <v xml:space="preserve"> Tubo pvc novafort 450mm </v>
          </cell>
        </row>
        <row r="742">
          <cell r="A742" t="str">
            <v xml:space="preserve"> Tubo pvc novafort 500mm </v>
          </cell>
        </row>
        <row r="743">
          <cell r="A743" t="str">
            <v xml:space="preserve"> Tubo pvc ribloc 813 mm (32) </v>
          </cell>
        </row>
        <row r="744">
          <cell r="A744" t="str">
            <v xml:space="preserve"> Tubo pvc sanit 1-1/2 </v>
          </cell>
        </row>
        <row r="745">
          <cell r="A745" t="str">
            <v xml:space="preserve"> Tubo pvc sanit 2 </v>
          </cell>
        </row>
        <row r="746">
          <cell r="A746" t="str">
            <v xml:space="preserve"> Tubo pvc sanit 3 </v>
          </cell>
        </row>
        <row r="747">
          <cell r="A747" t="str">
            <v xml:space="preserve"> Tubo pvc sanit 4 </v>
          </cell>
        </row>
        <row r="748">
          <cell r="A748" t="str">
            <v xml:space="preserve"> Tubo pvc sanit 6 </v>
          </cell>
        </row>
        <row r="749">
          <cell r="A749" t="str">
            <v xml:space="preserve"> Tubo.cpvc 1/2  rde 11 </v>
          </cell>
        </row>
        <row r="750">
          <cell r="A750" t="str">
            <v xml:space="preserve"> Tubo.cpvc 3/4  rde 11 </v>
          </cell>
        </row>
        <row r="751">
          <cell r="A751" t="str">
            <v xml:space="preserve"> Tubo.hg  1/2 </v>
          </cell>
        </row>
        <row r="752">
          <cell r="A752" t="str">
            <v xml:space="preserve"> Tubo.hg  3/4 </v>
          </cell>
        </row>
        <row r="753">
          <cell r="A753" t="str">
            <v xml:space="preserve"> Tubo.hg 1 </v>
          </cell>
        </row>
        <row r="754">
          <cell r="A754" t="str">
            <v xml:space="preserve"> Tubo.hg 1-1/2 </v>
          </cell>
        </row>
        <row r="755">
          <cell r="A755" t="str">
            <v xml:space="preserve"> Tubo.hg 1-1/2 colmena ce </v>
          </cell>
        </row>
        <row r="756">
          <cell r="A756" t="str">
            <v xml:space="preserve"> Tubo.hg 1-1/4 </v>
          </cell>
        </row>
        <row r="757">
          <cell r="A757" t="str">
            <v xml:space="preserve"> Tubo.hg 2 </v>
          </cell>
        </row>
        <row r="758">
          <cell r="A758" t="str">
            <v xml:space="preserve"> Tubo.hg 2 cal 16 cerrami </v>
          </cell>
        </row>
        <row r="759">
          <cell r="A759" t="str">
            <v xml:space="preserve"> Tubo.hg 2-1/2 </v>
          </cell>
        </row>
        <row r="760">
          <cell r="A760" t="str">
            <v xml:space="preserve"> Tubo.hg 3 </v>
          </cell>
        </row>
        <row r="761">
          <cell r="A761" t="str">
            <v xml:space="preserve"> Tubo.hg 3/8 </v>
          </cell>
        </row>
        <row r="762">
          <cell r="A762" t="str">
            <v xml:space="preserve"> Tubo.hg 4 </v>
          </cell>
        </row>
        <row r="763">
          <cell r="A763" t="str">
            <v xml:space="preserve"> Tubo.hg 4 pesado </v>
          </cell>
        </row>
        <row r="764">
          <cell r="A764" t="str">
            <v xml:space="preserve"> Tubo.pvc 4 rde 21 u-z </v>
          </cell>
        </row>
        <row r="765">
          <cell r="A765" t="str">
            <v xml:space="preserve"> Tubo.pvc af   1/2 rde  9 </v>
          </cell>
        </row>
        <row r="766">
          <cell r="A766" t="str">
            <v xml:space="preserve"> Tubo.pvc af   1/2 rde 11</v>
          </cell>
        </row>
        <row r="767">
          <cell r="A767" t="str">
            <v xml:space="preserve"> Tubo.pvc af   1/2 rde 13. </v>
          </cell>
        </row>
        <row r="768">
          <cell r="A768" t="str">
            <v xml:space="preserve"> Tubo.pvc af   3/4 rde 11 </v>
          </cell>
        </row>
        <row r="769">
          <cell r="A769" t="str">
            <v xml:space="preserve"> Tubo.pvc af   3/4 rde 21 </v>
          </cell>
        </row>
        <row r="770">
          <cell r="A770" t="str">
            <v xml:space="preserve"> Tubo.pvc af 1  rde 11</v>
          </cell>
        </row>
        <row r="771">
          <cell r="A771" t="str">
            <v xml:space="preserve"> Tubo.pvc af 1  rde 21</v>
          </cell>
        </row>
        <row r="772">
          <cell r="A772" t="str">
            <v xml:space="preserve"> Tubo.pvc af 1-1/2  rde 21</v>
          </cell>
        </row>
        <row r="773">
          <cell r="A773" t="str">
            <v xml:space="preserve"> Tubo.pvc af 1-1/4 rde 21</v>
          </cell>
        </row>
        <row r="774">
          <cell r="A774" t="str">
            <v xml:space="preserve"> Tubo.pvc af 2  rde 21</v>
          </cell>
        </row>
        <row r="775">
          <cell r="A775" t="str">
            <v xml:space="preserve"> Tubo.pvc af 2-1/2  rde 21</v>
          </cell>
        </row>
        <row r="776">
          <cell r="A776" t="str">
            <v xml:space="preserve"> Tubo.pvc af 3      rde 21</v>
          </cell>
        </row>
        <row r="777">
          <cell r="A777" t="str">
            <v xml:space="preserve"> Tubo.pvc af 4      rde 21</v>
          </cell>
        </row>
        <row r="778">
          <cell r="A778" t="str">
            <v xml:space="preserve"> Tubo.pvc u-z  2  rde 21</v>
          </cell>
        </row>
        <row r="779">
          <cell r="A779" t="str">
            <v xml:space="preserve"> Tubo.pvc u-z  2-1/2 rde 21 </v>
          </cell>
        </row>
        <row r="780">
          <cell r="A780" t="str">
            <v xml:space="preserve"> Tubo.pvc u-z  3  rde 21 </v>
          </cell>
        </row>
        <row r="781">
          <cell r="A781" t="str">
            <v xml:space="preserve"> Tubo.pvc u-z  6  rde 21</v>
          </cell>
        </row>
        <row r="782">
          <cell r="A782" t="str">
            <v xml:space="preserve"> Tuerca 1/2 </v>
          </cell>
        </row>
        <row r="783">
          <cell r="A783" t="str">
            <v xml:space="preserve"> Tuerca ojo alarg soldada </v>
          </cell>
        </row>
        <row r="784">
          <cell r="A784" t="str">
            <v xml:space="preserve"> Tv split 2 vias*partidor </v>
          </cell>
        </row>
        <row r="785">
          <cell r="A785" t="str">
            <v xml:space="preserve"> Tv split 3 vias*partidor </v>
          </cell>
        </row>
        <row r="786">
          <cell r="A786" t="str">
            <v xml:space="preserve"> Tv terminal coaxial </v>
          </cell>
        </row>
        <row r="787">
          <cell r="A787" t="str">
            <v xml:space="preserve"> Union hf gibault 3 </v>
          </cell>
        </row>
        <row r="788">
          <cell r="A788" t="str">
            <v xml:space="preserve"> Union hg   1/2 </v>
          </cell>
        </row>
        <row r="789">
          <cell r="A789" t="str">
            <v xml:space="preserve"> Union hg 2 </v>
          </cell>
        </row>
        <row r="790">
          <cell r="A790" t="str">
            <v xml:space="preserve"> Unión pavco novaloc 24 </v>
          </cell>
        </row>
        <row r="791">
          <cell r="A791" t="str">
            <v xml:space="preserve"> Unión pavco novaloc 27 </v>
          </cell>
        </row>
        <row r="792">
          <cell r="A792" t="str">
            <v xml:space="preserve"> Unión pavco novaloc 30 </v>
          </cell>
        </row>
        <row r="793">
          <cell r="A793" t="str">
            <v xml:space="preserve"> Unión pavco novaloc 33 </v>
          </cell>
        </row>
        <row r="794">
          <cell r="A794" t="str">
            <v xml:space="preserve"> Unión pavco novaloc 36 </v>
          </cell>
        </row>
        <row r="795">
          <cell r="A795" t="str">
            <v xml:space="preserve"> Unión pavco novaloc 39 </v>
          </cell>
        </row>
        <row r="796">
          <cell r="A796" t="str">
            <v xml:space="preserve"> Unión pavco novaloc 42 </v>
          </cell>
        </row>
        <row r="797">
          <cell r="A797" t="str">
            <v xml:space="preserve"> Valla info inst tc paral l2x1/8 </v>
          </cell>
        </row>
        <row r="798">
          <cell r="A798" t="str">
            <v xml:space="preserve"> Valvula flotador  1/2   </v>
          </cell>
        </row>
        <row r="799">
          <cell r="A799" t="str">
            <v xml:space="preserve"> Vara cañabrava cubiertas sin pelar </v>
          </cell>
        </row>
        <row r="800">
          <cell r="A800" t="str">
            <v xml:space="preserve"> Varilla anclaje 3/4x1.5m </v>
          </cell>
        </row>
        <row r="801">
          <cell r="A801" t="str">
            <v xml:space="preserve"> Varilla anclaje 5/8x1.8m </v>
          </cell>
        </row>
        <row r="802">
          <cell r="A802" t="str">
            <v xml:space="preserve"> Varilla cuadra 1/2 reja </v>
          </cell>
        </row>
        <row r="803">
          <cell r="A803" t="str">
            <v xml:space="preserve"> Varilla cuadrada 5/8 re </v>
          </cell>
        </row>
        <row r="804">
          <cell r="A804" t="str">
            <v xml:space="preserve"> Varilla cuadrada 9 mm </v>
          </cell>
        </row>
        <row r="805">
          <cell r="A805" t="str">
            <v xml:space="preserve"> Varilla cw5/8+con amer 1.5m </v>
          </cell>
        </row>
        <row r="806">
          <cell r="A806" t="str">
            <v xml:space="preserve"> Varilla cw5/8+con amer 1.8m </v>
          </cell>
        </row>
        <row r="807">
          <cell r="A807" t="str">
            <v xml:space="preserve"> Varilla macana </v>
          </cell>
        </row>
        <row r="808">
          <cell r="A808" t="str">
            <v xml:space="preserve"> Varilla sajo 1x1 cm </v>
          </cell>
        </row>
        <row r="809">
          <cell r="A809" t="str">
            <v xml:space="preserve"> Varilla sajo 2x2 cm </v>
          </cell>
        </row>
        <row r="810">
          <cell r="A810" t="str">
            <v xml:space="preserve"> Varilla sajo 5x2 cm </v>
          </cell>
        </row>
        <row r="811">
          <cell r="A811" t="str">
            <v xml:space="preserve"> Varillon esqueletar revoltura </v>
          </cell>
        </row>
        <row r="812">
          <cell r="A812" t="str">
            <v xml:space="preserve"> Varillon esqueletar sajo </v>
          </cell>
        </row>
        <row r="813">
          <cell r="A813" t="str">
            <v xml:space="preserve"> Varsol </v>
          </cell>
        </row>
        <row r="814">
          <cell r="A814" t="str">
            <v xml:space="preserve"> Vaselina </v>
          </cell>
        </row>
        <row r="815">
          <cell r="A815" t="str">
            <v xml:space="preserve"> Vena dilatac c21.7 mpa piso adoq </v>
          </cell>
        </row>
        <row r="816">
          <cell r="A816" t="str">
            <v xml:space="preserve"> Ventana aluminio anol. fija+vidri </v>
          </cell>
        </row>
        <row r="817">
          <cell r="A817" t="str">
            <v xml:space="preserve"> Ventana aluminio corr 3825+vidrio econ </v>
          </cell>
        </row>
        <row r="818">
          <cell r="A818" t="str">
            <v xml:space="preserve"> Vidrio 4 mm </v>
          </cell>
        </row>
        <row r="819">
          <cell r="A819" t="str">
            <v xml:space="preserve"> Viga chanú 3x6 l=6.00 </v>
          </cell>
        </row>
        <row r="820">
          <cell r="A820" t="str">
            <v xml:space="preserve"> Viga madera 2 x 3 </v>
          </cell>
        </row>
        <row r="821">
          <cell r="A821" t="str">
            <v xml:space="preserve"> Viga madera 2 x 5 </v>
          </cell>
        </row>
        <row r="822">
          <cell r="A822" t="str">
            <v xml:space="preserve"> Viga pino pátula 4*3m inmun/cili </v>
          </cell>
        </row>
        <row r="823">
          <cell r="A823" t="str">
            <v xml:space="preserve"> Vitroblock pared 8*19.5*19.5 </v>
          </cell>
        </row>
        <row r="824">
          <cell r="A824" t="str">
            <v xml:space="preserve"> Yeso (saco 25 kg) </v>
          </cell>
        </row>
        <row r="825">
          <cell r="A825" t="str">
            <v xml:space="preserve"> Yeso supraduro </v>
          </cell>
        </row>
      </sheetData>
      <sheetData sheetId="1">
        <row r="2">
          <cell r="A2" t="str">
            <v xml:space="preserve"> Ayudante (Jornall+prest) </v>
          </cell>
        </row>
        <row r="3">
          <cell r="A3" t="str">
            <v xml:space="preserve"> Ayudante prac.(Jornall+prest) </v>
          </cell>
        </row>
        <row r="4">
          <cell r="A4" t="str">
            <v xml:space="preserve"> Comision topog.(1top+3cad) </v>
          </cell>
        </row>
        <row r="5">
          <cell r="A5" t="str">
            <v xml:space="preserve"> Cuadrilla a (1of+4ay) </v>
          </cell>
        </row>
        <row r="6">
          <cell r="A6" t="str">
            <v xml:space="preserve"> Cuadrilla alta tension. </v>
          </cell>
        </row>
        <row r="7">
          <cell r="A7" t="str">
            <v xml:space="preserve"> Cuadrilla b (1min+2ay) </v>
          </cell>
        </row>
        <row r="8">
          <cell r="A8" t="str">
            <v xml:space="preserve"> Cuadrilla c (1of+7ay) </v>
          </cell>
        </row>
        <row r="9">
          <cell r="A9" t="str">
            <v xml:space="preserve"> Cuadrilla d (2of+4ay) </v>
          </cell>
        </row>
        <row r="10">
          <cell r="A10" t="str">
            <v xml:space="preserve"> Cuadrilla e (1of+1ay) </v>
          </cell>
        </row>
        <row r="11">
          <cell r="A11" t="str">
            <v xml:space="preserve"> Cuadrilla f (1of+2ay) </v>
          </cell>
        </row>
        <row r="12">
          <cell r="A12" t="str">
            <v xml:space="preserve"> Cuadrilla h (4ay) </v>
          </cell>
        </row>
        <row r="13">
          <cell r="A13" t="str">
            <v xml:space="preserve"> Cuadrilla p (1elec+1ay) </v>
          </cell>
        </row>
        <row r="14">
          <cell r="A14" t="str">
            <v xml:space="preserve"> Cuadrilla s (1sold+1ay) </v>
          </cell>
        </row>
        <row r="15">
          <cell r="A15" t="str">
            <v xml:space="preserve"> Cuadrilla w (1carpma+1ay) </v>
          </cell>
        </row>
        <row r="16">
          <cell r="A16" t="str">
            <v xml:space="preserve"> Oficial (Jornall+prest) </v>
          </cell>
        </row>
        <row r="17">
          <cell r="A17" t="str">
            <v xml:space="preserve"> Oficial pintor </v>
          </cell>
        </row>
        <row r="18">
          <cell r="A18" t="str">
            <v xml:space="preserve"> Soldador </v>
          </cell>
        </row>
      </sheetData>
      <sheetData sheetId="2">
        <row r="1">
          <cell r="A1" t="str">
            <v>Detalle</v>
          </cell>
        </row>
        <row r="2">
          <cell r="A2" t="str">
            <v xml:space="preserve"> Andamio modular 1.2 x 1.2 </v>
          </cell>
        </row>
        <row r="3">
          <cell r="A3" t="str">
            <v xml:space="preserve"> Andamio tijera 1.5 x 1.2 </v>
          </cell>
        </row>
        <row r="4">
          <cell r="A4" t="str">
            <v xml:space="preserve"> Arnes de seguridad </v>
          </cell>
        </row>
        <row r="5">
          <cell r="A5" t="str">
            <v xml:space="preserve"> Bulldozer d6 b 170/180hp17/18t </v>
          </cell>
        </row>
        <row r="6">
          <cell r="A6" t="str">
            <v xml:space="preserve"> Carrotanque agua </v>
          </cell>
        </row>
        <row r="7">
          <cell r="A7" t="str">
            <v xml:space="preserve"> Cercha metalica 3 mts 750kg/ml </v>
          </cell>
        </row>
        <row r="8">
          <cell r="A8" t="str">
            <v xml:space="preserve"> Cilindro comp.vibra.dynapa </v>
          </cell>
        </row>
        <row r="9">
          <cell r="A9" t="str">
            <v xml:space="preserve"> Compactador neum. con tr </v>
          </cell>
        </row>
        <row r="10">
          <cell r="A10" t="str">
            <v xml:space="preserve"> Compresor 175q 1 martillo </v>
          </cell>
        </row>
        <row r="11">
          <cell r="A11" t="str">
            <v xml:space="preserve"> Compresor pintura </v>
          </cell>
        </row>
        <row r="12">
          <cell r="A12" t="str">
            <v xml:space="preserve"> Cortadora adobe elect sin </v>
          </cell>
        </row>
        <row r="13">
          <cell r="A13" t="str">
            <v xml:space="preserve"> Cortadora concreto sin disco </v>
          </cell>
        </row>
        <row r="14">
          <cell r="A14" t="str">
            <v xml:space="preserve"> Corte pav concr d&lt;.06m + oper </v>
          </cell>
        </row>
        <row r="15">
          <cell r="A15" t="str">
            <v xml:space="preserve"> Corte pulidora abertura muro mamp </v>
          </cell>
        </row>
        <row r="16">
          <cell r="A16" t="str">
            <v xml:space="preserve"> Equipo de topografia </v>
          </cell>
        </row>
        <row r="17">
          <cell r="A17" t="str">
            <v xml:space="preserve"> Equipo móvil pintura línea vías </v>
          </cell>
        </row>
        <row r="18">
          <cell r="A18" t="str">
            <v xml:space="preserve"> Equipo perforacion pilotes </v>
          </cell>
        </row>
        <row r="19">
          <cell r="A19" t="str">
            <v xml:space="preserve"> Equipo soldadura electrica </v>
          </cell>
        </row>
        <row r="20">
          <cell r="A20" t="str">
            <v xml:space="preserve"> Finisher+operario cat ap </v>
          </cell>
        </row>
        <row r="21">
          <cell r="A21" t="str">
            <v xml:space="preserve"> Grua montacarga 4 ton </v>
          </cell>
        </row>
        <row r="22">
          <cell r="A22" t="str">
            <v xml:space="preserve"> Grua sobre camion 5 a 7 </v>
          </cell>
        </row>
        <row r="23">
          <cell r="A23" t="str">
            <v xml:space="preserve"> Grua telescopica  4 ton </v>
          </cell>
        </row>
        <row r="24">
          <cell r="A24" t="str">
            <v xml:space="preserve"> Guadanadora </v>
          </cell>
        </row>
        <row r="25">
          <cell r="A25" t="str">
            <v xml:space="preserve"> Herramienta menor </v>
          </cell>
        </row>
        <row r="26">
          <cell r="A26" t="str">
            <v xml:space="preserve"> Mezcladora gasol 1 saco </v>
          </cell>
        </row>
        <row r="27">
          <cell r="A27" t="str">
            <v xml:space="preserve"> Motobomba 3 gas + mangu </v>
          </cell>
        </row>
        <row r="28">
          <cell r="A28" t="str">
            <v xml:space="preserve"> Motoniveladora cat 12k </v>
          </cell>
        </row>
        <row r="29">
          <cell r="A29" t="str">
            <v xml:space="preserve"> Pulidora manual 7 2.5hp </v>
          </cell>
        </row>
        <row r="30">
          <cell r="A30" t="str">
            <v xml:space="preserve"> Regla vibratoria gasolin </v>
          </cell>
        </row>
        <row r="31">
          <cell r="A31" t="str">
            <v xml:space="preserve"> Retrocargador jcb 3d 70/ 80hp .8m3 </v>
          </cell>
        </row>
        <row r="32">
          <cell r="A32" t="str">
            <v xml:space="preserve"> Retrocargador jcb/214 </v>
          </cell>
        </row>
        <row r="33">
          <cell r="A33" t="str">
            <v xml:space="preserve"> Retroexcavadora pc 200 </v>
          </cell>
        </row>
        <row r="34">
          <cell r="A34" t="str">
            <v xml:space="preserve"> Servicio de dobladora </v>
          </cell>
        </row>
        <row r="35">
          <cell r="A35" t="str">
            <v xml:space="preserve"> Sierra circ madera 6-1/44krpm </v>
          </cell>
        </row>
        <row r="36">
          <cell r="A36" t="str">
            <v xml:space="preserve"> Soldador de arco </v>
          </cell>
        </row>
        <row r="37">
          <cell r="A37" t="str">
            <v xml:space="preserve"> Tablero form 90*135 </v>
          </cell>
        </row>
        <row r="38">
          <cell r="A38" t="str">
            <v xml:space="preserve"> Taco metalico largo 2.6-&gt;4 mts </v>
          </cell>
        </row>
        <row r="39">
          <cell r="A39" t="str">
            <v xml:space="preserve"> Taladro machin elect+oper 150ft3/' </v>
          </cell>
        </row>
        <row r="40">
          <cell r="A40" t="str">
            <v xml:space="preserve"> Taladro percutor </v>
          </cell>
        </row>
        <row r="41">
          <cell r="A41" t="str">
            <v xml:space="preserve"> Taladro perfor demole ac </v>
          </cell>
        </row>
        <row r="42">
          <cell r="A42" t="str">
            <v xml:space="preserve"> Taladro pesado manu rever 1/2 </v>
          </cell>
        </row>
        <row r="43">
          <cell r="A43" t="str">
            <v xml:space="preserve"> Vibrador concreto electr </v>
          </cell>
        </row>
        <row r="44">
          <cell r="A44" t="str">
            <v xml:space="preserve"> Vibrador concreto gasoli </v>
          </cell>
        </row>
        <row r="45">
          <cell r="A45" t="str">
            <v xml:space="preserve"> Vibro vibromax 602 </v>
          </cell>
        </row>
        <row r="46">
          <cell r="A46" t="str">
            <v xml:space="preserve"> Vibrocompactador gasolina </v>
          </cell>
        </row>
        <row r="47">
          <cell r="A47" t="str">
            <v xml:space="preserve"> Vibrocompactador rodillo manua </v>
          </cell>
        </row>
        <row r="48">
          <cell r="A48" t="str">
            <v xml:space="preserve"> Volqueta 5 m3 </v>
          </cell>
        </row>
      </sheetData>
      <sheetData sheetId="3">
        <row r="2">
          <cell r="A2" t="str">
            <v xml:space="preserve"> Acarreo horizontal</v>
          </cell>
        </row>
        <row r="3">
          <cell r="A3" t="str">
            <v xml:space="preserve"> Camion plataforma 10 tons </v>
          </cell>
        </row>
        <row r="4">
          <cell r="A4" t="str">
            <v xml:space="preserve"> Estibaje (cargue/descargue) </v>
          </cell>
        </row>
        <row r="5">
          <cell r="A5" t="str">
            <v xml:space="preserve"> Estibaje con grua montacarga </v>
          </cell>
        </row>
        <row r="6">
          <cell r="A6" t="str">
            <v xml:space="preserve"> Transp mat de patio inte </v>
          </cell>
        </row>
        <row r="7">
          <cell r="A7" t="str">
            <v xml:space="preserve"> Transp mat de patio intermunic </v>
          </cell>
        </row>
        <row r="8">
          <cell r="A8" t="str">
            <v xml:space="preserve"> Transporte </v>
          </cell>
        </row>
        <row r="9">
          <cell r="A9" t="str">
            <v xml:space="preserve"> Transporte material de playa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AIU"/>
      <sheetName val="PPTO GENERAL"/>
      <sheetName val="SGSST"/>
      <sheetName val="campamento"/>
      <sheetName val="CantObraCivil"/>
      <sheetName val="APU OBRA CIVIL"/>
      <sheetName val="Cant HS"/>
      <sheetName val="APU HS"/>
      <sheetName val="Cant.ObraElect."/>
      <sheetName val="APU OBRA ELECT"/>
      <sheetName val="INSUMOS OBRA CIVIL"/>
      <sheetName val="INSUMOS HS"/>
      <sheetName val="INSUMOS ELECT"/>
      <sheetName val="MO CIVIL"/>
      <sheetName val="MO ELECT."/>
      <sheetName val="FP DIRECTIVOS"/>
      <sheetName val="FP MAESTRO"/>
      <sheetName val="FP 1 Y 1.5 SMML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 t="str">
            <v>10. ACERO 37.000 PSI  #3 X 6M  (3.354KG)</v>
          </cell>
          <cell r="D2" t="str">
            <v>KG</v>
          </cell>
          <cell r="E2">
            <v>1816.6666666666667</v>
          </cell>
        </row>
        <row r="3">
          <cell r="C3" t="str">
            <v>11. ACERO 37.000 PSI  #4 X 6M  (5.964KG)</v>
          </cell>
          <cell r="D3" t="str">
            <v>KG</v>
          </cell>
          <cell r="E3">
            <v>2351.6666666666665</v>
          </cell>
        </row>
        <row r="4">
          <cell r="C4" t="str">
            <v>12. ACERO 37.000 PSI  #5 X 6M  (9.324KG)</v>
          </cell>
          <cell r="D4" t="str">
            <v>KG</v>
          </cell>
          <cell r="E4">
            <v>4533.3333333333339</v>
          </cell>
        </row>
        <row r="5">
          <cell r="C5" t="str">
            <v>13. ACERO 37.000 PSI  #6 X 6M  (13.422KG)</v>
          </cell>
          <cell r="D5" t="str">
            <v>KG</v>
          </cell>
          <cell r="E5">
            <v>7150</v>
          </cell>
        </row>
        <row r="6">
          <cell r="C6" t="str">
            <v>14. ACERO 37.000 PSI  #7 X 6M  (18.264KG)</v>
          </cell>
          <cell r="D6" t="str">
            <v>KG</v>
          </cell>
          <cell r="E6">
            <v>9750</v>
          </cell>
        </row>
        <row r="7">
          <cell r="C7" t="str">
            <v>15. ACERO 37.000 PSI #8 X 6M (23.862KG)</v>
          </cell>
          <cell r="D7" t="str">
            <v>KG</v>
          </cell>
          <cell r="E7">
            <v>17283.333333333332</v>
          </cell>
        </row>
        <row r="8">
          <cell r="C8" t="str">
            <v>16. ACERO 37.000 PSI</v>
          </cell>
          <cell r="D8"/>
          <cell r="E8"/>
        </row>
        <row r="9">
          <cell r="C9" t="str">
            <v>20. ACERO 60.000 PSI #3 3/8" X 9M (5.031KG)</v>
          </cell>
          <cell r="D9" t="str">
            <v>KG</v>
          </cell>
          <cell r="E9">
            <v>1376.3888888888889</v>
          </cell>
        </row>
        <row r="10">
          <cell r="C10" t="str">
            <v>21. ACERO 60.000 PSI #5 5/8" X 9M (13.986KG)</v>
          </cell>
          <cell r="D10" t="str">
            <v>KG</v>
          </cell>
          <cell r="E10">
            <v>3758.333333333333</v>
          </cell>
        </row>
        <row r="11">
          <cell r="C11" t="str">
            <v>22. ACERO 60.000 PSI #6 3/4" X 9M (20.07KG)</v>
          </cell>
          <cell r="D11" t="str">
            <v>KG</v>
          </cell>
          <cell r="E11">
            <v>5524.4444444444443</v>
          </cell>
        </row>
        <row r="12">
          <cell r="C12" t="str">
            <v>23. ACERO 60.000 PSI #7 7/8" X 9M (27.396KG)</v>
          </cell>
          <cell r="D12" t="str">
            <v>KG</v>
          </cell>
          <cell r="E12">
            <v>7492.7777777777774</v>
          </cell>
        </row>
        <row r="13">
          <cell r="C13" t="str">
            <v>24. ACERO 60.000 PSI #8 1"X 9M (35.793KG)</v>
          </cell>
          <cell r="D13" t="str">
            <v>UN</v>
          </cell>
          <cell r="E13">
            <v>105000</v>
          </cell>
        </row>
        <row r="14">
          <cell r="C14" t="str">
            <v>25. ACERO 60.000 PSI #9 1 1/8 X 6MT</v>
          </cell>
          <cell r="D14" t="str">
            <v>UN</v>
          </cell>
          <cell r="E14">
            <v>9000</v>
          </cell>
        </row>
        <row r="15">
          <cell r="C15" t="str">
            <v>ACOMETIDA para instalación Luminaria</v>
          </cell>
          <cell r="D15" t="str">
            <v>M</v>
          </cell>
          <cell r="E15">
            <v>21425</v>
          </cell>
        </row>
        <row r="16">
          <cell r="C16" t="str">
            <v>ACCESORIOS Electricos para instalación de luminaria</v>
          </cell>
          <cell r="D16" t="str">
            <v>Gl</v>
          </cell>
          <cell r="E16">
            <v>10000</v>
          </cell>
        </row>
        <row r="17">
          <cell r="C17" t="str">
            <v>ACCESORIOS PARA CONECTAR VÁLVULA ORINAL MEDIANO TIPO DOCOL REF. 4 AA TCDO1 O SIMILAR PARA COMETIDA EXTERNA</v>
          </cell>
          <cell r="D17" t="str">
            <v>UN</v>
          </cell>
          <cell r="E17">
            <v>182400</v>
          </cell>
        </row>
        <row r="18">
          <cell r="C18" t="str">
            <v>ACERO 60.000 PSI</v>
          </cell>
          <cell r="D18" t="str">
            <v>KG</v>
          </cell>
          <cell r="E18">
            <v>2950</v>
          </cell>
        </row>
        <row r="19">
          <cell r="C19" t="str">
            <v>ACOPLE 1/2"  PARA LAVAMANOS EN ACERO DE 40 CM.</v>
          </cell>
          <cell r="D19" t="str">
            <v>UN</v>
          </cell>
          <cell r="E19">
            <v>13200</v>
          </cell>
        </row>
        <row r="20">
          <cell r="C20" t="str">
            <v>ACRONAL LIGANTE</v>
          </cell>
          <cell r="D20" t="str">
            <v>GAL</v>
          </cell>
          <cell r="E20">
            <v>21500</v>
          </cell>
        </row>
        <row r="21">
          <cell r="C21" t="str">
            <v>ACUALUX PINTUCO</v>
          </cell>
          <cell r="D21" t="str">
            <v>GAL</v>
          </cell>
          <cell r="E21">
            <v>61900</v>
          </cell>
        </row>
        <row r="22">
          <cell r="C22" t="str">
            <v>ADHESIVO A BASE DE RESINA ACRILICA,ACUOSA</v>
          </cell>
          <cell r="D22" t="str">
            <v>KG</v>
          </cell>
          <cell r="E22">
            <v>10900</v>
          </cell>
        </row>
        <row r="23">
          <cell r="C23" t="str">
            <v>ADHESIVO PARA PISO VINÍLICO</v>
          </cell>
          <cell r="D23" t="str">
            <v>M2</v>
          </cell>
          <cell r="E23">
            <v>5831</v>
          </cell>
        </row>
        <row r="24">
          <cell r="C24" t="str">
            <v>ADITIVO SIKA PARA CURAR EL CONCRETO X 5KG</v>
          </cell>
          <cell r="D24" t="str">
            <v>UN</v>
          </cell>
          <cell r="E24">
            <v>75000</v>
          </cell>
        </row>
        <row r="25">
          <cell r="C25" t="str">
            <v>ADOQUÍN DE CEMENTO A25 ALFA 20x10x6 cm</v>
          </cell>
          <cell r="D25" t="str">
            <v>M2</v>
          </cell>
          <cell r="E25">
            <v>50000</v>
          </cell>
        </row>
        <row r="26">
          <cell r="C26" t="str">
            <v>AFIRMADO</v>
          </cell>
          <cell r="D26" t="str">
            <v>M3</v>
          </cell>
          <cell r="E26">
            <v>23900</v>
          </cell>
        </row>
        <row r="27">
          <cell r="C27" t="str">
            <v>AGUA</v>
          </cell>
          <cell r="D27" t="str">
            <v>LT</v>
          </cell>
          <cell r="E27">
            <v>12</v>
          </cell>
        </row>
        <row r="28">
          <cell r="C28" t="str">
            <v>ALAMBRE GALVANIZADO NO. 18</v>
          </cell>
          <cell r="D28" t="str">
            <v>KG</v>
          </cell>
          <cell r="E28">
            <v>6742.5</v>
          </cell>
        </row>
        <row r="29">
          <cell r="C29" t="str">
            <v>ALAMBRE NEGRO</v>
          </cell>
          <cell r="D29" t="str">
            <v>KG</v>
          </cell>
          <cell r="E29">
            <v>3884.75</v>
          </cell>
        </row>
        <row r="30">
          <cell r="C30" t="str">
            <v>ALIMENTADORES desde Tablero General hasta Ascensor en cable (3#12) y Cable (5#8) incluye MO</v>
          </cell>
          <cell r="D30" t="str">
            <v>M</v>
          </cell>
          <cell r="E30">
            <v>44000</v>
          </cell>
        </row>
        <row r="31">
          <cell r="C31" t="str">
            <v>ALFALISTO BLANCO X 25KG</v>
          </cell>
          <cell r="D31" t="str">
            <v>UN</v>
          </cell>
          <cell r="E31">
            <v>36403</v>
          </cell>
        </row>
        <row r="32">
          <cell r="C32" t="str">
            <v>ALFALISTO PLUS</v>
          </cell>
          <cell r="D32" t="str">
            <v>KG</v>
          </cell>
          <cell r="E32">
            <v>1480</v>
          </cell>
        </row>
        <row r="33">
          <cell r="C33" t="str">
            <v>ALLANADORA (HELICOPTERO)</v>
          </cell>
          <cell r="D33" t="str">
            <v>DIA</v>
          </cell>
          <cell r="E33">
            <v>78540</v>
          </cell>
        </row>
        <row r="34">
          <cell r="C34" t="str">
            <v>ANCLAJE EPOXICO de 1" Profundidad = 0.15m incluye MO</v>
          </cell>
          <cell r="D34" t="str">
            <v>UN</v>
          </cell>
          <cell r="E34">
            <v>23522</v>
          </cell>
        </row>
        <row r="35">
          <cell r="C35" t="str">
            <v>ANCLAJE EPOXICO de 3/4" Profundidad = 0.15m incluye MO</v>
          </cell>
          <cell r="D35" t="str">
            <v>UN</v>
          </cell>
          <cell r="E35">
            <v>18500</v>
          </cell>
        </row>
        <row r="36">
          <cell r="C36" t="str">
            <v>ANDAMIO COLGANTE (50M GANCHO)</v>
          </cell>
          <cell r="D36" t="str">
            <v>DIA</v>
          </cell>
          <cell r="E36">
            <v>2618</v>
          </cell>
        </row>
        <row r="37">
          <cell r="C37" t="str">
            <v>ANDAMIO METALICO CERTIFICADO, INCLUYE ESCALERILLA CON BARANDAS Y PLATAFORMAS DE TRABAJO (1 CUERPO)</v>
          </cell>
          <cell r="D37" t="str">
            <v>DIA</v>
          </cell>
          <cell r="E37">
            <v>7000</v>
          </cell>
        </row>
        <row r="38">
          <cell r="C38" t="str">
            <v>ANDAMIO TRIANGULAR  (1M X 1M) CUERPO</v>
          </cell>
          <cell r="D38" t="str">
            <v>DIA</v>
          </cell>
          <cell r="E38">
            <v>1130.5</v>
          </cell>
        </row>
        <row r="39">
          <cell r="C39" t="str">
            <v>ANDAMIO TUBULAR (1.5M X 1.5MT) CUERPO</v>
          </cell>
          <cell r="D39" t="str">
            <v>DIA</v>
          </cell>
          <cell r="E39">
            <v>1130.5</v>
          </cell>
        </row>
        <row r="40">
          <cell r="C40" t="str">
            <v>ANDAMIO TUBULAR (1.5M X 1.5MT) MARCO</v>
          </cell>
          <cell r="D40" t="str">
            <v>DIA</v>
          </cell>
          <cell r="E40">
            <v>374.85</v>
          </cell>
        </row>
        <row r="41">
          <cell r="C41" t="str">
            <v>ANGEO 10 X 1MT</v>
          </cell>
          <cell r="D41" t="str">
            <v>UN</v>
          </cell>
          <cell r="E41">
            <v>88900</v>
          </cell>
        </row>
        <row r="42">
          <cell r="C42" t="str">
            <v>ANGULO 2" X 1/4"</v>
          </cell>
          <cell r="D42" t="str">
            <v>UN</v>
          </cell>
          <cell r="E42">
            <v>78084</v>
          </cell>
        </row>
        <row r="43">
          <cell r="C43" t="str">
            <v>ANGULO 3/16 X 2" G-50</v>
          </cell>
          <cell r="D43" t="str">
            <v>M</v>
          </cell>
          <cell r="E43">
            <v>10800</v>
          </cell>
        </row>
        <row r="44">
          <cell r="C44" t="str">
            <v>ANGULO CAL 24</v>
          </cell>
          <cell r="D44" t="str">
            <v>UN</v>
          </cell>
          <cell r="E44">
            <v>1650</v>
          </cell>
        </row>
        <row r="45">
          <cell r="C45" t="str">
            <v>ANGULO CAL 26</v>
          </cell>
          <cell r="D45" t="str">
            <v>UN</v>
          </cell>
          <cell r="E45">
            <v>2050</v>
          </cell>
        </row>
        <row r="46">
          <cell r="C46" t="str">
            <v>ANTICORROSIVO PREMIUM - TIPO PINTUCO REF. 513 O SIMILAR</v>
          </cell>
          <cell r="D46" t="str">
            <v>GAL</v>
          </cell>
          <cell r="E46">
            <v>58057</v>
          </cell>
        </row>
        <row r="47">
          <cell r="C47" t="str">
            <v>ANTICORROSIVO PREMIUM BINIBLER</v>
          </cell>
          <cell r="D47" t="str">
            <v>GAL</v>
          </cell>
          <cell r="E47">
            <v>32500</v>
          </cell>
        </row>
        <row r="48">
          <cell r="C48" t="str">
            <v>ANTICORROSIVO PREMIUM PINTULAND</v>
          </cell>
          <cell r="D48" t="str">
            <v>GAL</v>
          </cell>
          <cell r="E48">
            <v>32000</v>
          </cell>
        </row>
        <row r="49">
          <cell r="C49" t="str">
            <v>ARENA DE PEÑA</v>
          </cell>
          <cell r="D49" t="str">
            <v>M3</v>
          </cell>
          <cell r="E49">
            <v>105633.33333333333</v>
          </cell>
        </row>
        <row r="50">
          <cell r="C50" t="str">
            <v>ARENA GRUESA</v>
          </cell>
          <cell r="D50" t="str">
            <v>M3</v>
          </cell>
          <cell r="E50">
            <v>15900</v>
          </cell>
        </row>
        <row r="51">
          <cell r="C51" t="str">
            <v>ARENA LAVADA DE RIO</v>
          </cell>
          <cell r="D51" t="str">
            <v>M3</v>
          </cell>
          <cell r="E51">
            <v>152966.66666666666</v>
          </cell>
        </row>
        <row r="52">
          <cell r="C52" t="str">
            <v>ARENA LAVADA DE RIO (BULTO)</v>
          </cell>
          <cell r="D52" t="str">
            <v>BTO</v>
          </cell>
          <cell r="E52">
            <v>6300</v>
          </cell>
        </row>
        <row r="53">
          <cell r="C53" t="str">
            <v>ASCENSOR GASTOS LOCALES</v>
          </cell>
          <cell r="D53" t="str">
            <v>UN</v>
          </cell>
          <cell r="E53">
            <v>15000000</v>
          </cell>
        </row>
        <row r="54">
          <cell r="C54" t="str">
            <v>ASCENSOR OTIS TIPO PASAJEROS  GROUP 1  SIN CUARTO DE MÁQUINAS, 6 PARADAS, 800 KG</v>
          </cell>
          <cell r="D54" t="str">
            <v>UN</v>
          </cell>
          <cell r="E54">
            <v>105966168</v>
          </cell>
        </row>
        <row r="55">
          <cell r="C55" t="str">
            <v>AYUDANTE</v>
          </cell>
          <cell r="D55" t="str">
            <v>HR</v>
          </cell>
          <cell r="E55">
            <v>8202.9710838094215</v>
          </cell>
        </row>
        <row r="56">
          <cell r="C56" t="str">
            <v>BALDE ADICIONAL</v>
          </cell>
          <cell r="D56" t="str">
            <v>DIA</v>
          </cell>
          <cell r="E56">
            <v>2975</v>
          </cell>
        </row>
        <row r="57">
          <cell r="C57" t="str">
            <v>BALDOSA  TERRAZO (MICRO GRANO) &lt;= 6MM</v>
          </cell>
          <cell r="D57" t="str">
            <v>M2</v>
          </cell>
          <cell r="E57">
            <v>32000</v>
          </cell>
        </row>
        <row r="58">
          <cell r="C58" t="str">
            <v xml:space="preserve">BALDOSA TERRAZO (ENCACHADO) &gt; 45 MM </v>
          </cell>
          <cell r="D58" t="str">
            <v>M2</v>
          </cell>
          <cell r="E58">
            <v>40000</v>
          </cell>
        </row>
        <row r="59">
          <cell r="C59" t="str">
            <v>BALDOSA TERRAZO (GRANO GRUESO) 27 - 45 MM</v>
          </cell>
          <cell r="D59" t="str">
            <v>M2</v>
          </cell>
          <cell r="E59">
            <v>38000</v>
          </cell>
        </row>
        <row r="60">
          <cell r="C60" t="str">
            <v>BALDOSA TERRAZO (GRANO MEDIO) 6 - 27 MM</v>
          </cell>
          <cell r="D60" t="str">
            <v>M2</v>
          </cell>
          <cell r="E60">
            <v>35000</v>
          </cell>
        </row>
        <row r="61">
          <cell r="C61" t="str">
            <v>BALDOSA TERRAZO ALFA BLANCO HUILA 30 X 30</v>
          </cell>
          <cell r="D61" t="str">
            <v>M2</v>
          </cell>
          <cell r="E61">
            <v>53445</v>
          </cell>
        </row>
        <row r="62">
          <cell r="C62" t="str">
            <v>BALDOSA TERRAZO TRADICIONAL 30 X 30 CM BLANCO HUILA TIPO ALFA O SIMILAR</v>
          </cell>
          <cell r="D62" t="str">
            <v>M2</v>
          </cell>
          <cell r="E62">
            <v>63599.549999999996</v>
          </cell>
        </row>
        <row r="63">
          <cell r="C63" t="str">
            <v xml:space="preserve">BARANDA ESCALERAS CON VIDRIO  ANCLAJE TIPO SPIDER + INSTALACION </v>
          </cell>
          <cell r="D63" t="str">
            <v>M</v>
          </cell>
          <cell r="E63">
            <v>410000</v>
          </cell>
        </row>
        <row r="64">
          <cell r="C64" t="str">
            <v xml:space="preserve">BARANDA ESCALERAS HILOS POR DENTRO + INSTALACIÓN </v>
          </cell>
          <cell r="D64" t="str">
            <v>M</v>
          </cell>
          <cell r="E64">
            <v>320000</v>
          </cell>
        </row>
        <row r="65">
          <cell r="C65" t="str">
            <v xml:space="preserve">BARANDA ESCALERAS HILOS POR FUERA + INSTALACIÓN </v>
          </cell>
          <cell r="D65" t="str">
            <v>M</v>
          </cell>
          <cell r="E65">
            <v>360000</v>
          </cell>
        </row>
        <row r="66">
          <cell r="C66" t="str">
            <v xml:space="preserve">BARNIZ PINTUCO </v>
          </cell>
          <cell r="D66" t="str">
            <v>GL</v>
          </cell>
          <cell r="E66">
            <v>44900</v>
          </cell>
        </row>
        <row r="67">
          <cell r="C67" t="str">
            <v>BARRA ABATIBLE SUP 800MM DISCAPACITADOS VERTICAL</v>
          </cell>
          <cell r="D67" t="str">
            <v>UN</v>
          </cell>
          <cell r="E67">
            <v>326000</v>
          </cell>
        </row>
        <row r="68">
          <cell r="C68" t="str">
            <v>BARRA RECTA 790 DISCAPACITADOS</v>
          </cell>
          <cell r="D68" t="str">
            <v>UN</v>
          </cell>
          <cell r="E68">
            <v>118000</v>
          </cell>
        </row>
        <row r="69">
          <cell r="C69" t="str">
            <v>BASE DECORADA DALLAS  DE 31.5 X 31.5CM</v>
          </cell>
          <cell r="D69" t="str">
            <v>UN</v>
          </cell>
          <cell r="E69">
            <v>7500</v>
          </cell>
        </row>
        <row r="70">
          <cell r="C70" t="str">
            <v>BASURERO EN VARILLA DE ACERO INOXIDABLE DE 1/4"</v>
          </cell>
          <cell r="D70" t="str">
            <v>UN</v>
          </cell>
          <cell r="E70">
            <v>15000</v>
          </cell>
        </row>
        <row r="71">
          <cell r="C71" t="str">
            <v xml:space="preserve">BLOQUE ESTRUCTURAL 7 x 12 x 25 </v>
          </cell>
          <cell r="D71" t="str">
            <v>UN</v>
          </cell>
          <cell r="E71">
            <v>700</v>
          </cell>
        </row>
        <row r="72">
          <cell r="C72" t="str">
            <v>BLOQUE FAROL 6 RAYADO 30 X 20 X 10 CM</v>
          </cell>
          <cell r="D72" t="str">
            <v>UN</v>
          </cell>
          <cell r="E72">
            <v>1025</v>
          </cell>
        </row>
        <row r="73">
          <cell r="C73" t="str">
            <v>BLOQUE FAROL 6 RAYADO 30 X 20 X 12 CM</v>
          </cell>
          <cell r="D73" t="str">
            <v>UN</v>
          </cell>
          <cell r="E73">
            <v>1150</v>
          </cell>
        </row>
        <row r="74">
          <cell r="C74" t="str">
            <v>BLOQUE FAROL DIVISORIO 40 X 10 X 23 CM</v>
          </cell>
          <cell r="D74" t="str">
            <v>UN</v>
          </cell>
          <cell r="E74">
            <v>2150</v>
          </cell>
        </row>
        <row r="75">
          <cell r="C75" t="str">
            <v>BLOQUE FAROL DIVISORIO 40 X 11.5 X 23 CM</v>
          </cell>
          <cell r="D75" t="str">
            <v>UN</v>
          </cell>
          <cell r="E75">
            <v>2200</v>
          </cell>
        </row>
        <row r="76">
          <cell r="C76" t="str">
            <v>BLOQUE FAROL LISO  30 X 20 X 10 CM</v>
          </cell>
          <cell r="D76" t="str">
            <v>UN</v>
          </cell>
          <cell r="E76">
            <v>1100</v>
          </cell>
        </row>
        <row r="77">
          <cell r="C77" t="str">
            <v>BLOQUE FAROL LISO  30 X 20 X 12 CM</v>
          </cell>
          <cell r="D77" t="str">
            <v>UN</v>
          </cell>
          <cell r="E77">
            <v>1240</v>
          </cell>
        </row>
        <row r="78">
          <cell r="C78" t="str">
            <v>BOQUILLA ALFACOLOR 1-3</v>
          </cell>
          <cell r="D78" t="str">
            <v>KG</v>
          </cell>
          <cell r="E78">
            <v>5832</v>
          </cell>
        </row>
        <row r="79">
          <cell r="C79" t="str">
            <v>BOQUILLA CORONA 1-3 X 2KG</v>
          </cell>
          <cell r="D79" t="str">
            <v>UN</v>
          </cell>
          <cell r="E79">
            <v>9600</v>
          </cell>
        </row>
        <row r="80">
          <cell r="C80" t="str">
            <v>BORDILLO EN CONCRETO DE 20.7 MPA DE 0.04M3/M</v>
          </cell>
          <cell r="D80" t="str">
            <v>M</v>
          </cell>
          <cell r="E80">
            <v>69476</v>
          </cell>
        </row>
        <row r="81">
          <cell r="C81" t="str">
            <v>BRILLADORA</v>
          </cell>
          <cell r="D81"/>
          <cell r="E81"/>
        </row>
        <row r="82">
          <cell r="C82" t="str">
            <v>BULDOZER CATERPILLAR D6</v>
          </cell>
          <cell r="D82" t="str">
            <v>HR</v>
          </cell>
          <cell r="E82">
            <v>183260</v>
          </cell>
        </row>
        <row r="83">
          <cell r="C83" t="str">
            <v>BULDOZER KOMATSU D41P-6 Aut 117 HP</v>
          </cell>
          <cell r="D83" t="str">
            <v>HR</v>
          </cell>
          <cell r="E83">
            <v>151130</v>
          </cell>
        </row>
        <row r="84">
          <cell r="C84" t="str">
            <v>BULDOZER KOMATSU D453-17 Aut 124 HP</v>
          </cell>
          <cell r="D84" t="str">
            <v>HR</v>
          </cell>
          <cell r="E84">
            <v>143990</v>
          </cell>
        </row>
        <row r="85">
          <cell r="C85" t="str">
            <v>CANGURO</v>
          </cell>
          <cell r="D85" t="str">
            <v>DIA</v>
          </cell>
          <cell r="E85">
            <v>52360</v>
          </cell>
        </row>
        <row r="86">
          <cell r="C86" t="str">
            <v>CASETON POLIESTIRENO</v>
          </cell>
          <cell r="D86" t="str">
            <v>M2</v>
          </cell>
          <cell r="E86">
            <v>108000</v>
          </cell>
        </row>
        <row r="87">
          <cell r="C87" t="str">
            <v>CEMENTO BLANCO</v>
          </cell>
          <cell r="D87" t="str">
            <v>KG</v>
          </cell>
          <cell r="E87">
            <v>1721</v>
          </cell>
        </row>
        <row r="88">
          <cell r="C88" t="str">
            <v>CEMENTO BLANCO X XXXXXXKG</v>
          </cell>
          <cell r="D88" t="str">
            <v>UN</v>
          </cell>
          <cell r="E88">
            <v>30844</v>
          </cell>
        </row>
        <row r="89">
          <cell r="C89" t="str">
            <v>CEMENTO GRIS</v>
          </cell>
          <cell r="D89" t="str">
            <v>KG</v>
          </cell>
          <cell r="E89">
            <v>800</v>
          </cell>
        </row>
        <row r="90">
          <cell r="C90" t="str">
            <v>CEMENTO GRIS X 50KG</v>
          </cell>
          <cell r="D90" t="str">
            <v>UN</v>
          </cell>
          <cell r="E90">
            <v>25000</v>
          </cell>
        </row>
        <row r="91">
          <cell r="C91" t="str">
            <v>CERA POLIMERICA</v>
          </cell>
          <cell r="D91" t="str">
            <v>LT</v>
          </cell>
          <cell r="E91">
            <v>73503</v>
          </cell>
        </row>
        <row r="92">
          <cell r="C92" t="str">
            <v>CERA POLIMERICA X 5L</v>
          </cell>
          <cell r="D92" t="str">
            <v>UN</v>
          </cell>
          <cell r="E92">
            <v>38000</v>
          </cell>
        </row>
        <row r="93">
          <cell r="C93" t="str">
            <v>CERAMICA ENCHAPE BAÑO BLANCO CORONA 25X45CM</v>
          </cell>
          <cell r="D93" t="str">
            <v>M2</v>
          </cell>
          <cell r="E93">
            <v>20500</v>
          </cell>
        </row>
        <row r="94">
          <cell r="C94" t="str">
            <v>CERAMICA ENCHAPE BAÑO BLANCO CORONA 30X45CM</v>
          </cell>
          <cell r="D94" t="str">
            <v>M2</v>
          </cell>
          <cell r="E94">
            <v>23900</v>
          </cell>
        </row>
        <row r="95">
          <cell r="C95" t="str">
            <v>CERAMICA ENCHAPE BAÑO BLANCO CORONA 30X60CM</v>
          </cell>
          <cell r="D95" t="str">
            <v>M2</v>
          </cell>
          <cell r="E95">
            <v>28500</v>
          </cell>
        </row>
        <row r="96">
          <cell r="C96" t="str">
            <v>CERAMICA ENCHAPE MURO PARA BAÑO CORONA 30X60CM</v>
          </cell>
          <cell r="D96" t="str">
            <v>M2</v>
          </cell>
          <cell r="E96">
            <v>29900</v>
          </cell>
        </row>
        <row r="97">
          <cell r="C97" t="str">
            <v>CERAMICA PISO ANTIQUE 45 X 45 CM.TIPO ALFA COLOR BLANCO</v>
          </cell>
          <cell r="D97" t="str">
            <v>M2</v>
          </cell>
          <cell r="E97">
            <v>21500</v>
          </cell>
        </row>
        <row r="98">
          <cell r="C98" t="str">
            <v xml:space="preserve">CERAMICA PISO EUROCERAMICA  32 X 32CM </v>
          </cell>
          <cell r="D98" t="str">
            <v>UN</v>
          </cell>
          <cell r="E98">
            <v>22900</v>
          </cell>
        </row>
        <row r="99">
          <cell r="C99" t="str">
            <v xml:space="preserve">CERCHA METALICA L=3 M. </v>
          </cell>
          <cell r="D99" t="str">
            <v>DIA</v>
          </cell>
          <cell r="E99">
            <v>30940</v>
          </cell>
        </row>
        <row r="100">
          <cell r="C100" t="str">
            <v>CERCHA METALICA X 1.40</v>
          </cell>
          <cell r="D100" t="str">
            <v>DIA</v>
          </cell>
          <cell r="E100" t="str">
            <v>95,20</v>
          </cell>
        </row>
        <row r="101">
          <cell r="C101" t="str">
            <v>CERCHA METALICA X 2</v>
          </cell>
          <cell r="D101" t="str">
            <v>DIA</v>
          </cell>
          <cell r="E101" t="str">
            <v>119,00</v>
          </cell>
        </row>
        <row r="102">
          <cell r="C102" t="str">
            <v>CERCHA METALICA X 3</v>
          </cell>
          <cell r="D102" t="str">
            <v>DIA</v>
          </cell>
          <cell r="E102">
            <v>142.80000000000001</v>
          </cell>
        </row>
        <row r="103">
          <cell r="C103" t="str">
            <v>CERRADURA MANIJA ANTICADA PARA BAÑO</v>
          </cell>
          <cell r="D103" t="str">
            <v>UN</v>
          </cell>
          <cell r="E103">
            <v>33900</v>
          </cell>
        </row>
        <row r="104">
          <cell r="C104" t="str">
            <v xml:space="preserve">CHAZOS 3/8 X 2" METALICO TIPO MANGA </v>
          </cell>
          <cell r="D104" t="str">
            <v>UN</v>
          </cell>
          <cell r="E104">
            <v>471</v>
          </cell>
        </row>
        <row r="105">
          <cell r="C105" t="str">
            <v>CIELO RASO AUDITORIO EN PLACA EXSOUND DE 12.7MM R15N8 1.2 X 120X240 CM</v>
          </cell>
          <cell r="D105" t="str">
            <v>UN</v>
          </cell>
          <cell r="E105">
            <v>156000</v>
          </cell>
        </row>
        <row r="106">
          <cell r="C106" t="str">
            <v>CINTA ANTIDUST 25MM 33M</v>
          </cell>
          <cell r="D106" t="str">
            <v>UN</v>
          </cell>
          <cell r="E106">
            <v>20000</v>
          </cell>
        </row>
        <row r="107">
          <cell r="C107" t="str">
            <v>CINTA DE DEMARCACIÓN * 100M</v>
          </cell>
          <cell r="D107" t="str">
            <v>UN</v>
          </cell>
          <cell r="E107">
            <v>6500</v>
          </cell>
        </row>
        <row r="108">
          <cell r="C108" t="str">
            <v>CINTA DE FIBRA DE VIDRIO TOPEX 45M X 50MM</v>
          </cell>
          <cell r="D108" t="str">
            <v>UN</v>
          </cell>
          <cell r="E108">
            <v>5200</v>
          </cell>
        </row>
        <row r="109">
          <cell r="C109" t="str">
            <v>CINTA DE PAPEL X 150M</v>
          </cell>
          <cell r="D109" t="str">
            <v>UN</v>
          </cell>
          <cell r="E109">
            <v>9933</v>
          </cell>
        </row>
        <row r="110">
          <cell r="C110" t="str">
            <v>CINTA DE PAPELX150M</v>
          </cell>
          <cell r="D110" t="str">
            <v>UN</v>
          </cell>
          <cell r="E110">
            <v>15400</v>
          </cell>
        </row>
        <row r="111">
          <cell r="C111" t="str">
            <v>COMISION DE TOPOGRAFÍA</v>
          </cell>
          <cell r="D111" t="str">
            <v>DIA</v>
          </cell>
          <cell r="E111">
            <v>708000</v>
          </cell>
        </row>
        <row r="112">
          <cell r="C112" t="str">
            <v>COMPRESOR 2 MARTILLOS (INCLUYE ACPM Y TRANSPORTE)</v>
          </cell>
          <cell r="D112" t="str">
            <v>HR</v>
          </cell>
          <cell r="E112">
            <v>95200</v>
          </cell>
        </row>
        <row r="113">
          <cell r="C113" t="str">
            <v>COMPRESOR ING - RAND 185 (INYECCION DE AIRE)</v>
          </cell>
          <cell r="D113" t="str">
            <v>HR</v>
          </cell>
          <cell r="E113">
            <v>95795</v>
          </cell>
        </row>
        <row r="114">
          <cell r="C114" t="str">
            <v>COMPRESOR ING-RAND ( 1 MARTILLO, 1 OPERARIO)</v>
          </cell>
          <cell r="D114" t="str">
            <v>HR</v>
          </cell>
          <cell r="E114">
            <v>65450</v>
          </cell>
        </row>
        <row r="115">
          <cell r="C115" t="str">
            <v>COMPRESOR ING-RAND ( 2 MARTILLOS, 2 OPERARIOS)</v>
          </cell>
          <cell r="D115" t="str">
            <v>HR</v>
          </cell>
          <cell r="E115">
            <v>95795</v>
          </cell>
        </row>
        <row r="116">
          <cell r="C116" t="str">
            <v>COMPRESOR ING-RAND 260 (INYECCION DE AIRE)</v>
          </cell>
          <cell r="D116" t="str">
            <v>HR</v>
          </cell>
          <cell r="E116">
            <v>102935</v>
          </cell>
        </row>
        <row r="117">
          <cell r="C117" t="str">
            <v>COMPRESOR ING-RAND MARTILLO ROTOPERCUTOR</v>
          </cell>
          <cell r="D117" t="str">
            <v>HR</v>
          </cell>
          <cell r="E117">
            <v>95795</v>
          </cell>
        </row>
        <row r="118">
          <cell r="C118" t="str">
            <v>CONCRETO 1:3:6 PARA SOLADOS</v>
          </cell>
          <cell r="D118" t="str">
            <v>M3</v>
          </cell>
          <cell r="E118">
            <v>312181.13828427624</v>
          </cell>
        </row>
        <row r="119">
          <cell r="C119" t="str">
            <v>CONCRETO 3000 PSI PREPARADO EN OBRA</v>
          </cell>
          <cell r="D119" t="str">
            <v>M3</v>
          </cell>
          <cell r="E119">
            <v>397582.21576657321</v>
          </cell>
        </row>
        <row r="120">
          <cell r="C120" t="str">
            <v>CONCRETO POBRE (1:3:6)</v>
          </cell>
          <cell r="D120" t="str">
            <v>M3</v>
          </cell>
          <cell r="E120">
            <v>312181.13828427624</v>
          </cell>
        </row>
        <row r="121">
          <cell r="C121" t="str">
            <v>CONCRETO PREMEZCLADO 3000 PSI- 21MPA</v>
          </cell>
          <cell r="D121" t="str">
            <v>M3</v>
          </cell>
          <cell r="E121">
            <v>419832</v>
          </cell>
        </row>
        <row r="122">
          <cell r="C122" t="str">
            <v>CONCRETO PREMEZCLADO 3500 PSI- 24.5MPA</v>
          </cell>
          <cell r="D122" t="str">
            <v>M3</v>
          </cell>
          <cell r="E122">
            <v>428578.5</v>
          </cell>
        </row>
        <row r="123">
          <cell r="C123" t="str">
            <v>CONCRETO PREMEZCLADO 4000 PSI- 28MPA</v>
          </cell>
          <cell r="D123" t="str">
            <v>M3</v>
          </cell>
          <cell r="E123">
            <v>441073.5</v>
          </cell>
        </row>
        <row r="124">
          <cell r="C124" t="str">
            <v>SERVICIO BOMBA CONCRETO PREMEZCLADO</v>
          </cell>
          <cell r="D124" t="str">
            <v>M3</v>
          </cell>
          <cell r="E124">
            <v>51170</v>
          </cell>
        </row>
        <row r="125">
          <cell r="C125" t="str">
            <v>CONJUNTO GRIFERIA LAVAMANOS CROMADA 8" GALAXIA TIPO GRIVAL  O SIMILAR ( MEZCLADOR CIERRE COMPRESIÓN, DESAGUE AUTOMATICO, SIFÓN BOTELLA, GRAPAS 2 UND.</v>
          </cell>
          <cell r="D125" t="str">
            <v>UN</v>
          </cell>
          <cell r="E125">
            <v>79900</v>
          </cell>
        </row>
        <row r="126">
          <cell r="C126" t="str">
            <v>CONJUNTO SANITARIO DISCAPACITADOS (INCLUYE SANITARIO, TAPA, TANQUE, GRIFERIA, ACCESORIOS DE CONEXIÓN) AQUAJET</v>
          </cell>
          <cell r="D126" t="str">
            <v>UN</v>
          </cell>
          <cell r="E126">
            <v>439800</v>
          </cell>
        </row>
        <row r="127">
          <cell r="C127" t="str">
            <v>CORTADORA CON DISCO DIAMANTADO (INCLUYE OPERARIO)</v>
          </cell>
          <cell r="D127"/>
          <cell r="E127"/>
        </row>
        <row r="128">
          <cell r="C128" t="str">
            <v>CORTADORA DE LADRILLO</v>
          </cell>
          <cell r="D128" t="str">
            <v>DIA</v>
          </cell>
          <cell r="E128">
            <v>28798</v>
          </cell>
        </row>
        <row r="129">
          <cell r="C129" t="str">
            <v>CORTADORA DE PAVIMENTO</v>
          </cell>
          <cell r="D129" t="str">
            <v>M</v>
          </cell>
          <cell r="E129">
            <v>4284</v>
          </cell>
        </row>
        <row r="130">
          <cell r="C130" t="str">
            <v>CRUCETA CORTA 1.95M</v>
          </cell>
          <cell r="D130" t="str">
            <v>DIA</v>
          </cell>
          <cell r="E130">
            <v>101.15</v>
          </cell>
        </row>
        <row r="131">
          <cell r="C131" t="str">
            <v>CRUCETA LARGA 3.30M</v>
          </cell>
          <cell r="D131" t="str">
            <v>DIA</v>
          </cell>
          <cell r="E131">
            <v>101.15</v>
          </cell>
        </row>
        <row r="132">
          <cell r="C132" t="str">
            <v>CUADRILLA A</v>
          </cell>
          <cell r="D132" t="str">
            <v>HR</v>
          </cell>
          <cell r="E132">
            <v>23671.292240546245</v>
          </cell>
        </row>
        <row r="133">
          <cell r="C133" t="str">
            <v>CUADRILLA ASEO</v>
          </cell>
          <cell r="D133" t="str">
            <v>HR</v>
          </cell>
          <cell r="E133">
            <v>131247.53734095074</v>
          </cell>
        </row>
        <row r="134">
          <cell r="C134" t="str">
            <v>CUADRILLA B</v>
          </cell>
          <cell r="D134" t="str">
            <v>HR</v>
          </cell>
          <cell r="E134">
            <v>31874.26332435567</v>
          </cell>
        </row>
        <row r="135">
          <cell r="C135" t="str">
            <v>CUADRILLA C</v>
          </cell>
          <cell r="D135" t="str">
            <v>HR</v>
          </cell>
          <cell r="E135">
            <v>48280.205491974513</v>
          </cell>
        </row>
        <row r="136">
          <cell r="C136" t="str">
            <v>CUADRILLA CARPINTERIA</v>
          </cell>
          <cell r="D136" t="str">
            <v>HR</v>
          </cell>
          <cell r="E136">
            <v>30936.642313473651</v>
          </cell>
        </row>
        <row r="137">
          <cell r="C137" t="str">
            <v>CUADRILLA D</v>
          </cell>
          <cell r="D137" t="str">
            <v>HR</v>
          </cell>
          <cell r="E137">
            <v>48280.205491974513</v>
          </cell>
        </row>
        <row r="138">
          <cell r="C138" t="str">
            <v>CUADRILLA DRYWALL</v>
          </cell>
          <cell r="D138" t="str">
            <v>HR</v>
          </cell>
          <cell r="E138">
            <v>64686.147659593356</v>
          </cell>
        </row>
        <row r="139">
          <cell r="C139" t="str">
            <v>CUADRILLA E</v>
          </cell>
          <cell r="D139" t="str">
            <v>HR</v>
          </cell>
          <cell r="E139">
            <v>8202.9710838094215</v>
          </cell>
        </row>
        <row r="140">
          <cell r="C140" t="str">
            <v>CUADRILLA F</v>
          </cell>
          <cell r="D140" t="str">
            <v>HR</v>
          </cell>
          <cell r="E140">
            <v>56483.176575783931</v>
          </cell>
        </row>
        <row r="141">
          <cell r="C141" t="str">
            <v>CUADRILLA G</v>
          </cell>
          <cell r="D141" t="str">
            <v>HR</v>
          </cell>
          <cell r="E141">
            <v>64686.147659593356</v>
          </cell>
        </row>
        <row r="142">
          <cell r="C142" t="str">
            <v>CUADRILLA H</v>
          </cell>
          <cell r="D142" t="str">
            <v>HR</v>
          </cell>
          <cell r="E142">
            <v>16405.942167618843</v>
          </cell>
        </row>
        <row r="143">
          <cell r="C143" t="str">
            <v>CUADRILLA METALICA</v>
          </cell>
          <cell r="D143" t="str">
            <v>HR</v>
          </cell>
          <cell r="E143">
            <v>39139.613397283072</v>
          </cell>
        </row>
        <row r="144">
          <cell r="C144" t="str">
            <v>CUADRILLA PISO VINÍLICO</v>
          </cell>
          <cell r="D144" t="str">
            <v>M2</v>
          </cell>
          <cell r="E144">
            <v>10115</v>
          </cell>
        </row>
        <row r="145">
          <cell r="C145" t="str">
            <v>CUADRILLA SIKAPLAN</v>
          </cell>
          <cell r="D145" t="str">
            <v>HR</v>
          </cell>
          <cell r="E145">
            <v>63748.52664871134</v>
          </cell>
        </row>
        <row r="146">
          <cell r="C146" t="str">
            <v>CUARTON 4CM X 8CM X 3MT</v>
          </cell>
          <cell r="D146" t="str">
            <v>UN</v>
          </cell>
          <cell r="E146">
            <v>2000</v>
          </cell>
        </row>
        <row r="147">
          <cell r="C147" t="str">
            <v>CUÑA HIDRAULICA /MINIMO 15 PERFORACIONES-INCLUYE PERFORACION)</v>
          </cell>
          <cell r="D147" t="str">
            <v>UN</v>
          </cell>
          <cell r="E147">
            <v>36890</v>
          </cell>
        </row>
        <row r="148">
          <cell r="C148" t="str">
            <v xml:space="preserve">DEMOLICION EDIFICACION </v>
          </cell>
          <cell r="D148" t="str">
            <v>M2</v>
          </cell>
          <cell r="E148">
            <v>45000</v>
          </cell>
        </row>
        <row r="149">
          <cell r="C149" t="str">
            <v>DESTRONCADORA DE PISOS 10HP</v>
          </cell>
          <cell r="D149"/>
          <cell r="E149"/>
        </row>
        <row r="150">
          <cell r="C150" t="str">
            <v>DIAGONAL PARA 1.40MT PESO 10.18KG</v>
          </cell>
          <cell r="D150" t="str">
            <v>DIA</v>
          </cell>
          <cell r="E150">
            <v>190.4</v>
          </cell>
        </row>
        <row r="151">
          <cell r="C151" t="str">
            <v>DIAGONAL PARA 3MT PESO 14.50KG</v>
          </cell>
          <cell r="D151" t="str">
            <v>DIA</v>
          </cell>
          <cell r="E151">
            <v>345.1</v>
          </cell>
        </row>
        <row r="152">
          <cell r="C152" t="str">
            <v>DISPENSADOR DE PAPEL HIGIENICO EN ACERO INOXIDABLE PARA ROLLO DE 250 M</v>
          </cell>
          <cell r="D152" t="str">
            <v>UN</v>
          </cell>
          <cell r="E152">
            <v>158865</v>
          </cell>
        </row>
        <row r="153">
          <cell r="C153" t="str">
            <v>DISPENSADOR DE TOALLAS DE PAPEL EN ACERO INOXIDABLE</v>
          </cell>
          <cell r="D153" t="str">
            <v>UN</v>
          </cell>
          <cell r="E153">
            <v>216300</v>
          </cell>
        </row>
        <row r="154">
          <cell r="C154" t="str">
            <v>DISPENSADOR PARA JABON LIQUIDO, EN ACERO INOXIDABLE CAPACIDAD DE 1.2 LITROS</v>
          </cell>
          <cell r="D154" t="str">
            <v>UN</v>
          </cell>
          <cell r="E154">
            <v>158865</v>
          </cell>
        </row>
        <row r="155">
          <cell r="C155" t="str">
            <v>DIVISIONES SANITARIAS SOCODA EN ACERO INOXIDABLE INSTALADAS</v>
          </cell>
          <cell r="D155" t="str">
            <v>M2</v>
          </cell>
          <cell r="E155">
            <v>599999.99976915005</v>
          </cell>
        </row>
        <row r="156">
          <cell r="C156" t="str">
            <v>DOVELA PARA MURO DE MAMPOSTERIA REFORZADA (8 X 8 CM)</v>
          </cell>
          <cell r="D156" t="str">
            <v>M</v>
          </cell>
          <cell r="E156">
            <v>23156.082073859514</v>
          </cell>
        </row>
        <row r="157">
          <cell r="C157" t="str">
            <v>DURMIENTE  4*4  X 3MT</v>
          </cell>
          <cell r="D157" t="str">
            <v>UN</v>
          </cell>
          <cell r="E157">
            <v>5000</v>
          </cell>
        </row>
        <row r="158">
          <cell r="C158" t="str">
            <v>ELECTROBOMBA SUCCION 20M 2" A 220V</v>
          </cell>
          <cell r="D158" t="str">
            <v>DIA</v>
          </cell>
          <cell r="E158">
            <v>51170</v>
          </cell>
        </row>
        <row r="159">
          <cell r="C159" t="str">
            <v>ELECTROBOMBA SUMERGIBLE SUCCION 10M 2"</v>
          </cell>
          <cell r="D159" t="str">
            <v>DIA</v>
          </cell>
          <cell r="E159">
            <v>49980</v>
          </cell>
        </row>
        <row r="160">
          <cell r="C160" t="str">
            <v>ELECTROBOMBA SUMERGIBLE SUCCION 15M 2"</v>
          </cell>
          <cell r="D160" t="str">
            <v>DIA</v>
          </cell>
          <cell r="E160">
            <v>49980</v>
          </cell>
        </row>
        <row r="161">
          <cell r="C161" t="str">
            <v>ELECTROBOMBA SUMERGIBLE SUCCION 24M 2"</v>
          </cell>
          <cell r="D161" t="str">
            <v>DIA</v>
          </cell>
          <cell r="E161">
            <v>65450</v>
          </cell>
        </row>
        <row r="162">
          <cell r="C162" t="str">
            <v>EMULSION ASFALTICA SIKA X 18 KG</v>
          </cell>
          <cell r="D162" t="str">
            <v>UN</v>
          </cell>
          <cell r="E162">
            <v>74900</v>
          </cell>
        </row>
        <row r="163">
          <cell r="C163" t="str">
            <v>EMULSION ASFALTICA TIPO CRL-1</v>
          </cell>
          <cell r="D163" t="str">
            <v>GAL</v>
          </cell>
          <cell r="E163">
            <v>23100</v>
          </cell>
        </row>
        <row r="164">
          <cell r="C164" t="str">
            <v>EMULSION ED-9 5GL TEXSA</v>
          </cell>
          <cell r="D164" t="str">
            <v>UN</v>
          </cell>
          <cell r="E164">
            <v>63900</v>
          </cell>
        </row>
        <row r="165">
          <cell r="C165" t="str">
            <v>Equipo completo para perforación de pilote barrenado y fundido por tubo central de barrena.</v>
          </cell>
          <cell r="D165"/>
          <cell r="E165"/>
        </row>
        <row r="166">
          <cell r="C166" t="str">
            <v>EQUIPO DE SOLDADURA</v>
          </cell>
          <cell r="D166" t="str">
            <v>DIA</v>
          </cell>
          <cell r="E166"/>
        </row>
        <row r="167">
          <cell r="C167" t="str">
            <v>EQUIPO DE TRANSPORTE</v>
          </cell>
          <cell r="D167" t="str">
            <v>VJ</v>
          </cell>
          <cell r="E167">
            <v>30000</v>
          </cell>
        </row>
        <row r="168">
          <cell r="C168" t="str">
            <v>ESCALERA A.T</v>
          </cell>
          <cell r="D168" t="str">
            <v>DIA</v>
          </cell>
          <cell r="E168">
            <v>1785</v>
          </cell>
        </row>
        <row r="169">
          <cell r="C169" t="str">
            <v>ESCALERA MULTIANDAMIO  PESO 53KG</v>
          </cell>
          <cell r="D169" t="str">
            <v>DIA</v>
          </cell>
          <cell r="E169">
            <v>1249.5</v>
          </cell>
        </row>
        <row r="170">
          <cell r="C170" t="str">
            <v>ESCALERA TIPO PLATAFORMA 20 PASOS DIELECTRICA. ALTURA EFECTIVA 5.50M</v>
          </cell>
          <cell r="D170" t="str">
            <v>DIA</v>
          </cell>
          <cell r="E170">
            <v>19040</v>
          </cell>
        </row>
        <row r="171">
          <cell r="C171" t="str">
            <v>ESCALERA TIPO PLATAFORMA 8 PASOS DIELECTRICA. ALTURA EFECTIVA 2.40M</v>
          </cell>
          <cell r="D171" t="str">
            <v>DIA</v>
          </cell>
          <cell r="E171">
            <v>19040</v>
          </cell>
        </row>
        <row r="172">
          <cell r="C172" t="str">
            <v>ESCALERA TIPO PLATAFORMA 9 PASOS DIELECTRICA. ALTURA EFECTIVA 2.70M</v>
          </cell>
          <cell r="D172" t="str">
            <v>DIA</v>
          </cell>
          <cell r="E172">
            <v>19040</v>
          </cell>
        </row>
        <row r="173">
          <cell r="C173" t="str">
            <v>ESMALTE SINTETICO PINTULUX - TIPO PINTUCO REF. SEGÚN COLOR DISEÑO O SIMILAR</v>
          </cell>
          <cell r="D173" t="str">
            <v>GAL</v>
          </cell>
          <cell r="E173">
            <v>84184</v>
          </cell>
        </row>
        <row r="174">
          <cell r="C174" t="str">
            <v>ESPEJO DE 0,70 X 1,40</v>
          </cell>
          <cell r="D174" t="str">
            <v>UN</v>
          </cell>
          <cell r="E174">
            <v>193000</v>
          </cell>
        </row>
        <row r="175">
          <cell r="C175" t="str">
            <v>ESTRUCTURA METALICA DE 3 X 1,71 M</v>
          </cell>
          <cell r="D175" t="str">
            <v>UN</v>
          </cell>
          <cell r="E175">
            <v>600000</v>
          </cell>
        </row>
        <row r="176">
          <cell r="C176" t="str">
            <v>ESTUCO PARA EXTERIORES SIKA ACRILICO</v>
          </cell>
          <cell r="D176" t="str">
            <v>GAL</v>
          </cell>
          <cell r="E176">
            <v>19900</v>
          </cell>
        </row>
        <row r="177">
          <cell r="C177" t="str">
            <v>ESTUCO PARA INTERIORES PINTUCO X6K</v>
          </cell>
          <cell r="D177" t="str">
            <v>KG</v>
          </cell>
          <cell r="E177">
            <v>12900</v>
          </cell>
        </row>
        <row r="178">
          <cell r="C178" t="str">
            <v>ESTUCO PARA INTERIORES SIKA</v>
          </cell>
          <cell r="D178" t="str">
            <v>GAL</v>
          </cell>
          <cell r="E178">
            <v>13800</v>
          </cell>
        </row>
        <row r="179">
          <cell r="C179" t="str">
            <v>ESTUCO PARA INTERIORES TOPEX X 25KG</v>
          </cell>
          <cell r="D179" t="str">
            <v>UN</v>
          </cell>
          <cell r="E179">
            <v>22900</v>
          </cell>
        </row>
        <row r="180">
          <cell r="C180" t="str">
            <v>ESTUCO PLASTICO</v>
          </cell>
          <cell r="D180" t="str">
            <v>CUÑETE</v>
          </cell>
          <cell r="E180">
            <v>35900</v>
          </cell>
        </row>
        <row r="181">
          <cell r="C181" t="str">
            <v>ESTUCO PLASTICO PARA EXTERIORES CORONA</v>
          </cell>
          <cell r="D181" t="str">
            <v>CUÑETE</v>
          </cell>
          <cell r="E181">
            <v>70900</v>
          </cell>
        </row>
        <row r="182">
          <cell r="C182" t="str">
            <v>ESTUCO PLASTICO PARA EXTERIORES TOPEX</v>
          </cell>
          <cell r="D182" t="str">
            <v>GAL</v>
          </cell>
          <cell r="E182">
            <v>14900</v>
          </cell>
        </row>
        <row r="183">
          <cell r="C183" t="str">
            <v>ESTUCO Y PINTURA MUROS EXTERIORES, INCLUYE FILOS Y DILATACIONES</v>
          </cell>
          <cell r="D183" t="str">
            <v>M2</v>
          </cell>
          <cell r="E183">
            <v>20333</v>
          </cell>
        </row>
        <row r="184">
          <cell r="C184" t="str">
            <v>EXCAVACIÓN EN MATERIAL COMÚN SECO DE 0-2M MANUAL</v>
          </cell>
          <cell r="D184" t="str">
            <v>M3</v>
          </cell>
          <cell r="E184">
            <v>26039</v>
          </cell>
        </row>
        <row r="185">
          <cell r="C185" t="str">
            <v>FERRORITE ESMALTE  X 4LITROS</v>
          </cell>
          <cell r="D185" t="str">
            <v>UN</v>
          </cell>
          <cell r="E185">
            <v>139900</v>
          </cell>
        </row>
        <row r="186">
          <cell r="C186" t="str">
            <v>FIBRA, TELA VERDE PARA CERRAMIENTO  100 X 2.10M</v>
          </cell>
          <cell r="D186" t="str">
            <v>UN</v>
          </cell>
          <cell r="E186">
            <v>196900</v>
          </cell>
        </row>
        <row r="187">
          <cell r="C187" t="str">
            <v>FIJAMAX x 2KG</v>
          </cell>
          <cell r="D187" t="str">
            <v>UN</v>
          </cell>
          <cell r="E187">
            <v>13000</v>
          </cell>
        </row>
        <row r="188">
          <cell r="C188" t="str">
            <v>FIJAMIX x 2KG</v>
          </cell>
          <cell r="D188" t="str">
            <v>UN</v>
          </cell>
          <cell r="E188">
            <v>15475</v>
          </cell>
        </row>
        <row r="189">
          <cell r="C189" t="str">
            <v xml:space="preserve">FORMALETA BORDE VIGAS AEREAS CONTACTO 1 CARA </v>
          </cell>
          <cell r="D189" t="str">
            <v>M2</v>
          </cell>
          <cell r="E189">
            <v>1190</v>
          </cell>
        </row>
        <row r="190">
          <cell r="C190" t="str">
            <v>FORMALETA METALICA 0.10 X 1.20M  REND 0.12M2</v>
          </cell>
          <cell r="D190" t="str">
            <v>DIA</v>
          </cell>
          <cell r="E190">
            <v>142.80000000000001</v>
          </cell>
        </row>
        <row r="191">
          <cell r="C191" t="str">
            <v>FORMALETA METALICA 0.11 X 1.20M  REND 0.13M2</v>
          </cell>
          <cell r="D191" t="str">
            <v>DIA</v>
          </cell>
          <cell r="E191">
            <v>157.08000000000001</v>
          </cell>
        </row>
        <row r="192">
          <cell r="C192" t="str">
            <v>FORMALETA METALICA 0.12 X 1.20M REND 0.14M2</v>
          </cell>
          <cell r="D192" t="str">
            <v>DIA</v>
          </cell>
          <cell r="E192">
            <v>171.36</v>
          </cell>
        </row>
        <row r="193">
          <cell r="C193" t="str">
            <v>FORMALETA METALICA 0.15 X 1.20M  REND 0.18M2</v>
          </cell>
          <cell r="D193" t="str">
            <v>DIA</v>
          </cell>
          <cell r="E193">
            <v>214.2</v>
          </cell>
        </row>
        <row r="194">
          <cell r="C194" t="str">
            <v>FORMALETA METALICA 0.18 X 1.20M  REND 0.22M2</v>
          </cell>
          <cell r="D194" t="str">
            <v>DIA</v>
          </cell>
          <cell r="E194">
            <v>257.04000000000002</v>
          </cell>
        </row>
        <row r="195">
          <cell r="C195" t="str">
            <v>FORMALETA METALICA 0.20 X 1.20M  REND 0.24M2</v>
          </cell>
          <cell r="D195" t="str">
            <v>DIA</v>
          </cell>
          <cell r="E195">
            <v>285.60000000000002</v>
          </cell>
        </row>
        <row r="196">
          <cell r="C196" t="str">
            <v>FORMALETA METALICA 0.22  X 1.20M  REND 0.26M2</v>
          </cell>
          <cell r="D196" t="str">
            <v>DIA</v>
          </cell>
          <cell r="E196">
            <v>314.16000000000003</v>
          </cell>
        </row>
        <row r="197">
          <cell r="C197" t="str">
            <v>FORMALETA METALICA 0.25 X 1.20M  REND 0.30M2</v>
          </cell>
          <cell r="D197" t="str">
            <v>DIA</v>
          </cell>
          <cell r="E197">
            <v>357</v>
          </cell>
        </row>
        <row r="198">
          <cell r="C198" t="str">
            <v>FORMALETA METALICA 0.28 X 1.20M  REND 0.34M2</v>
          </cell>
          <cell r="D198" t="str">
            <v>DIA</v>
          </cell>
          <cell r="E198">
            <v>399.84000000000003</v>
          </cell>
        </row>
        <row r="199">
          <cell r="C199" t="str">
            <v>FORMALETA METALICA 0.30 X 1.20M  REND 0.36M2</v>
          </cell>
          <cell r="D199" t="str">
            <v>DIA</v>
          </cell>
          <cell r="E199">
            <v>428.4</v>
          </cell>
        </row>
        <row r="200">
          <cell r="C200" t="str">
            <v>FORMALETA METALICA 0.32 X 1.20M  REND 0.38M2</v>
          </cell>
          <cell r="D200" t="str">
            <v>DIA</v>
          </cell>
          <cell r="E200">
            <v>456.96000000000004</v>
          </cell>
        </row>
        <row r="201">
          <cell r="C201" t="str">
            <v>FORMALETA METALICA 0.35 X 1.20M  REND 0.42M2</v>
          </cell>
          <cell r="D201" t="str">
            <v>DIA</v>
          </cell>
          <cell r="E201">
            <v>499.8</v>
          </cell>
        </row>
        <row r="202">
          <cell r="C202" t="str">
            <v>FORMALETA METALICA 0.40 X 1.20M  REND 0.48M2</v>
          </cell>
          <cell r="D202" t="str">
            <v>DIA</v>
          </cell>
          <cell r="E202">
            <v>571.20000000000005</v>
          </cell>
        </row>
        <row r="203">
          <cell r="C203" t="str">
            <v>FORMALETA METALICA 0.45 X 1.20M  REND 0.54M2</v>
          </cell>
          <cell r="D203" t="str">
            <v>DIA</v>
          </cell>
          <cell r="E203">
            <v>642.6</v>
          </cell>
        </row>
        <row r="204">
          <cell r="C204" t="str">
            <v>FORMALETA METALICA 0.50 X 1.20M  REND O.60M2</v>
          </cell>
          <cell r="D204" t="str">
            <v>DIA</v>
          </cell>
          <cell r="E204">
            <v>714</v>
          </cell>
        </row>
        <row r="205">
          <cell r="C205" t="str">
            <v>FORMALETA METALICA 0.60 X 1.20M REND 0.72M2</v>
          </cell>
          <cell r="D205" t="str">
            <v>DIA</v>
          </cell>
          <cell r="E205">
            <v>856.8</v>
          </cell>
        </row>
        <row r="206">
          <cell r="C206" t="str">
            <v>FORMALETA PARA CAISSON</v>
          </cell>
          <cell r="D206" t="str">
            <v>DIA</v>
          </cell>
          <cell r="E206">
            <v>7259</v>
          </cell>
        </row>
        <row r="207">
          <cell r="C207" t="str">
            <v>FORMALETA PARA CAISSON DIAM 1 X 1.20 X 1</v>
          </cell>
          <cell r="D207" t="str">
            <v>DIA</v>
          </cell>
          <cell r="E207">
            <v>7259</v>
          </cell>
        </row>
        <row r="208">
          <cell r="C208" t="str">
            <v>FORMALETA PARA CAMARA CONO</v>
          </cell>
          <cell r="D208" t="str">
            <v>DIA</v>
          </cell>
          <cell r="E208">
            <v>7259</v>
          </cell>
        </row>
        <row r="209">
          <cell r="C209" t="str">
            <v>FORMALETA PARA CAMARA VASO</v>
          </cell>
          <cell r="D209" t="str">
            <v>DIA</v>
          </cell>
          <cell r="E209">
            <v>7259</v>
          </cell>
        </row>
        <row r="210">
          <cell r="C210" t="str">
            <v>FORMALETA PARA MURO 1 CARA</v>
          </cell>
          <cell r="D210" t="str">
            <v>M2</v>
          </cell>
          <cell r="E210">
            <v>1190</v>
          </cell>
        </row>
        <row r="211">
          <cell r="C211" t="str">
            <v>FORMALETA SARDINEL 0.40 X 2.44</v>
          </cell>
          <cell r="D211" t="str">
            <v>DIA</v>
          </cell>
          <cell r="E211">
            <v>290.36</v>
          </cell>
        </row>
        <row r="212">
          <cell r="C212" t="str">
            <v>FORMALETA TABLEMAC 15MM 1,53 X 2.44</v>
          </cell>
          <cell r="D212" t="str">
            <v>UN</v>
          </cell>
          <cell r="E212">
            <v>109000</v>
          </cell>
        </row>
        <row r="213">
          <cell r="C213" t="str">
            <v>FORMALETA TABLEMAC 18MM 1,83 X 2.44</v>
          </cell>
          <cell r="D213" t="str">
            <v>UN</v>
          </cell>
          <cell r="E213">
            <v>151000</v>
          </cell>
        </row>
        <row r="214">
          <cell r="C214" t="str">
            <v>FRAGUA CAJA POR 2KG</v>
          </cell>
          <cell r="D214" t="str">
            <v>UN</v>
          </cell>
          <cell r="E214">
            <v>9000</v>
          </cell>
        </row>
        <row r="215">
          <cell r="C215" t="str">
            <v>FRESCASA CON FOIL (ROLLO) X 18.59M2   15.24 X 1.22M  E=3 1/2"</v>
          </cell>
          <cell r="D215" t="str">
            <v>UN</v>
          </cell>
          <cell r="E215">
            <v>342400</v>
          </cell>
        </row>
        <row r="216">
          <cell r="C216" t="str">
            <v>FRESCASA CON PAPEL (ROLLO) X 18.59M2  15.24 X 1.22M  E= 3 1/2"</v>
          </cell>
          <cell r="D216" t="str">
            <v>UN</v>
          </cell>
          <cell r="E216">
            <v>231400</v>
          </cell>
        </row>
        <row r="217">
          <cell r="C217" t="str">
            <v>FRESCASA ECO (18 LAMINAS) X 17.8M2  2.43 X 0.406 E=2 1/2"</v>
          </cell>
          <cell r="D217" t="str">
            <v>UN</v>
          </cell>
          <cell r="E217">
            <v>121300</v>
          </cell>
        </row>
        <row r="218">
          <cell r="C218" t="str">
            <v>FRESCASA ECO SIN PAPEL DE 2.5" ESPESOR. ROLLO X 9 M2</v>
          </cell>
          <cell r="D218" t="str">
            <v>UN</v>
          </cell>
          <cell r="E218">
            <v>90319</v>
          </cell>
        </row>
        <row r="219">
          <cell r="C219" t="str">
            <v>FRESCASA SIN PAPEL ( 2 ROLLOS)  X 9.30M2   7.62 X 0.61M E= 2 1/2"</v>
          </cell>
          <cell r="D219" t="str">
            <v>UN</v>
          </cell>
          <cell r="E219">
            <v>74900</v>
          </cell>
        </row>
        <row r="220">
          <cell r="C220" t="str">
            <v xml:space="preserve">FRESCASA SIN PAPEL (ROLLO) X18.59M2  15.24 X 1.22M E=3 1/2" </v>
          </cell>
          <cell r="D220" t="str">
            <v>UN</v>
          </cell>
          <cell r="E220">
            <v>184400</v>
          </cell>
        </row>
        <row r="221">
          <cell r="C221" t="str">
            <v>GENERADOR PORTATIL A GASOLINA 10 KW</v>
          </cell>
          <cell r="D221" t="str">
            <v>DIA</v>
          </cell>
          <cell r="E221">
            <v>83300</v>
          </cell>
        </row>
        <row r="222">
          <cell r="C222" t="str">
            <v xml:space="preserve">GENERADOR Y SOLDADOR A GASOLINA </v>
          </cell>
          <cell r="D222" t="str">
            <v>DIA</v>
          </cell>
          <cell r="E222">
            <v>99960</v>
          </cell>
        </row>
        <row r="223">
          <cell r="C223" t="str">
            <v>GEOTEXTIL PAVCO 2400 TEJIDO ROLLO 3,85 X 100 METROS</v>
          </cell>
          <cell r="D223" t="str">
            <v>UN</v>
          </cell>
          <cell r="E223">
            <v>2029900</v>
          </cell>
        </row>
        <row r="224">
          <cell r="C224" t="str">
            <v>GRAFIL 4MM X 6M</v>
          </cell>
          <cell r="D224" t="str">
            <v>UN</v>
          </cell>
          <cell r="E224">
            <v>2150</v>
          </cell>
        </row>
        <row r="225">
          <cell r="C225" t="str">
            <v>GRAFIL 5MM X 6M</v>
          </cell>
          <cell r="D225"/>
          <cell r="E225">
            <v>3350</v>
          </cell>
        </row>
        <row r="226">
          <cell r="C226" t="str">
            <v>GRAFIL 6MM X 6M</v>
          </cell>
          <cell r="D226"/>
          <cell r="E226">
            <v>4800</v>
          </cell>
        </row>
        <row r="227">
          <cell r="C227" t="str">
            <v>GRANIPLAS (ESGRAFIADO)</v>
          </cell>
          <cell r="D227" t="str">
            <v>GAL</v>
          </cell>
          <cell r="E227">
            <v>21450</v>
          </cell>
        </row>
        <row r="228">
          <cell r="C228" t="str">
            <v>GRANITO BLANCO HUILA  Nº 1,2 Y 3 (40KG)</v>
          </cell>
          <cell r="D228" t="str">
            <v>UN</v>
          </cell>
          <cell r="E228">
            <v>17750</v>
          </cell>
        </row>
        <row r="229">
          <cell r="C229" t="str">
            <v xml:space="preserve">GRAVILLA COMUN DE RIO </v>
          </cell>
          <cell r="D229" t="str">
            <v>M3</v>
          </cell>
          <cell r="E229">
            <v>90833.333333333241</v>
          </cell>
        </row>
        <row r="230">
          <cell r="C230" t="str">
            <v>GRIFERIA GRIVAL MONOCONTROL</v>
          </cell>
          <cell r="D230" t="str">
            <v>UN</v>
          </cell>
          <cell r="E230">
            <v>102500</v>
          </cell>
        </row>
        <row r="231">
          <cell r="C231" t="str">
            <v xml:space="preserve">GRIFERIA LAVAPLATOS METALICA </v>
          </cell>
          <cell r="D231" t="str">
            <v>UN</v>
          </cell>
          <cell r="E231">
            <v>201900</v>
          </cell>
        </row>
        <row r="232">
          <cell r="C232" t="str">
            <v xml:space="preserve">GRIFERIA LAVAPLATOS MONOCONTROL </v>
          </cell>
          <cell r="D232" t="str">
            <v>UN</v>
          </cell>
          <cell r="E232">
            <v>184000</v>
          </cell>
        </row>
        <row r="233">
          <cell r="C233" t="str">
            <v>GRIFERIA LAVAPLATOS NOGAL  8"</v>
          </cell>
          <cell r="D233" t="str">
            <v>UN</v>
          </cell>
          <cell r="E233">
            <v>86500</v>
          </cell>
        </row>
        <row r="234">
          <cell r="C234" t="str">
            <v>GROUTING 17.5 MPA</v>
          </cell>
          <cell r="D234" t="str">
            <v>M3</v>
          </cell>
          <cell r="E234">
            <v>368399.88243323984</v>
          </cell>
        </row>
        <row r="235">
          <cell r="C235" t="str">
            <v>GUADUA 3,20MT</v>
          </cell>
          <cell r="D235" t="str">
            <v>UN</v>
          </cell>
          <cell r="E235">
            <v>5000</v>
          </cell>
        </row>
        <row r="236">
          <cell r="C236" t="str">
            <v>GUADUA 4,00MT</v>
          </cell>
          <cell r="D236" t="str">
            <v>UN</v>
          </cell>
          <cell r="E236">
            <v>6000</v>
          </cell>
        </row>
        <row r="237">
          <cell r="C237" t="str">
            <v>GUADUA 4.80MT</v>
          </cell>
          <cell r="D237" t="str">
            <v>UN</v>
          </cell>
          <cell r="E237">
            <v>8000</v>
          </cell>
        </row>
        <row r="238">
          <cell r="C238" t="str">
            <v>GUADUA 6MT</v>
          </cell>
          <cell r="D238" t="str">
            <v>UN</v>
          </cell>
          <cell r="E238">
            <v>12000</v>
          </cell>
        </row>
        <row r="239">
          <cell r="C239" t="str">
            <v>GUADUA ALFARDA DE 4.80MT</v>
          </cell>
          <cell r="D239" t="str">
            <v>UN</v>
          </cell>
          <cell r="E239">
            <v>5000</v>
          </cell>
        </row>
        <row r="240">
          <cell r="C240" t="str">
            <v>GUADUA-TABLA-CUARTÓN-LISTÓN-VARILLÓN PARA CAMPAMENTO</v>
          </cell>
          <cell r="D240" t="str">
            <v>M2</v>
          </cell>
          <cell r="E240">
            <v>93690</v>
          </cell>
        </row>
        <row r="241">
          <cell r="C241" t="str">
            <v>GUARDAESCOBA TERRAZO</v>
          </cell>
          <cell r="D241" t="str">
            <v>M</v>
          </cell>
          <cell r="E241">
            <v>14063</v>
          </cell>
        </row>
        <row r="242">
          <cell r="C242" t="str">
            <v xml:space="preserve">HIDROFUGO SILICONITE DE PINTUCO </v>
          </cell>
          <cell r="D242" t="str">
            <v>GAL</v>
          </cell>
          <cell r="E242">
            <v>57450</v>
          </cell>
        </row>
        <row r="243">
          <cell r="C243" t="str">
            <v xml:space="preserve">HIDROLAVADORA ELECTRICA PRESION 2.500 PSI </v>
          </cell>
          <cell r="D243" t="str">
            <v>DIA</v>
          </cell>
          <cell r="E243">
            <v>53550</v>
          </cell>
        </row>
        <row r="244">
          <cell r="C244" t="str">
            <v xml:space="preserve">HIDROLAVADORA ELECTRICA PRESION 3.100 PSI </v>
          </cell>
          <cell r="D244" t="str">
            <v>DIA</v>
          </cell>
          <cell r="E244">
            <v>59500</v>
          </cell>
        </row>
        <row r="245">
          <cell r="C245" t="str">
            <v>HORIZONTAL 1.40MT PESO 5.94KG</v>
          </cell>
          <cell r="D245"/>
          <cell r="E245">
            <v>190.4</v>
          </cell>
        </row>
        <row r="246">
          <cell r="C246" t="str">
            <v>HORIZONTAL 3MT PESO 11.97KG</v>
          </cell>
          <cell r="D246"/>
          <cell r="E246">
            <v>309.39999999999998</v>
          </cell>
        </row>
        <row r="247">
          <cell r="C247" t="str">
            <v xml:space="preserve">HORIZONTAL DE 1.4 REFORZADA </v>
          </cell>
          <cell r="D247"/>
          <cell r="E247">
            <v>196.35</v>
          </cell>
        </row>
        <row r="248">
          <cell r="C248" t="str">
            <v xml:space="preserve">HORIZONTAL DE 3MT REFORZADA </v>
          </cell>
          <cell r="D248"/>
          <cell r="E248">
            <v>327.25</v>
          </cell>
        </row>
        <row r="249">
          <cell r="C249" t="str">
            <v>IMPERMEABILIZACION FIBER GLASS MANTO METALEX FOIL E=3MM X 10M2</v>
          </cell>
          <cell r="D249" t="str">
            <v>UN</v>
          </cell>
          <cell r="E249">
            <v>146900</v>
          </cell>
        </row>
        <row r="250">
          <cell r="C250" t="str">
            <v>IMPERMEABILIZACION TIPO MANTO MORTER PLAS AL - 300 10M X 1.1M E=3 MM</v>
          </cell>
          <cell r="D250" t="str">
            <v>UN</v>
          </cell>
          <cell r="E250">
            <v>259900</v>
          </cell>
        </row>
        <row r="251">
          <cell r="C251" t="str">
            <v xml:space="preserve">IMPERMEABILIZACION TIPO MANTO, PROMATEL 1M X 20MT </v>
          </cell>
          <cell r="D251" t="str">
            <v>UN</v>
          </cell>
          <cell r="E251">
            <v>49500</v>
          </cell>
        </row>
        <row r="252">
          <cell r="C252" t="str">
            <v>INMUNIZANTE INCOLORO TEXSA</v>
          </cell>
          <cell r="D252" t="str">
            <v>GL</v>
          </cell>
          <cell r="E252">
            <v>48900</v>
          </cell>
        </row>
        <row r="253">
          <cell r="C253" t="str">
            <v>INTERVINILO PINTUCO</v>
          </cell>
          <cell r="D253" t="str">
            <v>GAL</v>
          </cell>
          <cell r="E253">
            <v>47950</v>
          </cell>
        </row>
        <row r="254">
          <cell r="C254" t="str">
            <v>JABONERA LAVAMANOS EN PORCELANA TIPO ESPACIO REF. 04230100-1 DE CORONA O SIMILAR.</v>
          </cell>
          <cell r="D254" t="str">
            <v>UN</v>
          </cell>
          <cell r="E254">
            <v>28900</v>
          </cell>
        </row>
        <row r="255">
          <cell r="C255" t="str">
            <v>KIT CONECTOR HCP LAMINAS DE POLICARBONATO 5,90</v>
          </cell>
          <cell r="D255" t="str">
            <v>M</v>
          </cell>
          <cell r="E255">
            <v>130000</v>
          </cell>
        </row>
        <row r="256">
          <cell r="C256" t="str">
            <v>KORAZA TIPO 5 PINTUCO</v>
          </cell>
          <cell r="D256" t="str">
            <v>GAL</v>
          </cell>
          <cell r="E256">
            <v>66450</v>
          </cell>
        </row>
        <row r="257">
          <cell r="C257" t="str">
            <v>LADRILLO ESTRUCTURAL 20 x 30 x 12 CM PERFORACION VERTICAL</v>
          </cell>
          <cell r="D257" t="str">
            <v>UN</v>
          </cell>
          <cell r="E257">
            <v>1450</v>
          </cell>
        </row>
        <row r="258">
          <cell r="C258" t="str">
            <v>LADRILLO ESTRUCTURAL 25 X 12 X 6</v>
          </cell>
          <cell r="D258" t="str">
            <v>UN</v>
          </cell>
          <cell r="E258">
            <v>750</v>
          </cell>
        </row>
        <row r="259">
          <cell r="C259" t="str">
            <v>LADRILLO MACIZO COMUN 20 X 10 X6</v>
          </cell>
          <cell r="D259" t="str">
            <v>UN</v>
          </cell>
          <cell r="E259">
            <v>450</v>
          </cell>
        </row>
        <row r="260">
          <cell r="C260" t="str">
            <v>LAMINA CLOUDS DE 1" DE ESPESOR X 1.22 MTS X 2.44 MTS</v>
          </cell>
          <cell r="D260" t="str">
            <v>UN</v>
          </cell>
          <cell r="E260">
            <v>122854</v>
          </cell>
        </row>
        <row r="261">
          <cell r="C261" t="str">
            <v>LAMINA COLD ROLLER 2MM 122 X 244 CAL 14</v>
          </cell>
          <cell r="D261" t="str">
            <v>UN</v>
          </cell>
          <cell r="E261">
            <v>156000</v>
          </cell>
        </row>
        <row r="262">
          <cell r="C262" t="str">
            <v>LAMINA DE 1,22 X 2,44M</v>
          </cell>
          <cell r="D262" t="str">
            <v>UN</v>
          </cell>
          <cell r="E262">
            <v>127800</v>
          </cell>
        </row>
        <row r="263">
          <cell r="C263" t="str">
            <v xml:space="preserve">LAMINA DE 1MT X 2MT </v>
          </cell>
          <cell r="D263" t="str">
            <v>UN</v>
          </cell>
          <cell r="E263">
            <v>85900</v>
          </cell>
        </row>
        <row r="264">
          <cell r="C264" t="str">
            <v>LAMINA DE ALFAJOR CAL 12, 3M X 1M</v>
          </cell>
          <cell r="D264" t="str">
            <v>UN</v>
          </cell>
          <cell r="E264">
            <v>204000</v>
          </cell>
        </row>
        <row r="265">
          <cell r="C265" t="str">
            <v>LAMINA DE MADERA AGLOMERADA CON CHAPILLA DE 1,83 X 2,44 X 15MM</v>
          </cell>
          <cell r="D265" t="str">
            <v>UN</v>
          </cell>
          <cell r="E265">
            <v>216500</v>
          </cell>
        </row>
        <row r="266">
          <cell r="C266" t="str">
            <v xml:space="preserve">LAMINA DE POLICARBONATO 2,95 X 2,10 (1/2 LAMINA) </v>
          </cell>
          <cell r="D266" t="str">
            <v>UN</v>
          </cell>
          <cell r="E266">
            <v>154900</v>
          </cell>
        </row>
        <row r="267">
          <cell r="C267" t="str">
            <v xml:space="preserve">LAMINA HETEROGENEA DE PISO VINILICO E = 2 mm  CON TRATAMIENTO SUPERIOR DE POLIURETANO. </v>
          </cell>
          <cell r="D267" t="str">
            <v>M2</v>
          </cell>
          <cell r="E267">
            <v>42000</v>
          </cell>
        </row>
        <row r="268">
          <cell r="C268" t="str">
            <v>LAMINA METALICA DE 6.3MM  1 X 2M  HR</v>
          </cell>
          <cell r="D268" t="str">
            <v>UN</v>
          </cell>
          <cell r="E268">
            <v>320000</v>
          </cell>
        </row>
        <row r="269">
          <cell r="C269" t="str">
            <v>LAMINA METALICA DE 6.3MM 122. X 244 HR</v>
          </cell>
          <cell r="D269" t="str">
            <v>UN</v>
          </cell>
          <cell r="E269">
            <v>470000</v>
          </cell>
        </row>
        <row r="270">
          <cell r="C270" t="str">
            <v>LAMINA PERFORADA GALVANIZADA ASTM A 653 GRADO 60 CALIBRE 18 DIAM R.002 1X2M</v>
          </cell>
          <cell r="D270" t="str">
            <v>UN</v>
          </cell>
          <cell r="E270">
            <v>265477.09999999998</v>
          </cell>
        </row>
        <row r="271">
          <cell r="C271" t="str">
            <v>LAMINA PERFORADA GALVANIZADA ASTM A 653 GRADO 60 CALIBRE 18 DIAM R.003 1X2M</v>
          </cell>
          <cell r="D271" t="str">
            <v>UN</v>
          </cell>
          <cell r="E271">
            <v>257087.6</v>
          </cell>
        </row>
        <row r="272">
          <cell r="C272" t="str">
            <v>LAMINA PERFORADA GALVANIZADA ASTM A 653 GRADO 60 CALIBRE 18 DIAM R.004 1X2M</v>
          </cell>
          <cell r="D272" t="str">
            <v>UN</v>
          </cell>
          <cell r="E272">
            <v>192756.2</v>
          </cell>
        </row>
        <row r="273">
          <cell r="C273" t="str">
            <v>LAMINA PERFORADA GALVANIZADA ASTM A 653 GRADO 60 CALIBRE 18 DIAM R.005 1X2M</v>
          </cell>
          <cell r="D273" t="str">
            <v>UN</v>
          </cell>
          <cell r="E273">
            <v>178773.7</v>
          </cell>
        </row>
        <row r="274">
          <cell r="C274" t="str">
            <v>LAMINA PERFORADA GALVANIZADA ASTM A 653 GRADO 60 CALIBRE 18 DIAM R.006 1X2M</v>
          </cell>
          <cell r="D274" t="str">
            <v>UN</v>
          </cell>
          <cell r="E274">
            <v>170384.2</v>
          </cell>
        </row>
        <row r="275">
          <cell r="C275" t="str">
            <v>LAMINA PERFORADA GALVANIZADA ASTM A 653 GRADO 60 CALIBRE 18 DIAM R.008 1X2M</v>
          </cell>
          <cell r="D275" t="str">
            <v>UN</v>
          </cell>
          <cell r="E275">
            <v>173178.8</v>
          </cell>
        </row>
        <row r="276">
          <cell r="C276" t="str">
            <v>LAMINA PERFORADA GALVANIZADA ASTM A 653 GRADO 60 CALIBRE 18 DIAM R.010 1X2M</v>
          </cell>
          <cell r="D276" t="str">
            <v>UN</v>
          </cell>
          <cell r="E276">
            <v>178773.7</v>
          </cell>
        </row>
        <row r="277">
          <cell r="C277" t="str">
            <v>LAMINA PERFORADA GALVANIZADA ASTM A 653 GRADO 60 CALIBRE 18 DIAM R.016 1X2M</v>
          </cell>
          <cell r="D277" t="str">
            <v>UN</v>
          </cell>
          <cell r="E277">
            <v>220721.2</v>
          </cell>
        </row>
        <row r="278">
          <cell r="C278" t="str">
            <v>LAMINA PERFORADA GALVANIZADA ASTM A 653 GRADO 60 CALIBRE 20 DIAM R.002 1X2M</v>
          </cell>
          <cell r="D278" t="str">
            <v>UN</v>
          </cell>
          <cell r="E278">
            <v>235715.20000000001</v>
          </cell>
        </row>
        <row r="279">
          <cell r="C279" t="str">
            <v>LAMINA PERFORADA GALVANIZADA ASTM A 653 GRADO 60 CALIBRE 20 DIAM R.003 1X2M</v>
          </cell>
          <cell r="D279" t="str">
            <v>UN</v>
          </cell>
          <cell r="E279">
            <v>221363.8</v>
          </cell>
        </row>
        <row r="280">
          <cell r="C280" t="str">
            <v>LAMINA PERFORADA GALVANIZADA ASTM A 653 GRADO 60 CALIBRE 20 DIAM R.004 1X2M</v>
          </cell>
          <cell r="D280" t="str">
            <v>UN</v>
          </cell>
          <cell r="E280">
            <v>157032.4</v>
          </cell>
        </row>
        <row r="281">
          <cell r="C281" t="str">
            <v>LAMINA PERFORADA GALVANIZADA ASTM A 653 GRADO 60 CALIBRE 20 DIAM R.005 1X2M</v>
          </cell>
          <cell r="D281" t="str">
            <v>UN</v>
          </cell>
          <cell r="E281">
            <v>143049.9</v>
          </cell>
        </row>
        <row r="282">
          <cell r="C282" t="str">
            <v>LAMINA PERFORADA GALVANIZADA ASTM A 653 GRADO 60 CALIBRE 20 DIAM R.006 1X2M</v>
          </cell>
          <cell r="D282" t="str">
            <v>UN</v>
          </cell>
          <cell r="E282">
            <v>134660.4</v>
          </cell>
        </row>
        <row r="283">
          <cell r="C283" t="str">
            <v>LAMINA PERFORADA GALVANIZADA ASTM A 653 GRADO 60 CALIBRE 20 DIAM R.008 1X2M</v>
          </cell>
          <cell r="D283" t="str">
            <v>UN</v>
          </cell>
          <cell r="E283">
            <v>137456.9</v>
          </cell>
        </row>
        <row r="284">
          <cell r="C284" t="str">
            <v>LAMINA PERFORADA GALVANIZADA ASTM A 653 GRADO 60 CALIBRE 20 DIAM R.010 1X2M</v>
          </cell>
          <cell r="D284" t="str">
            <v>UN</v>
          </cell>
          <cell r="E284">
            <v>143049.9</v>
          </cell>
        </row>
        <row r="285">
          <cell r="C285" t="str">
            <v>LAMINA PERFORADA GALVANIZADA ASTM A 653 GRADO 60 CALIBRE 20 DIAM R.016 1X2M</v>
          </cell>
          <cell r="D285" t="str">
            <v>UN</v>
          </cell>
          <cell r="E285">
            <v>185009.3</v>
          </cell>
        </row>
        <row r="286">
          <cell r="C286" t="str">
            <v xml:space="preserve">LAVAMANOS AQUAJET DE COLGAR, CORONA, LINEA INSTITUCIONAL PMR </v>
          </cell>
          <cell r="D286" t="str">
            <v>UN</v>
          </cell>
          <cell r="E286">
            <v>365900</v>
          </cell>
        </row>
        <row r="287">
          <cell r="C287" t="str">
            <v>LAVAMANOS CERÁMICO BÁSICO SPAZIO CORONA REF 258612</v>
          </cell>
          <cell r="D287" t="str">
            <v>UN</v>
          </cell>
          <cell r="E287">
            <v>124900</v>
          </cell>
        </row>
        <row r="288">
          <cell r="C288" t="str">
            <v>LAVAMANOS EN ACERO INOXIDABLE DE 45 A 50 CM</v>
          </cell>
          <cell r="D288" t="str">
            <v>UN</v>
          </cell>
          <cell r="E288">
            <v>140000</v>
          </cell>
        </row>
        <row r="289">
          <cell r="C289" t="str">
            <v>LAVAMANOS MANANTIAL DE SOBREPONER CORONA REF 65026</v>
          </cell>
          <cell r="D289" t="str">
            <v>UN</v>
          </cell>
          <cell r="E289">
            <v>199900</v>
          </cell>
        </row>
        <row r="290">
          <cell r="C290" t="str">
            <v>LAVAMANOS VESSEL OVALADO D´ACQUA REF 210864</v>
          </cell>
          <cell r="D290" t="str">
            <v>UN</v>
          </cell>
          <cell r="E290">
            <v>189900</v>
          </cell>
        </row>
        <row r="291">
          <cell r="C291" t="str">
            <v xml:space="preserve">LAVAPLATOS  DE 53 X 43 </v>
          </cell>
          <cell r="D291" t="str">
            <v>UN</v>
          </cell>
          <cell r="E291">
            <v>69000</v>
          </cell>
        </row>
        <row r="292">
          <cell r="C292" t="str">
            <v xml:space="preserve">LAVAPLATOS DE 1,00 X 52 CM </v>
          </cell>
          <cell r="D292" t="str">
            <v>UN</v>
          </cell>
          <cell r="E292">
            <v>130000</v>
          </cell>
        </row>
        <row r="293">
          <cell r="C293" t="str">
            <v>LISTON  4CM X 4CM X 3MT</v>
          </cell>
          <cell r="D293" t="str">
            <v>UN</v>
          </cell>
          <cell r="E293">
            <v>5000</v>
          </cell>
        </row>
        <row r="294">
          <cell r="C294" t="str">
            <v>LISTON 2 X 4</v>
          </cell>
          <cell r="D294" t="str">
            <v>UN</v>
          </cell>
          <cell r="E294">
            <v>5300</v>
          </cell>
        </row>
        <row r="295">
          <cell r="C295" t="str">
            <v>LISTON CEDRO MACHO 5 CM X 2.5 CM X 3 M</v>
          </cell>
          <cell r="D295" t="str">
            <v>UN</v>
          </cell>
          <cell r="E295">
            <v>19750</v>
          </cell>
        </row>
        <row r="296">
          <cell r="C296" t="str">
            <v xml:space="preserve">LLAVE TERMINAL MANGUERA 1/2" ROSCADA CROMADA </v>
          </cell>
          <cell r="D296" t="str">
            <v>UN</v>
          </cell>
          <cell r="E296">
            <v>16700</v>
          </cell>
        </row>
        <row r="297">
          <cell r="C297" t="str">
            <v>LOSETA DE CONCRETO RANURADA GRIS ALFA 40X40X6</v>
          </cell>
          <cell r="D297" t="str">
            <v>M2</v>
          </cell>
          <cell r="E297">
            <v>51975</v>
          </cell>
        </row>
        <row r="298">
          <cell r="C298" t="str">
            <v>LOSETA DE CONCRETO TOPEROL GRIS ALFA 40X20X6</v>
          </cell>
          <cell r="D298" t="str">
            <v>M2</v>
          </cell>
          <cell r="E298">
            <v>46134</v>
          </cell>
        </row>
        <row r="299">
          <cell r="C299" t="str">
            <v xml:space="preserve">MADERA PLASTICA, INCLUYE INSTALACIÓN MAS PERFILERIA. </v>
          </cell>
          <cell r="D299" t="str">
            <v>M2</v>
          </cell>
          <cell r="E299">
            <v>225000</v>
          </cell>
        </row>
        <row r="300">
          <cell r="C300" t="str">
            <v>MADERA TECA 8" X 2,5"</v>
          </cell>
          <cell r="D300" t="str">
            <v>M2</v>
          </cell>
          <cell r="E300"/>
        </row>
        <row r="301">
          <cell r="C301" t="str">
            <v>MALACATE CARGA 700KG INCLUYE 20M DE TORRE</v>
          </cell>
          <cell r="D301" t="str">
            <v>DIA</v>
          </cell>
          <cell r="E301">
            <v>96390</v>
          </cell>
        </row>
        <row r="302">
          <cell r="C302" t="str">
            <v xml:space="preserve">MALLA ELECTROSOLDADA H -084 R-2.1  4MM 15 X 25 CM  6 X 2.4M =15.32KG X 30M </v>
          </cell>
          <cell r="D302" t="str">
            <v>UN</v>
          </cell>
          <cell r="E302">
            <v>272400</v>
          </cell>
        </row>
        <row r="303">
          <cell r="C303" t="str">
            <v>MALLA ELECTROSOLDADA M-084 Q-2  4MM 15 X 15CM   6 X 2.4M =19.11KG</v>
          </cell>
          <cell r="D303" t="str">
            <v>UN</v>
          </cell>
          <cell r="E303">
            <v>72300</v>
          </cell>
        </row>
        <row r="304">
          <cell r="C304" t="str">
            <v>MALLA ELECTROSOLDADA M-106 Q-3  4.5MM 15 X 15CM   6 X 2.4M =24.19KG</v>
          </cell>
          <cell r="D304" t="str">
            <v>UN</v>
          </cell>
          <cell r="E304">
            <v>81050</v>
          </cell>
        </row>
        <row r="305">
          <cell r="C305" t="str">
            <v>MALLA ELECTROSOLDADA M-131 Q-3.1  5.0MM 15 X 15CM   6 X 2.4M =29.87KG</v>
          </cell>
          <cell r="D305" t="str">
            <v>UN</v>
          </cell>
          <cell r="E305">
            <v>105200</v>
          </cell>
        </row>
        <row r="306">
          <cell r="C306" t="str">
            <v>MALLA ELECTROSOLDADA M-159 Q-4  5.5MM 15 X 15CM   6 X 2.4M =36.14KG</v>
          </cell>
          <cell r="D306" t="str">
            <v>UN</v>
          </cell>
          <cell r="E306">
            <v>122575</v>
          </cell>
        </row>
        <row r="307">
          <cell r="C307" t="str">
            <v>MALLA ELECTROSOLDADA M-188 Q-5  6.0MM 15 X 15CM   6 X 2.4M =43.01KG</v>
          </cell>
          <cell r="D307" t="str">
            <v>UN</v>
          </cell>
          <cell r="E307">
            <v>143675</v>
          </cell>
        </row>
        <row r="308">
          <cell r="C308" t="str">
            <v>MALLA ELECTROSOLDADA M-221 Q-6  6.5MM 15 X 15CM   5</v>
          </cell>
          <cell r="D308" t="str">
            <v>UN</v>
          </cell>
          <cell r="E308" t="str">
            <v>Sin precio</v>
          </cell>
        </row>
        <row r="309">
          <cell r="C309" t="str">
            <v>MALLA ELECTROSOLDADA M-221 Q-6  6.5MM 15 X 15CM   6 X 2.4M =50.48</v>
          </cell>
          <cell r="D309" t="str">
            <v>UN</v>
          </cell>
          <cell r="E309">
            <v>170550</v>
          </cell>
        </row>
        <row r="310">
          <cell r="C310" t="str">
            <v>MALLA ELECTROSOLDADA M-295  F 7.5MM C/.15M EN AMBOS SENTIDOS   6 X 2.4M  =67.21KG</v>
          </cell>
          <cell r="D310" t="str">
            <v>UN</v>
          </cell>
          <cell r="E310">
            <v>221500</v>
          </cell>
        </row>
        <row r="311">
          <cell r="C311" t="str">
            <v xml:space="preserve">MARCO MALACATE DE 2M </v>
          </cell>
          <cell r="D311" t="str">
            <v>DIA</v>
          </cell>
          <cell r="E311">
            <v>1547</v>
          </cell>
        </row>
        <row r="312">
          <cell r="C312" t="str">
            <v xml:space="preserve">MARCO PARA PUERTA EN LAMINA COLD ROLLED 0.80 A 1MT </v>
          </cell>
          <cell r="D312" t="str">
            <v>UN</v>
          </cell>
          <cell r="E312">
            <v>60000</v>
          </cell>
        </row>
        <row r="313">
          <cell r="C313" t="str">
            <v>MARCO PARA PUERTA EN METAL 0.85M + CHAPA YALE SIN LAMINA</v>
          </cell>
          <cell r="D313" t="str">
            <v>UN</v>
          </cell>
          <cell r="E313">
            <v>250000</v>
          </cell>
        </row>
        <row r="314">
          <cell r="C314" t="str">
            <v xml:space="preserve">MARTILLO GSH11-E BOSH </v>
          </cell>
          <cell r="D314" t="str">
            <v>HR</v>
          </cell>
          <cell r="E314">
            <v>33320</v>
          </cell>
        </row>
        <row r="315">
          <cell r="C315" t="str">
            <v xml:space="preserve">MARTILLO GSH11-VC BOSH </v>
          </cell>
          <cell r="D315" t="str">
            <v>HR</v>
          </cell>
          <cell r="E315">
            <v>33320</v>
          </cell>
        </row>
        <row r="316">
          <cell r="C316" t="str">
            <v xml:space="preserve">MARTILLO GSH27-VC BOSH </v>
          </cell>
          <cell r="D316" t="str">
            <v>HR</v>
          </cell>
          <cell r="E316">
            <v>33320</v>
          </cell>
        </row>
        <row r="317">
          <cell r="C317" t="str">
            <v>MARTILLOS ELECTRICOS DEWALT  25313  DIAM 1/4   6.35MM</v>
          </cell>
          <cell r="D317" t="str">
            <v>CM</v>
          </cell>
          <cell r="E317">
            <v>136.85</v>
          </cell>
        </row>
        <row r="318">
          <cell r="C318" t="str">
            <v>MARTILLOS ELECTRICOS DEWALT  25313  DIAM 5/16  7.94MM</v>
          </cell>
          <cell r="D318" t="str">
            <v>CM</v>
          </cell>
          <cell r="E318">
            <v>158.27000000000001</v>
          </cell>
        </row>
        <row r="319">
          <cell r="C319" t="str">
            <v>MARTILLOS ELECTRICOS DEWALT  25313 DIAM 1/2  12.7MM</v>
          </cell>
          <cell r="D319" t="str">
            <v>CM</v>
          </cell>
          <cell r="E319">
            <v>257.04000000000002</v>
          </cell>
        </row>
        <row r="320">
          <cell r="C320" t="str">
            <v>MARTILLOS ELECTRICOS DEWALT  25313 DIAM 3/8  9.53MM</v>
          </cell>
          <cell r="D320" t="str">
            <v>CM</v>
          </cell>
          <cell r="E320">
            <v>196.35</v>
          </cell>
        </row>
        <row r="321">
          <cell r="C321" t="str">
            <v>MARTILLOS ELECTRICOS DEWALT  25313 DIAM 5/8  15.88MM</v>
          </cell>
          <cell r="D321" t="str">
            <v>CM</v>
          </cell>
          <cell r="E321">
            <v>317.73</v>
          </cell>
        </row>
        <row r="322">
          <cell r="C322" t="str">
            <v>MARTILLOS ELECTRICOS DEWALT  25313 DIAM 7/16  11.11MM</v>
          </cell>
          <cell r="D322" t="str">
            <v>CM</v>
          </cell>
          <cell r="E322">
            <v>230.86</v>
          </cell>
        </row>
        <row r="323">
          <cell r="C323" t="str">
            <v>MARTILLOS ELECTRICOS DEWALT  25313 DIAM 9/16  14.29MM</v>
          </cell>
          <cell r="D323" t="str">
            <v>CM</v>
          </cell>
          <cell r="E323">
            <v>289.17</v>
          </cell>
        </row>
        <row r="324">
          <cell r="C324" t="str">
            <v>MASILLA PLÁSTICA x 10KG</v>
          </cell>
          <cell r="D324" t="str">
            <v>KG</v>
          </cell>
          <cell r="E324">
            <v>4800</v>
          </cell>
        </row>
        <row r="325">
          <cell r="C325" t="str">
            <v>MASILLA TOPEX JOIN COMPUND</v>
          </cell>
          <cell r="D325" t="str">
            <v>GAL</v>
          </cell>
          <cell r="E325">
            <v>10200</v>
          </cell>
        </row>
        <row r="326">
          <cell r="C326" t="str">
            <v>MÁSTICO PREPARATORIO PISO VINÍLICO</v>
          </cell>
          <cell r="D326" t="str">
            <v>M2</v>
          </cell>
          <cell r="E326">
            <v>21420</v>
          </cell>
        </row>
        <row r="327">
          <cell r="C327" t="str">
            <v>MATERIAL DE SITIO SELECCIONADO</v>
          </cell>
          <cell r="D327" t="str">
            <v>M3</v>
          </cell>
          <cell r="E327">
            <v>0</v>
          </cell>
        </row>
        <row r="328">
          <cell r="C328" t="str">
            <v>MEDIA CAÑA 90 MM COEXTRUIDO BLANCO</v>
          </cell>
          <cell r="D328" t="str">
            <v>UN</v>
          </cell>
          <cell r="E328">
            <v>31745</v>
          </cell>
        </row>
        <row r="329">
          <cell r="C329" t="str">
            <v>MEMBRANA ACUSTICA DE 3.0 MM DE ESPESOR. ROLLO DE 10 M2</v>
          </cell>
          <cell r="D329" t="str">
            <v>UN</v>
          </cell>
          <cell r="E329">
            <v>172883</v>
          </cell>
        </row>
        <row r="330">
          <cell r="C330" t="str">
            <v xml:space="preserve">MESON EN ACERO INOXIDABLE CAL 18, DESDE  0.60M HASTA 0.63M DE ANCHO </v>
          </cell>
          <cell r="D330" t="str">
            <v>M</v>
          </cell>
          <cell r="E330">
            <v>350000</v>
          </cell>
        </row>
        <row r="331">
          <cell r="C331" t="str">
            <v xml:space="preserve">MESON EN ACERO INOXIDABLE CAL 20,  DESDE 0.60M HASTA 0.63M DE ANCHO </v>
          </cell>
          <cell r="D331" t="str">
            <v>M</v>
          </cell>
          <cell r="E331">
            <v>220000</v>
          </cell>
        </row>
        <row r="332">
          <cell r="C332" t="str">
            <v>MESON EN GRANITO NATURAL CRISTAL PULIDO Y BRILLADO</v>
          </cell>
          <cell r="D332" t="str">
            <v>M</v>
          </cell>
          <cell r="E332">
            <v>330000</v>
          </cell>
        </row>
        <row r="333">
          <cell r="C333" t="str">
            <v>MESÓN LAVAMANOS ESFÉRICO 600X60 LINEAL EN ACERO INOXIDABLE, UN LAVAMANOS DE BAJA ALTURA</v>
          </cell>
          <cell r="D333" t="str">
            <v>UN</v>
          </cell>
          <cell r="E333">
            <v>1452147.48</v>
          </cell>
        </row>
        <row r="334">
          <cell r="C334" t="str">
            <v>MESÓN LAVAMANOS ESFÉRICO LINEAL 2980X60 EN ACERO INOXIDABLE CON DOS LAVAMANOS</v>
          </cell>
          <cell r="D334" t="str">
            <v>UN</v>
          </cell>
          <cell r="E334">
            <v>2823746.2399999998</v>
          </cell>
        </row>
        <row r="335">
          <cell r="C335" t="str">
            <v>MESÓN LAVAMANOS ESFÉRICO LINEAL 3780X60 EN ACERO INOXIDABLE CON TRES LAVAMANOS</v>
          </cell>
          <cell r="D335" t="str">
            <v>UN</v>
          </cell>
          <cell r="E335">
            <v>3410353.17</v>
          </cell>
        </row>
        <row r="336">
          <cell r="C336" t="str">
            <v xml:space="preserve">MEZCLADO 1/2 SACO ELECRICA </v>
          </cell>
          <cell r="D336" t="str">
            <v>DIA</v>
          </cell>
          <cell r="E336">
            <v>29155</v>
          </cell>
        </row>
        <row r="337">
          <cell r="C337" t="str">
            <v xml:space="preserve">MEZCLADORA 1 SACO ELECTRICA </v>
          </cell>
          <cell r="D337" t="str">
            <v>DIA</v>
          </cell>
          <cell r="E337">
            <v>39270</v>
          </cell>
        </row>
        <row r="338">
          <cell r="C338" t="str">
            <v>MEZCLADORA 1 SACO GASOLINA</v>
          </cell>
          <cell r="D338" t="str">
            <v>DIA</v>
          </cell>
          <cell r="E338">
            <v>41650</v>
          </cell>
        </row>
        <row r="339">
          <cell r="C339" t="str">
            <v>MEZCLADORA 1/2 SACO GASOLINA</v>
          </cell>
          <cell r="D339" t="str">
            <v>DIA</v>
          </cell>
          <cell r="E339">
            <v>32130</v>
          </cell>
        </row>
        <row r="340">
          <cell r="C340" t="str">
            <v xml:space="preserve">MEZCLADORA 1/4 DE SACO DIESEL </v>
          </cell>
          <cell r="D340" t="str">
            <v>DIA</v>
          </cell>
          <cell r="E340">
            <v>26180</v>
          </cell>
        </row>
        <row r="341">
          <cell r="C341" t="str">
            <v xml:space="preserve">MEZCLADORA 1/4 DE SACO ELECTRICA </v>
          </cell>
          <cell r="D341" t="str">
            <v>DIA</v>
          </cell>
          <cell r="E341">
            <v>26180</v>
          </cell>
        </row>
        <row r="342">
          <cell r="C342" t="str">
            <v>MINICARGADOR D236 CON MARTILLO</v>
          </cell>
          <cell r="D342" t="str">
            <v>HR</v>
          </cell>
          <cell r="E342">
            <v>113050</v>
          </cell>
        </row>
        <row r="343">
          <cell r="C343" t="str">
            <v>MINICARGADOR D236 CON PALA</v>
          </cell>
          <cell r="D343" t="str">
            <v>HR</v>
          </cell>
          <cell r="E343">
            <v>77350</v>
          </cell>
        </row>
        <row r="344">
          <cell r="C344" t="str">
            <v>MINIEXCAVADORA KOBELCO SK35SR-6</v>
          </cell>
          <cell r="D344" t="str">
            <v>HR</v>
          </cell>
          <cell r="E344">
            <v>98770</v>
          </cell>
        </row>
        <row r="345">
          <cell r="C345" t="str">
            <v>Mobiliario mesa baja cuadrada 0.7 m formica menta herraje/negro, acabado formica/formica vainilla</v>
          </cell>
          <cell r="D345" t="str">
            <v>UN</v>
          </cell>
          <cell r="E345">
            <v>491000</v>
          </cell>
        </row>
        <row r="346">
          <cell r="C346" t="str">
            <v>Mobiliario mesa cuadrada 0.80 m sevelit cbp herraje/acero inoxidable, superficie sevelit/light concrete,</v>
          </cell>
          <cell r="D346" t="str">
            <v>UN</v>
          </cell>
          <cell r="E346">
            <v>906000</v>
          </cell>
        </row>
        <row r="347">
          <cell r="C347" t="str">
            <v>Mobiliario mesa juntas rectan 8p 2.2x1.18 m aire acabado/formica blanco nieve c blanco.</v>
          </cell>
          <cell r="D347" t="str">
            <v>UN</v>
          </cell>
          <cell r="E347">
            <v>2461000</v>
          </cell>
        </row>
        <row r="348">
          <cell r="C348" t="str">
            <v>Mobiliario mesa juntas rectan 8p 2.2x1.18 m aire acabado/formica blanco, nieve c blanco,</v>
          </cell>
          <cell r="D348" t="str">
            <v>UN</v>
          </cell>
          <cell r="E348">
            <v>2461000</v>
          </cell>
        </row>
        <row r="349">
          <cell r="C349" t="str">
            <v>Mobiliario mesa redonda 1.20 m sho herraje/negro, superficie/formica vainilla, electrificacion/no.</v>
          </cell>
          <cell r="D349" t="str">
            <v>UN</v>
          </cell>
          <cell r="E349">
            <v>1372000</v>
          </cell>
        </row>
        <row r="350">
          <cell r="C350" t="str">
            <v>Mobiliario silla giratoria media frodo rueda-patin/normal, slider/no, tapizado/amareto negro, brazo/sin</v>
          </cell>
          <cell r="D350" t="str">
            <v>UN</v>
          </cell>
          <cell r="E350">
            <v>431000</v>
          </cell>
        </row>
        <row r="351">
          <cell r="C351" t="str">
            <v>Mobiliario silla juga asiento-espaldar/blanco bso,</v>
          </cell>
          <cell r="D351" t="str">
            <v>UN</v>
          </cell>
          <cell r="E351">
            <v>165000</v>
          </cell>
        </row>
        <row r="352">
          <cell r="C352" t="str">
            <v>Mobiliario silla lisboa asiento-asiento/espaldar roja (lisboa-peach-vett).</v>
          </cell>
          <cell r="D352" t="str">
            <v>UN</v>
          </cell>
          <cell r="E352">
            <v>268000</v>
          </cell>
        </row>
        <row r="353">
          <cell r="C353" t="str">
            <v>Mobiliario silla semitapizada mia asiento-espaldar/gris 423u, tapizado/murano negro, herraje/aluminio</v>
          </cell>
          <cell r="D353" t="str">
            <v>UN</v>
          </cell>
          <cell r="E353">
            <v>252000</v>
          </cell>
        </row>
        <row r="354">
          <cell r="C354" t="str">
            <v xml:space="preserve">MONTAJE MALACATE Y/O DESMONTAJE </v>
          </cell>
          <cell r="D354" t="str">
            <v>DIA</v>
          </cell>
          <cell r="E354">
            <v>80325</v>
          </cell>
        </row>
        <row r="355">
          <cell r="C355" t="str">
            <v xml:space="preserve">MONTAJE Y/O DESMONTAJE DE TORRE </v>
          </cell>
          <cell r="D355" t="str">
            <v>DIA</v>
          </cell>
          <cell r="E355">
            <v>80325</v>
          </cell>
        </row>
        <row r="356">
          <cell r="C356" t="str">
            <v>MORTERO 1:3</v>
          </cell>
          <cell r="D356" t="str">
            <v>M3</v>
          </cell>
          <cell r="E356">
            <v>403569.00981115329</v>
          </cell>
        </row>
        <row r="357">
          <cell r="C357" t="str">
            <v>MORTERO 1:4</v>
          </cell>
          <cell r="D357" t="str">
            <v>M3</v>
          </cell>
          <cell r="E357">
            <v>362327.00981115323</v>
          </cell>
        </row>
        <row r="358">
          <cell r="C358" t="str">
            <v xml:space="preserve">MORTERO DE PEGA PAÑETE TIPO N  X 40KG PEGA PAÑETE </v>
          </cell>
          <cell r="D358" t="str">
            <v>UN</v>
          </cell>
          <cell r="E358">
            <v>11800</v>
          </cell>
        </row>
        <row r="359">
          <cell r="C359" t="str">
            <v>MORTERO DE PEGA PAÑETE TIPO N  X 40KG PISOS</v>
          </cell>
          <cell r="D359" t="str">
            <v>UN</v>
          </cell>
          <cell r="E359">
            <v>13100</v>
          </cell>
        </row>
        <row r="360">
          <cell r="C360" t="str">
            <v>MORTERO PISO TIPO S-M X 40KG</v>
          </cell>
          <cell r="D360" t="str">
            <v>UN</v>
          </cell>
          <cell r="E360">
            <v>15900</v>
          </cell>
        </row>
        <row r="361">
          <cell r="C361" t="str">
            <v xml:space="preserve">MOSAICO ACUARIOS AZUL CORONA DE 30 X 30CM </v>
          </cell>
          <cell r="D361" t="str">
            <v>UN</v>
          </cell>
          <cell r="E361">
            <v>29100</v>
          </cell>
        </row>
        <row r="362">
          <cell r="C362" t="str">
            <v>MOSAICO CETUS MULTICOLOR DE 27.6 X 27.6CM</v>
          </cell>
          <cell r="D362" t="str">
            <v>UN</v>
          </cell>
          <cell r="E362">
            <v>38900</v>
          </cell>
        </row>
        <row r="363">
          <cell r="C363" t="str">
            <v>MOTOBOMBA A GASOLINA SUCCION 6MTS 1.5"</v>
          </cell>
          <cell r="D363" t="str">
            <v>DIA</v>
          </cell>
          <cell r="E363">
            <v>49980</v>
          </cell>
        </row>
        <row r="364">
          <cell r="C364" t="str">
            <v>MOTOBOMBA DIESEL SUCCION 6M 3"</v>
          </cell>
          <cell r="D364" t="str">
            <v>DIA</v>
          </cell>
          <cell r="E364">
            <v>49980</v>
          </cell>
        </row>
        <row r="365">
          <cell r="C365" t="str">
            <v>MUEBLE PARA AUDITORIO  SILLA TEATRO PLASTICA</v>
          </cell>
          <cell r="D365" t="str">
            <v>UN</v>
          </cell>
          <cell r="E365">
            <v>361200</v>
          </cell>
        </row>
        <row r="366">
          <cell r="C366" t="str">
            <v xml:space="preserve">MUEBLE PARA AUDITORIO SILLA AUDITORIO TRADICIONAL </v>
          </cell>
          <cell r="D366" t="str">
            <v>UN</v>
          </cell>
          <cell r="E366">
            <v>304500</v>
          </cell>
        </row>
        <row r="367">
          <cell r="C367" t="str">
            <v xml:space="preserve">MUEBLE PARA AUDITORIO SILLA GOLDEN CINEMA </v>
          </cell>
          <cell r="D367" t="str">
            <v>UN</v>
          </cell>
          <cell r="E367">
            <v>340000</v>
          </cell>
        </row>
        <row r="368">
          <cell r="C368" t="str">
            <v>MUROS DE FACHADA EN MAMPOSTERÍA REFORZADA E = 0.15 M CON LADRILLO ESTRUCTURAL DE PERFORACIÓN VERTICAL DE 12 X 30 X 20 CM CASAGRES</v>
          </cell>
          <cell r="D368" t="str">
            <v>M2</v>
          </cell>
          <cell r="E368">
            <v>75919</v>
          </cell>
        </row>
        <row r="369">
          <cell r="C369" t="str">
            <v>OFICIAL</v>
          </cell>
          <cell r="D369" t="str">
            <v>HR</v>
          </cell>
          <cell r="E369">
            <v>15468.321156736825</v>
          </cell>
        </row>
        <row r="370">
          <cell r="C370" t="str">
            <v xml:space="preserve">OPERADOR MALACATE SIN HORAS EXTRAS </v>
          </cell>
          <cell r="D370" t="str">
            <v>DIA</v>
          </cell>
          <cell r="E370">
            <v>80325</v>
          </cell>
        </row>
        <row r="371">
          <cell r="C371" t="str">
            <v>ORINAL ARRECIFE PARA FLUXOMETRO</v>
          </cell>
          <cell r="D371" t="str">
            <v>UN</v>
          </cell>
          <cell r="E371">
            <v>262900</v>
          </cell>
        </row>
        <row r="372">
          <cell r="C372" t="str">
            <v xml:space="preserve">ORINAL MEDIANO CON GRIFF BLANCO </v>
          </cell>
          <cell r="D372" t="str">
            <v>UN</v>
          </cell>
          <cell r="E372">
            <v>237571</v>
          </cell>
        </row>
        <row r="373">
          <cell r="C373" t="str">
            <v>ORINAL PETITE</v>
          </cell>
          <cell r="D373" t="str">
            <v>UN</v>
          </cell>
          <cell r="E373">
            <v>255700</v>
          </cell>
        </row>
        <row r="374">
          <cell r="C374" t="str">
            <v>PABMERIL PLIEGO 9" X 11"</v>
          </cell>
          <cell r="D374" t="str">
            <v>UN</v>
          </cell>
          <cell r="E374">
            <v>2000</v>
          </cell>
        </row>
        <row r="375">
          <cell r="C375" t="str">
            <v>PANEL SOLAR (Materiales+MO eléctrica)</v>
          </cell>
          <cell r="D375" t="str">
            <v>Gl</v>
          </cell>
          <cell r="E375">
            <v>851300</v>
          </cell>
        </row>
        <row r="376">
          <cell r="C376" t="str">
            <v>PAÑO COLD DE 27.7 X 27.7CM</v>
          </cell>
          <cell r="D376" t="str">
            <v>UN</v>
          </cell>
          <cell r="E376">
            <v>38000</v>
          </cell>
        </row>
        <row r="377">
          <cell r="C377" t="str">
            <v xml:space="preserve">PAÑO COLLAGE CAMEL DE 30.6 X 30.6CM </v>
          </cell>
          <cell r="D377" t="str">
            <v>UN</v>
          </cell>
          <cell r="E377">
            <v>41000</v>
          </cell>
        </row>
        <row r="378">
          <cell r="C378" t="str">
            <v>PAÑO SPRING  DE 27.7 X 27.7CM</v>
          </cell>
          <cell r="D378" t="str">
            <v>UN</v>
          </cell>
          <cell r="E378">
            <v>38000</v>
          </cell>
        </row>
        <row r="379">
          <cell r="C379" t="str">
            <v>PAPELERA</v>
          </cell>
          <cell r="D379"/>
          <cell r="E379">
            <v>29900</v>
          </cell>
        </row>
        <row r="380">
          <cell r="C380" t="str">
            <v>PAPELERA EN ACERO SATINADO</v>
          </cell>
          <cell r="D380" t="str">
            <v>UN</v>
          </cell>
          <cell r="E380">
            <v>99900</v>
          </cell>
        </row>
        <row r="381">
          <cell r="C381" t="str">
            <v>PARAL LARGO 2.00 A 3.50 M</v>
          </cell>
          <cell r="D381" t="str">
            <v>DIA</v>
          </cell>
          <cell r="E381">
            <v>249.9</v>
          </cell>
        </row>
        <row r="382">
          <cell r="C382" t="str">
            <v>PASAMANOS ESCALERA MULTIANDAMIO  PESO 2KG</v>
          </cell>
          <cell r="D382" t="str">
            <v>HR</v>
          </cell>
          <cell r="E382">
            <v>71.400000000000006</v>
          </cell>
        </row>
        <row r="383">
          <cell r="C383" t="str">
            <v>PASTO TRENZA</v>
          </cell>
          <cell r="D383" t="str">
            <v>M2</v>
          </cell>
          <cell r="E383">
            <v>10000</v>
          </cell>
        </row>
        <row r="384">
          <cell r="C384" t="str">
            <v xml:space="preserve">PEDESTAL TRAPEZOIDAL en CONCRETO DE 21Mpa, h=0.30m,  Base=0.40x0.40, Corona= 0.25x0.25, incluye acero </v>
          </cell>
          <cell r="D384" t="str">
            <v>UN</v>
          </cell>
          <cell r="E384">
            <v>83232</v>
          </cell>
        </row>
        <row r="385">
          <cell r="C385" t="str">
            <v>PEGACOR FLEX GRIS X 25K</v>
          </cell>
          <cell r="D385" t="str">
            <v>UN</v>
          </cell>
          <cell r="E385">
            <v>98900</v>
          </cell>
        </row>
        <row r="386">
          <cell r="C386" t="str">
            <v>PEGACOR GRIS X 25K</v>
          </cell>
          <cell r="D386" t="str">
            <v>UN</v>
          </cell>
          <cell r="E386">
            <v>29259.333333333332</v>
          </cell>
        </row>
        <row r="387">
          <cell r="C387" t="str">
            <v>PEGALISTO DE ALFA X 25KG</v>
          </cell>
          <cell r="D387" t="str">
            <v>UN</v>
          </cell>
          <cell r="E387">
            <v>16500</v>
          </cell>
        </row>
        <row r="388">
          <cell r="C388" t="str">
            <v>PEGANTE CERAMICO GRIS FIJALISTO X 25KG</v>
          </cell>
          <cell r="D388" t="str">
            <v>UN</v>
          </cell>
          <cell r="E388">
            <v>13866.666666666666</v>
          </cell>
        </row>
        <row r="389">
          <cell r="C389" t="str">
            <v>PERFIL CANAL CAL 24 (90MM) - 2.44M</v>
          </cell>
          <cell r="D389" t="str">
            <v>UN</v>
          </cell>
          <cell r="E389">
            <v>4100</v>
          </cell>
        </row>
        <row r="390">
          <cell r="C390" t="str">
            <v>PERFIL CANAL CAL 26 (90MM) - 2.44M</v>
          </cell>
          <cell r="D390" t="str">
            <v>UN</v>
          </cell>
          <cell r="E390">
            <v>4992</v>
          </cell>
        </row>
        <row r="391">
          <cell r="C391" t="str">
            <v>PERFIL ESTRUCTURAL CUADRADO 50 X 50 MM X 3 MM</v>
          </cell>
          <cell r="D391" t="str">
            <v>UN</v>
          </cell>
          <cell r="E391">
            <v>92900</v>
          </cell>
        </row>
        <row r="392">
          <cell r="C392" t="str">
            <v>PERFIL ESTRUCTURAL RECTANGULAR 100 MM X 50 MM X 3 MM</v>
          </cell>
          <cell r="D392" t="str">
            <v>UN</v>
          </cell>
          <cell r="E392">
            <v>159900</v>
          </cell>
        </row>
        <row r="393">
          <cell r="C393" t="str">
            <v>PERFIL METÁLICO 200 x 100 x 3 MM</v>
          </cell>
          <cell r="D393" t="str">
            <v>UN</v>
          </cell>
          <cell r="E393">
            <v>342150</v>
          </cell>
        </row>
        <row r="394">
          <cell r="C394" t="str">
            <v>PERFIL METALICO CERRADO CAL 12- 2,5MM - 6M  15 x 5CM</v>
          </cell>
          <cell r="D394" t="str">
            <v>UN</v>
          </cell>
          <cell r="E394">
            <v>182100</v>
          </cell>
        </row>
        <row r="395">
          <cell r="C395" t="str">
            <v>PERFIL METALICO CERRADO CAL 12- 2,5MM - 6M 10 x 4CM</v>
          </cell>
          <cell r="D395" t="str">
            <v>UN</v>
          </cell>
          <cell r="E395">
            <v>118700</v>
          </cell>
        </row>
        <row r="396">
          <cell r="C396" t="str">
            <v>PERFIL METALICO CERRADO CAL 12- 2,5MM - 6M 10 x 5CM</v>
          </cell>
          <cell r="D396" t="str">
            <v>UN</v>
          </cell>
          <cell r="E396">
            <v>127500</v>
          </cell>
        </row>
        <row r="397">
          <cell r="C397" t="str">
            <v>PERFIL METALICO CERRADO CAL 12- 2,5MM - 6M 12 x 6CM</v>
          </cell>
          <cell r="D397" t="str">
            <v>UN</v>
          </cell>
          <cell r="E397">
            <v>166400</v>
          </cell>
        </row>
        <row r="398">
          <cell r="C398" t="str">
            <v>PERFIL METALICO CERRADO CAL 12- 2,5MM - 6M 8x4CM</v>
          </cell>
          <cell r="D398" t="str">
            <v>UN</v>
          </cell>
          <cell r="E398">
            <v>109700</v>
          </cell>
        </row>
        <row r="399">
          <cell r="C399" t="str">
            <v>PERFIL METALICO CERRADO CAL 12- 2,5MM - 6M 9x5CM</v>
          </cell>
          <cell r="D399" t="str">
            <v>UN</v>
          </cell>
          <cell r="E399">
            <v>129000</v>
          </cell>
        </row>
        <row r="400">
          <cell r="C400" t="str">
            <v>PERFIL METÁLICO CUADRADO 100 x100 ca 14</v>
          </cell>
          <cell r="D400" t="str">
            <v>UN</v>
          </cell>
          <cell r="E400">
            <v>140800</v>
          </cell>
        </row>
        <row r="401">
          <cell r="C401" t="str">
            <v>PERFIL METALICO DE 100MM X 100MM X 6M cal 11</v>
          </cell>
          <cell r="D401" t="str">
            <v>UN</v>
          </cell>
          <cell r="E401">
            <v>220600</v>
          </cell>
        </row>
        <row r="402">
          <cell r="C402" t="str">
            <v>PERFIL METALICO DE 100MM X 100MM X 6M cal 12</v>
          </cell>
          <cell r="D402" t="str">
            <v>UN</v>
          </cell>
          <cell r="E402">
            <v>182000</v>
          </cell>
        </row>
        <row r="403">
          <cell r="C403" t="str">
            <v>PERFIL METALICO DE 100MM X 100MM X 6M cal 14</v>
          </cell>
          <cell r="D403" t="str">
            <v>UN</v>
          </cell>
          <cell r="E403">
            <v>146400</v>
          </cell>
        </row>
        <row r="404">
          <cell r="C404" t="str">
            <v>PERFIL METÁLICO RECTANGULAR 300MM X 100MM X 3 MM</v>
          </cell>
          <cell r="D404" t="str">
            <v>UN</v>
          </cell>
          <cell r="E404">
            <v>482950</v>
          </cell>
        </row>
        <row r="405">
          <cell r="C405" t="str">
            <v>PERFIL OMEGA CAL 24- 2.44M</v>
          </cell>
          <cell r="D405" t="str">
            <v>UN</v>
          </cell>
          <cell r="E405">
            <v>3225</v>
          </cell>
        </row>
        <row r="406">
          <cell r="C406" t="str">
            <v>PERFIL OMEGA CAL 26- 2.44M</v>
          </cell>
          <cell r="D406" t="str">
            <v>UN</v>
          </cell>
          <cell r="E406">
            <v>2831</v>
          </cell>
        </row>
        <row r="407">
          <cell r="C407" t="str">
            <v>PERFIL PARAL CAL 24- 2.44M</v>
          </cell>
          <cell r="D407" t="str">
            <v>UN</v>
          </cell>
          <cell r="E407">
            <v>5100</v>
          </cell>
        </row>
        <row r="408">
          <cell r="C408" t="str">
            <v>PERFIL PARAL CAL 26- 2.44M</v>
          </cell>
          <cell r="D408" t="str">
            <v>UN</v>
          </cell>
          <cell r="E408">
            <v>6424.333333333333</v>
          </cell>
        </row>
        <row r="409">
          <cell r="C409" t="str">
            <v xml:space="preserve">PERFIL TE 1" X 1/8 </v>
          </cell>
          <cell r="D409" t="str">
            <v>UN</v>
          </cell>
          <cell r="E409">
            <v>26600</v>
          </cell>
        </row>
        <row r="410">
          <cell r="C410" t="str">
            <v>PERFIL TUBULAR EN ACERO PARA PASAMANOS 1 1/2" CAL 16 X 6M</v>
          </cell>
          <cell r="D410" t="str">
            <v>UN</v>
          </cell>
          <cell r="E410">
            <v>39000</v>
          </cell>
        </row>
        <row r="411">
          <cell r="C411" t="str">
            <v>PERFIL U 6 MM 2,10M POLICARBONATO</v>
          </cell>
          <cell r="D411" t="str">
            <v>UN</v>
          </cell>
          <cell r="E411">
            <v>15000</v>
          </cell>
        </row>
        <row r="412">
          <cell r="C412" t="str">
            <v>PERFIL VIGUETA CAL 24</v>
          </cell>
          <cell r="D412" t="str">
            <v>UN</v>
          </cell>
          <cell r="E412">
            <v>2650</v>
          </cell>
        </row>
        <row r="413">
          <cell r="C413" t="str">
            <v>PERFIL VIGUETA CAL 26</v>
          </cell>
          <cell r="D413" t="str">
            <v>UN</v>
          </cell>
          <cell r="E413">
            <v>3475</v>
          </cell>
        </row>
        <row r="414">
          <cell r="C414" t="str">
            <v xml:space="preserve">PERFORADORA PARA PILOTES 30CM </v>
          </cell>
          <cell r="D414" t="str">
            <v>M</v>
          </cell>
          <cell r="E414">
            <v>40698</v>
          </cell>
        </row>
        <row r="415">
          <cell r="C415" t="str">
            <v>PERFORADORA PARA PILOTES 40CM</v>
          </cell>
          <cell r="D415" t="str">
            <v>M</v>
          </cell>
          <cell r="E415">
            <v>53550</v>
          </cell>
        </row>
        <row r="416">
          <cell r="C416" t="str">
            <v>PERFORACION PILOTES HASTA DIAMETRO DE 1.20 M</v>
          </cell>
          <cell r="D416" t="str">
            <v>M3</v>
          </cell>
          <cell r="E416">
            <v>120000</v>
          </cell>
        </row>
        <row r="417">
          <cell r="C417" t="str">
            <v xml:space="preserve">PINTULUX 3 EN 1 DE PINTUCO </v>
          </cell>
          <cell r="D417" t="str">
            <v>GAL</v>
          </cell>
          <cell r="E417">
            <v>65900</v>
          </cell>
        </row>
        <row r="418">
          <cell r="C418" t="str">
            <v xml:space="preserve">PINTURA BITUMINOSA </v>
          </cell>
          <cell r="D418" t="str">
            <v>GAL</v>
          </cell>
          <cell r="E418">
            <v>50000</v>
          </cell>
        </row>
        <row r="419">
          <cell r="C419" t="str">
            <v xml:space="preserve">PINTURA EN ACEITE NEGRO MATTE </v>
          </cell>
          <cell r="D419" t="str">
            <v>GAL</v>
          </cell>
          <cell r="E419">
            <v>42000</v>
          </cell>
        </row>
        <row r="420">
          <cell r="C420" t="str">
            <v xml:space="preserve">PINTURA EN AGUA NEGRO MATTE </v>
          </cell>
          <cell r="D420" t="str">
            <v>GAL</v>
          </cell>
          <cell r="E420">
            <v>38000</v>
          </cell>
        </row>
        <row r="421">
          <cell r="C421" t="str">
            <v xml:space="preserve">PINTURA EN AGUA TIPO 2 </v>
          </cell>
          <cell r="D421" t="str">
            <v>GAL</v>
          </cell>
          <cell r="E421">
            <v>28000</v>
          </cell>
        </row>
        <row r="422">
          <cell r="C422" t="str">
            <v>PINTURA EPOXICA</v>
          </cell>
          <cell r="D422" t="str">
            <v>GAL</v>
          </cell>
          <cell r="E422">
            <v>107000</v>
          </cell>
        </row>
        <row r="423">
          <cell r="C423" t="str">
            <v xml:space="preserve">PISO ANTIDESLIZANTE PIZARRA MULTICOLOR O NEGRA </v>
          </cell>
          <cell r="D423" t="str">
            <v>M2</v>
          </cell>
          <cell r="E423">
            <v>26900</v>
          </cell>
        </row>
        <row r="424">
          <cell r="C424" t="str">
            <v xml:space="preserve">PISO EN PORCELANATO 0.28 X 0.57M  MATTE </v>
          </cell>
          <cell r="D424" t="str">
            <v>M2</v>
          </cell>
          <cell r="E424">
            <v>39900</v>
          </cell>
        </row>
        <row r="425">
          <cell r="C425" t="str">
            <v xml:space="preserve">PISO EN PORCELANATO 0.57 X 0.57M  MATTE </v>
          </cell>
          <cell r="D425" t="str">
            <v>M2</v>
          </cell>
          <cell r="E425">
            <v>44900</v>
          </cell>
        </row>
        <row r="426">
          <cell r="C426" t="str">
            <v>PISO VINÍLICO EN ROLLO GERFLOR CLASSIC</v>
          </cell>
          <cell r="D426" t="str">
            <v>M2</v>
          </cell>
          <cell r="E426">
            <v>68425</v>
          </cell>
        </row>
        <row r="427">
          <cell r="C427" t="str">
            <v>PLACA GYPLAC FONOABSORBENTE EXSOUND PERFORACIÓN CUADRADA BORDE REBAJADO 1.20 X 2.40</v>
          </cell>
          <cell r="D427" t="str">
            <v>UN</v>
          </cell>
          <cell r="E427">
            <v>180000</v>
          </cell>
        </row>
        <row r="428">
          <cell r="C428" t="str">
            <v xml:space="preserve">PLACA YESO TIPO GYPLAC ESTANDAR 1/2" (12.7 MM) DE 1.22 X 2.44 MM. </v>
          </cell>
          <cell r="D428" t="str">
            <v>UN</v>
          </cell>
          <cell r="E428">
            <v>21900</v>
          </cell>
        </row>
        <row r="429">
          <cell r="C429" t="str">
            <v xml:space="preserve">PLACA YESO TIPO GYPLAC RH. 1/2" (12.7 MM) DE 1.22 X 2.44 MM </v>
          </cell>
          <cell r="D429" t="str">
            <v>UN</v>
          </cell>
          <cell r="E429">
            <v>33911.5</v>
          </cell>
        </row>
        <row r="430">
          <cell r="C430" t="str">
            <v>PLASTICO TRANSPARENTE CAL 6 de 6M X 4M</v>
          </cell>
          <cell r="D430" t="str">
            <v>UN</v>
          </cell>
          <cell r="E430">
            <v>15000</v>
          </cell>
        </row>
        <row r="431">
          <cell r="C431" t="str">
            <v>PLATAFORMA 1.40MT PESO 15KG</v>
          </cell>
          <cell r="D431"/>
          <cell r="E431">
            <v>279.64999999999998</v>
          </cell>
        </row>
        <row r="432">
          <cell r="C432" t="str">
            <v>PLATAFORMA 3MT PESO 30.0 KG</v>
          </cell>
          <cell r="D432"/>
          <cell r="E432">
            <v>583.1</v>
          </cell>
        </row>
        <row r="433">
          <cell r="C433" t="str">
            <v>PLATINA  2'' X 1/4''</v>
          </cell>
          <cell r="D433"/>
          <cell r="E433">
            <v>48700</v>
          </cell>
        </row>
        <row r="434">
          <cell r="C434" t="str">
            <v>PLATINA DE 0.22 X 0.22 X 1.2 MM</v>
          </cell>
          <cell r="D434" t="str">
            <v>UN</v>
          </cell>
          <cell r="E434"/>
        </row>
        <row r="435">
          <cell r="C435" t="str">
            <v>PLETINA 220x350x12 MM</v>
          </cell>
          <cell r="D435" t="str">
            <v>UN</v>
          </cell>
          <cell r="E435">
            <v>12000</v>
          </cell>
        </row>
        <row r="436">
          <cell r="C436" t="str">
            <v>PLETINA EN LÁMINA COLD ROLLED CAL 10</v>
          </cell>
          <cell r="D436" t="str">
            <v>M2</v>
          </cell>
          <cell r="E436">
            <v>25838</v>
          </cell>
        </row>
        <row r="437">
          <cell r="C437" t="str">
            <v>PLUMA 250KG CON BALDE</v>
          </cell>
          <cell r="D437" t="str">
            <v>DIA</v>
          </cell>
          <cell r="E437">
            <v>29750</v>
          </cell>
        </row>
        <row r="438">
          <cell r="C438" t="str">
            <v>POCETA EN ACERO INOXIDABLE 0,50 X 0,75 X 0,25</v>
          </cell>
          <cell r="D438" t="str">
            <v>UN</v>
          </cell>
          <cell r="E438">
            <v>420000</v>
          </cell>
        </row>
        <row r="439">
          <cell r="C439" t="str">
            <v>POLEA MULTIANDAMIO PESO 5KG</v>
          </cell>
          <cell r="D439"/>
          <cell r="E439">
            <v>295.12</v>
          </cell>
        </row>
        <row r="440">
          <cell r="C440" t="str">
            <v>POLIETILENO NEGRO CAL 3.5  150MT X 3MT</v>
          </cell>
          <cell r="D440" t="str">
            <v>UN</v>
          </cell>
          <cell r="E440">
            <v>519900</v>
          </cell>
        </row>
        <row r="441">
          <cell r="C441" t="str">
            <v xml:space="preserve">PROCESO DE MACHIMBRADO </v>
          </cell>
          <cell r="D441" t="str">
            <v>UN</v>
          </cell>
          <cell r="E441">
            <v>3000</v>
          </cell>
        </row>
        <row r="442">
          <cell r="C442" t="str">
            <v>PUERTAS</v>
          </cell>
          <cell r="D442" t="str">
            <v>M2</v>
          </cell>
          <cell r="E442">
            <v>535219</v>
          </cell>
        </row>
        <row r="443">
          <cell r="C443" t="str">
            <v>PUERTAS ACCESO PRINCIPAL TIPO SPIDER CON VIDRIO TEMPLADO DE 10 MM</v>
          </cell>
          <cell r="D443" t="str">
            <v>M2</v>
          </cell>
          <cell r="E443">
            <v>495000</v>
          </cell>
        </row>
        <row r="444">
          <cell r="C444" t="str">
            <v xml:space="preserve">PUERTAS CORTAFUEGO + INSTALACIÓN </v>
          </cell>
          <cell r="D444" t="str">
            <v>UN</v>
          </cell>
          <cell r="E444">
            <v>1806979.2999999998</v>
          </cell>
        </row>
        <row r="445">
          <cell r="C445" t="str">
            <v>PUERTAS Y VENTANAS EN TABLA PARA CAMPAMENTO</v>
          </cell>
          <cell r="D445" t="str">
            <v>M2</v>
          </cell>
          <cell r="E445">
            <v>2975</v>
          </cell>
        </row>
        <row r="446">
          <cell r="C446" t="str">
            <v>PULIDORA PISOS</v>
          </cell>
          <cell r="D446" t="str">
            <v>DIA</v>
          </cell>
          <cell r="E446">
            <v>16608</v>
          </cell>
        </row>
        <row r="447">
          <cell r="C447" t="str">
            <v>PUNTILLA CON CABEZA 1"</v>
          </cell>
          <cell r="D447" t="str">
            <v>LB</v>
          </cell>
          <cell r="E447">
            <v>2401.6666666666665</v>
          </cell>
        </row>
        <row r="448">
          <cell r="C448" t="str">
            <v>PUNTILLA CON CABEZA 2"</v>
          </cell>
          <cell r="D448" t="str">
            <v>LB</v>
          </cell>
          <cell r="E448">
            <v>3399</v>
          </cell>
        </row>
        <row r="449">
          <cell r="C449" t="str">
            <v>PUNTILLA CON CABEZA 3"</v>
          </cell>
          <cell r="D449" t="str">
            <v>LB</v>
          </cell>
          <cell r="E449">
            <v>2140</v>
          </cell>
        </row>
        <row r="450">
          <cell r="C450" t="str">
            <v>REGLA VIBRATORIA 4M</v>
          </cell>
          <cell r="D450" t="str">
            <v>DIA</v>
          </cell>
          <cell r="E450">
            <v>36295</v>
          </cell>
        </row>
        <row r="451">
          <cell r="C451" t="str">
            <v>Retiro de material sobrante</v>
          </cell>
          <cell r="D451" t="str">
            <v>M3</v>
          </cell>
          <cell r="E451">
            <v>25715</v>
          </cell>
        </row>
        <row r="452">
          <cell r="C452" t="str">
            <v>RETROEXCAVADORA CATERPILLAR 312BL</v>
          </cell>
          <cell r="D452" t="str">
            <v>HR</v>
          </cell>
          <cell r="E452">
            <v>151130</v>
          </cell>
        </row>
        <row r="453">
          <cell r="C453" t="str">
            <v>RETROEXCAVADORA KOBELCO 170</v>
          </cell>
          <cell r="D453" t="str">
            <v>HR</v>
          </cell>
          <cell r="E453">
            <v>192780</v>
          </cell>
        </row>
        <row r="454">
          <cell r="C454" t="str">
            <v>RETROEXCAVADORA KOBELCO 210</v>
          </cell>
          <cell r="D454" t="str">
            <v>HR</v>
          </cell>
          <cell r="E454">
            <v>203490</v>
          </cell>
        </row>
        <row r="455">
          <cell r="C455" t="str">
            <v>REVOQUE MURO INTERIOR INCLUYE FILOS Y DILATACIONES</v>
          </cell>
          <cell r="D455" t="str">
            <v>M2</v>
          </cell>
          <cell r="E455">
            <v>27954</v>
          </cell>
        </row>
        <row r="456">
          <cell r="C456" t="str">
            <v xml:space="preserve">RODACHINES ANDAMIO MULTIDIRECCIONAL </v>
          </cell>
          <cell r="D456"/>
          <cell r="E456">
            <v>773.5</v>
          </cell>
        </row>
        <row r="457">
          <cell r="C457" t="str">
            <v xml:space="preserve">RODACHINES PARA ANDAMIO TUBULAR </v>
          </cell>
          <cell r="D457" t="str">
            <v>DIA</v>
          </cell>
          <cell r="E457">
            <v>821.1</v>
          </cell>
        </row>
        <row r="458">
          <cell r="C458" t="str">
            <v>RODAPIE 1.4MT PESO 1.5KG</v>
          </cell>
          <cell r="D458"/>
          <cell r="E458">
            <v>80.92</v>
          </cell>
        </row>
        <row r="459">
          <cell r="C459" t="str">
            <v>RODAPIE 3MT PESO 3KG</v>
          </cell>
          <cell r="D459"/>
          <cell r="E459">
            <v>309.39999999999998</v>
          </cell>
        </row>
        <row r="460">
          <cell r="C460" t="str">
            <v>RODAPIES 1.4MT</v>
          </cell>
          <cell r="D460"/>
          <cell r="E460">
            <v>83.3</v>
          </cell>
        </row>
        <row r="461">
          <cell r="C461" t="str">
            <v xml:space="preserve">RODAPIES 3MT </v>
          </cell>
          <cell r="D461"/>
          <cell r="E461">
            <v>166.6</v>
          </cell>
        </row>
        <row r="462">
          <cell r="C462" t="str">
            <v>ROTOMARTILLO DEWALT 25313</v>
          </cell>
          <cell r="D462" t="str">
            <v>HR</v>
          </cell>
          <cell r="E462">
            <v>33320</v>
          </cell>
        </row>
        <row r="463">
          <cell r="C463" t="str">
            <v>SANITARIO POWER ONE REF 277351</v>
          </cell>
          <cell r="D463" t="str">
            <v>UN</v>
          </cell>
          <cell r="E463">
            <v>501900</v>
          </cell>
        </row>
        <row r="464">
          <cell r="C464" t="str">
            <v>SARNAFIL S-327 INSTALADA A TODO COSTO (INCLUYE PREOPARACIÓN DE SUPERFICIE METALSHEET, ARANDELAS DE FIJACIÓN Y SELLO PERIMETRAL CON SIKAFLEX 252 O 221</v>
          </cell>
          <cell r="D464" t="str">
            <v>M2</v>
          </cell>
          <cell r="E464">
            <v>95000</v>
          </cell>
        </row>
        <row r="465">
          <cell r="C465" t="str">
            <v>SECADOR DE MANOS ELECTRICO</v>
          </cell>
          <cell r="D465" t="str">
            <v>UN</v>
          </cell>
          <cell r="E465">
            <v>978264</v>
          </cell>
        </row>
        <row r="466">
          <cell r="C466" t="str">
            <v xml:space="preserve">SERVICIO DE DEMOLICION + OPERARIO CON TALADRO ROROPERCUTOR </v>
          </cell>
          <cell r="D466" t="str">
            <v>HR</v>
          </cell>
          <cell r="E466">
            <v>33320</v>
          </cell>
        </row>
        <row r="467">
          <cell r="C467" t="str">
            <v xml:space="preserve">SIFON </v>
          </cell>
          <cell r="D467" t="str">
            <v>UN</v>
          </cell>
          <cell r="E467">
            <v>14200</v>
          </cell>
        </row>
        <row r="468">
          <cell r="C468" t="str">
            <v>SIKA- 1 IMPERMEABILIZANTE INTEGRAL MORTEROS</v>
          </cell>
          <cell r="D468" t="str">
            <v>KG</v>
          </cell>
          <cell r="E468">
            <v>10092.385964912281</v>
          </cell>
        </row>
        <row r="469">
          <cell r="C469" t="str">
            <v xml:space="preserve">SIKA 3 </v>
          </cell>
          <cell r="D469" t="str">
            <v>KG</v>
          </cell>
          <cell r="E469">
            <v>10380</v>
          </cell>
        </row>
        <row r="470">
          <cell r="C470" t="str">
            <v>SIKA ACRIL TECHO 7</v>
          </cell>
          <cell r="D470" t="str">
            <v>GAL</v>
          </cell>
          <cell r="E470">
            <v>39900</v>
          </cell>
        </row>
        <row r="471">
          <cell r="C471" t="str">
            <v>SIKA ANTISOL ROJO X 16KG</v>
          </cell>
          <cell r="D471" t="str">
            <v>UN</v>
          </cell>
          <cell r="E471">
            <v>219900</v>
          </cell>
        </row>
        <row r="472">
          <cell r="C472" t="str">
            <v>SIKA IMPER MUR X 2KG</v>
          </cell>
          <cell r="D472" t="str">
            <v>KG</v>
          </cell>
          <cell r="E472">
            <v>40900</v>
          </cell>
        </row>
        <row r="473">
          <cell r="C473" t="str">
            <v>SIKA SEPAROL</v>
          </cell>
          <cell r="D473" t="str">
            <v>KG</v>
          </cell>
          <cell r="E473">
            <v>16102</v>
          </cell>
        </row>
        <row r="474">
          <cell r="C474" t="str">
            <v>SIKA SEPAROL ECOLOGICO X 20KG</v>
          </cell>
          <cell r="D474" t="str">
            <v>UN</v>
          </cell>
          <cell r="E474">
            <v>7940</v>
          </cell>
        </row>
        <row r="475">
          <cell r="C475" t="str">
            <v>SIKA SEPAROL N X 20KG</v>
          </cell>
          <cell r="D475" t="str">
            <v>UN</v>
          </cell>
          <cell r="E475">
            <v>7940</v>
          </cell>
        </row>
        <row r="476">
          <cell r="C476" t="str">
            <v>SIKADUR - 32 PRIMER</v>
          </cell>
          <cell r="D476" t="str">
            <v>KG</v>
          </cell>
          <cell r="E476">
            <v>74130.875</v>
          </cell>
        </row>
        <row r="477">
          <cell r="C477" t="str">
            <v>SIKADUR - 42 ANCLAJE  X5KG</v>
          </cell>
          <cell r="D477" t="str">
            <v>UN</v>
          </cell>
          <cell r="E477">
            <v>120892</v>
          </cell>
        </row>
        <row r="478">
          <cell r="C478" t="str">
            <v>SIKADUR 31 ADHESIVO X 2KG</v>
          </cell>
          <cell r="D478" t="str">
            <v>KG</v>
          </cell>
          <cell r="E478">
            <v>83817.5</v>
          </cell>
        </row>
        <row r="479">
          <cell r="C479" t="str">
            <v>SIKADUR COMBIFLEX H-15 ROLLO X 12.5 M</v>
          </cell>
          <cell r="D479" t="str">
            <v>UN</v>
          </cell>
          <cell r="E479">
            <v>1232691</v>
          </cell>
        </row>
        <row r="480">
          <cell r="C480" t="str">
            <v>SIKADUR PANEL</v>
          </cell>
          <cell r="D480" t="str">
            <v>KG</v>
          </cell>
          <cell r="E480">
            <v>40141</v>
          </cell>
        </row>
        <row r="481">
          <cell r="C481" t="str">
            <v>SIKAFLEX 1A TUBO 305</v>
          </cell>
          <cell r="D481" t="str">
            <v>UN</v>
          </cell>
          <cell r="E481">
            <v>24475</v>
          </cell>
        </row>
        <row r="482">
          <cell r="C482" t="str">
            <v>SIKAPLAN 12 G CO ROLLO * 32M2</v>
          </cell>
          <cell r="D482" t="str">
            <v>UN</v>
          </cell>
          <cell r="E482">
            <v>1061256.28</v>
          </cell>
        </row>
        <row r="483">
          <cell r="C483" t="str">
            <v>SIKAPLAN 12G CO</v>
          </cell>
          <cell r="D483" t="str">
            <v>M2</v>
          </cell>
          <cell r="E483">
            <v>37750</v>
          </cell>
        </row>
        <row r="484">
          <cell r="C484" t="str">
            <v>SILICONA TUBO 300 ML</v>
          </cell>
          <cell r="D484" t="str">
            <v>UN</v>
          </cell>
          <cell r="E484">
            <v>8538.75</v>
          </cell>
        </row>
        <row r="485">
          <cell r="C485" t="str">
            <v xml:space="preserve">SISTEMA DE PUERTA CORREDISA  0.90MT+ PICO DE LORO SIN LAMINA </v>
          </cell>
          <cell r="D485" t="str">
            <v>UN</v>
          </cell>
          <cell r="E485">
            <v>490000</v>
          </cell>
        </row>
        <row r="486">
          <cell r="C486" t="str">
            <v>SOLDADURA ELÉCTRICA 3/32" 68 BARRAS</v>
          </cell>
          <cell r="D486" t="str">
            <v>KG</v>
          </cell>
          <cell r="E486">
            <v>12000</v>
          </cell>
        </row>
        <row r="487">
          <cell r="C487" t="str">
            <v>SOLDADURA ELECTRICA TIPO WESTARCO SUPER E- 6013  DE 1/8 O SIMILAR</v>
          </cell>
          <cell r="D487" t="str">
            <v>KG</v>
          </cell>
          <cell r="E487">
            <v>10500</v>
          </cell>
        </row>
        <row r="488">
          <cell r="C488" t="str">
            <v>SOLDADURA PISO VINÍLICO</v>
          </cell>
          <cell r="D488" t="str">
            <v>ML</v>
          </cell>
          <cell r="E488">
            <v>4165</v>
          </cell>
        </row>
        <row r="489">
          <cell r="C489" t="str">
            <v>SOLDADURA PVC LIQUIDA 1/4</v>
          </cell>
          <cell r="D489" t="str">
            <v>UN</v>
          </cell>
          <cell r="E489">
            <v>56400</v>
          </cell>
        </row>
        <row r="490">
          <cell r="C490" t="str">
            <v>SOPLETE GAS CON GATILLO QUEMADOR 25-35-50MM</v>
          </cell>
          <cell r="D490" t="str">
            <v>HH</v>
          </cell>
          <cell r="E490">
            <v>17862.5</v>
          </cell>
        </row>
        <row r="491">
          <cell r="C491" t="str">
            <v xml:space="preserve">SP CERRADURA MANIJA ASIS YALE  PARA BAÑO </v>
          </cell>
          <cell r="D491" t="str">
            <v>UN</v>
          </cell>
          <cell r="E491">
            <v>72900</v>
          </cell>
        </row>
        <row r="492">
          <cell r="C492" t="str">
            <v xml:space="preserve">SP CERRADURA MANIJA SATIN ATLANTA   PARA BAÑO </v>
          </cell>
          <cell r="D492" t="str">
            <v>UN</v>
          </cell>
          <cell r="E492">
            <v>45900</v>
          </cell>
        </row>
        <row r="493">
          <cell r="C493" t="str">
            <v>SUBBASE</v>
          </cell>
          <cell r="D493" t="str">
            <v>M3</v>
          </cell>
          <cell r="E493">
            <v>65000</v>
          </cell>
        </row>
        <row r="494">
          <cell r="C494" t="str">
            <v>SUBCONTRATO BARANDAS ESCALERAS TODO INCLUIDO</v>
          </cell>
          <cell r="D494" t="str">
            <v>M</v>
          </cell>
          <cell r="E494">
            <v>410000</v>
          </cell>
        </row>
        <row r="495">
          <cell r="C495" t="str">
            <v>SUBCONTRATO INSTALACION PISO TERRAZO Y DILATACION PLASTICA. INCLUYE DESTRONQUE, PULIDA Y BRILLADA.</v>
          </cell>
          <cell r="D495" t="str">
            <v>M2</v>
          </cell>
          <cell r="E495">
            <v>30113</v>
          </cell>
        </row>
        <row r="496">
          <cell r="C496" t="str">
            <v xml:space="preserve">SUBCONTRATO INTALACIÓN Y PULIDA DE GUARDAESCOBA EN TERRAZO </v>
          </cell>
          <cell r="D496" t="str">
            <v>M2</v>
          </cell>
          <cell r="E496">
            <v>1025.4000000000001</v>
          </cell>
        </row>
        <row r="497">
          <cell r="C497" t="str">
            <v>SUBCONTRATO PASAMANOS EN ACERO INOXIDABLE 5MM TODO INCLUIDO</v>
          </cell>
          <cell r="D497" t="str">
            <v>M</v>
          </cell>
          <cell r="E497">
            <v>160000</v>
          </cell>
        </row>
        <row r="498">
          <cell r="C498" t="str">
            <v xml:space="preserve">SUBCONTRATO PULIDA, RE PULIDA, DIAMANTADA Y SELLADA DE ESCALERAS EN TERRAZO </v>
          </cell>
          <cell r="D498" t="str">
            <v>M</v>
          </cell>
          <cell r="E498">
            <v>40000</v>
          </cell>
        </row>
        <row r="499">
          <cell r="C499" t="str">
            <v xml:space="preserve">SUBCONTRATO PULIDORA PARA PISOS EN CONCRETO </v>
          </cell>
          <cell r="D499" t="str">
            <v>M2</v>
          </cell>
          <cell r="E499">
            <v>13000</v>
          </cell>
        </row>
        <row r="500">
          <cell r="C500" t="str">
            <v>SUBCONTRATO TODO COSTO PÉRGOLA CON ESTRUCTURA METÁLICA, PERFILERÍA EN PVC TEXTURIZADO MADERA Y CUBIERTA EN VIDRIO.</v>
          </cell>
          <cell r="D500" t="str">
            <v>M2</v>
          </cell>
          <cell r="E500">
            <v>395000</v>
          </cell>
        </row>
        <row r="501">
          <cell r="C501" t="str">
            <v>Suministro salida tomacorriente campamento</v>
          </cell>
          <cell r="D501" t="str">
            <v>UN</v>
          </cell>
          <cell r="E501">
            <v>33525</v>
          </cell>
        </row>
        <row r="502">
          <cell r="C502" t="str">
            <v>Suministro salidas de iluminación campamento</v>
          </cell>
          <cell r="D502" t="str">
            <v>UN</v>
          </cell>
          <cell r="E502">
            <v>45760</v>
          </cell>
        </row>
        <row r="503">
          <cell r="C503" t="str">
            <v>SUMINISTRO MOBILIARIO</v>
          </cell>
          <cell r="D503" t="str">
            <v>GL</v>
          </cell>
          <cell r="E503">
            <v>250768974</v>
          </cell>
        </row>
        <row r="504">
          <cell r="C504" t="str">
            <v>SUMINISTRO, TRANSPORTE E INSTALACION PUERTAS Y VENTANAS METALICAS EN LÁMINA COLD ROLLED CAL. 18 TIPO REJILLA</v>
          </cell>
          <cell r="D504" t="str">
            <v>M2</v>
          </cell>
          <cell r="E504">
            <v>463768</v>
          </cell>
        </row>
        <row r="505">
          <cell r="C505" t="str">
            <v>SUPERBOARD (2.44 X 1.22) E= 10 MM</v>
          </cell>
          <cell r="D505" t="str">
            <v>UN</v>
          </cell>
          <cell r="E505">
            <v>62609.75</v>
          </cell>
        </row>
        <row r="506">
          <cell r="C506" t="str">
            <v>SUPERBOARD (2.44 X 1.22) E= 6 MM</v>
          </cell>
          <cell r="D506" t="str">
            <v>UN</v>
          </cell>
          <cell r="E506">
            <v>37333</v>
          </cell>
        </row>
        <row r="507">
          <cell r="C507" t="str">
            <v>SUPERBOARD (2.44 X 1.22) E= 8 MM</v>
          </cell>
          <cell r="D507" t="str">
            <v>UN</v>
          </cell>
          <cell r="E507">
            <v>49692.5</v>
          </cell>
        </row>
        <row r="508">
          <cell r="C508" t="str">
            <v>TABLA 24CM X 2CM X 3,00MT</v>
          </cell>
          <cell r="D508" t="str">
            <v>UN</v>
          </cell>
          <cell r="E508">
            <v>11000</v>
          </cell>
        </row>
        <row r="509">
          <cell r="C509" t="str">
            <v>TABLA BURRA 24 CM * 2.5 CM * 3 M</v>
          </cell>
          <cell r="D509" t="str">
            <v>UN</v>
          </cell>
          <cell r="E509">
            <v>25000</v>
          </cell>
        </row>
        <row r="510">
          <cell r="C510" t="str">
            <v>TABLA CHAPA EN CEDRO MACHO 30 CM X 2 CM X 3 M</v>
          </cell>
          <cell r="D510" t="str">
            <v>UN</v>
          </cell>
          <cell r="E510">
            <v>14181</v>
          </cell>
        </row>
        <row r="511">
          <cell r="C511" t="str">
            <v xml:space="preserve">TABLERO DE 0.35 X 1.40 </v>
          </cell>
          <cell r="D511" t="str">
            <v>DIA</v>
          </cell>
          <cell r="E511">
            <v>208.25</v>
          </cell>
        </row>
        <row r="512">
          <cell r="C512" t="str">
            <v xml:space="preserve">TABLERO DE 0.45 X 1.40 </v>
          </cell>
          <cell r="D512" t="str">
            <v>DIA</v>
          </cell>
          <cell r="E512">
            <v>208.25</v>
          </cell>
        </row>
        <row r="513">
          <cell r="C513" t="str">
            <v>TABLERO DE 0.50 X 1.40</v>
          </cell>
          <cell r="D513" t="str">
            <v>DIA</v>
          </cell>
          <cell r="E513">
            <v>208.25</v>
          </cell>
        </row>
        <row r="514">
          <cell r="C514" t="str">
            <v>TABLERO DE 0.70 X 1.40</v>
          </cell>
          <cell r="D514" t="str">
            <v>DIA</v>
          </cell>
          <cell r="E514">
            <v>291.55</v>
          </cell>
        </row>
        <row r="515">
          <cell r="C515" t="str">
            <v>TABLETAS DE ZAPAN DE 18 CM X 2 CM X 3 M</v>
          </cell>
          <cell r="D515" t="str">
            <v>UN</v>
          </cell>
          <cell r="E515">
            <v>40000</v>
          </cell>
        </row>
        <row r="516">
          <cell r="C516" t="str">
            <v>TABLETAS PARA VIGAS Y RIOSTRAS EN ZAPAN DE 12CM X 4 CM X 3 M</v>
          </cell>
          <cell r="D516" t="str">
            <v>UN</v>
          </cell>
          <cell r="E516">
            <v>60000</v>
          </cell>
        </row>
        <row r="517">
          <cell r="C517" t="str">
            <v xml:space="preserve">TACO CORTO 1.65 </v>
          </cell>
          <cell r="D517" t="str">
            <v>DIA</v>
          </cell>
          <cell r="E517">
            <v>142.80000000000001</v>
          </cell>
        </row>
        <row r="518">
          <cell r="C518" t="str">
            <v xml:space="preserve">TACO DOBLE ACCION </v>
          </cell>
          <cell r="D518" t="str">
            <v>DIA</v>
          </cell>
          <cell r="E518">
            <v>249.9</v>
          </cell>
        </row>
        <row r="519">
          <cell r="C519" t="str">
            <v>TACO METALICO EXTRA LARGO 5.50M</v>
          </cell>
          <cell r="D519" t="str">
            <v>DIA</v>
          </cell>
          <cell r="E519">
            <v>523.6</v>
          </cell>
        </row>
        <row r="520">
          <cell r="C520" t="str">
            <v>TACO METALICO LARGO 2.80M</v>
          </cell>
          <cell r="D520" t="str">
            <v>DIA</v>
          </cell>
          <cell r="E520">
            <v>142.80000000000001</v>
          </cell>
        </row>
        <row r="521">
          <cell r="C521" t="str">
            <v>TACO METALICO LARGO 3.80M</v>
          </cell>
          <cell r="D521" t="str">
            <v>DIA</v>
          </cell>
          <cell r="E521">
            <v>249.9</v>
          </cell>
        </row>
        <row r="522">
          <cell r="C522" t="str">
            <v>TAZA DE BAÑO BÁLTICO SIN FLUXOMETRO</v>
          </cell>
          <cell r="D522" t="str">
            <v>UN</v>
          </cell>
          <cell r="E522">
            <v>499100</v>
          </cell>
        </row>
        <row r="523">
          <cell r="C523" t="str">
            <v>TEJA DE ZINC 0.88 X 2,2,38MT CAL 34</v>
          </cell>
          <cell r="D523" t="str">
            <v>UN</v>
          </cell>
          <cell r="E523">
            <v>16200</v>
          </cell>
        </row>
        <row r="524">
          <cell r="C524" t="str">
            <v>TEJA DE ZINC 0.88 X 2,2,38MT CAL 35</v>
          </cell>
          <cell r="D524" t="str">
            <v>UN</v>
          </cell>
          <cell r="E524">
            <v>12040</v>
          </cell>
        </row>
        <row r="525">
          <cell r="C525" t="str">
            <v>Teja ondulada ruralit SKINCO de fibrocemento. No 6 (1,83x1,00)</v>
          </cell>
          <cell r="D525" t="str">
            <v>M2</v>
          </cell>
          <cell r="E525">
            <v>15300.55</v>
          </cell>
        </row>
        <row r="526">
          <cell r="C526" t="str">
            <v>TELERAS DE 2.80M</v>
          </cell>
          <cell r="D526" t="str">
            <v>DIA</v>
          </cell>
          <cell r="E526">
            <v>523.6</v>
          </cell>
        </row>
        <row r="527">
          <cell r="C527" t="str">
            <v xml:space="preserve">TEX JOIN ACABADO CORONA </v>
          </cell>
          <cell r="D527" t="str">
            <v>GAL</v>
          </cell>
          <cell r="E527">
            <v>43900</v>
          </cell>
        </row>
        <row r="528">
          <cell r="C528" t="str">
            <v xml:space="preserve">TEX JOIN JUNTAS CORONA </v>
          </cell>
          <cell r="D528" t="str">
            <v>GAL</v>
          </cell>
          <cell r="E528">
            <v>48900</v>
          </cell>
        </row>
        <row r="529">
          <cell r="C529" t="str">
            <v>TIERRA NEGRA</v>
          </cell>
          <cell r="D529" t="str">
            <v>M3</v>
          </cell>
          <cell r="E529">
            <v>145000</v>
          </cell>
        </row>
        <row r="530">
          <cell r="C530" t="str">
            <v>TOALLERO EN PORCELANA TIPO ESPACIO REF. 04290100-1 DE CORONA O SIMILAR.</v>
          </cell>
          <cell r="D530"/>
          <cell r="E530">
            <v>32900</v>
          </cell>
        </row>
        <row r="531">
          <cell r="C531" t="str">
            <v xml:space="preserve">TOLVA MALACATE </v>
          </cell>
          <cell r="D531" t="str">
            <v>DIA</v>
          </cell>
          <cell r="E531">
            <v>7497</v>
          </cell>
        </row>
        <row r="532">
          <cell r="C532"/>
          <cell r="D532"/>
          <cell r="E532"/>
        </row>
        <row r="533">
          <cell r="C533" t="str">
            <v>Tornillos para teja ondulada de fibrocemento y estructura metálica o de madera</v>
          </cell>
          <cell r="D533" t="str">
            <v>UN</v>
          </cell>
          <cell r="E533">
            <v>1800</v>
          </cell>
        </row>
        <row r="534">
          <cell r="C534" t="str">
            <v>TONILLO NIVELADOR INFERIOR  PESO 3.3KG</v>
          </cell>
          <cell r="D534"/>
          <cell r="E534">
            <v>273.7</v>
          </cell>
        </row>
        <row r="535">
          <cell r="C535" t="str">
            <v>TORNILLO AUTOPERFORANTE  EST.  7/16 "</v>
          </cell>
          <cell r="D535"/>
          <cell r="E535">
            <v>29</v>
          </cell>
        </row>
        <row r="536">
          <cell r="C536" t="str">
            <v>TORNILLO AUTOPERFORANTE DE 1 1/2 CABEZA EXTRA PLANA PARA LAMINAS POLICARBONATO DE 6 8 MM POLICARBONATO x 100</v>
          </cell>
          <cell r="D536" t="str">
            <v>UN</v>
          </cell>
          <cell r="E536">
            <v>30</v>
          </cell>
        </row>
        <row r="537">
          <cell r="C537" t="str">
            <v>TORNILLO AUTOPERFORANTE DE 1 1/2 PARA LAMINAS POLICARBONATO DE 6 Y 8 MM POLICARBONATO x 100</v>
          </cell>
          <cell r="D537" t="str">
            <v>UN</v>
          </cell>
          <cell r="E537">
            <v>650</v>
          </cell>
        </row>
        <row r="538">
          <cell r="C538" t="str">
            <v>TORNILLO AUTOPERFORANTE DE 1" X100</v>
          </cell>
          <cell r="D538" t="str">
            <v>UN</v>
          </cell>
          <cell r="E538">
            <v>4000</v>
          </cell>
        </row>
        <row r="539">
          <cell r="C539" t="str">
            <v>TORNILLO AUTOPERFORANTE DE 7/8"</v>
          </cell>
          <cell r="D539" t="str">
            <v>UN</v>
          </cell>
          <cell r="E539">
            <v>25</v>
          </cell>
        </row>
        <row r="540">
          <cell r="C540" t="str">
            <v>TORNILLO AUTOPERFORANTE YESO 6 X 1    x 100</v>
          </cell>
          <cell r="D540" t="str">
            <v>UN</v>
          </cell>
          <cell r="E540">
            <v>2800</v>
          </cell>
        </row>
        <row r="541">
          <cell r="C541" t="str">
            <v>TORNILLO ESTRUCTURA FRAMER 1.9MM  7X7/16" X 100UN</v>
          </cell>
          <cell r="D541" t="str">
            <v>UN</v>
          </cell>
          <cell r="E541">
            <v>4900</v>
          </cell>
        </row>
        <row r="542">
          <cell r="C542" t="str">
            <v>TORNILLO FIJACION LAMINA DRYWALL 10 X 1-1/2" X 100UN</v>
          </cell>
          <cell r="D542" t="str">
            <v>UN</v>
          </cell>
          <cell r="E542">
            <v>6500</v>
          </cell>
        </row>
        <row r="543">
          <cell r="C543" t="str">
            <v>TORNILLO FIJACION LAMINA DRYWALL 10 X 2" X 100UN</v>
          </cell>
          <cell r="D543" t="str">
            <v>UN</v>
          </cell>
          <cell r="E543">
            <v>8500</v>
          </cell>
        </row>
        <row r="544">
          <cell r="C544" t="str">
            <v>TORNILLO LAMINA DRYWALL 6 X 1-1/4" X 100UN</v>
          </cell>
          <cell r="D544" t="str">
            <v>UN</v>
          </cell>
          <cell r="E544">
            <v>3900</v>
          </cell>
        </row>
        <row r="545">
          <cell r="C545" t="str">
            <v>TORNILLO LAMINA DRYWALL 6 X 1-5/8" X 100UN</v>
          </cell>
          <cell r="D545" t="str">
            <v>UN</v>
          </cell>
          <cell r="E545">
            <v>4500</v>
          </cell>
        </row>
        <row r="546">
          <cell r="C546" t="str">
            <v>TORNILLO LAMINA DRYWALL 6 X 2"  X 100UN</v>
          </cell>
          <cell r="D546" t="str">
            <v>UN</v>
          </cell>
          <cell r="E546">
            <v>5900</v>
          </cell>
        </row>
        <row r="547">
          <cell r="C547" t="str">
            <v>TORNILLO LAMINA DRYWALL PUNTA DE BROCA 6 X 1 1/4" X100UN</v>
          </cell>
          <cell r="D547" t="str">
            <v>UN</v>
          </cell>
          <cell r="E547">
            <v>5500</v>
          </cell>
        </row>
        <row r="548">
          <cell r="C548" t="str">
            <v>TORNILLO LAMINA DRYWALL PUNTA DE BROCA 6 X 1" X 100UN</v>
          </cell>
          <cell r="D548" t="str">
            <v>UN</v>
          </cell>
          <cell r="E548">
            <v>2800</v>
          </cell>
        </row>
        <row r="549">
          <cell r="C549" t="str">
            <v>TORNILLO LAMINA DRYWALL PUNTA DE BROCA 6 X 3/4" X 100UN</v>
          </cell>
          <cell r="D549" t="str">
            <v>UN</v>
          </cell>
          <cell r="E549">
            <v>4500</v>
          </cell>
        </row>
        <row r="550">
          <cell r="C550" t="str">
            <v xml:space="preserve">TORNILLO NIVELADOR BASE MOVIL </v>
          </cell>
          <cell r="D550"/>
          <cell r="E550">
            <v>273.7</v>
          </cell>
        </row>
        <row r="551">
          <cell r="C551" t="str">
            <v>TORNILLO NIVELADOR SUPERIOR  PESO 3.3KG</v>
          </cell>
          <cell r="D551"/>
          <cell r="E551">
            <v>273.7</v>
          </cell>
        </row>
        <row r="552">
          <cell r="C552" t="str">
            <v>TORNILLO PLACA FIBROCEMENTO PUNTA AGUDA 6 X 3/4" X100UN</v>
          </cell>
          <cell r="D552" t="str">
            <v>UN</v>
          </cell>
          <cell r="E552">
            <v>3500</v>
          </cell>
        </row>
        <row r="553">
          <cell r="C553" t="str">
            <v>TORNILLO PLACA FIBROCEMENTO PUNTA BROCA  7 X 1-1/4" X 100UN</v>
          </cell>
          <cell r="D553" t="str">
            <v>UN</v>
          </cell>
          <cell r="E553">
            <v>7500</v>
          </cell>
        </row>
        <row r="554">
          <cell r="C554" t="str">
            <v>TORNILLO PLACA FIBROCEMENTO PUNTA BROCA  78 X 1-1/3" X 100UN</v>
          </cell>
          <cell r="D554" t="str">
            <v>UN</v>
          </cell>
          <cell r="E554">
            <v>10900</v>
          </cell>
        </row>
        <row r="555">
          <cell r="C555" t="str">
            <v>TORNILLO PLACA FIBROCEMENTO PUNTA BROCA 8 X 1 1/4" X 100UN</v>
          </cell>
          <cell r="D555" t="str">
            <v>UN</v>
          </cell>
          <cell r="E555">
            <v>7500</v>
          </cell>
        </row>
        <row r="556">
          <cell r="C556" t="str">
            <v>TORNILLO PUNTA DE BROCA EXTRAPLANA EST 8 X 1/2" (13MM)</v>
          </cell>
          <cell r="D556" t="str">
            <v>UN</v>
          </cell>
          <cell r="E556">
            <v>17.97</v>
          </cell>
        </row>
        <row r="557">
          <cell r="C557" t="str">
            <v>TORNILLOS ESTRUCTURA DRYWALL 0.9MM  7 X 7/16" X 100UN</v>
          </cell>
          <cell r="D557" t="str">
            <v>UN</v>
          </cell>
          <cell r="E557">
            <v>2300</v>
          </cell>
        </row>
        <row r="558">
          <cell r="C558" t="str">
            <v>TORNILLOS ESTRUCTURA PUNTA AGUDA 0.9MM  8X5/8"  X100UN</v>
          </cell>
          <cell r="D558" t="str">
            <v>UN</v>
          </cell>
          <cell r="E558">
            <v>5500</v>
          </cell>
        </row>
        <row r="559">
          <cell r="C559" t="str">
            <v>TORNILLOS ESTRUCTURA PUNTA AGUDA 0.9MM  8X9/16"  X100UN</v>
          </cell>
          <cell r="D559" t="str">
            <v>UN</v>
          </cell>
          <cell r="E559">
            <v>4500</v>
          </cell>
        </row>
        <row r="560">
          <cell r="C560" t="str">
            <v>TORNILLOS ESTRUCTURA PUNTA DE BROCA 1.9MM  8X1/2"  X 100UN</v>
          </cell>
          <cell r="D560" t="str">
            <v>UN</v>
          </cell>
          <cell r="E560">
            <v>3900</v>
          </cell>
        </row>
        <row r="561">
          <cell r="C561" t="str">
            <v>TORRE DE ILUMINACION DIESEL (4 REFLECTORES)</v>
          </cell>
          <cell r="D561" t="str">
            <v>HR</v>
          </cell>
          <cell r="E561">
            <v>109480</v>
          </cell>
        </row>
        <row r="562">
          <cell r="C562" t="str">
            <v xml:space="preserve">TRABILLA ANDAMIO TUBULAR (1.5M X 1.5M) </v>
          </cell>
          <cell r="D562" t="str">
            <v>DIA</v>
          </cell>
          <cell r="E562">
            <v>190.4</v>
          </cell>
        </row>
        <row r="563">
          <cell r="C563" t="str">
            <v>TRANSPORTE BOGOTÁ-PEREIRA</v>
          </cell>
          <cell r="D563" t="str">
            <v>GL</v>
          </cell>
          <cell r="E563">
            <v>714000</v>
          </cell>
        </row>
        <row r="564">
          <cell r="C564" t="str">
            <v>TRITURADO 1/2"</v>
          </cell>
          <cell r="D564" t="str">
            <v>M3</v>
          </cell>
          <cell r="E564">
            <v>42900</v>
          </cell>
        </row>
        <row r="565">
          <cell r="C565" t="str">
            <v>TUBO CERRAMIENTO NEGRO ACESCO 2" X 2.5MM X 6M</v>
          </cell>
          <cell r="D565" t="str">
            <v>UN</v>
          </cell>
          <cell r="E565">
            <v>82500</v>
          </cell>
        </row>
        <row r="566">
          <cell r="C566" t="str">
            <v>TUBO CORRUGADO 4''X6M 110MM ALCANTARILLADO</v>
          </cell>
          <cell r="D566" t="str">
            <v>UN</v>
          </cell>
          <cell r="E566">
            <v>62000</v>
          </cell>
        </row>
        <row r="567">
          <cell r="C567" t="str">
            <v>TUBO CUADRADO 2" X 2" X 1/8 MM ACESCO</v>
          </cell>
          <cell r="D567" t="str">
            <v>M</v>
          </cell>
          <cell r="E567">
            <v>19833.333333333332</v>
          </cell>
        </row>
        <row r="568">
          <cell r="C568" t="str">
            <v xml:space="preserve">VALVULA ACCESORIOS PARA ORINAL MEDIANO TIPO DOCOL REF. 4 AA TCDO1 O SIMILAR DE EMPOTRAR </v>
          </cell>
          <cell r="D568" t="str">
            <v>UN</v>
          </cell>
          <cell r="E568">
            <v>269500</v>
          </cell>
        </row>
        <row r="569">
          <cell r="C569" t="str">
            <v>VÁLVULA ANTIVANDÁLICA PUSH 4,8 Lpf - 1,28 Gpf</v>
          </cell>
          <cell r="D569" t="str">
            <v>UN</v>
          </cell>
          <cell r="E569">
            <v>269500</v>
          </cell>
        </row>
        <row r="570">
          <cell r="C570" t="str">
            <v>VARILLA LISA 5/8"</v>
          </cell>
          <cell r="D570"/>
          <cell r="E570">
            <v>29800</v>
          </cell>
        </row>
        <row r="571">
          <cell r="C571" t="str">
            <v>VARILLON 2CM X 4CM X 2,80MT</v>
          </cell>
          <cell r="D571" t="str">
            <v>UN</v>
          </cell>
          <cell r="E571">
            <v>2000</v>
          </cell>
        </row>
        <row r="572">
          <cell r="C572" t="str">
            <v>VARILLON 2CM X 4CM X 2,80MT</v>
          </cell>
          <cell r="D572" t="str">
            <v>UN</v>
          </cell>
          <cell r="E572">
            <v>2595</v>
          </cell>
        </row>
        <row r="573">
          <cell r="C573" t="str">
            <v>VENTANAS</v>
          </cell>
          <cell r="D573" t="str">
            <v>M2</v>
          </cell>
          <cell r="E573">
            <v>278214</v>
          </cell>
        </row>
        <row r="574">
          <cell r="C574" t="str">
            <v>VERTICAL 16.5CM  (COLLARIN) PESO 2.29KG</v>
          </cell>
          <cell r="D574"/>
          <cell r="E574">
            <v>71.400000000000006</v>
          </cell>
        </row>
        <row r="575">
          <cell r="C575" t="str">
            <v>VERTICAL 1MT PESO 4.92KG</v>
          </cell>
          <cell r="D575"/>
          <cell r="E575">
            <v>142.80000000000001</v>
          </cell>
        </row>
        <row r="576">
          <cell r="C576" t="str">
            <v>VERTICAL 2MT  PESO 9.52KG</v>
          </cell>
          <cell r="D576"/>
          <cell r="E576">
            <v>285.60000000000002</v>
          </cell>
        </row>
        <row r="577">
          <cell r="C577" t="str">
            <v>VERTICAL 50CM PESO 2.30KG</v>
          </cell>
          <cell r="D577" t="str">
            <v>DIA</v>
          </cell>
          <cell r="E577">
            <v>71.400000000000006</v>
          </cell>
        </row>
        <row r="578">
          <cell r="C578" t="str">
            <v>VIAJE 7 M3 EN PERIMETRO URBANO</v>
          </cell>
          <cell r="D578" t="str">
            <v>VJ</v>
          </cell>
          <cell r="E578">
            <v>24000</v>
          </cell>
        </row>
        <row r="579">
          <cell r="C579" t="str">
            <v>VIÁTICOS A PEREIRA</v>
          </cell>
          <cell r="D579" t="str">
            <v>GL</v>
          </cell>
          <cell r="E579">
            <v>2201500</v>
          </cell>
        </row>
        <row r="580">
          <cell r="C580" t="str">
            <v>VIBRADOR A GASOLINA</v>
          </cell>
          <cell r="D580" t="str">
            <v>DIA</v>
          </cell>
          <cell r="E580">
            <v>43435</v>
          </cell>
        </row>
        <row r="581">
          <cell r="C581" t="str">
            <v xml:space="preserve">VIBRADOR DE AGUJA </v>
          </cell>
          <cell r="D581" t="str">
            <v>DIA</v>
          </cell>
          <cell r="E581">
            <v>41650</v>
          </cell>
        </row>
        <row r="582">
          <cell r="C582" t="str">
            <v xml:space="preserve">VIBRADOR ELECTRICO </v>
          </cell>
          <cell r="D582" t="str">
            <v>DIA</v>
          </cell>
          <cell r="E582">
            <v>41650</v>
          </cell>
        </row>
        <row r="583">
          <cell r="C583" t="str">
            <v>VIBROCOMP DYNAPAC CC 1200 (2500KG)</v>
          </cell>
          <cell r="D583" t="str">
            <v>HR</v>
          </cell>
          <cell r="E583">
            <v>71400</v>
          </cell>
        </row>
        <row r="584">
          <cell r="C584" t="str">
            <v>VIBROCOMP ING RAND DX-70 (700KG)</v>
          </cell>
          <cell r="D584" t="str">
            <v>HR</v>
          </cell>
          <cell r="E584">
            <v>42840</v>
          </cell>
        </row>
        <row r="585">
          <cell r="C585" t="str">
            <v>VIBROCOMPACTADORA GASOLINA (RANA)</v>
          </cell>
          <cell r="D585" t="str">
            <v>DIA</v>
          </cell>
          <cell r="E585">
            <v>39270</v>
          </cell>
        </row>
        <row r="586">
          <cell r="C586" t="str">
            <v>VIDRIO LAMINADO ST 136 4+4 MM</v>
          </cell>
          <cell r="D586" t="str">
            <v>M2</v>
          </cell>
          <cell r="E586">
            <v>89051.26999999999</v>
          </cell>
        </row>
        <row r="587">
          <cell r="C587" t="str">
            <v>VIGUETA 1.40 REFORZADA</v>
          </cell>
          <cell r="D587" t="str">
            <v>DIA</v>
          </cell>
          <cell r="E587">
            <v>95.2</v>
          </cell>
        </row>
        <row r="588">
          <cell r="C588" t="str">
            <v>VIGUETA 1.4MTS MULTIANDAMIO PESO 11KG</v>
          </cell>
          <cell r="D588" t="str">
            <v>DIA</v>
          </cell>
          <cell r="E588">
            <v>190.4</v>
          </cell>
        </row>
        <row r="589">
          <cell r="C589" t="str">
            <v>VIGUETA 2MT REFORZADA</v>
          </cell>
          <cell r="D589" t="str">
            <v>DIA</v>
          </cell>
          <cell r="E589">
            <v>119</v>
          </cell>
        </row>
        <row r="590">
          <cell r="C590" t="str">
            <v>VIGUETA 3MT MULTIANDAMIO PESO 21KG</v>
          </cell>
          <cell r="D590" t="str">
            <v>DIA</v>
          </cell>
          <cell r="E590">
            <v>309.39999999999998</v>
          </cell>
        </row>
        <row r="591">
          <cell r="C591" t="str">
            <v xml:space="preserve">VIGUETA 3MT REFORZADA </v>
          </cell>
          <cell r="D591" t="str">
            <v>DIA</v>
          </cell>
          <cell r="E591">
            <v>142.80000000000001</v>
          </cell>
        </row>
        <row r="592">
          <cell r="C592" t="str">
            <v>VINILTEX - TIPO PINTUCO REF. SEGÚN COLOR DISEÑO O SIMILAR. (1/4 GALON BL HUESO)</v>
          </cell>
          <cell r="D592" t="str">
            <v>UN</v>
          </cell>
          <cell r="E592">
            <v>16900</v>
          </cell>
        </row>
        <row r="593">
          <cell r="C593" t="str">
            <v>VINILTEX - TIPO PINTUCO REF. SEGÚN COLOR DISEÑO O SIMILAR. (BLANCO PURO)</v>
          </cell>
          <cell r="D593" t="str">
            <v>GAL</v>
          </cell>
          <cell r="E593">
            <v>53900</v>
          </cell>
        </row>
        <row r="594">
          <cell r="C594" t="str">
            <v>VOLQUETA  7M3 (CARGUE A MANO)</v>
          </cell>
          <cell r="D594" t="str">
            <v>VJ</v>
          </cell>
          <cell r="E594">
            <v>180000</v>
          </cell>
        </row>
        <row r="595">
          <cell r="C595" t="str">
            <v>VOLQUETA  7M3 (CARGUE MECÁNICO) MINIMO 30 VIAJES</v>
          </cell>
          <cell r="D595" t="str">
            <v>VJ</v>
          </cell>
          <cell r="E595">
            <v>190000</v>
          </cell>
        </row>
        <row r="596">
          <cell r="C596" t="str">
            <v>VOLQUETA 6M3 (CARGUE A MANO)</v>
          </cell>
          <cell r="D596" t="str">
            <v>VJ</v>
          </cell>
          <cell r="E596">
            <v>98435.653005713059</v>
          </cell>
        </row>
        <row r="597">
          <cell r="C597" t="str">
            <v>WIN PLASTICO X 2,40M</v>
          </cell>
          <cell r="D597" t="str">
            <v>UN</v>
          </cell>
          <cell r="E597">
            <v>2700</v>
          </cell>
        </row>
        <row r="598">
          <cell r="C598"/>
          <cell r="D598"/>
          <cell r="E598"/>
        </row>
        <row r="599">
          <cell r="C599" t="str">
            <v>Acero estructural ASTM A-1011 Grado 50, Perlines lamina delgada</v>
          </cell>
          <cell r="D599" t="str">
            <v>Kg</v>
          </cell>
          <cell r="E599">
            <v>2690</v>
          </cell>
        </row>
        <row r="600">
          <cell r="C600" t="str">
            <v>Soldadura para hierro estructural</v>
          </cell>
          <cell r="D600" t="str">
            <v>Kg</v>
          </cell>
          <cell r="E600">
            <v>9000</v>
          </cell>
        </row>
        <row r="601">
          <cell r="C601" t="str">
            <v>Anticorrosivo gris</v>
          </cell>
          <cell r="D601" t="str">
            <v>Gl</v>
          </cell>
          <cell r="E601">
            <v>36740</v>
          </cell>
        </row>
        <row r="602">
          <cell r="C602" t="str">
            <v>Thiner</v>
          </cell>
          <cell r="D602" t="str">
            <v>Gl</v>
          </cell>
          <cell r="E602">
            <v>16500</v>
          </cell>
        </row>
        <row r="603">
          <cell r="C603" t="str">
            <v>Pintura esmalte para exteriores</v>
          </cell>
          <cell r="D603" t="str">
            <v>Gl</v>
          </cell>
          <cell r="E603">
            <v>52500</v>
          </cell>
        </row>
        <row r="604">
          <cell r="C604" t="str">
            <v>Soldador eléctrico</v>
          </cell>
          <cell r="D604" t="str">
            <v>Dia</v>
          </cell>
          <cell r="E604">
            <v>417</v>
          </cell>
        </row>
        <row r="605">
          <cell r="C605" t="str">
            <v xml:space="preserve">Oxicorte (OXIGENO-ACETILENO) </v>
          </cell>
          <cell r="D605" t="str">
            <v>Día</v>
          </cell>
          <cell r="E605">
            <v>27500</v>
          </cell>
        </row>
        <row r="606">
          <cell r="C606" t="str">
            <v xml:space="preserve">Equipo sandblasting-GRANALLADORA  </v>
          </cell>
          <cell r="D606" t="str">
            <v>Dia</v>
          </cell>
          <cell r="E606">
            <v>65000</v>
          </cell>
        </row>
        <row r="607">
          <cell r="C607" t="str">
            <v>Pulidora sin operario</v>
          </cell>
          <cell r="D607" t="str">
            <v>Día</v>
          </cell>
          <cell r="E607">
            <v>20000</v>
          </cell>
        </row>
        <row r="608">
          <cell r="C608"/>
          <cell r="D608"/>
          <cell r="E608"/>
        </row>
        <row r="609">
          <cell r="C609" t="str">
            <v>Paral 89 calibre 24 X 2,44 m</v>
          </cell>
          <cell r="D609" t="str">
            <v>Un</v>
          </cell>
          <cell r="E609">
            <v>9850</v>
          </cell>
        </row>
        <row r="610">
          <cell r="C610" t="str">
            <v xml:space="preserve">Canal 60 calibre 26 X 2,44 </v>
          </cell>
          <cell r="D610" t="str">
            <v>Un</v>
          </cell>
          <cell r="E610">
            <v>4580</v>
          </cell>
        </row>
        <row r="611">
          <cell r="C611" t="str">
            <v>Lámina de fibrocemento e = 8mm (Superboard de 8mm 2,44X1,22,  42,93Kg)</v>
          </cell>
          <cell r="D611" t="str">
            <v>M2</v>
          </cell>
          <cell r="E611">
            <v>19954.310000000001</v>
          </cell>
        </row>
        <row r="612">
          <cell r="C612" t="str">
            <v>Tornillo drywall 6 x 1" extra plano</v>
          </cell>
          <cell r="D612" t="str">
            <v>Un</v>
          </cell>
          <cell r="E612">
            <v>30</v>
          </cell>
        </row>
        <row r="613">
          <cell r="C613" t="str">
            <v>Tornillo estructura drywall 7*7/16 punta aguda</v>
          </cell>
          <cell r="D613" t="str">
            <v>Un</v>
          </cell>
          <cell r="E613">
            <v>20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MANO DE OBRA"/>
      <sheetName val="BASE DE DATOS"/>
      <sheetName val="ANALISIS UNITARIOS"/>
      <sheetName val="ITEMS"/>
      <sheetName val="Datos de ejemplo"/>
      <sheetName val="PPTO MECANICA"/>
      <sheetName val="CANTIDA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D25"/>
  <sheetViews>
    <sheetView workbookViewId="0">
      <selection activeCell="B20" sqref="B20"/>
    </sheetView>
  </sheetViews>
  <sheetFormatPr baseColWidth="10" defaultRowHeight="12.75"/>
  <cols>
    <col min="1" max="1" width="7.28515625" customWidth="1"/>
    <col min="2" max="2" width="68.5703125" customWidth="1"/>
  </cols>
  <sheetData>
    <row r="5" spans="1:4" ht="15">
      <c r="B5" s="125" t="s">
        <v>1212</v>
      </c>
    </row>
    <row r="6" spans="1:4" ht="15">
      <c r="B6" s="125" t="s">
        <v>1213</v>
      </c>
    </row>
    <row r="7" spans="1:4" ht="15">
      <c r="B7" s="125"/>
    </row>
    <row r="8" spans="1:4" ht="15">
      <c r="B8" s="125"/>
    </row>
    <row r="9" spans="1:4" ht="15">
      <c r="B9" s="125" t="s">
        <v>1211</v>
      </c>
    </row>
    <row r="10" spans="1:4" ht="15">
      <c r="D10" s="125"/>
    </row>
    <row r="11" spans="1:4" ht="15">
      <c r="A11" s="125">
        <v>1</v>
      </c>
      <c r="B11" s="225" t="s">
        <v>1216</v>
      </c>
    </row>
    <row r="12" spans="1:4" ht="15">
      <c r="A12" s="125">
        <v>2</v>
      </c>
      <c r="B12" s="225" t="s">
        <v>1207</v>
      </c>
    </row>
    <row r="13" spans="1:4" ht="15">
      <c r="A13" s="125">
        <v>3</v>
      </c>
      <c r="B13" s="225" t="s">
        <v>1170</v>
      </c>
    </row>
    <row r="14" spans="1:4" ht="15">
      <c r="A14" s="125">
        <v>4</v>
      </c>
      <c r="B14" s="225" t="s">
        <v>1784</v>
      </c>
    </row>
    <row r="15" spans="1:4" ht="15">
      <c r="A15" s="125">
        <v>5</v>
      </c>
      <c r="B15" s="225" t="s">
        <v>1701</v>
      </c>
    </row>
    <row r="16" spans="1:4" ht="15">
      <c r="A16" s="125">
        <v>6</v>
      </c>
      <c r="B16" s="225" t="s">
        <v>1171</v>
      </c>
    </row>
    <row r="17" spans="1:2" ht="15">
      <c r="A17" s="125">
        <v>7</v>
      </c>
      <c r="B17" s="225" t="s">
        <v>1702</v>
      </c>
    </row>
    <row r="18" spans="1:2" ht="15">
      <c r="A18" s="125">
        <v>8</v>
      </c>
      <c r="B18" s="225" t="s">
        <v>1703</v>
      </c>
    </row>
    <row r="19" spans="1:2" ht="15">
      <c r="A19" s="125">
        <v>9</v>
      </c>
      <c r="B19" s="225" t="s">
        <v>1704</v>
      </c>
    </row>
    <row r="20" spans="1:2" ht="15">
      <c r="A20" s="125">
        <v>10</v>
      </c>
      <c r="B20" s="225" t="s">
        <v>1172</v>
      </c>
    </row>
    <row r="21" spans="1:2" ht="15">
      <c r="A21" s="125">
        <v>11</v>
      </c>
      <c r="B21" s="225" t="s">
        <v>1711</v>
      </c>
    </row>
    <row r="22" spans="1:2" ht="15">
      <c r="A22" s="125">
        <v>12</v>
      </c>
      <c r="B22" s="225" t="s">
        <v>1173</v>
      </c>
    </row>
    <row r="23" spans="1:2" ht="15">
      <c r="A23" s="125">
        <v>13</v>
      </c>
      <c r="B23" s="225" t="s">
        <v>1208</v>
      </c>
    </row>
    <row r="24" spans="1:2" ht="15">
      <c r="A24" s="125">
        <v>14</v>
      </c>
      <c r="B24" s="225" t="s">
        <v>1209</v>
      </c>
    </row>
    <row r="25" spans="1:2" ht="15">
      <c r="A25" s="125">
        <v>15</v>
      </c>
      <c r="B25" s="225" t="s">
        <v>1210</v>
      </c>
    </row>
  </sheetData>
  <hyperlinks>
    <hyperlink ref="B16" location="'APU OBRA CIVIL'!A1" display="APU OBRA CIVIL" xr:uid="{00000000-0004-0000-0000-000000000000}"/>
    <hyperlink ref="B11" location="'PPTO GENERAL'!A1" display="ÍNDICE" xr:uid="{00000000-0004-0000-0000-000001000000}"/>
    <hyperlink ref="B13" location="'PPTO GENERAL'!A1" display="PRESUPUESTO GENERAL" xr:uid="{00000000-0004-0000-0000-000002000000}"/>
    <hyperlink ref="B17" location="'Cant HS'!A1" display="CANTIDADES HS" xr:uid="{00000000-0004-0000-0000-000003000000}"/>
    <hyperlink ref="B18" location="'APU HS'!A1" display="APUS HS" xr:uid="{00000000-0004-0000-0000-000004000000}"/>
    <hyperlink ref="B19" location="Cant.ObraElect.!A1" display="CANTIDADES ELECTRICAS" xr:uid="{00000000-0004-0000-0000-000005000000}"/>
    <hyperlink ref="B20" location="'APU OBRA ELECT'!A1" display="APU ELECTRICAS" xr:uid="{00000000-0004-0000-0000-000006000000}"/>
    <hyperlink ref="B12" location="AIU!A1" display="ANALISIS DE AIU" xr:uid="{00000000-0004-0000-0000-000007000000}"/>
    <hyperlink ref="B21" location="'MO CIVIL'!A1" display="MANO DE OBRA CIVIL" xr:uid="{00000000-0004-0000-0000-000008000000}"/>
    <hyperlink ref="B22" location="'MO ELECT.'!A1" display="MANO DE OBRA ELECTRICAS" xr:uid="{00000000-0004-0000-0000-000009000000}"/>
    <hyperlink ref="B23" location="'FP DIRECTIVOS'!A1" display="FACTOR PRESTACIONAL DIRECTIVOS" xr:uid="{00000000-0004-0000-0000-00000A000000}"/>
    <hyperlink ref="B24" location="'FP MAESTRO'!A1" display="FACTOR PRESTACIONAL MAESTRO" xr:uid="{00000000-0004-0000-0000-00000B000000}"/>
    <hyperlink ref="B25" location="'FP 1 Y 1.5 SMMLV'!A1" display="FACTOR PRESTACIONAL 1 Y 1.5 SMMLV" xr:uid="{00000000-0004-0000-0000-00000C000000}"/>
    <hyperlink ref="B15" location="CantObraCivil!A1" display="CANTIDADES OBRA CIVIL" xr:uid="{00000000-0004-0000-0000-00000D000000}"/>
    <hyperlink ref="B14" location="'APU SGSST'!A1" display="APU SGSST" xr:uid="{00000000-0004-0000-0000-00000E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58EBD-4D33-4E94-99E9-09E4103B1C5F}">
  <dimension ref="A1:G439"/>
  <sheetViews>
    <sheetView topLeftCell="A397" workbookViewId="0">
      <selection activeCell="C406" sqref="C406"/>
    </sheetView>
  </sheetViews>
  <sheetFormatPr baseColWidth="10" defaultColWidth="11.42578125" defaultRowHeight="12.75"/>
  <cols>
    <col min="1" max="1" width="6.7109375" style="44" customWidth="1"/>
    <col min="2" max="2" width="11.28515625" style="44" customWidth="1"/>
    <col min="3" max="3" width="55.7109375" style="41" customWidth="1"/>
    <col min="4" max="4" width="4.85546875" style="45" customWidth="1"/>
    <col min="5" max="5" width="10.42578125" style="45" customWidth="1"/>
    <col min="6" max="6" width="19.5703125" style="43" bestFit="1" customWidth="1"/>
    <col min="7" max="7" width="20.7109375" style="47" customWidth="1"/>
    <col min="8" max="16384" width="11.42578125" style="41"/>
  </cols>
  <sheetData>
    <row r="1" spans="1:7" ht="33.75" customHeight="1" thickBot="1">
      <c r="A1" s="164" t="s">
        <v>1214</v>
      </c>
      <c r="B1" s="164"/>
      <c r="C1" s="295" t="s">
        <v>1899</v>
      </c>
      <c r="D1" s="296"/>
      <c r="E1" s="296"/>
      <c r="F1" s="296"/>
      <c r="G1" s="297"/>
    </row>
    <row r="2" spans="1:7" ht="39" thickBot="1">
      <c r="A2" s="165" t="s">
        <v>1879</v>
      </c>
      <c r="B2" s="290" t="s">
        <v>1881</v>
      </c>
      <c r="C2" s="186" t="s">
        <v>28</v>
      </c>
      <c r="D2" s="187" t="s">
        <v>0</v>
      </c>
      <c r="E2" s="187" t="s">
        <v>17</v>
      </c>
      <c r="F2" s="188" t="s">
        <v>1698</v>
      </c>
      <c r="G2" s="187" t="s">
        <v>19</v>
      </c>
    </row>
    <row r="3" spans="1:7" ht="15">
      <c r="A3" s="180">
        <v>1</v>
      </c>
      <c r="B3" s="180"/>
      <c r="C3" s="181" t="s">
        <v>1699</v>
      </c>
      <c r="D3" s="182"/>
      <c r="E3" s="182"/>
      <c r="F3" s="183"/>
      <c r="G3" s="184"/>
    </row>
    <row r="4" spans="1:7">
      <c r="A4" s="170">
        <v>1.1000000000000001</v>
      </c>
      <c r="B4" s="170"/>
      <c r="C4" s="168" t="s">
        <v>1779</v>
      </c>
      <c r="D4" s="185" t="s">
        <v>12</v>
      </c>
      <c r="E4" s="169">
        <v>2</v>
      </c>
      <c r="F4" s="176"/>
      <c r="G4" s="167">
        <f>E4*F4</f>
        <v>0</v>
      </c>
    </row>
    <row r="5" spans="1:7">
      <c r="A5" s="170">
        <v>1.2</v>
      </c>
      <c r="B5" s="170"/>
      <c r="C5" s="168" t="s">
        <v>1243</v>
      </c>
      <c r="D5" s="185" t="s">
        <v>12</v>
      </c>
      <c r="E5" s="169">
        <v>1</v>
      </c>
      <c r="F5" s="176"/>
      <c r="G5" s="167">
        <f>E5*F5</f>
        <v>0</v>
      </c>
    </row>
    <row r="6" spans="1:7" ht="15">
      <c r="A6" s="171"/>
      <c r="B6" s="173"/>
      <c r="C6" s="172" t="s">
        <v>1218</v>
      </c>
      <c r="D6" s="173"/>
      <c r="E6" s="173"/>
      <c r="F6" s="174"/>
      <c r="G6" s="175"/>
    </row>
    <row r="7" spans="1:7">
      <c r="A7" s="170">
        <v>1.3</v>
      </c>
      <c r="B7" s="170"/>
      <c r="C7" s="168" t="s">
        <v>1242</v>
      </c>
      <c r="D7" s="185" t="s">
        <v>2</v>
      </c>
      <c r="E7" s="169">
        <v>397</v>
      </c>
      <c r="F7" s="176"/>
      <c r="G7" s="167">
        <f>E7*F7</f>
        <v>0</v>
      </c>
    </row>
    <row r="8" spans="1:7" ht="27.75" customHeight="1">
      <c r="A8" s="170">
        <v>1.4</v>
      </c>
      <c r="B8" s="291" t="s">
        <v>1882</v>
      </c>
      <c r="C8" s="292" t="s">
        <v>1780</v>
      </c>
      <c r="D8" s="185" t="s">
        <v>2</v>
      </c>
      <c r="E8" s="169">
        <v>219</v>
      </c>
      <c r="F8" s="176"/>
      <c r="G8" s="167">
        <f>E8*F8</f>
        <v>0</v>
      </c>
    </row>
    <row r="9" spans="1:7">
      <c r="A9" s="170">
        <v>1.5</v>
      </c>
      <c r="B9" s="170"/>
      <c r="C9" s="168" t="s">
        <v>1581</v>
      </c>
      <c r="D9" s="185" t="s">
        <v>2</v>
      </c>
      <c r="E9" s="169">
        <v>378</v>
      </c>
      <c r="F9" s="176"/>
      <c r="G9" s="167">
        <f>E9*F9</f>
        <v>0</v>
      </c>
    </row>
    <row r="10" spans="1:7">
      <c r="A10" s="170">
        <v>1.6</v>
      </c>
      <c r="B10" s="170"/>
      <c r="C10" s="168" t="s">
        <v>1270</v>
      </c>
      <c r="D10" s="185" t="s">
        <v>2</v>
      </c>
      <c r="E10" s="169">
        <v>179</v>
      </c>
      <c r="F10" s="176"/>
      <c r="G10" s="167">
        <f>E10*F10</f>
        <v>0</v>
      </c>
    </row>
    <row r="11" spans="1:7" ht="15">
      <c r="A11" s="171"/>
      <c r="B11" s="173"/>
      <c r="C11" s="172" t="s">
        <v>1217</v>
      </c>
      <c r="D11" s="173"/>
      <c r="E11" s="173"/>
      <c r="F11" s="174"/>
      <c r="G11" s="175"/>
    </row>
    <row r="12" spans="1:7" ht="51">
      <c r="A12" s="170">
        <v>1.7</v>
      </c>
      <c r="B12" s="170"/>
      <c r="C12" s="168" t="s">
        <v>1269</v>
      </c>
      <c r="D12" s="185" t="s">
        <v>1</v>
      </c>
      <c r="E12" s="169">
        <v>252</v>
      </c>
      <c r="F12" s="176"/>
      <c r="G12" s="167">
        <f t="shared" ref="G12:G18" si="0">E12*F12</f>
        <v>0</v>
      </c>
    </row>
    <row r="13" spans="1:7" ht="25.5">
      <c r="A13" s="170">
        <v>1.8</v>
      </c>
      <c r="B13" s="170"/>
      <c r="C13" s="168" t="s">
        <v>1268</v>
      </c>
      <c r="D13" s="185" t="s">
        <v>5</v>
      </c>
      <c r="E13" s="169">
        <v>37</v>
      </c>
      <c r="F13" s="176"/>
      <c r="G13" s="167">
        <f t="shared" si="0"/>
        <v>0</v>
      </c>
    </row>
    <row r="14" spans="1:7" ht="25.5">
      <c r="A14" s="170">
        <v>1.9</v>
      </c>
      <c r="B14" s="170"/>
      <c r="C14" s="168" t="s">
        <v>1267</v>
      </c>
      <c r="D14" s="185" t="s">
        <v>1</v>
      </c>
      <c r="E14" s="169">
        <v>258</v>
      </c>
      <c r="F14" s="176"/>
      <c r="G14" s="167">
        <f t="shared" si="0"/>
        <v>0</v>
      </c>
    </row>
    <row r="15" spans="1:7" ht="25.5">
      <c r="A15" s="166">
        <v>1.1000000000000001</v>
      </c>
      <c r="B15" s="166"/>
      <c r="C15" s="168" t="s">
        <v>1271</v>
      </c>
      <c r="D15" s="185" t="s">
        <v>5</v>
      </c>
      <c r="E15" s="169">
        <v>9</v>
      </c>
      <c r="F15" s="176"/>
      <c r="G15" s="167">
        <f t="shared" si="0"/>
        <v>0</v>
      </c>
    </row>
    <row r="16" spans="1:7">
      <c r="A16" s="166">
        <v>1.1100000000000001</v>
      </c>
      <c r="B16" s="166"/>
      <c r="C16" s="168" t="s">
        <v>1272</v>
      </c>
      <c r="D16" s="185" t="s">
        <v>1</v>
      </c>
      <c r="E16" s="169">
        <v>222</v>
      </c>
      <c r="F16" s="176"/>
      <c r="G16" s="167">
        <f t="shared" si="0"/>
        <v>0</v>
      </c>
    </row>
    <row r="17" spans="1:7">
      <c r="A17" s="166">
        <v>1.1200000000000001</v>
      </c>
      <c r="B17" s="166"/>
      <c r="C17" s="168" t="s">
        <v>1248</v>
      </c>
      <c r="D17" s="185" t="s">
        <v>5</v>
      </c>
      <c r="E17" s="169">
        <v>12</v>
      </c>
      <c r="F17" s="176"/>
      <c r="G17" s="167">
        <f t="shared" si="0"/>
        <v>0</v>
      </c>
    </row>
    <row r="18" spans="1:7">
      <c r="A18" s="166">
        <v>1.1299999999999999</v>
      </c>
      <c r="B18" s="166"/>
      <c r="C18" s="168" t="s">
        <v>1249</v>
      </c>
      <c r="D18" s="185" t="s">
        <v>5</v>
      </c>
      <c r="E18" s="169">
        <v>12</v>
      </c>
      <c r="F18" s="176"/>
      <c r="G18" s="167">
        <f t="shared" si="0"/>
        <v>0</v>
      </c>
    </row>
    <row r="19" spans="1:7" ht="15">
      <c r="A19" s="177"/>
      <c r="B19" s="259"/>
      <c r="C19" s="172" t="s">
        <v>1716</v>
      </c>
      <c r="D19" s="173"/>
      <c r="E19" s="173"/>
      <c r="F19" s="178"/>
      <c r="G19" s="179">
        <f>SUM(G4:G18)</f>
        <v>0</v>
      </c>
    </row>
    <row r="20" spans="1:7" ht="15">
      <c r="A20" s="180">
        <v>2</v>
      </c>
      <c r="B20" s="180"/>
      <c r="C20" s="181" t="s">
        <v>4</v>
      </c>
      <c r="D20" s="182"/>
      <c r="E20" s="182"/>
      <c r="F20" s="183"/>
      <c r="G20" s="184"/>
    </row>
    <row r="21" spans="1:7" ht="25.5">
      <c r="A21" s="170">
        <v>2.1</v>
      </c>
      <c r="B21" s="291" t="s">
        <v>1882</v>
      </c>
      <c r="C21" s="292" t="s">
        <v>1641</v>
      </c>
      <c r="D21" s="185" t="s">
        <v>5</v>
      </c>
      <c r="E21" s="169">
        <v>121</v>
      </c>
      <c r="F21" s="176"/>
      <c r="G21" s="167">
        <f t="shared" ref="G21:G27" si="1">E21*F21</f>
        <v>0</v>
      </c>
    </row>
    <row r="22" spans="1:7" ht="25.5">
      <c r="A22" s="170">
        <v>2.2000000000000002</v>
      </c>
      <c r="B22" s="291" t="s">
        <v>1882</v>
      </c>
      <c r="C22" s="292" t="s">
        <v>1640</v>
      </c>
      <c r="D22" s="185" t="s">
        <v>5</v>
      </c>
      <c r="E22" s="169">
        <v>178</v>
      </c>
      <c r="F22" s="176"/>
      <c r="G22" s="167">
        <f t="shared" si="1"/>
        <v>0</v>
      </c>
    </row>
    <row r="23" spans="1:7" ht="25.5">
      <c r="A23" s="170">
        <v>2.2999999999999998</v>
      </c>
      <c r="B23" s="291" t="s">
        <v>1882</v>
      </c>
      <c r="C23" s="292" t="s">
        <v>1695</v>
      </c>
      <c r="D23" s="185" t="s">
        <v>5</v>
      </c>
      <c r="E23" s="169">
        <v>190</v>
      </c>
      <c r="F23" s="176"/>
      <c r="G23" s="167">
        <f t="shared" si="1"/>
        <v>0</v>
      </c>
    </row>
    <row r="24" spans="1:7" ht="25.5">
      <c r="A24" s="170">
        <v>2.4</v>
      </c>
      <c r="B24" s="291" t="s">
        <v>1882</v>
      </c>
      <c r="C24" s="292" t="s">
        <v>1696</v>
      </c>
      <c r="D24" s="185" t="s">
        <v>2</v>
      </c>
      <c r="E24" s="169">
        <v>52</v>
      </c>
      <c r="F24" s="176"/>
      <c r="G24" s="167">
        <f t="shared" si="1"/>
        <v>0</v>
      </c>
    </row>
    <row r="25" spans="1:7" ht="38.25">
      <c r="A25" s="170">
        <v>2.5</v>
      </c>
      <c r="B25" s="170"/>
      <c r="C25" s="168" t="s">
        <v>1633</v>
      </c>
      <c r="D25" s="185" t="s">
        <v>2</v>
      </c>
      <c r="E25" s="169">
        <v>8</v>
      </c>
      <c r="F25" s="176"/>
      <c r="G25" s="167">
        <f t="shared" si="1"/>
        <v>0</v>
      </c>
    </row>
    <row r="26" spans="1:7">
      <c r="A26" s="170">
        <v>2.6</v>
      </c>
      <c r="B26" s="291" t="s">
        <v>1882</v>
      </c>
      <c r="C26" s="292" t="s">
        <v>512</v>
      </c>
      <c r="D26" s="185" t="s">
        <v>2</v>
      </c>
      <c r="E26" s="169">
        <v>191</v>
      </c>
      <c r="F26" s="176"/>
      <c r="G26" s="167">
        <f t="shared" si="1"/>
        <v>0</v>
      </c>
    </row>
    <row r="27" spans="1:7">
      <c r="A27" s="170">
        <v>2.7</v>
      </c>
      <c r="B27" s="291" t="s">
        <v>1882</v>
      </c>
      <c r="C27" s="292" t="s">
        <v>1623</v>
      </c>
      <c r="D27" s="185" t="s">
        <v>2</v>
      </c>
      <c r="E27" s="169">
        <v>44</v>
      </c>
      <c r="F27" s="176"/>
      <c r="G27" s="167">
        <f t="shared" si="1"/>
        <v>0</v>
      </c>
    </row>
    <row r="28" spans="1:7" ht="15">
      <c r="A28" s="177"/>
      <c r="B28" s="259"/>
      <c r="C28" s="172" t="s">
        <v>1717</v>
      </c>
      <c r="D28" s="173"/>
      <c r="E28" s="173"/>
      <c r="F28" s="178"/>
      <c r="G28" s="179">
        <f>SUM(G21:G27)</f>
        <v>0</v>
      </c>
    </row>
    <row r="29" spans="1:7" ht="15">
      <c r="A29" s="180">
        <v>3</v>
      </c>
      <c r="B29" s="180"/>
      <c r="C29" s="181" t="s">
        <v>1274</v>
      </c>
      <c r="D29" s="182"/>
      <c r="E29" s="182"/>
      <c r="F29" s="183"/>
      <c r="G29" s="184"/>
    </row>
    <row r="30" spans="1:7">
      <c r="A30" s="170" t="s">
        <v>1219</v>
      </c>
      <c r="B30" s="291" t="s">
        <v>1882</v>
      </c>
      <c r="C30" s="292" t="s">
        <v>514</v>
      </c>
      <c r="D30" s="185" t="s">
        <v>2</v>
      </c>
      <c r="E30" s="169">
        <v>265</v>
      </c>
      <c r="F30" s="176"/>
      <c r="G30" s="167">
        <f t="shared" ref="G30:G40" si="2">E30*F30</f>
        <v>0</v>
      </c>
    </row>
    <row r="31" spans="1:7">
      <c r="A31" s="170" t="s">
        <v>1103</v>
      </c>
      <c r="B31" s="291" t="s">
        <v>1882</v>
      </c>
      <c r="C31" s="292" t="s">
        <v>515</v>
      </c>
      <c r="D31" s="185" t="s">
        <v>2</v>
      </c>
      <c r="E31" s="169">
        <v>51</v>
      </c>
      <c r="F31" s="176"/>
      <c r="G31" s="167">
        <f t="shared" si="2"/>
        <v>0</v>
      </c>
    </row>
    <row r="32" spans="1:7" ht="25.5">
      <c r="A32" s="170" t="s">
        <v>1220</v>
      </c>
      <c r="B32" s="170"/>
      <c r="C32" s="168" t="s">
        <v>1637</v>
      </c>
      <c r="D32" s="185" t="s">
        <v>2</v>
      </c>
      <c r="E32" s="169">
        <v>5</v>
      </c>
      <c r="F32" s="176"/>
      <c r="G32" s="167">
        <f t="shared" si="2"/>
        <v>0</v>
      </c>
    </row>
    <row r="33" spans="1:7">
      <c r="A33" s="170">
        <v>3.4</v>
      </c>
      <c r="B33" s="291" t="s">
        <v>1882</v>
      </c>
      <c r="C33" s="292" t="s">
        <v>1624</v>
      </c>
      <c r="D33" s="185" t="s">
        <v>2</v>
      </c>
      <c r="E33" s="169">
        <v>161</v>
      </c>
      <c r="F33" s="176"/>
      <c r="G33" s="167">
        <f t="shared" si="2"/>
        <v>0</v>
      </c>
    </row>
    <row r="34" spans="1:7" ht="25.5">
      <c r="A34" s="170">
        <v>3.5</v>
      </c>
      <c r="B34" s="291" t="s">
        <v>1882</v>
      </c>
      <c r="C34" s="292" t="s">
        <v>1627</v>
      </c>
      <c r="D34" s="185" t="s">
        <v>1</v>
      </c>
      <c r="E34" s="169">
        <v>2652</v>
      </c>
      <c r="F34" s="176"/>
      <c r="G34" s="167">
        <f t="shared" si="2"/>
        <v>0</v>
      </c>
    </row>
    <row r="35" spans="1:7">
      <c r="A35" s="170">
        <v>3.6</v>
      </c>
      <c r="B35" s="291" t="s">
        <v>1882</v>
      </c>
      <c r="C35" s="292" t="s">
        <v>516</v>
      </c>
      <c r="D35" s="185" t="s">
        <v>7</v>
      </c>
      <c r="E35" s="169">
        <v>272257</v>
      </c>
      <c r="F35" s="176"/>
      <c r="G35" s="167">
        <f t="shared" si="2"/>
        <v>0</v>
      </c>
    </row>
    <row r="36" spans="1:7">
      <c r="A36" s="170">
        <v>3.7</v>
      </c>
      <c r="B36" s="291" t="s">
        <v>1882</v>
      </c>
      <c r="C36" s="292" t="s">
        <v>1626</v>
      </c>
      <c r="D36" s="185" t="s">
        <v>7</v>
      </c>
      <c r="E36" s="169">
        <v>15874</v>
      </c>
      <c r="F36" s="176"/>
      <c r="G36" s="167">
        <f t="shared" si="2"/>
        <v>0</v>
      </c>
    </row>
    <row r="37" spans="1:7">
      <c r="A37" s="170">
        <v>3.8</v>
      </c>
      <c r="B37" s="170"/>
      <c r="C37" s="168" t="s">
        <v>1625</v>
      </c>
      <c r="D37" s="185" t="s">
        <v>7</v>
      </c>
      <c r="E37" s="169">
        <v>1468</v>
      </c>
      <c r="F37" s="176"/>
      <c r="G37" s="167">
        <f t="shared" si="2"/>
        <v>0</v>
      </c>
    </row>
    <row r="38" spans="1:7">
      <c r="A38" s="170">
        <v>3.9</v>
      </c>
      <c r="B38" s="291" t="s">
        <v>1882</v>
      </c>
      <c r="C38" s="292" t="s">
        <v>513</v>
      </c>
      <c r="D38" s="185" t="s">
        <v>1</v>
      </c>
      <c r="E38" s="169">
        <v>491</v>
      </c>
      <c r="F38" s="176"/>
      <c r="G38" s="167">
        <f t="shared" si="2"/>
        <v>0</v>
      </c>
    </row>
    <row r="39" spans="1:7">
      <c r="A39" s="166">
        <v>3.1</v>
      </c>
      <c r="B39" s="166"/>
      <c r="C39" s="168" t="s">
        <v>1245</v>
      </c>
      <c r="D39" s="185" t="s">
        <v>7</v>
      </c>
      <c r="E39" s="169">
        <v>727</v>
      </c>
      <c r="F39" s="176"/>
      <c r="G39" s="167">
        <f t="shared" si="2"/>
        <v>0</v>
      </c>
    </row>
    <row r="40" spans="1:7">
      <c r="A40" s="170">
        <v>3.11</v>
      </c>
      <c r="B40" s="170"/>
      <c r="C40" s="168" t="s">
        <v>1383</v>
      </c>
      <c r="D40" s="185" t="s">
        <v>5</v>
      </c>
      <c r="E40" s="169">
        <v>40</v>
      </c>
      <c r="F40" s="176"/>
      <c r="G40" s="167">
        <f t="shared" si="2"/>
        <v>0</v>
      </c>
    </row>
    <row r="41" spans="1:7" ht="15">
      <c r="A41" s="177"/>
      <c r="B41" s="259"/>
      <c r="C41" s="172" t="s">
        <v>1718</v>
      </c>
      <c r="D41" s="173"/>
      <c r="E41" s="173"/>
      <c r="F41" s="178"/>
      <c r="G41" s="217">
        <f>SUM(G30:G40)</f>
        <v>0</v>
      </c>
    </row>
    <row r="42" spans="1:7" ht="15">
      <c r="A42" s="180">
        <v>4</v>
      </c>
      <c r="B42" s="180"/>
      <c r="C42" s="181" t="s">
        <v>1084</v>
      </c>
      <c r="D42" s="182"/>
      <c r="E42" s="182"/>
      <c r="F42" s="183"/>
      <c r="G42" s="184"/>
    </row>
    <row r="43" spans="1:7">
      <c r="A43" s="170">
        <v>4.0999999999999996</v>
      </c>
      <c r="B43" s="291" t="s">
        <v>1882</v>
      </c>
      <c r="C43" s="292" t="s">
        <v>1287</v>
      </c>
      <c r="D43" s="185" t="s">
        <v>1</v>
      </c>
      <c r="E43" s="169">
        <v>1791</v>
      </c>
      <c r="F43" s="176"/>
      <c r="G43" s="167">
        <f>E43*F43</f>
        <v>0</v>
      </c>
    </row>
    <row r="44" spans="1:7" ht="25.5">
      <c r="A44" s="170">
        <v>4.2</v>
      </c>
      <c r="B44" s="291" t="s">
        <v>1882</v>
      </c>
      <c r="C44" s="292" t="s">
        <v>1792</v>
      </c>
      <c r="D44" s="185" t="s">
        <v>1</v>
      </c>
      <c r="E44" s="169">
        <v>1857</v>
      </c>
      <c r="F44" s="176"/>
      <c r="G44" s="167">
        <f>E44*F44</f>
        <v>0</v>
      </c>
    </row>
    <row r="45" spans="1:7">
      <c r="A45" s="170">
        <v>4.3</v>
      </c>
      <c r="B45" s="170"/>
      <c r="C45" s="168" t="s">
        <v>1664</v>
      </c>
      <c r="D45" s="185" t="s">
        <v>5</v>
      </c>
      <c r="E45" s="169">
        <v>125</v>
      </c>
      <c r="F45" s="176"/>
      <c r="G45" s="167">
        <f>E45*F45</f>
        <v>0</v>
      </c>
    </row>
    <row r="46" spans="1:7" ht="15">
      <c r="A46" s="177"/>
      <c r="B46" s="259"/>
      <c r="C46" s="172" t="s">
        <v>1719</v>
      </c>
      <c r="D46" s="173"/>
      <c r="E46" s="173"/>
      <c r="F46" s="178"/>
      <c r="G46" s="217">
        <f>SUM(G43:G45)</f>
        <v>0</v>
      </c>
    </row>
    <row r="47" spans="1:7" ht="15">
      <c r="A47" s="180">
        <v>5</v>
      </c>
      <c r="B47" s="180"/>
      <c r="C47" s="181" t="s">
        <v>8</v>
      </c>
      <c r="D47" s="182"/>
      <c r="E47" s="182"/>
      <c r="F47" s="183"/>
      <c r="G47" s="184"/>
    </row>
    <row r="48" spans="1:7">
      <c r="A48" s="170">
        <v>5.0999999999999996</v>
      </c>
      <c r="B48" s="291" t="s">
        <v>1882</v>
      </c>
      <c r="C48" s="292" t="s">
        <v>1296</v>
      </c>
      <c r="D48" s="185" t="s">
        <v>1</v>
      </c>
      <c r="E48" s="169">
        <v>1807</v>
      </c>
      <c r="F48" s="176"/>
      <c r="G48" s="167">
        <f>E48*F48</f>
        <v>0</v>
      </c>
    </row>
    <row r="49" spans="1:7" ht="24.75" customHeight="1">
      <c r="A49" s="170">
        <v>5.2</v>
      </c>
      <c r="B49" s="291" t="s">
        <v>1882</v>
      </c>
      <c r="C49" s="292" t="s">
        <v>1297</v>
      </c>
      <c r="D49" s="185" t="s">
        <v>1</v>
      </c>
      <c r="E49" s="169">
        <v>1485</v>
      </c>
      <c r="F49" s="176"/>
      <c r="G49" s="167">
        <f>E49*F49</f>
        <v>0</v>
      </c>
    </row>
    <row r="50" spans="1:7" ht="15">
      <c r="A50" s="177"/>
      <c r="B50" s="259"/>
      <c r="C50" s="172" t="s">
        <v>1720</v>
      </c>
      <c r="D50" s="173"/>
      <c r="E50" s="173"/>
      <c r="F50" s="178"/>
      <c r="G50" s="217">
        <f>SUM(G48:G49)</f>
        <v>0</v>
      </c>
    </row>
    <row r="51" spans="1:7" ht="15">
      <c r="A51" s="180">
        <v>6</v>
      </c>
      <c r="B51" s="180"/>
      <c r="C51" s="181" t="s">
        <v>1079</v>
      </c>
      <c r="D51" s="182"/>
      <c r="E51" s="182"/>
      <c r="F51" s="183"/>
      <c r="G51" s="184"/>
    </row>
    <row r="52" spans="1:7" s="42" customFormat="1" ht="25.5">
      <c r="A52" s="170" t="s">
        <v>1221</v>
      </c>
      <c r="B52" s="291" t="s">
        <v>1882</v>
      </c>
      <c r="C52" s="292" t="s">
        <v>1298</v>
      </c>
      <c r="D52" s="185" t="s">
        <v>1</v>
      </c>
      <c r="E52" s="169">
        <v>54</v>
      </c>
      <c r="F52" s="176"/>
      <c r="G52" s="167">
        <f>E52*F52</f>
        <v>0</v>
      </c>
    </row>
    <row r="53" spans="1:7" ht="38.25">
      <c r="A53" s="170" t="s">
        <v>1222</v>
      </c>
      <c r="B53" s="291" t="s">
        <v>1882</v>
      </c>
      <c r="C53" s="292" t="s">
        <v>1301</v>
      </c>
      <c r="D53" s="185" t="s">
        <v>1</v>
      </c>
      <c r="E53" s="169">
        <v>440</v>
      </c>
      <c r="F53" s="176"/>
      <c r="G53" s="167">
        <f>E53*F53</f>
        <v>0</v>
      </c>
    </row>
    <row r="54" spans="1:7" ht="25.5">
      <c r="A54" s="170">
        <v>6.3</v>
      </c>
      <c r="B54" s="291" t="s">
        <v>1882</v>
      </c>
      <c r="C54" s="292" t="s">
        <v>1302</v>
      </c>
      <c r="D54" s="185" t="s">
        <v>5</v>
      </c>
      <c r="E54" s="169">
        <v>138</v>
      </c>
      <c r="F54" s="176"/>
      <c r="G54" s="167">
        <f>E54*F54</f>
        <v>0</v>
      </c>
    </row>
    <row r="55" spans="1:7" ht="25.5">
      <c r="A55" s="170">
        <v>6.4</v>
      </c>
      <c r="B55" s="291" t="s">
        <v>1882</v>
      </c>
      <c r="C55" s="292" t="s">
        <v>1303</v>
      </c>
      <c r="D55" s="185" t="s">
        <v>5</v>
      </c>
      <c r="E55" s="169">
        <v>277</v>
      </c>
      <c r="F55" s="176"/>
      <c r="G55" s="167">
        <f>E55*F55</f>
        <v>0</v>
      </c>
    </row>
    <row r="56" spans="1:7">
      <c r="A56" s="170">
        <v>6.5</v>
      </c>
      <c r="B56" s="170"/>
      <c r="C56" s="168" t="s">
        <v>1304</v>
      </c>
      <c r="D56" s="185" t="s">
        <v>12</v>
      </c>
      <c r="E56" s="169">
        <v>1</v>
      </c>
      <c r="F56" s="176"/>
      <c r="G56" s="167">
        <f>E56*F56</f>
        <v>0</v>
      </c>
    </row>
    <row r="57" spans="1:7" ht="15">
      <c r="A57" s="177"/>
      <c r="B57" s="259"/>
      <c r="C57" s="172" t="s">
        <v>1721</v>
      </c>
      <c r="D57" s="173"/>
      <c r="E57" s="173"/>
      <c r="F57" s="178"/>
      <c r="G57" s="217">
        <f>SUM(G52:G56)</f>
        <v>0</v>
      </c>
    </row>
    <row r="58" spans="1:7" ht="15">
      <c r="A58" s="180">
        <v>7</v>
      </c>
      <c r="B58" s="180"/>
      <c r="C58" s="181" t="s">
        <v>9</v>
      </c>
      <c r="D58" s="182"/>
      <c r="E58" s="182"/>
      <c r="F58" s="183"/>
      <c r="G58" s="184"/>
    </row>
    <row r="59" spans="1:7">
      <c r="A59" s="170" t="s">
        <v>1223</v>
      </c>
      <c r="B59" s="291" t="s">
        <v>1882</v>
      </c>
      <c r="C59" s="292" t="s">
        <v>1306</v>
      </c>
      <c r="D59" s="185" t="s">
        <v>1</v>
      </c>
      <c r="E59" s="169">
        <v>928</v>
      </c>
      <c r="F59" s="176"/>
      <c r="G59" s="167">
        <f>E59*F59</f>
        <v>0</v>
      </c>
    </row>
    <row r="60" spans="1:7" ht="25.5">
      <c r="A60" s="170" t="s">
        <v>1224</v>
      </c>
      <c r="B60" s="291" t="s">
        <v>1882</v>
      </c>
      <c r="C60" s="292" t="s">
        <v>1320</v>
      </c>
      <c r="D60" s="185" t="s">
        <v>1</v>
      </c>
      <c r="E60" s="169">
        <v>538</v>
      </c>
      <c r="F60" s="176"/>
      <c r="G60" s="167">
        <f>E60*F60</f>
        <v>0</v>
      </c>
    </row>
    <row r="61" spans="1:7">
      <c r="A61" s="170" t="s">
        <v>1253</v>
      </c>
      <c r="B61" s="291" t="s">
        <v>1882</v>
      </c>
      <c r="C61" s="292" t="s">
        <v>1321</v>
      </c>
      <c r="D61" s="185" t="s">
        <v>1</v>
      </c>
      <c r="E61" s="169">
        <v>188</v>
      </c>
      <c r="F61" s="176"/>
      <c r="G61" s="167">
        <f>E61*F61</f>
        <v>0</v>
      </c>
    </row>
    <row r="62" spans="1:7" ht="15">
      <c r="A62" s="177"/>
      <c r="B62" s="259"/>
      <c r="C62" s="172" t="s">
        <v>1722</v>
      </c>
      <c r="D62" s="173"/>
      <c r="E62" s="173"/>
      <c r="F62" s="178"/>
      <c r="G62" s="217">
        <f>SUM(G59:G61)</f>
        <v>0</v>
      </c>
    </row>
    <row r="63" spans="1:7" ht="15">
      <c r="A63" s="180">
        <v>8</v>
      </c>
      <c r="B63" s="180"/>
      <c r="C63" s="181" t="s">
        <v>10</v>
      </c>
      <c r="D63" s="182"/>
      <c r="E63" s="182"/>
      <c r="F63" s="183"/>
      <c r="G63" s="184"/>
    </row>
    <row r="64" spans="1:7" ht="25.5">
      <c r="A64" s="170">
        <v>8.1</v>
      </c>
      <c r="B64" s="291" t="s">
        <v>1882</v>
      </c>
      <c r="C64" s="292" t="s">
        <v>1309</v>
      </c>
      <c r="D64" s="293" t="s">
        <v>1</v>
      </c>
      <c r="E64" s="169">
        <v>2099</v>
      </c>
      <c r="F64" s="218"/>
      <c r="G64" s="219">
        <f t="shared" ref="G64:G72" si="3">E64*F64</f>
        <v>0</v>
      </c>
    </row>
    <row r="65" spans="1:7" ht="25.5">
      <c r="A65" s="170">
        <v>8.1999999999999993</v>
      </c>
      <c r="B65" s="170"/>
      <c r="C65" s="168" t="s">
        <v>1250</v>
      </c>
      <c r="D65" s="185" t="s">
        <v>5</v>
      </c>
      <c r="E65" s="169">
        <v>13</v>
      </c>
      <c r="F65" s="218"/>
      <c r="G65" s="219">
        <f t="shared" si="3"/>
        <v>0</v>
      </c>
    </row>
    <row r="66" spans="1:7" ht="25.5">
      <c r="A66" s="170">
        <v>8.3000000000000007</v>
      </c>
      <c r="B66" s="170"/>
      <c r="C66" s="168" t="s">
        <v>1251</v>
      </c>
      <c r="D66" s="185" t="s">
        <v>5</v>
      </c>
      <c r="E66" s="169">
        <v>6</v>
      </c>
      <c r="F66" s="218"/>
      <c r="G66" s="219">
        <f t="shared" si="3"/>
        <v>0</v>
      </c>
    </row>
    <row r="67" spans="1:7">
      <c r="A67" s="170">
        <v>8.4</v>
      </c>
      <c r="B67" s="291" t="s">
        <v>1882</v>
      </c>
      <c r="C67" s="292" t="s">
        <v>517</v>
      </c>
      <c r="D67" s="185" t="s">
        <v>5</v>
      </c>
      <c r="E67" s="169">
        <v>1293</v>
      </c>
      <c r="F67" s="218"/>
      <c r="G67" s="219">
        <f t="shared" si="3"/>
        <v>0</v>
      </c>
    </row>
    <row r="68" spans="1:7" ht="25.5">
      <c r="A68" s="170">
        <v>8.5</v>
      </c>
      <c r="B68" s="170"/>
      <c r="C68" s="168" t="s">
        <v>1252</v>
      </c>
      <c r="D68" s="185" t="s">
        <v>5</v>
      </c>
      <c r="E68" s="169">
        <v>164</v>
      </c>
      <c r="F68" s="218"/>
      <c r="G68" s="219">
        <f t="shared" si="3"/>
        <v>0</v>
      </c>
    </row>
    <row r="69" spans="1:7" ht="38.25">
      <c r="A69" s="170">
        <v>8.6</v>
      </c>
      <c r="B69" s="291" t="s">
        <v>1882</v>
      </c>
      <c r="C69" s="292" t="s">
        <v>1631</v>
      </c>
      <c r="D69" s="185" t="s">
        <v>1</v>
      </c>
      <c r="E69" s="169">
        <v>255</v>
      </c>
      <c r="F69" s="218"/>
      <c r="G69" s="219">
        <f t="shared" si="3"/>
        <v>0</v>
      </c>
    </row>
    <row r="70" spans="1:7" ht="38.25">
      <c r="A70" s="170">
        <v>8.6999999999999993</v>
      </c>
      <c r="B70" s="291" t="s">
        <v>1882</v>
      </c>
      <c r="C70" s="292" t="s">
        <v>1632</v>
      </c>
      <c r="D70" s="185" t="s">
        <v>1</v>
      </c>
      <c r="E70" s="169">
        <v>82</v>
      </c>
      <c r="F70" s="218"/>
      <c r="G70" s="219">
        <f t="shared" si="3"/>
        <v>0</v>
      </c>
    </row>
    <row r="71" spans="1:7">
      <c r="A71" s="170">
        <v>8.8000000000000007</v>
      </c>
      <c r="B71" s="170"/>
      <c r="C71" s="168" t="s">
        <v>1138</v>
      </c>
      <c r="D71" s="185" t="s">
        <v>5</v>
      </c>
      <c r="E71" s="169">
        <v>30</v>
      </c>
      <c r="F71" s="218"/>
      <c r="G71" s="219">
        <f t="shared" si="3"/>
        <v>0</v>
      </c>
    </row>
    <row r="72" spans="1:7">
      <c r="A72" s="170">
        <v>8.9</v>
      </c>
      <c r="B72" s="170"/>
      <c r="C72" s="168" t="s">
        <v>1247</v>
      </c>
      <c r="D72" s="185" t="s">
        <v>1</v>
      </c>
      <c r="E72" s="169">
        <v>82</v>
      </c>
      <c r="F72" s="218"/>
      <c r="G72" s="219">
        <f t="shared" si="3"/>
        <v>0</v>
      </c>
    </row>
    <row r="73" spans="1:7" ht="15">
      <c r="A73" s="177"/>
      <c r="B73" s="259"/>
      <c r="C73" s="172" t="s">
        <v>1723</v>
      </c>
      <c r="D73" s="173"/>
      <c r="E73" s="173"/>
      <c r="F73" s="178"/>
      <c r="G73" s="217">
        <f>SUM(G64:G72)</f>
        <v>0</v>
      </c>
    </row>
    <row r="74" spans="1:7" ht="15">
      <c r="A74" s="180">
        <v>9</v>
      </c>
      <c r="B74" s="180"/>
      <c r="C74" s="181" t="s">
        <v>6</v>
      </c>
      <c r="D74" s="182"/>
      <c r="E74" s="182"/>
      <c r="F74" s="183"/>
      <c r="G74" s="184"/>
    </row>
    <row r="75" spans="1:7" ht="15">
      <c r="A75" s="171"/>
      <c r="B75" s="173"/>
      <c r="C75" s="172" t="s">
        <v>1616</v>
      </c>
      <c r="D75" s="173"/>
      <c r="E75" s="173"/>
      <c r="F75" s="174"/>
      <c r="G75" s="175"/>
    </row>
    <row r="76" spans="1:7">
      <c r="A76" s="170">
        <v>9.1</v>
      </c>
      <c r="B76" s="291" t="s">
        <v>1882</v>
      </c>
      <c r="C76" s="292" t="s">
        <v>1588</v>
      </c>
      <c r="D76" s="185" t="s">
        <v>2</v>
      </c>
      <c r="E76" s="169">
        <v>475</v>
      </c>
      <c r="F76" s="176"/>
      <c r="G76" s="167">
        <f t="shared" ref="G76:G105" si="4">E76*F76</f>
        <v>0</v>
      </c>
    </row>
    <row r="77" spans="1:7">
      <c r="A77" s="170">
        <v>9.1999999999999993</v>
      </c>
      <c r="B77" s="170"/>
      <c r="C77" s="168" t="s">
        <v>1589</v>
      </c>
      <c r="D77" s="185" t="s">
        <v>2</v>
      </c>
      <c r="E77" s="169">
        <v>30</v>
      </c>
      <c r="F77" s="176"/>
      <c r="G77" s="167">
        <f t="shared" si="4"/>
        <v>0</v>
      </c>
    </row>
    <row r="78" spans="1:7">
      <c r="A78" s="170">
        <v>9.3000000000000007</v>
      </c>
      <c r="B78" s="170"/>
      <c r="C78" s="168" t="s">
        <v>1590</v>
      </c>
      <c r="D78" s="185" t="s">
        <v>2</v>
      </c>
      <c r="E78" s="169">
        <v>95</v>
      </c>
      <c r="F78" s="176"/>
      <c r="G78" s="167">
        <f t="shared" si="4"/>
        <v>0</v>
      </c>
    </row>
    <row r="79" spans="1:7" ht="25.5">
      <c r="A79" s="170">
        <v>9.4</v>
      </c>
      <c r="B79" s="291" t="s">
        <v>1882</v>
      </c>
      <c r="C79" s="292" t="s">
        <v>1591</v>
      </c>
      <c r="D79" s="185" t="s">
        <v>5</v>
      </c>
      <c r="E79" s="169">
        <v>160</v>
      </c>
      <c r="F79" s="176"/>
      <c r="G79" s="167">
        <f t="shared" si="4"/>
        <v>0</v>
      </c>
    </row>
    <row r="80" spans="1:7" ht="25.5">
      <c r="A80" s="170">
        <v>9.5</v>
      </c>
      <c r="B80" s="170"/>
      <c r="C80" s="168" t="s">
        <v>1594</v>
      </c>
      <c r="D80" s="185" t="s">
        <v>5</v>
      </c>
      <c r="E80" s="169">
        <v>10</v>
      </c>
      <c r="F80" s="176"/>
      <c r="G80" s="167">
        <f t="shared" si="4"/>
        <v>0</v>
      </c>
    </row>
    <row r="81" spans="1:7" ht="25.5">
      <c r="A81" s="170">
        <v>9.6</v>
      </c>
      <c r="B81" s="170"/>
      <c r="C81" s="168" t="s">
        <v>1592</v>
      </c>
      <c r="D81" s="185" t="s">
        <v>12</v>
      </c>
      <c r="E81" s="169">
        <v>5</v>
      </c>
      <c r="F81" s="176"/>
      <c r="G81" s="167">
        <f t="shared" si="4"/>
        <v>0</v>
      </c>
    </row>
    <row r="82" spans="1:7">
      <c r="A82" s="170">
        <v>9.6999999999999993</v>
      </c>
      <c r="B82" s="170"/>
      <c r="C82" s="168" t="s">
        <v>1593</v>
      </c>
      <c r="D82" s="185" t="s">
        <v>12</v>
      </c>
      <c r="E82" s="169">
        <v>5</v>
      </c>
      <c r="F82" s="176"/>
      <c r="G82" s="167">
        <f t="shared" si="4"/>
        <v>0</v>
      </c>
    </row>
    <row r="83" spans="1:7">
      <c r="A83" s="170">
        <v>9.8000000000000007</v>
      </c>
      <c r="B83" s="170"/>
      <c r="C83" s="168" t="s">
        <v>1595</v>
      </c>
      <c r="D83" s="185" t="s">
        <v>12</v>
      </c>
      <c r="E83" s="169">
        <v>40</v>
      </c>
      <c r="F83" s="176"/>
      <c r="G83" s="167">
        <f t="shared" si="4"/>
        <v>0</v>
      </c>
    </row>
    <row r="84" spans="1:7">
      <c r="A84" s="170">
        <v>9.9</v>
      </c>
      <c r="B84" s="170"/>
      <c r="C84" s="168" t="s">
        <v>1596</v>
      </c>
      <c r="D84" s="185" t="s">
        <v>12</v>
      </c>
      <c r="E84" s="169">
        <v>5</v>
      </c>
      <c r="F84" s="176"/>
      <c r="G84" s="167">
        <f t="shared" si="4"/>
        <v>0</v>
      </c>
    </row>
    <row r="85" spans="1:7">
      <c r="A85" s="166">
        <v>9.1</v>
      </c>
      <c r="B85" s="166"/>
      <c r="C85" s="168" t="s">
        <v>1597</v>
      </c>
      <c r="D85" s="185" t="s">
        <v>12</v>
      </c>
      <c r="E85" s="169">
        <v>2</v>
      </c>
      <c r="F85" s="176"/>
      <c r="G85" s="167">
        <f t="shared" si="4"/>
        <v>0</v>
      </c>
    </row>
    <row r="86" spans="1:7" ht="25.5">
      <c r="A86" s="170">
        <v>9.11</v>
      </c>
      <c r="B86" s="170"/>
      <c r="C86" s="168" t="s">
        <v>1653</v>
      </c>
      <c r="D86" s="185" t="s">
        <v>12</v>
      </c>
      <c r="E86" s="169">
        <v>1</v>
      </c>
      <c r="F86" s="176"/>
      <c r="G86" s="167">
        <f t="shared" si="4"/>
        <v>0</v>
      </c>
    </row>
    <row r="87" spans="1:7" ht="25.5">
      <c r="A87" s="166">
        <v>9.1199999999999992</v>
      </c>
      <c r="B87" s="166"/>
      <c r="C87" s="168" t="s">
        <v>1652</v>
      </c>
      <c r="D87" s="185" t="s">
        <v>12</v>
      </c>
      <c r="E87" s="169">
        <v>2</v>
      </c>
      <c r="F87" s="176"/>
      <c r="G87" s="167">
        <f t="shared" si="4"/>
        <v>0</v>
      </c>
    </row>
    <row r="88" spans="1:7">
      <c r="A88" s="170">
        <v>9.1300000000000008</v>
      </c>
      <c r="B88" s="291" t="s">
        <v>1882</v>
      </c>
      <c r="C88" s="292" t="s">
        <v>1598</v>
      </c>
      <c r="D88" s="185" t="s">
        <v>2</v>
      </c>
      <c r="E88" s="169">
        <v>13</v>
      </c>
      <c r="F88" s="176"/>
      <c r="G88" s="167">
        <f t="shared" si="4"/>
        <v>0</v>
      </c>
    </row>
    <row r="89" spans="1:7">
      <c r="A89" s="166">
        <v>9.14</v>
      </c>
      <c r="B89" s="166"/>
      <c r="C89" s="168" t="s">
        <v>1599</v>
      </c>
      <c r="D89" s="185" t="s">
        <v>1</v>
      </c>
      <c r="E89" s="169">
        <v>20</v>
      </c>
      <c r="F89" s="176"/>
      <c r="G89" s="167">
        <f t="shared" si="4"/>
        <v>0</v>
      </c>
    </row>
    <row r="90" spans="1:7" ht="25.5">
      <c r="A90" s="170">
        <v>9.15</v>
      </c>
      <c r="B90" s="170"/>
      <c r="C90" s="168" t="s">
        <v>1600</v>
      </c>
      <c r="D90" s="185" t="s">
        <v>5</v>
      </c>
      <c r="E90" s="169">
        <v>50</v>
      </c>
      <c r="F90" s="176"/>
      <c r="G90" s="167">
        <f t="shared" si="4"/>
        <v>0</v>
      </c>
    </row>
    <row r="91" spans="1:7">
      <c r="A91" s="166">
        <v>9.16</v>
      </c>
      <c r="B91" s="166"/>
      <c r="C91" s="168" t="s">
        <v>1601</v>
      </c>
      <c r="D91" s="185" t="s">
        <v>5</v>
      </c>
      <c r="E91" s="169">
        <v>65</v>
      </c>
      <c r="F91" s="176"/>
      <c r="G91" s="167">
        <f t="shared" si="4"/>
        <v>0</v>
      </c>
    </row>
    <row r="92" spans="1:7" ht="25.5">
      <c r="A92" s="170">
        <v>9.17</v>
      </c>
      <c r="B92" s="170"/>
      <c r="C92" s="168" t="s">
        <v>1602</v>
      </c>
      <c r="D92" s="185" t="s">
        <v>5</v>
      </c>
      <c r="E92" s="169">
        <v>22</v>
      </c>
      <c r="F92" s="176"/>
      <c r="G92" s="167">
        <f t="shared" si="4"/>
        <v>0</v>
      </c>
    </row>
    <row r="93" spans="1:7">
      <c r="A93" s="166">
        <v>9.18</v>
      </c>
      <c r="B93" s="166"/>
      <c r="C93" s="168" t="s">
        <v>1069</v>
      </c>
      <c r="D93" s="185" t="s">
        <v>5</v>
      </c>
      <c r="E93" s="169">
        <v>166</v>
      </c>
      <c r="F93" s="176"/>
      <c r="G93" s="167">
        <f t="shared" si="4"/>
        <v>0</v>
      </c>
    </row>
    <row r="94" spans="1:7">
      <c r="A94" s="166">
        <v>9.19</v>
      </c>
      <c r="B94" s="166"/>
      <c r="C94" s="168" t="s">
        <v>1070</v>
      </c>
      <c r="D94" s="185" t="s">
        <v>5</v>
      </c>
      <c r="E94" s="169">
        <v>136</v>
      </c>
      <c r="F94" s="176"/>
      <c r="G94" s="167">
        <f t="shared" si="4"/>
        <v>0</v>
      </c>
    </row>
    <row r="95" spans="1:7">
      <c r="A95" s="166">
        <v>9.1999999999999993</v>
      </c>
      <c r="B95" s="166"/>
      <c r="C95" s="168" t="s">
        <v>1071</v>
      </c>
      <c r="D95" s="185" t="s">
        <v>5</v>
      </c>
      <c r="E95" s="169">
        <v>181</v>
      </c>
      <c r="F95" s="176"/>
      <c r="G95" s="167">
        <f t="shared" si="4"/>
        <v>0</v>
      </c>
    </row>
    <row r="96" spans="1:7">
      <c r="A96" s="166">
        <v>9.2100000000000009</v>
      </c>
      <c r="B96" s="166"/>
      <c r="C96" s="168" t="s">
        <v>1645</v>
      </c>
      <c r="D96" s="185" t="s">
        <v>5</v>
      </c>
      <c r="E96" s="169">
        <v>94</v>
      </c>
      <c r="F96" s="176"/>
      <c r="G96" s="167">
        <f t="shared" si="4"/>
        <v>0</v>
      </c>
    </row>
    <row r="97" spans="1:7">
      <c r="A97" s="170">
        <v>9.2200000000000006</v>
      </c>
      <c r="B97" s="170"/>
      <c r="C97" s="168" t="s">
        <v>538</v>
      </c>
      <c r="D97" s="185" t="s">
        <v>12</v>
      </c>
      <c r="E97" s="169">
        <v>62</v>
      </c>
      <c r="F97" s="176"/>
      <c r="G97" s="167">
        <f t="shared" si="4"/>
        <v>0</v>
      </c>
    </row>
    <row r="98" spans="1:7">
      <c r="A98" s="166">
        <v>9.23</v>
      </c>
      <c r="B98" s="166"/>
      <c r="C98" s="168" t="s">
        <v>1644</v>
      </c>
      <c r="D98" s="185" t="s">
        <v>12</v>
      </c>
      <c r="E98" s="169">
        <v>1</v>
      </c>
      <c r="F98" s="176"/>
      <c r="G98" s="167">
        <f t="shared" si="4"/>
        <v>0</v>
      </c>
    </row>
    <row r="99" spans="1:7">
      <c r="A99" s="170">
        <v>9.24</v>
      </c>
      <c r="B99" s="170"/>
      <c r="C99" s="168" t="s">
        <v>539</v>
      </c>
      <c r="D99" s="185" t="s">
        <v>12</v>
      </c>
      <c r="E99" s="169">
        <v>24</v>
      </c>
      <c r="F99" s="176"/>
      <c r="G99" s="167">
        <f t="shared" si="4"/>
        <v>0</v>
      </c>
    </row>
    <row r="100" spans="1:7">
      <c r="A100" s="166">
        <v>9.25</v>
      </c>
      <c r="B100" s="166"/>
      <c r="C100" s="168" t="s">
        <v>540</v>
      </c>
      <c r="D100" s="185" t="s">
        <v>12</v>
      </c>
      <c r="E100" s="169">
        <v>58</v>
      </c>
      <c r="F100" s="176"/>
      <c r="G100" s="167">
        <f t="shared" si="4"/>
        <v>0</v>
      </c>
    </row>
    <row r="101" spans="1:7">
      <c r="A101" s="166">
        <v>9.26</v>
      </c>
      <c r="B101" s="166"/>
      <c r="C101" s="168" t="s">
        <v>541</v>
      </c>
      <c r="D101" s="185" t="s">
        <v>12</v>
      </c>
      <c r="E101" s="169">
        <v>81</v>
      </c>
      <c r="F101" s="176"/>
      <c r="G101" s="167">
        <f t="shared" si="4"/>
        <v>0</v>
      </c>
    </row>
    <row r="102" spans="1:7">
      <c r="A102" s="170">
        <v>9.27</v>
      </c>
      <c r="B102" s="170"/>
      <c r="C102" s="168" t="s">
        <v>542</v>
      </c>
      <c r="D102" s="185" t="s">
        <v>12</v>
      </c>
      <c r="E102" s="169">
        <v>86</v>
      </c>
      <c r="F102" s="176"/>
      <c r="G102" s="167">
        <f t="shared" si="4"/>
        <v>0</v>
      </c>
    </row>
    <row r="103" spans="1:7">
      <c r="A103" s="166">
        <v>9.2799999999999994</v>
      </c>
      <c r="B103" s="166"/>
      <c r="C103" s="168" t="s">
        <v>1648</v>
      </c>
      <c r="D103" s="185" t="s">
        <v>12</v>
      </c>
      <c r="E103" s="169">
        <v>21</v>
      </c>
      <c r="F103" s="176"/>
      <c r="G103" s="167">
        <f t="shared" si="4"/>
        <v>0</v>
      </c>
    </row>
    <row r="104" spans="1:7">
      <c r="A104" s="170">
        <v>9.2899999999999991</v>
      </c>
      <c r="B104" s="170"/>
      <c r="C104" s="168" t="s">
        <v>1643</v>
      </c>
      <c r="D104" s="185" t="s">
        <v>12</v>
      </c>
      <c r="E104" s="169">
        <v>32</v>
      </c>
      <c r="F104" s="176"/>
      <c r="G104" s="167">
        <f t="shared" si="4"/>
        <v>0</v>
      </c>
    </row>
    <row r="105" spans="1:7">
      <c r="A105" s="166">
        <v>9.3000000000000007</v>
      </c>
      <c r="B105" s="166"/>
      <c r="C105" s="168" t="s">
        <v>1654</v>
      </c>
      <c r="D105" s="185" t="s">
        <v>12</v>
      </c>
      <c r="E105" s="169">
        <v>4</v>
      </c>
      <c r="F105" s="176"/>
      <c r="G105" s="167">
        <f t="shared" si="4"/>
        <v>0</v>
      </c>
    </row>
    <row r="106" spans="1:7" ht="15">
      <c r="A106" s="177"/>
      <c r="B106" s="259"/>
      <c r="C106" s="172" t="s">
        <v>1724</v>
      </c>
      <c r="D106" s="173"/>
      <c r="E106" s="173"/>
      <c r="F106" s="178"/>
      <c r="G106" s="217">
        <f>SUM(G76:G105)</f>
        <v>0</v>
      </c>
    </row>
    <row r="107" spans="1:7" ht="15">
      <c r="A107" s="180">
        <v>10</v>
      </c>
      <c r="B107" s="180"/>
      <c r="C107" s="181" t="s">
        <v>11</v>
      </c>
      <c r="D107" s="182"/>
      <c r="E107" s="182"/>
      <c r="F107" s="183"/>
      <c r="G107" s="184"/>
    </row>
    <row r="108" spans="1:7">
      <c r="A108" s="170" t="s">
        <v>1225</v>
      </c>
      <c r="B108" s="170"/>
      <c r="C108" s="168" t="s">
        <v>524</v>
      </c>
      <c r="D108" s="185" t="s">
        <v>5</v>
      </c>
      <c r="E108" s="169">
        <v>54</v>
      </c>
      <c r="F108" s="176"/>
      <c r="G108" s="167">
        <f t="shared" ref="G108:G129" si="5">E108*F108</f>
        <v>0</v>
      </c>
    </row>
    <row r="109" spans="1:7">
      <c r="A109" s="170" t="s">
        <v>1226</v>
      </c>
      <c r="B109" s="170"/>
      <c r="C109" s="168" t="s">
        <v>526</v>
      </c>
      <c r="D109" s="185" t="s">
        <v>5</v>
      </c>
      <c r="E109" s="169">
        <v>63</v>
      </c>
      <c r="F109" s="176"/>
      <c r="G109" s="167">
        <f t="shared" si="5"/>
        <v>0</v>
      </c>
    </row>
    <row r="110" spans="1:7">
      <c r="A110" s="170" t="s">
        <v>1227</v>
      </c>
      <c r="B110" s="170"/>
      <c r="C110" s="168" t="s">
        <v>527</v>
      </c>
      <c r="D110" s="185" t="s">
        <v>5</v>
      </c>
      <c r="E110" s="169">
        <v>31</v>
      </c>
      <c r="F110" s="176"/>
      <c r="G110" s="167">
        <f t="shared" si="5"/>
        <v>0</v>
      </c>
    </row>
    <row r="111" spans="1:7">
      <c r="A111" s="170" t="s">
        <v>1228</v>
      </c>
      <c r="B111" s="170"/>
      <c r="C111" s="168" t="s">
        <v>528</v>
      </c>
      <c r="D111" s="185" t="s">
        <v>5</v>
      </c>
      <c r="E111" s="169">
        <v>48</v>
      </c>
      <c r="F111" s="176"/>
      <c r="G111" s="167">
        <f t="shared" si="5"/>
        <v>0</v>
      </c>
    </row>
    <row r="112" spans="1:7">
      <c r="A112" s="170" t="s">
        <v>1229</v>
      </c>
      <c r="B112" s="170"/>
      <c r="C112" s="168" t="s">
        <v>529</v>
      </c>
      <c r="D112" s="185" t="s">
        <v>5</v>
      </c>
      <c r="E112" s="169">
        <v>48</v>
      </c>
      <c r="F112" s="176"/>
      <c r="G112" s="167">
        <f t="shared" si="5"/>
        <v>0</v>
      </c>
    </row>
    <row r="113" spans="1:7">
      <c r="A113" s="170" t="s">
        <v>1230</v>
      </c>
      <c r="B113" s="170"/>
      <c r="C113" s="168" t="s">
        <v>530</v>
      </c>
      <c r="D113" s="185" t="s">
        <v>5</v>
      </c>
      <c r="E113" s="169">
        <v>98</v>
      </c>
      <c r="F113" s="176"/>
      <c r="G113" s="167">
        <f t="shared" si="5"/>
        <v>0</v>
      </c>
    </row>
    <row r="114" spans="1:7">
      <c r="A114" s="170" t="s">
        <v>1231</v>
      </c>
      <c r="B114" s="170"/>
      <c r="C114" s="168" t="s">
        <v>531</v>
      </c>
      <c r="D114" s="185" t="s">
        <v>12</v>
      </c>
      <c r="E114" s="169">
        <v>36</v>
      </c>
      <c r="F114" s="176"/>
      <c r="G114" s="167">
        <f t="shared" si="5"/>
        <v>0</v>
      </c>
    </row>
    <row r="115" spans="1:7">
      <c r="A115" s="170" t="s">
        <v>1232</v>
      </c>
      <c r="B115" s="170"/>
      <c r="C115" s="168" t="s">
        <v>532</v>
      </c>
      <c r="D115" s="185" t="s">
        <v>12</v>
      </c>
      <c r="E115" s="169">
        <v>42</v>
      </c>
      <c r="F115" s="176"/>
      <c r="G115" s="167">
        <f t="shared" si="5"/>
        <v>0</v>
      </c>
    </row>
    <row r="116" spans="1:7">
      <c r="A116" s="170" t="s">
        <v>1233</v>
      </c>
      <c r="B116" s="170"/>
      <c r="C116" s="168" t="s">
        <v>533</v>
      </c>
      <c r="D116" s="185" t="s">
        <v>12</v>
      </c>
      <c r="E116" s="169">
        <v>26</v>
      </c>
      <c r="F116" s="176"/>
      <c r="G116" s="167">
        <f t="shared" si="5"/>
        <v>0</v>
      </c>
    </row>
    <row r="117" spans="1:7">
      <c r="A117" s="170" t="s">
        <v>1234</v>
      </c>
      <c r="B117" s="170"/>
      <c r="C117" s="168" t="s">
        <v>534</v>
      </c>
      <c r="D117" s="185" t="s">
        <v>12</v>
      </c>
      <c r="E117" s="169">
        <v>32</v>
      </c>
      <c r="F117" s="176"/>
      <c r="G117" s="167">
        <f t="shared" si="5"/>
        <v>0</v>
      </c>
    </row>
    <row r="118" spans="1:7">
      <c r="A118" s="170" t="s">
        <v>1235</v>
      </c>
      <c r="B118" s="170"/>
      <c r="C118" s="168" t="s">
        <v>535</v>
      </c>
      <c r="D118" s="185" t="s">
        <v>12</v>
      </c>
      <c r="E118" s="169">
        <v>32</v>
      </c>
      <c r="F118" s="176"/>
      <c r="G118" s="167">
        <f t="shared" si="5"/>
        <v>0</v>
      </c>
    </row>
    <row r="119" spans="1:7">
      <c r="A119" s="170" t="s">
        <v>1236</v>
      </c>
      <c r="B119" s="170"/>
      <c r="C119" s="168" t="s">
        <v>536</v>
      </c>
      <c r="D119" s="185" t="s">
        <v>12</v>
      </c>
      <c r="E119" s="169">
        <v>18</v>
      </c>
      <c r="F119" s="176"/>
      <c r="G119" s="167">
        <f t="shared" si="5"/>
        <v>0</v>
      </c>
    </row>
    <row r="120" spans="1:7" ht="25.5">
      <c r="A120" s="170" t="s">
        <v>1237</v>
      </c>
      <c r="B120" s="170"/>
      <c r="C120" s="168" t="s">
        <v>537</v>
      </c>
      <c r="D120" s="185" t="s">
        <v>12</v>
      </c>
      <c r="E120" s="169">
        <v>47</v>
      </c>
      <c r="F120" s="176"/>
      <c r="G120" s="167">
        <f t="shared" si="5"/>
        <v>0</v>
      </c>
    </row>
    <row r="121" spans="1:7">
      <c r="A121" s="170" t="s">
        <v>1238</v>
      </c>
      <c r="B121" s="170"/>
      <c r="C121" s="168" t="s">
        <v>1072</v>
      </c>
      <c r="D121" s="185" t="s">
        <v>12</v>
      </c>
      <c r="E121" s="169">
        <v>24</v>
      </c>
      <c r="F121" s="176"/>
      <c r="G121" s="167">
        <f t="shared" si="5"/>
        <v>0</v>
      </c>
    </row>
    <row r="122" spans="1:7">
      <c r="A122" s="170">
        <v>10.15</v>
      </c>
      <c r="B122" s="170"/>
      <c r="C122" s="168" t="s">
        <v>1655</v>
      </c>
      <c r="D122" s="185" t="s">
        <v>12</v>
      </c>
      <c r="E122" s="169">
        <v>6</v>
      </c>
      <c r="F122" s="176"/>
      <c r="G122" s="167">
        <f t="shared" si="5"/>
        <v>0</v>
      </c>
    </row>
    <row r="123" spans="1:7">
      <c r="A123" s="170">
        <v>10.16</v>
      </c>
      <c r="B123" s="170"/>
      <c r="C123" s="168" t="s">
        <v>1656</v>
      </c>
      <c r="D123" s="185" t="s">
        <v>12</v>
      </c>
      <c r="E123" s="169">
        <v>5</v>
      </c>
      <c r="F123" s="176"/>
      <c r="G123" s="167">
        <f t="shared" si="5"/>
        <v>0</v>
      </c>
    </row>
    <row r="124" spans="1:7">
      <c r="A124" s="170">
        <v>10.17</v>
      </c>
      <c r="B124" s="170"/>
      <c r="C124" s="168" t="s">
        <v>1657</v>
      </c>
      <c r="D124" s="185" t="s">
        <v>12</v>
      </c>
      <c r="E124" s="169">
        <v>4</v>
      </c>
      <c r="F124" s="176"/>
      <c r="G124" s="167">
        <f t="shared" si="5"/>
        <v>0</v>
      </c>
    </row>
    <row r="125" spans="1:7">
      <c r="A125" s="170">
        <v>10.18</v>
      </c>
      <c r="B125" s="170"/>
      <c r="C125" s="168" t="s">
        <v>1658</v>
      </c>
      <c r="D125" s="185" t="s">
        <v>12</v>
      </c>
      <c r="E125" s="169">
        <v>4</v>
      </c>
      <c r="F125" s="176"/>
      <c r="G125" s="167">
        <f t="shared" si="5"/>
        <v>0</v>
      </c>
    </row>
    <row r="126" spans="1:7">
      <c r="A126" s="170">
        <v>10.19</v>
      </c>
      <c r="B126" s="170"/>
      <c r="C126" s="168" t="s">
        <v>1659</v>
      </c>
      <c r="D126" s="185" t="s">
        <v>12</v>
      </c>
      <c r="E126" s="169">
        <v>1</v>
      </c>
      <c r="F126" s="176"/>
      <c r="G126" s="167">
        <f t="shared" si="5"/>
        <v>0</v>
      </c>
    </row>
    <row r="127" spans="1:7">
      <c r="A127" s="166">
        <v>10.199999999999999</v>
      </c>
      <c r="B127" s="294" t="s">
        <v>1882</v>
      </c>
      <c r="C127" s="292" t="s">
        <v>1660</v>
      </c>
      <c r="D127" s="185" t="s">
        <v>12</v>
      </c>
      <c r="E127" s="169">
        <v>2</v>
      </c>
      <c r="F127" s="176"/>
      <c r="G127" s="167">
        <f t="shared" si="5"/>
        <v>0</v>
      </c>
    </row>
    <row r="128" spans="1:7" ht="25.5">
      <c r="A128" s="170">
        <v>10.210000000000001</v>
      </c>
      <c r="B128" s="170"/>
      <c r="C128" s="168" t="s">
        <v>1661</v>
      </c>
      <c r="D128" s="185" t="s">
        <v>12</v>
      </c>
      <c r="E128" s="169">
        <v>1</v>
      </c>
      <c r="F128" s="176"/>
      <c r="G128" s="167">
        <f t="shared" si="5"/>
        <v>0</v>
      </c>
    </row>
    <row r="129" spans="1:7" ht="25.5">
      <c r="A129" s="170">
        <v>10.220000000000001</v>
      </c>
      <c r="B129" s="170"/>
      <c r="C129" s="168" t="s">
        <v>1662</v>
      </c>
      <c r="D129" s="185" t="s">
        <v>12</v>
      </c>
      <c r="E129" s="169">
        <v>1</v>
      </c>
      <c r="F129" s="176"/>
      <c r="G129" s="167">
        <f t="shared" si="5"/>
        <v>0</v>
      </c>
    </row>
    <row r="130" spans="1:7" ht="15">
      <c r="A130" s="177"/>
      <c r="B130" s="259"/>
      <c r="C130" s="172" t="s">
        <v>1725</v>
      </c>
      <c r="D130" s="173"/>
      <c r="E130" s="173"/>
      <c r="F130" s="178"/>
      <c r="G130" s="217">
        <f>SUM(G108:G129)</f>
        <v>0</v>
      </c>
    </row>
    <row r="131" spans="1:7" ht="30">
      <c r="A131" s="180">
        <v>11</v>
      </c>
      <c r="B131" s="180"/>
      <c r="C131" s="181" t="s">
        <v>66</v>
      </c>
      <c r="D131" s="182"/>
      <c r="E131" s="182"/>
      <c r="F131" s="183"/>
      <c r="G131" s="184"/>
    </row>
    <row r="132" spans="1:7" ht="25.5">
      <c r="A132" s="170" t="s">
        <v>1104</v>
      </c>
      <c r="B132" s="291" t="s">
        <v>1882</v>
      </c>
      <c r="C132" s="292" t="s">
        <v>1649</v>
      </c>
      <c r="D132" s="185" t="s">
        <v>5</v>
      </c>
      <c r="E132" s="169">
        <v>561</v>
      </c>
      <c r="F132" s="176"/>
      <c r="G132" s="167">
        <f t="shared" ref="G132:G142" si="6">E132*F132</f>
        <v>0</v>
      </c>
    </row>
    <row r="133" spans="1:7" ht="25.5">
      <c r="A133" s="170" t="s">
        <v>1239</v>
      </c>
      <c r="B133" s="291" t="s">
        <v>1882</v>
      </c>
      <c r="C133" s="292" t="s">
        <v>1650</v>
      </c>
      <c r="D133" s="185" t="s">
        <v>5</v>
      </c>
      <c r="E133" s="169">
        <v>244</v>
      </c>
      <c r="F133" s="176"/>
      <c r="G133" s="167">
        <f t="shared" si="6"/>
        <v>0</v>
      </c>
    </row>
    <row r="134" spans="1:7" ht="25.5">
      <c r="A134" s="170">
        <v>11.3</v>
      </c>
      <c r="B134" s="170"/>
      <c r="C134" s="168" t="s">
        <v>1651</v>
      </c>
      <c r="D134" s="185" t="s">
        <v>5</v>
      </c>
      <c r="E134" s="169">
        <v>26</v>
      </c>
      <c r="F134" s="176"/>
      <c r="G134" s="167">
        <f t="shared" si="6"/>
        <v>0</v>
      </c>
    </row>
    <row r="135" spans="1:7" ht="25.5">
      <c r="A135" s="170">
        <v>11.4</v>
      </c>
      <c r="B135" s="170"/>
      <c r="C135" s="168" t="s">
        <v>1668</v>
      </c>
      <c r="D135" s="185" t="s">
        <v>5</v>
      </c>
      <c r="E135" s="169">
        <v>32</v>
      </c>
      <c r="F135" s="176"/>
      <c r="G135" s="167">
        <f t="shared" si="6"/>
        <v>0</v>
      </c>
    </row>
    <row r="136" spans="1:7">
      <c r="A136" s="170">
        <v>11.5</v>
      </c>
      <c r="B136" s="170"/>
      <c r="C136" s="168" t="s">
        <v>554</v>
      </c>
      <c r="D136" s="185" t="s">
        <v>5</v>
      </c>
      <c r="E136" s="169">
        <v>42</v>
      </c>
      <c r="F136" s="176"/>
      <c r="G136" s="167">
        <f t="shared" si="6"/>
        <v>0</v>
      </c>
    </row>
    <row r="137" spans="1:7">
      <c r="A137" s="170">
        <v>11.6</v>
      </c>
      <c r="B137" s="170"/>
      <c r="C137" s="168" t="s">
        <v>555</v>
      </c>
      <c r="D137" s="185" t="s">
        <v>12</v>
      </c>
      <c r="E137" s="169">
        <v>4</v>
      </c>
      <c r="F137" s="176"/>
      <c r="G137" s="167">
        <f t="shared" si="6"/>
        <v>0</v>
      </c>
    </row>
    <row r="138" spans="1:7">
      <c r="A138" s="170">
        <v>11.7</v>
      </c>
      <c r="B138" s="291" t="s">
        <v>1882</v>
      </c>
      <c r="C138" s="292" t="s">
        <v>545</v>
      </c>
      <c r="D138" s="185" t="s">
        <v>12</v>
      </c>
      <c r="E138" s="169">
        <v>161</v>
      </c>
      <c r="F138" s="176"/>
      <c r="G138" s="167">
        <f t="shared" si="6"/>
        <v>0</v>
      </c>
    </row>
    <row r="139" spans="1:7">
      <c r="A139" s="170">
        <v>11.8</v>
      </c>
      <c r="B139" s="291" t="s">
        <v>1882</v>
      </c>
      <c r="C139" s="292" t="s">
        <v>546</v>
      </c>
      <c r="D139" s="185" t="s">
        <v>12</v>
      </c>
      <c r="E139" s="169">
        <v>63</v>
      </c>
      <c r="F139" s="176"/>
      <c r="G139" s="167">
        <f t="shared" si="6"/>
        <v>0</v>
      </c>
    </row>
    <row r="140" spans="1:7">
      <c r="A140" s="170">
        <v>11.9</v>
      </c>
      <c r="B140" s="170"/>
      <c r="C140" s="168" t="s">
        <v>547</v>
      </c>
      <c r="D140" s="185" t="s">
        <v>12</v>
      </c>
      <c r="E140" s="169">
        <v>1</v>
      </c>
      <c r="F140" s="176"/>
      <c r="G140" s="167">
        <f t="shared" si="6"/>
        <v>0</v>
      </c>
    </row>
    <row r="141" spans="1:7">
      <c r="A141" s="166">
        <v>11.1</v>
      </c>
      <c r="B141" s="166"/>
      <c r="C141" s="168" t="s">
        <v>548</v>
      </c>
      <c r="D141" s="185" t="s">
        <v>12</v>
      </c>
      <c r="E141" s="169">
        <v>2</v>
      </c>
      <c r="F141" s="176"/>
      <c r="G141" s="167">
        <f t="shared" si="6"/>
        <v>0</v>
      </c>
    </row>
    <row r="142" spans="1:7">
      <c r="A142" s="170">
        <v>11.11</v>
      </c>
      <c r="B142" s="170"/>
      <c r="C142" s="168" t="s">
        <v>1647</v>
      </c>
      <c r="D142" s="185" t="s">
        <v>12</v>
      </c>
      <c r="E142" s="169">
        <v>1</v>
      </c>
      <c r="F142" s="176"/>
      <c r="G142" s="167">
        <f t="shared" si="6"/>
        <v>0</v>
      </c>
    </row>
    <row r="143" spans="1:7" ht="15">
      <c r="A143" s="177"/>
      <c r="B143" s="259"/>
      <c r="C143" s="172" t="s">
        <v>1726</v>
      </c>
      <c r="D143" s="173"/>
      <c r="E143" s="173"/>
      <c r="F143" s="178"/>
      <c r="G143" s="217">
        <f>SUM(G132:G142)</f>
        <v>0</v>
      </c>
    </row>
    <row r="144" spans="1:7" ht="15">
      <c r="A144" s="180">
        <v>12</v>
      </c>
      <c r="B144" s="180"/>
      <c r="C144" s="181" t="s">
        <v>1410</v>
      </c>
      <c r="D144" s="182"/>
      <c r="E144" s="182"/>
      <c r="F144" s="183"/>
      <c r="G144" s="184"/>
    </row>
    <row r="145" spans="1:7">
      <c r="A145" s="170" t="s">
        <v>812</v>
      </c>
      <c r="B145" s="170"/>
      <c r="C145" s="168" t="s">
        <v>29</v>
      </c>
      <c r="D145" s="185" t="s">
        <v>5</v>
      </c>
      <c r="E145" s="169">
        <v>47</v>
      </c>
      <c r="F145" s="176"/>
      <c r="G145" s="167">
        <f t="shared" ref="G145:G164" si="7">E145*F145</f>
        <v>0</v>
      </c>
    </row>
    <row r="146" spans="1:7">
      <c r="A146" s="170" t="s">
        <v>818</v>
      </c>
      <c r="B146" s="170"/>
      <c r="C146" s="168" t="s">
        <v>30</v>
      </c>
      <c r="D146" s="185" t="s">
        <v>5</v>
      </c>
      <c r="E146" s="169">
        <v>52</v>
      </c>
      <c r="F146" s="176"/>
      <c r="G146" s="167">
        <f t="shared" si="7"/>
        <v>0</v>
      </c>
    </row>
    <row r="147" spans="1:7" ht="25.5">
      <c r="A147" s="170" t="s">
        <v>819</v>
      </c>
      <c r="B147" s="291" t="s">
        <v>1882</v>
      </c>
      <c r="C147" s="292" t="s">
        <v>31</v>
      </c>
      <c r="D147" s="185" t="s">
        <v>0</v>
      </c>
      <c r="E147" s="169">
        <v>4</v>
      </c>
      <c r="F147" s="176"/>
      <c r="G147" s="167">
        <f t="shared" si="7"/>
        <v>0</v>
      </c>
    </row>
    <row r="148" spans="1:7" ht="25.5">
      <c r="A148" s="170" t="s">
        <v>821</v>
      </c>
      <c r="B148" s="291" t="s">
        <v>1882</v>
      </c>
      <c r="C148" s="292" t="s">
        <v>1396</v>
      </c>
      <c r="D148" s="185" t="s">
        <v>0</v>
      </c>
      <c r="E148" s="169">
        <v>6</v>
      </c>
      <c r="F148" s="176"/>
      <c r="G148" s="167">
        <f t="shared" si="7"/>
        <v>0</v>
      </c>
    </row>
    <row r="149" spans="1:7">
      <c r="A149" s="170" t="s">
        <v>823</v>
      </c>
      <c r="B149" s="170"/>
      <c r="C149" s="168" t="s">
        <v>1397</v>
      </c>
      <c r="D149" s="185" t="s">
        <v>68</v>
      </c>
      <c r="E149" s="169">
        <v>3</v>
      </c>
      <c r="F149" s="176"/>
      <c r="G149" s="167">
        <f t="shared" si="7"/>
        <v>0</v>
      </c>
    </row>
    <row r="150" spans="1:7" ht="25.5">
      <c r="A150" s="170" t="s">
        <v>825</v>
      </c>
      <c r="B150" s="291" t="s">
        <v>1882</v>
      </c>
      <c r="C150" s="292" t="s">
        <v>1398</v>
      </c>
      <c r="D150" s="185" t="s">
        <v>5</v>
      </c>
      <c r="E150" s="169">
        <v>133</v>
      </c>
      <c r="F150" s="176"/>
      <c r="G150" s="167">
        <f t="shared" si="7"/>
        <v>0</v>
      </c>
    </row>
    <row r="151" spans="1:7">
      <c r="A151" s="170" t="s">
        <v>827</v>
      </c>
      <c r="B151" s="170"/>
      <c r="C151" s="168" t="s">
        <v>32</v>
      </c>
      <c r="D151" s="185" t="s">
        <v>0</v>
      </c>
      <c r="E151" s="169">
        <v>3</v>
      </c>
      <c r="F151" s="176"/>
      <c r="G151" s="167">
        <f t="shared" si="7"/>
        <v>0</v>
      </c>
    </row>
    <row r="152" spans="1:7">
      <c r="A152" s="170" t="s">
        <v>830</v>
      </c>
      <c r="B152" s="170"/>
      <c r="C152" s="168" t="s">
        <v>1399</v>
      </c>
      <c r="D152" s="185" t="s">
        <v>68</v>
      </c>
      <c r="E152" s="169">
        <v>1</v>
      </c>
      <c r="F152" s="176"/>
      <c r="G152" s="167">
        <f t="shared" si="7"/>
        <v>0</v>
      </c>
    </row>
    <row r="153" spans="1:7">
      <c r="A153" s="170" t="s">
        <v>1389</v>
      </c>
      <c r="B153" s="170"/>
      <c r="C153" s="168" t="s">
        <v>1400</v>
      </c>
      <c r="D153" s="185" t="s">
        <v>5</v>
      </c>
      <c r="E153" s="169">
        <v>125</v>
      </c>
      <c r="F153" s="176"/>
      <c r="G153" s="167">
        <f t="shared" si="7"/>
        <v>0</v>
      </c>
    </row>
    <row r="154" spans="1:7" ht="63.75">
      <c r="A154" s="170" t="s">
        <v>1390</v>
      </c>
      <c r="B154" s="291" t="s">
        <v>1882</v>
      </c>
      <c r="C154" s="292" t="s">
        <v>1401</v>
      </c>
      <c r="D154" s="185" t="s">
        <v>0</v>
      </c>
      <c r="E154" s="169">
        <v>3</v>
      </c>
      <c r="F154" s="176"/>
      <c r="G154" s="167">
        <f t="shared" si="7"/>
        <v>0</v>
      </c>
    </row>
    <row r="155" spans="1:7" ht="38.25">
      <c r="A155" s="170" t="s">
        <v>1391</v>
      </c>
      <c r="B155" s="291" t="s">
        <v>1882</v>
      </c>
      <c r="C155" s="292" t="s">
        <v>1402</v>
      </c>
      <c r="D155" s="185" t="s">
        <v>5</v>
      </c>
      <c r="E155" s="169">
        <v>133</v>
      </c>
      <c r="F155" s="176"/>
      <c r="G155" s="167">
        <f t="shared" si="7"/>
        <v>0</v>
      </c>
    </row>
    <row r="156" spans="1:7" ht="38.25">
      <c r="A156" s="170" t="s">
        <v>1392</v>
      </c>
      <c r="B156" s="170"/>
      <c r="C156" s="168" t="s">
        <v>1403</v>
      </c>
      <c r="D156" s="185" t="s">
        <v>5</v>
      </c>
      <c r="E156" s="169">
        <v>42</v>
      </c>
      <c r="F156" s="176"/>
      <c r="G156" s="167">
        <f t="shared" si="7"/>
        <v>0</v>
      </c>
    </row>
    <row r="157" spans="1:7" ht="25.5">
      <c r="A157" s="170" t="s">
        <v>1393</v>
      </c>
      <c r="B157" s="170"/>
      <c r="C157" s="168" t="s">
        <v>1404</v>
      </c>
      <c r="D157" s="185" t="s">
        <v>2</v>
      </c>
      <c r="E157" s="169">
        <v>130</v>
      </c>
      <c r="F157" s="176"/>
      <c r="G157" s="167">
        <f t="shared" si="7"/>
        <v>0</v>
      </c>
    </row>
    <row r="158" spans="1:7" ht="38.25">
      <c r="A158" s="170" t="s">
        <v>1394</v>
      </c>
      <c r="B158" s="170"/>
      <c r="C158" s="168" t="s">
        <v>1405</v>
      </c>
      <c r="D158" s="185" t="s">
        <v>2</v>
      </c>
      <c r="E158" s="169">
        <v>91</v>
      </c>
      <c r="F158" s="176"/>
      <c r="G158" s="167">
        <f t="shared" si="7"/>
        <v>0</v>
      </c>
    </row>
    <row r="159" spans="1:7" ht="25.5">
      <c r="A159" s="170" t="s">
        <v>1582</v>
      </c>
      <c r="B159" s="170"/>
      <c r="C159" s="168" t="s">
        <v>1406</v>
      </c>
      <c r="D159" s="185" t="s">
        <v>5</v>
      </c>
      <c r="E159" s="169">
        <v>91</v>
      </c>
      <c r="F159" s="176"/>
      <c r="G159" s="167">
        <f t="shared" si="7"/>
        <v>0</v>
      </c>
    </row>
    <row r="160" spans="1:7" ht="25.5">
      <c r="A160" s="170" t="s">
        <v>1583</v>
      </c>
      <c r="B160" s="170"/>
      <c r="C160" s="168" t="s">
        <v>1407</v>
      </c>
      <c r="D160" s="185" t="s">
        <v>68</v>
      </c>
      <c r="E160" s="169">
        <v>1</v>
      </c>
      <c r="F160" s="176"/>
      <c r="G160" s="167">
        <f t="shared" si="7"/>
        <v>0</v>
      </c>
    </row>
    <row r="161" spans="1:7" ht="25.5">
      <c r="A161" s="170" t="s">
        <v>1584</v>
      </c>
      <c r="B161" s="170"/>
      <c r="C161" s="168" t="s">
        <v>1408</v>
      </c>
      <c r="D161" s="185" t="s">
        <v>5</v>
      </c>
      <c r="E161" s="169">
        <v>186</v>
      </c>
      <c r="F161" s="176"/>
      <c r="G161" s="167">
        <f t="shared" si="7"/>
        <v>0</v>
      </c>
    </row>
    <row r="162" spans="1:7">
      <c r="A162" s="170" t="s">
        <v>1585</v>
      </c>
      <c r="B162" s="170"/>
      <c r="C162" s="168" t="s">
        <v>1789</v>
      </c>
      <c r="D162" s="185" t="s">
        <v>5</v>
      </c>
      <c r="E162" s="169">
        <v>544.20000000000005</v>
      </c>
      <c r="F162" s="176"/>
      <c r="G162" s="167">
        <f t="shared" si="7"/>
        <v>0</v>
      </c>
    </row>
    <row r="163" spans="1:7">
      <c r="A163" s="170" t="s">
        <v>1586</v>
      </c>
      <c r="B163" s="170"/>
      <c r="C163" s="168" t="s">
        <v>1790</v>
      </c>
      <c r="D163" s="185" t="s">
        <v>5</v>
      </c>
      <c r="E163" s="169">
        <v>544.20000000000005</v>
      </c>
      <c r="F163" s="176"/>
      <c r="G163" s="167">
        <f t="shared" si="7"/>
        <v>0</v>
      </c>
    </row>
    <row r="164" spans="1:7">
      <c r="A164" s="170" t="s">
        <v>1395</v>
      </c>
      <c r="B164" s="291" t="s">
        <v>1882</v>
      </c>
      <c r="C164" s="292" t="s">
        <v>1791</v>
      </c>
      <c r="D164" s="185" t="s">
        <v>0</v>
      </c>
      <c r="E164" s="169">
        <v>192</v>
      </c>
      <c r="F164" s="176"/>
      <c r="G164" s="167">
        <f t="shared" si="7"/>
        <v>0</v>
      </c>
    </row>
    <row r="165" spans="1:7" ht="15">
      <c r="A165" s="177"/>
      <c r="B165" s="259"/>
      <c r="C165" s="172" t="s">
        <v>1727</v>
      </c>
      <c r="D165" s="173"/>
      <c r="E165" s="173"/>
      <c r="F165" s="178"/>
      <c r="G165" s="217">
        <f>SUM(G145:G164)</f>
        <v>0</v>
      </c>
    </row>
    <row r="166" spans="1:7" ht="15">
      <c r="A166" s="180">
        <v>13</v>
      </c>
      <c r="B166" s="180"/>
      <c r="C166" s="181" t="s">
        <v>1411</v>
      </c>
      <c r="D166" s="182"/>
      <c r="E166" s="182"/>
      <c r="F166" s="183"/>
      <c r="G166" s="184"/>
    </row>
    <row r="167" spans="1:7" ht="25.5">
      <c r="A167" s="170" t="s">
        <v>834</v>
      </c>
      <c r="B167" s="170"/>
      <c r="C167" s="168" t="s">
        <v>1412</v>
      </c>
      <c r="D167" s="185" t="s">
        <v>0</v>
      </c>
      <c r="E167" s="169">
        <v>1</v>
      </c>
      <c r="F167" s="176"/>
      <c r="G167" s="167">
        <f t="shared" ref="G167:G175" si="8">E167*F167</f>
        <v>0</v>
      </c>
    </row>
    <row r="168" spans="1:7" ht="25.5">
      <c r="A168" s="170" t="s">
        <v>835</v>
      </c>
      <c r="B168" s="170"/>
      <c r="C168" s="168" t="s">
        <v>1413</v>
      </c>
      <c r="D168" s="185" t="s">
        <v>0</v>
      </c>
      <c r="E168" s="169">
        <v>1</v>
      </c>
      <c r="F168" s="176"/>
      <c r="G168" s="167">
        <f t="shared" si="8"/>
        <v>0</v>
      </c>
    </row>
    <row r="169" spans="1:7" ht="25.5">
      <c r="A169" s="170" t="s">
        <v>837</v>
      </c>
      <c r="B169" s="291" t="s">
        <v>1882</v>
      </c>
      <c r="C169" s="292" t="s">
        <v>1414</v>
      </c>
      <c r="D169" s="185" t="s">
        <v>0</v>
      </c>
      <c r="E169" s="169">
        <v>1</v>
      </c>
      <c r="F169" s="176"/>
      <c r="G169" s="167">
        <f t="shared" si="8"/>
        <v>0</v>
      </c>
    </row>
    <row r="170" spans="1:7" ht="25.5">
      <c r="A170" s="170" t="s">
        <v>840</v>
      </c>
      <c r="B170" s="170"/>
      <c r="C170" s="168" t="s">
        <v>33</v>
      </c>
      <c r="D170" s="185" t="s">
        <v>0</v>
      </c>
      <c r="E170" s="169">
        <v>1</v>
      </c>
      <c r="F170" s="176"/>
      <c r="G170" s="167">
        <f t="shared" si="8"/>
        <v>0</v>
      </c>
    </row>
    <row r="171" spans="1:7" ht="25.5">
      <c r="A171" s="170" t="s">
        <v>841</v>
      </c>
      <c r="B171" s="170"/>
      <c r="C171" s="168" t="s">
        <v>1415</v>
      </c>
      <c r="D171" s="185" t="s">
        <v>0</v>
      </c>
      <c r="E171" s="169">
        <v>1</v>
      </c>
      <c r="F171" s="176"/>
      <c r="G171" s="167">
        <f t="shared" si="8"/>
        <v>0</v>
      </c>
    </row>
    <row r="172" spans="1:7" ht="89.25">
      <c r="A172" s="170" t="s">
        <v>843</v>
      </c>
      <c r="B172" s="291" t="s">
        <v>1882</v>
      </c>
      <c r="C172" s="292" t="s">
        <v>1416</v>
      </c>
      <c r="D172" s="185" t="s">
        <v>0</v>
      </c>
      <c r="E172" s="169">
        <v>1</v>
      </c>
      <c r="F172" s="176"/>
      <c r="G172" s="167">
        <f t="shared" si="8"/>
        <v>0</v>
      </c>
    </row>
    <row r="173" spans="1:7" ht="51">
      <c r="A173" s="170" t="s">
        <v>845</v>
      </c>
      <c r="B173" s="291" t="s">
        <v>1882</v>
      </c>
      <c r="C173" s="292" t="s">
        <v>1417</v>
      </c>
      <c r="D173" s="185" t="s">
        <v>0</v>
      </c>
      <c r="E173" s="169">
        <v>1</v>
      </c>
      <c r="F173" s="176"/>
      <c r="G173" s="167">
        <f t="shared" si="8"/>
        <v>0</v>
      </c>
    </row>
    <row r="174" spans="1:7" ht="25.5">
      <c r="A174" s="170" t="s">
        <v>847</v>
      </c>
      <c r="B174" s="170"/>
      <c r="C174" s="168" t="s">
        <v>1418</v>
      </c>
      <c r="D174" s="185" t="s">
        <v>0</v>
      </c>
      <c r="E174" s="169">
        <v>1</v>
      </c>
      <c r="F174" s="176"/>
      <c r="G174" s="167">
        <f t="shared" si="8"/>
        <v>0</v>
      </c>
    </row>
    <row r="175" spans="1:7" ht="25.5">
      <c r="A175" s="170" t="s">
        <v>854</v>
      </c>
      <c r="B175" s="170"/>
      <c r="C175" s="168" t="s">
        <v>1419</v>
      </c>
      <c r="D175" s="185" t="s">
        <v>0</v>
      </c>
      <c r="E175" s="169">
        <v>1</v>
      </c>
      <c r="F175" s="176"/>
      <c r="G175" s="167">
        <f t="shared" si="8"/>
        <v>0</v>
      </c>
    </row>
    <row r="176" spans="1:7" ht="15">
      <c r="A176" s="177"/>
      <c r="B176" s="259"/>
      <c r="C176" s="172" t="s">
        <v>1728</v>
      </c>
      <c r="D176" s="173"/>
      <c r="E176" s="173"/>
      <c r="F176" s="178"/>
      <c r="G176" s="217">
        <f>SUM(G167:G175)</f>
        <v>0</v>
      </c>
    </row>
    <row r="177" spans="1:7" ht="15">
      <c r="A177" s="180">
        <v>14</v>
      </c>
      <c r="B177" s="180"/>
      <c r="C177" s="181" t="s">
        <v>20</v>
      </c>
      <c r="D177" s="182"/>
      <c r="E177" s="182"/>
      <c r="F177" s="183"/>
      <c r="G177" s="184"/>
    </row>
    <row r="178" spans="1:7" ht="25.5">
      <c r="A178" s="170">
        <v>14.1</v>
      </c>
      <c r="B178" s="170"/>
      <c r="C178" s="168" t="s">
        <v>1420</v>
      </c>
      <c r="D178" s="185" t="s">
        <v>5</v>
      </c>
      <c r="E178" s="169">
        <v>33</v>
      </c>
      <c r="F178" s="176"/>
      <c r="G178" s="167">
        <f>E178*F178</f>
        <v>0</v>
      </c>
    </row>
    <row r="179" spans="1:7" ht="15">
      <c r="A179" s="177"/>
      <c r="B179" s="259"/>
      <c r="C179" s="172" t="s">
        <v>1729</v>
      </c>
      <c r="D179" s="173"/>
      <c r="E179" s="173"/>
      <c r="F179" s="178"/>
      <c r="G179" s="217">
        <f>SUM(G178:G178)</f>
        <v>0</v>
      </c>
    </row>
    <row r="180" spans="1:7" ht="15">
      <c r="A180" s="180">
        <v>15</v>
      </c>
      <c r="B180" s="180"/>
      <c r="C180" s="181" t="s">
        <v>21</v>
      </c>
      <c r="D180" s="182"/>
      <c r="E180" s="182"/>
      <c r="F180" s="183"/>
      <c r="G180" s="184"/>
    </row>
    <row r="181" spans="1:7">
      <c r="A181" s="170">
        <v>15.1</v>
      </c>
      <c r="B181" s="170"/>
      <c r="C181" s="168" t="s">
        <v>35</v>
      </c>
      <c r="D181" s="185" t="s">
        <v>5</v>
      </c>
      <c r="E181" s="169">
        <v>60</v>
      </c>
      <c r="F181" s="176"/>
      <c r="G181" s="167">
        <f t="shared" ref="G181:G187" si="9">E181*F181</f>
        <v>0</v>
      </c>
    </row>
    <row r="182" spans="1:7">
      <c r="A182" s="170">
        <v>15.2</v>
      </c>
      <c r="B182" s="170"/>
      <c r="C182" s="168" t="s">
        <v>36</v>
      </c>
      <c r="D182" s="185" t="s">
        <v>0</v>
      </c>
      <c r="E182" s="169">
        <v>6</v>
      </c>
      <c r="F182" s="176"/>
      <c r="G182" s="167">
        <f t="shared" si="9"/>
        <v>0</v>
      </c>
    </row>
    <row r="183" spans="1:7" ht="25.5">
      <c r="A183" s="170">
        <v>15.3</v>
      </c>
      <c r="B183" s="170"/>
      <c r="C183" s="168" t="s">
        <v>37</v>
      </c>
      <c r="D183" s="185" t="s">
        <v>0</v>
      </c>
      <c r="E183" s="169">
        <v>6</v>
      </c>
      <c r="F183" s="176"/>
      <c r="G183" s="167">
        <f t="shared" si="9"/>
        <v>0</v>
      </c>
    </row>
    <row r="184" spans="1:7">
      <c r="A184" s="170">
        <v>15.4</v>
      </c>
      <c r="B184" s="170"/>
      <c r="C184" s="168" t="s">
        <v>38</v>
      </c>
      <c r="D184" s="185" t="s">
        <v>0</v>
      </c>
      <c r="E184" s="169">
        <v>1</v>
      </c>
      <c r="F184" s="176"/>
      <c r="G184" s="167">
        <f t="shared" si="9"/>
        <v>0</v>
      </c>
    </row>
    <row r="185" spans="1:7">
      <c r="A185" s="170">
        <v>15.5</v>
      </c>
      <c r="B185" s="170"/>
      <c r="C185" s="168" t="s">
        <v>39</v>
      </c>
      <c r="D185" s="185" t="s">
        <v>0</v>
      </c>
      <c r="E185" s="169">
        <v>8</v>
      </c>
      <c r="F185" s="176"/>
      <c r="G185" s="167">
        <f t="shared" si="9"/>
        <v>0</v>
      </c>
    </row>
    <row r="186" spans="1:7">
      <c r="A186" s="170">
        <v>15.6</v>
      </c>
      <c r="B186" s="170"/>
      <c r="C186" s="168" t="s">
        <v>40</v>
      </c>
      <c r="D186" s="185" t="s">
        <v>0</v>
      </c>
      <c r="E186" s="169">
        <v>6</v>
      </c>
      <c r="F186" s="176"/>
      <c r="G186" s="167">
        <f t="shared" si="9"/>
        <v>0</v>
      </c>
    </row>
    <row r="187" spans="1:7" ht="25.5">
      <c r="A187" s="170">
        <v>15.7</v>
      </c>
      <c r="B187" s="170"/>
      <c r="C187" s="168" t="s">
        <v>41</v>
      </c>
      <c r="D187" s="185" t="s">
        <v>0</v>
      </c>
      <c r="E187" s="169">
        <v>2</v>
      </c>
      <c r="F187" s="176"/>
      <c r="G187" s="167">
        <f t="shared" si="9"/>
        <v>0</v>
      </c>
    </row>
    <row r="188" spans="1:7" ht="15">
      <c r="A188" s="177"/>
      <c r="B188" s="259"/>
      <c r="C188" s="172" t="s">
        <v>1730</v>
      </c>
      <c r="D188" s="173"/>
      <c r="E188" s="173"/>
      <c r="F188" s="178"/>
      <c r="G188" s="217">
        <f>SUM(G181:G187)</f>
        <v>0</v>
      </c>
    </row>
    <row r="189" spans="1:7" ht="31.5" customHeight="1">
      <c r="A189" s="180">
        <v>16</v>
      </c>
      <c r="B189" s="180"/>
      <c r="C189" s="181" t="s">
        <v>22</v>
      </c>
      <c r="D189" s="182"/>
      <c r="E189" s="182"/>
      <c r="F189" s="183"/>
      <c r="G189" s="184"/>
    </row>
    <row r="190" spans="1:7" ht="25.5">
      <c r="A190" s="170">
        <v>16.100000000000001</v>
      </c>
      <c r="B190" s="170"/>
      <c r="C190" s="168" t="s">
        <v>42</v>
      </c>
      <c r="D190" s="185" t="s">
        <v>0</v>
      </c>
      <c r="E190" s="169">
        <v>12</v>
      </c>
      <c r="F190" s="176"/>
      <c r="G190" s="167">
        <f t="shared" ref="G190:G203" si="10">E190*F190</f>
        <v>0</v>
      </c>
    </row>
    <row r="191" spans="1:7" ht="25.5">
      <c r="A191" s="170">
        <v>16.2</v>
      </c>
      <c r="B191" s="170"/>
      <c r="C191" s="168" t="s">
        <v>43</v>
      </c>
      <c r="D191" s="185" t="s">
        <v>0</v>
      </c>
      <c r="E191" s="169">
        <v>12</v>
      </c>
      <c r="F191" s="176"/>
      <c r="G191" s="167">
        <f t="shared" si="10"/>
        <v>0</v>
      </c>
    </row>
    <row r="192" spans="1:7" ht="25.5">
      <c r="A192" s="170">
        <v>16.3</v>
      </c>
      <c r="B192" s="170"/>
      <c r="C192" s="168" t="s">
        <v>44</v>
      </c>
      <c r="D192" s="185" t="s">
        <v>5</v>
      </c>
      <c r="E192" s="169">
        <v>150</v>
      </c>
      <c r="F192" s="176"/>
      <c r="G192" s="167">
        <f t="shared" si="10"/>
        <v>0</v>
      </c>
    </row>
    <row r="193" spans="1:7" ht="25.5">
      <c r="A193" s="170">
        <v>16.399999999999999</v>
      </c>
      <c r="B193" s="170"/>
      <c r="C193" s="168" t="s">
        <v>45</v>
      </c>
      <c r="D193" s="185" t="s">
        <v>0</v>
      </c>
      <c r="E193" s="169">
        <v>150</v>
      </c>
      <c r="F193" s="176"/>
      <c r="G193" s="167">
        <f t="shared" si="10"/>
        <v>0</v>
      </c>
    </row>
    <row r="194" spans="1:7" ht="25.5">
      <c r="A194" s="170">
        <v>16.5</v>
      </c>
      <c r="B194" s="170"/>
      <c r="C194" s="168" t="s">
        <v>46</v>
      </c>
      <c r="D194" s="185" t="s">
        <v>0</v>
      </c>
      <c r="E194" s="169">
        <v>12</v>
      </c>
      <c r="F194" s="176"/>
      <c r="G194" s="167">
        <f t="shared" si="10"/>
        <v>0</v>
      </c>
    </row>
    <row r="195" spans="1:7" ht="25.5">
      <c r="A195" s="170">
        <v>16.600000000000001</v>
      </c>
      <c r="B195" s="170"/>
      <c r="C195" s="168" t="s">
        <v>47</v>
      </c>
      <c r="D195" s="185" t="s">
        <v>5</v>
      </c>
      <c r="E195" s="169">
        <v>152</v>
      </c>
      <c r="F195" s="176"/>
      <c r="G195" s="167">
        <f t="shared" si="10"/>
        <v>0</v>
      </c>
    </row>
    <row r="196" spans="1:7">
      <c r="A196" s="170">
        <v>16.7</v>
      </c>
      <c r="B196" s="170"/>
      <c r="C196" s="168" t="s">
        <v>40</v>
      </c>
      <c r="D196" s="185" t="s">
        <v>0</v>
      </c>
      <c r="E196" s="169">
        <v>12</v>
      </c>
      <c r="F196" s="176"/>
      <c r="G196" s="167">
        <f t="shared" si="10"/>
        <v>0</v>
      </c>
    </row>
    <row r="197" spans="1:7">
      <c r="A197" s="170">
        <v>16.8</v>
      </c>
      <c r="B197" s="170"/>
      <c r="C197" s="168" t="s">
        <v>48</v>
      </c>
      <c r="D197" s="185" t="s">
        <v>0</v>
      </c>
      <c r="E197" s="169">
        <v>12</v>
      </c>
      <c r="F197" s="176"/>
      <c r="G197" s="167">
        <f t="shared" si="10"/>
        <v>0</v>
      </c>
    </row>
    <row r="198" spans="1:7" ht="38.25">
      <c r="A198" s="170">
        <v>16.899999999999999</v>
      </c>
      <c r="B198" s="291" t="s">
        <v>1882</v>
      </c>
      <c r="C198" s="292" t="s">
        <v>49</v>
      </c>
      <c r="D198" s="185" t="s">
        <v>5</v>
      </c>
      <c r="E198" s="169">
        <v>120</v>
      </c>
      <c r="F198" s="176"/>
      <c r="G198" s="167">
        <f t="shared" si="10"/>
        <v>0</v>
      </c>
    </row>
    <row r="199" spans="1:7">
      <c r="A199" s="166">
        <v>16.100000000000001</v>
      </c>
      <c r="B199" s="166"/>
      <c r="C199" s="168" t="s">
        <v>36</v>
      </c>
      <c r="D199" s="185" t="s">
        <v>0</v>
      </c>
      <c r="E199" s="169">
        <v>12</v>
      </c>
      <c r="F199" s="176"/>
      <c r="G199" s="167">
        <f t="shared" si="10"/>
        <v>0</v>
      </c>
    </row>
    <row r="200" spans="1:7">
      <c r="A200" s="170">
        <v>16.11</v>
      </c>
      <c r="B200" s="170"/>
      <c r="C200" s="168" t="s">
        <v>39</v>
      </c>
      <c r="D200" s="185" t="s">
        <v>0</v>
      </c>
      <c r="E200" s="169">
        <v>12</v>
      </c>
      <c r="F200" s="176"/>
      <c r="G200" s="167">
        <f t="shared" si="10"/>
        <v>0</v>
      </c>
    </row>
    <row r="201" spans="1:7" ht="38.25">
      <c r="A201" s="170">
        <v>16.12</v>
      </c>
      <c r="B201" s="170"/>
      <c r="C201" s="168" t="s">
        <v>50</v>
      </c>
      <c r="D201" s="185" t="s">
        <v>0</v>
      </c>
      <c r="E201" s="169">
        <v>3</v>
      </c>
      <c r="F201" s="176"/>
      <c r="G201" s="167">
        <f t="shared" si="10"/>
        <v>0</v>
      </c>
    </row>
    <row r="202" spans="1:7" ht="25.5">
      <c r="A202" s="170">
        <v>16.13</v>
      </c>
      <c r="B202" s="170"/>
      <c r="C202" s="168" t="s">
        <v>51</v>
      </c>
      <c r="D202" s="185" t="s">
        <v>0</v>
      </c>
      <c r="E202" s="169">
        <v>16</v>
      </c>
      <c r="F202" s="176"/>
      <c r="G202" s="167">
        <f t="shared" si="10"/>
        <v>0</v>
      </c>
    </row>
    <row r="203" spans="1:7" ht="25.5">
      <c r="A203" s="170">
        <v>16.14</v>
      </c>
      <c r="B203" s="291" t="s">
        <v>1882</v>
      </c>
      <c r="C203" s="292" t="s">
        <v>1421</v>
      </c>
      <c r="D203" s="185" t="s">
        <v>0</v>
      </c>
      <c r="E203" s="169">
        <v>12</v>
      </c>
      <c r="F203" s="176"/>
      <c r="G203" s="167">
        <f t="shared" si="10"/>
        <v>0</v>
      </c>
    </row>
    <row r="204" spans="1:7" ht="15">
      <c r="A204" s="177"/>
      <c r="B204" s="259"/>
      <c r="C204" s="172" t="s">
        <v>1731</v>
      </c>
      <c r="D204" s="173"/>
      <c r="E204" s="173"/>
      <c r="F204" s="178"/>
      <c r="G204" s="217">
        <f>SUM(G190:G203)</f>
        <v>0</v>
      </c>
    </row>
    <row r="205" spans="1:7" ht="15.75" customHeight="1">
      <c r="A205" s="180">
        <v>17</v>
      </c>
      <c r="B205" s="180"/>
      <c r="C205" s="181" t="s">
        <v>23</v>
      </c>
      <c r="D205" s="182"/>
      <c r="E205" s="182"/>
      <c r="F205" s="183"/>
      <c r="G205" s="184"/>
    </row>
    <row r="206" spans="1:7" ht="25.5">
      <c r="A206" s="170">
        <v>17.100000000000001</v>
      </c>
      <c r="B206" s="291" t="s">
        <v>1882</v>
      </c>
      <c r="C206" s="292" t="s">
        <v>52</v>
      </c>
      <c r="D206" s="185" t="s">
        <v>5</v>
      </c>
      <c r="E206" s="169">
        <v>450</v>
      </c>
      <c r="F206" s="176"/>
      <c r="G206" s="167">
        <f t="shared" ref="G206:G214" si="11">E206*F206</f>
        <v>0</v>
      </c>
    </row>
    <row r="207" spans="1:7">
      <c r="A207" s="170">
        <v>17.2</v>
      </c>
      <c r="B207" s="170"/>
      <c r="C207" s="168" t="s">
        <v>1422</v>
      </c>
      <c r="D207" s="185" t="s">
        <v>0</v>
      </c>
      <c r="E207" s="169">
        <v>50</v>
      </c>
      <c r="F207" s="176"/>
      <c r="G207" s="167">
        <f t="shared" si="11"/>
        <v>0</v>
      </c>
    </row>
    <row r="208" spans="1:7">
      <c r="A208" s="170">
        <v>17.3</v>
      </c>
      <c r="B208" s="170"/>
      <c r="C208" s="168" t="s">
        <v>1423</v>
      </c>
      <c r="D208" s="185" t="s">
        <v>0</v>
      </c>
      <c r="E208" s="169">
        <v>50</v>
      </c>
      <c r="F208" s="176"/>
      <c r="G208" s="167">
        <f t="shared" si="11"/>
        <v>0</v>
      </c>
    </row>
    <row r="209" spans="1:7" ht="39.950000000000003" customHeight="1">
      <c r="A209" s="170">
        <v>17.399999999999999</v>
      </c>
      <c r="B209" s="170"/>
      <c r="C209" s="168" t="s">
        <v>1424</v>
      </c>
      <c r="D209" s="185" t="s">
        <v>5</v>
      </c>
      <c r="E209" s="169">
        <v>450</v>
      </c>
      <c r="F209" s="176"/>
      <c r="G209" s="167">
        <f t="shared" si="11"/>
        <v>0</v>
      </c>
    </row>
    <row r="210" spans="1:7">
      <c r="A210" s="170">
        <v>17.5</v>
      </c>
      <c r="B210" s="291" t="s">
        <v>1882</v>
      </c>
      <c r="C210" s="292" t="s">
        <v>1425</v>
      </c>
      <c r="D210" s="185" t="s">
        <v>5</v>
      </c>
      <c r="E210" s="169">
        <v>280</v>
      </c>
      <c r="F210" s="176"/>
      <c r="G210" s="167">
        <f t="shared" si="11"/>
        <v>0</v>
      </c>
    </row>
    <row r="211" spans="1:7" ht="25.5">
      <c r="A211" s="170">
        <v>17.600000000000001</v>
      </c>
      <c r="B211" s="170"/>
      <c r="C211" s="168" t="s">
        <v>1426</v>
      </c>
      <c r="D211" s="185" t="s">
        <v>5</v>
      </c>
      <c r="E211" s="169">
        <v>5</v>
      </c>
      <c r="F211" s="176"/>
      <c r="G211" s="167">
        <f t="shared" si="11"/>
        <v>0</v>
      </c>
    </row>
    <row r="212" spans="1:7" ht="25.5">
      <c r="A212" s="170">
        <v>17.7</v>
      </c>
      <c r="B212" s="170"/>
      <c r="C212" s="168" t="s">
        <v>1427</v>
      </c>
      <c r="D212" s="185" t="s">
        <v>5</v>
      </c>
      <c r="E212" s="169">
        <v>1</v>
      </c>
      <c r="F212" s="176"/>
      <c r="G212" s="167">
        <f t="shared" si="11"/>
        <v>0</v>
      </c>
    </row>
    <row r="213" spans="1:7" ht="38.25">
      <c r="A213" s="170">
        <v>17.8</v>
      </c>
      <c r="B213" s="170"/>
      <c r="C213" s="168" t="s">
        <v>1428</v>
      </c>
      <c r="D213" s="185" t="s">
        <v>5</v>
      </c>
      <c r="E213" s="169">
        <v>11</v>
      </c>
      <c r="F213" s="176"/>
      <c r="G213" s="167">
        <f t="shared" si="11"/>
        <v>0</v>
      </c>
    </row>
    <row r="214" spans="1:7">
      <c r="A214" s="170">
        <v>17.899999999999999</v>
      </c>
      <c r="B214" s="170"/>
      <c r="C214" s="168" t="s">
        <v>1429</v>
      </c>
      <c r="D214" s="185" t="s">
        <v>0</v>
      </c>
      <c r="E214" s="169">
        <v>2</v>
      </c>
      <c r="F214" s="176"/>
      <c r="G214" s="167">
        <f t="shared" si="11"/>
        <v>0</v>
      </c>
    </row>
    <row r="215" spans="1:7" ht="15">
      <c r="A215" s="177"/>
      <c r="B215" s="259"/>
      <c r="C215" s="172" t="s">
        <v>1732</v>
      </c>
      <c r="D215" s="173"/>
      <c r="E215" s="173"/>
      <c r="F215" s="178"/>
      <c r="G215" s="217">
        <f>SUM(G206:G214)</f>
        <v>0</v>
      </c>
    </row>
    <row r="216" spans="1:7" ht="15.75" customHeight="1">
      <c r="A216" s="180">
        <v>18</v>
      </c>
      <c r="B216" s="180"/>
      <c r="C216" s="181" t="s">
        <v>1430</v>
      </c>
      <c r="D216" s="182"/>
      <c r="E216" s="182"/>
      <c r="F216" s="183"/>
      <c r="G216" s="184"/>
    </row>
    <row r="217" spans="1:7" ht="25.5">
      <c r="A217" s="170">
        <v>18.100000000000001</v>
      </c>
      <c r="B217" s="291" t="s">
        <v>1882</v>
      </c>
      <c r="C217" s="292" t="s">
        <v>1793</v>
      </c>
      <c r="D217" s="185" t="s">
        <v>0</v>
      </c>
      <c r="E217" s="169">
        <v>266</v>
      </c>
      <c r="F217" s="176"/>
      <c r="G217" s="167">
        <f t="shared" ref="G217:G229" si="12">E217*F217</f>
        <v>0</v>
      </c>
    </row>
    <row r="218" spans="1:7" ht="25.5">
      <c r="A218" s="170">
        <v>18.2</v>
      </c>
      <c r="B218" s="291" t="s">
        <v>1882</v>
      </c>
      <c r="C218" s="292" t="s">
        <v>1802</v>
      </c>
      <c r="D218" s="185" t="s">
        <v>0</v>
      </c>
      <c r="E218" s="169">
        <v>56</v>
      </c>
      <c r="F218" s="176"/>
      <c r="G218" s="167">
        <f t="shared" si="12"/>
        <v>0</v>
      </c>
    </row>
    <row r="219" spans="1:7" ht="38.25" customHeight="1">
      <c r="A219" s="170">
        <v>18.3</v>
      </c>
      <c r="B219" s="170"/>
      <c r="C219" s="168" t="s">
        <v>1794</v>
      </c>
      <c r="D219" s="185" t="s">
        <v>0</v>
      </c>
      <c r="E219" s="169">
        <v>75</v>
      </c>
      <c r="F219" s="176"/>
      <c r="G219" s="167">
        <f t="shared" si="12"/>
        <v>0</v>
      </c>
    </row>
    <row r="220" spans="1:7" ht="39.950000000000003" customHeight="1">
      <c r="A220" s="170">
        <v>18.399999999999999</v>
      </c>
      <c r="B220" s="291" t="s">
        <v>1882</v>
      </c>
      <c r="C220" s="292" t="s">
        <v>1795</v>
      </c>
      <c r="D220" s="185" t="s">
        <v>0</v>
      </c>
      <c r="E220" s="169">
        <v>162</v>
      </c>
      <c r="F220" s="176"/>
      <c r="G220" s="167">
        <f t="shared" si="12"/>
        <v>0</v>
      </c>
    </row>
    <row r="221" spans="1:7" ht="25.5">
      <c r="A221" s="170">
        <v>18.5</v>
      </c>
      <c r="B221" s="170"/>
      <c r="C221" s="168" t="s">
        <v>1870</v>
      </c>
      <c r="D221" s="185" t="s">
        <v>0</v>
      </c>
      <c r="E221" s="169">
        <v>7</v>
      </c>
      <c r="F221" s="176"/>
      <c r="G221" s="167">
        <f t="shared" si="12"/>
        <v>0</v>
      </c>
    </row>
    <row r="222" spans="1:7" ht="25.5">
      <c r="A222" s="170">
        <v>18.600000000000001</v>
      </c>
      <c r="B222" s="170"/>
      <c r="C222" s="168" t="s">
        <v>1871</v>
      </c>
      <c r="D222" s="185" t="s">
        <v>0</v>
      </c>
      <c r="E222" s="169">
        <v>80</v>
      </c>
      <c r="F222" s="176"/>
      <c r="G222" s="167">
        <f t="shared" si="12"/>
        <v>0</v>
      </c>
    </row>
    <row r="223" spans="1:7" ht="25.5">
      <c r="A223" s="170">
        <v>18.7</v>
      </c>
      <c r="B223" s="170"/>
      <c r="C223" s="168" t="s">
        <v>1796</v>
      </c>
      <c r="D223" s="185" t="s">
        <v>0</v>
      </c>
      <c r="E223" s="169">
        <v>23</v>
      </c>
      <c r="F223" s="176"/>
      <c r="G223" s="167">
        <f t="shared" si="12"/>
        <v>0</v>
      </c>
    </row>
    <row r="224" spans="1:7" ht="25.5">
      <c r="A224" s="170">
        <v>18.8</v>
      </c>
      <c r="B224" s="170"/>
      <c r="C224" s="168" t="s">
        <v>1797</v>
      </c>
      <c r="D224" s="185" t="s">
        <v>0</v>
      </c>
      <c r="E224" s="169">
        <v>58</v>
      </c>
      <c r="F224" s="176"/>
      <c r="G224" s="167">
        <f t="shared" si="12"/>
        <v>0</v>
      </c>
    </row>
    <row r="225" spans="1:7" ht="23.25" customHeight="1">
      <c r="A225" s="170">
        <v>18.899999999999999</v>
      </c>
      <c r="B225" s="170"/>
      <c r="C225" s="168" t="s">
        <v>1799</v>
      </c>
      <c r="D225" s="185" t="s">
        <v>0</v>
      </c>
      <c r="E225" s="169">
        <v>3</v>
      </c>
      <c r="F225" s="176"/>
      <c r="G225" s="167">
        <f t="shared" si="12"/>
        <v>0</v>
      </c>
    </row>
    <row r="226" spans="1:7" ht="25.5">
      <c r="A226" s="166">
        <v>18.100000000000001</v>
      </c>
      <c r="B226" s="166"/>
      <c r="C226" s="168" t="s">
        <v>1798</v>
      </c>
      <c r="D226" s="185" t="s">
        <v>0</v>
      </c>
      <c r="E226" s="169">
        <v>50</v>
      </c>
      <c r="F226" s="176"/>
      <c r="G226" s="167">
        <f t="shared" si="12"/>
        <v>0</v>
      </c>
    </row>
    <row r="227" spans="1:7" ht="25.5">
      <c r="A227" s="166">
        <v>18.11</v>
      </c>
      <c r="B227" s="166"/>
      <c r="C227" s="168" t="s">
        <v>1800</v>
      </c>
      <c r="D227" s="185" t="s">
        <v>0</v>
      </c>
      <c r="E227" s="169">
        <v>6</v>
      </c>
      <c r="F227" s="176"/>
      <c r="G227" s="167">
        <f t="shared" si="12"/>
        <v>0</v>
      </c>
    </row>
    <row r="228" spans="1:7" ht="38.25">
      <c r="A228" s="170">
        <v>18.12</v>
      </c>
      <c r="B228" s="170"/>
      <c r="C228" s="168" t="s">
        <v>1801</v>
      </c>
      <c r="D228" s="185" t="s">
        <v>0</v>
      </c>
      <c r="E228" s="169">
        <v>92</v>
      </c>
      <c r="F228" s="176"/>
      <c r="G228" s="167">
        <f t="shared" si="12"/>
        <v>0</v>
      </c>
    </row>
    <row r="229" spans="1:7">
      <c r="A229" s="170">
        <v>18.13</v>
      </c>
      <c r="B229" s="170"/>
      <c r="C229" s="168" t="s">
        <v>1431</v>
      </c>
      <c r="D229" s="185" t="s">
        <v>0</v>
      </c>
      <c r="E229" s="169">
        <v>878</v>
      </c>
      <c r="F229" s="176"/>
      <c r="G229" s="167">
        <f t="shared" si="12"/>
        <v>0</v>
      </c>
    </row>
    <row r="230" spans="1:7" ht="15">
      <c r="A230" s="177"/>
      <c r="B230" s="259"/>
      <c r="C230" s="172" t="s">
        <v>1733</v>
      </c>
      <c r="D230" s="173"/>
      <c r="E230" s="173"/>
      <c r="F230" s="178"/>
      <c r="G230" s="217">
        <f>SUM(G217:G229)</f>
        <v>0</v>
      </c>
    </row>
    <row r="231" spans="1:7" ht="30">
      <c r="A231" s="180">
        <v>19</v>
      </c>
      <c r="B231" s="180"/>
      <c r="C231" s="181" t="s">
        <v>24</v>
      </c>
      <c r="D231" s="182"/>
      <c r="E231" s="182"/>
      <c r="F231" s="183"/>
      <c r="G231" s="184"/>
    </row>
    <row r="232" spans="1:7" ht="38.25" customHeight="1">
      <c r="A232" s="170">
        <v>19.100000000000001</v>
      </c>
      <c r="B232" s="291" t="s">
        <v>1882</v>
      </c>
      <c r="C232" s="292" t="s">
        <v>54</v>
      </c>
      <c r="D232" s="185" t="s">
        <v>0</v>
      </c>
      <c r="E232" s="169">
        <v>100</v>
      </c>
      <c r="F232" s="176"/>
      <c r="G232" s="167">
        <f t="shared" ref="G232:G240" si="13">E232*F232</f>
        <v>0</v>
      </c>
    </row>
    <row r="233" spans="1:7" ht="38.25">
      <c r="A233" s="170">
        <v>19.2</v>
      </c>
      <c r="B233" s="170"/>
      <c r="C233" s="168" t="s">
        <v>55</v>
      </c>
      <c r="D233" s="185" t="s">
        <v>0</v>
      </c>
      <c r="E233" s="169">
        <v>38</v>
      </c>
      <c r="F233" s="176"/>
      <c r="G233" s="167">
        <f t="shared" si="13"/>
        <v>0</v>
      </c>
    </row>
    <row r="234" spans="1:7" ht="25.5">
      <c r="A234" s="170">
        <v>19.3</v>
      </c>
      <c r="B234" s="170"/>
      <c r="C234" s="168" t="s">
        <v>1432</v>
      </c>
      <c r="D234" s="185" t="s">
        <v>0</v>
      </c>
      <c r="E234" s="169">
        <v>36</v>
      </c>
      <c r="F234" s="176"/>
      <c r="G234" s="167">
        <f t="shared" si="13"/>
        <v>0</v>
      </c>
    </row>
    <row r="235" spans="1:7" ht="39.950000000000003" customHeight="1">
      <c r="A235" s="170">
        <v>19.399999999999999</v>
      </c>
      <c r="B235" s="170"/>
      <c r="C235" s="168" t="s">
        <v>1433</v>
      </c>
      <c r="D235" s="185" t="s">
        <v>0</v>
      </c>
      <c r="E235" s="169">
        <v>2</v>
      </c>
      <c r="F235" s="176"/>
      <c r="G235" s="167">
        <f t="shared" si="13"/>
        <v>0</v>
      </c>
    </row>
    <row r="236" spans="1:7" ht="38.25">
      <c r="A236" s="170">
        <v>19.5</v>
      </c>
      <c r="B236" s="170"/>
      <c r="C236" s="168" t="s">
        <v>1434</v>
      </c>
      <c r="D236" s="185" t="s">
        <v>0</v>
      </c>
      <c r="E236" s="169">
        <v>4</v>
      </c>
      <c r="F236" s="176"/>
      <c r="G236" s="167">
        <f t="shared" si="13"/>
        <v>0</v>
      </c>
    </row>
    <row r="237" spans="1:7" ht="36" customHeight="1">
      <c r="A237" s="170">
        <v>19.600000000000001</v>
      </c>
      <c r="B237" s="291" t="s">
        <v>1882</v>
      </c>
      <c r="C237" s="292" t="s">
        <v>1435</v>
      </c>
      <c r="D237" s="185" t="s">
        <v>0</v>
      </c>
      <c r="E237" s="169">
        <v>115</v>
      </c>
      <c r="F237" s="176"/>
      <c r="G237" s="167">
        <f t="shared" si="13"/>
        <v>0</v>
      </c>
    </row>
    <row r="238" spans="1:7" ht="38.25">
      <c r="A238" s="170">
        <v>19.7</v>
      </c>
      <c r="B238" s="170"/>
      <c r="C238" s="168" t="s">
        <v>1436</v>
      </c>
      <c r="D238" s="185" t="s">
        <v>0</v>
      </c>
      <c r="E238" s="169">
        <v>78</v>
      </c>
      <c r="F238" s="176"/>
      <c r="G238" s="167">
        <f t="shared" si="13"/>
        <v>0</v>
      </c>
    </row>
    <row r="239" spans="1:7" ht="36" customHeight="1">
      <c r="A239" s="170">
        <v>19.8</v>
      </c>
      <c r="B239" s="291" t="s">
        <v>1882</v>
      </c>
      <c r="C239" s="292" t="s">
        <v>1437</v>
      </c>
      <c r="D239" s="185" t="s">
        <v>0</v>
      </c>
      <c r="E239" s="169">
        <v>142</v>
      </c>
      <c r="F239" s="176"/>
      <c r="G239" s="167">
        <f t="shared" si="13"/>
        <v>0</v>
      </c>
    </row>
    <row r="240" spans="1:7" ht="38.25">
      <c r="A240" s="170">
        <v>19.899999999999999</v>
      </c>
      <c r="B240" s="291" t="s">
        <v>1882</v>
      </c>
      <c r="C240" s="292" t="s">
        <v>1438</v>
      </c>
      <c r="D240" s="185" t="s">
        <v>0</v>
      </c>
      <c r="E240" s="169">
        <v>124</v>
      </c>
      <c r="F240" s="176"/>
      <c r="G240" s="167">
        <f t="shared" si="13"/>
        <v>0</v>
      </c>
    </row>
    <row r="241" spans="1:7" ht="15">
      <c r="A241" s="177"/>
      <c r="B241" s="259"/>
      <c r="C241" s="172" t="s">
        <v>1734</v>
      </c>
      <c r="D241" s="173"/>
      <c r="E241" s="173"/>
      <c r="F241" s="178"/>
      <c r="G241" s="217">
        <f>SUM(G232:G240)</f>
        <v>0</v>
      </c>
    </row>
    <row r="242" spans="1:7" ht="15.75" customHeight="1">
      <c r="A242" s="180">
        <v>20</v>
      </c>
      <c r="B242" s="180"/>
      <c r="C242" s="181" t="s">
        <v>25</v>
      </c>
      <c r="D242" s="182"/>
      <c r="E242" s="182"/>
      <c r="F242" s="183"/>
      <c r="G242" s="184"/>
    </row>
    <row r="243" spans="1:7" ht="38.25" customHeight="1">
      <c r="A243" s="170">
        <v>20.100000000000001</v>
      </c>
      <c r="B243" s="170"/>
      <c r="C243" s="168" t="s">
        <v>1439</v>
      </c>
      <c r="D243" s="185" t="s">
        <v>5</v>
      </c>
      <c r="E243" s="169">
        <v>10</v>
      </c>
      <c r="F243" s="176"/>
      <c r="G243" s="167">
        <f t="shared" ref="G243:G271" si="14">E243*F243</f>
        <v>0</v>
      </c>
    </row>
    <row r="244" spans="1:7" ht="25.5">
      <c r="A244" s="170">
        <v>20.2</v>
      </c>
      <c r="B244" s="170"/>
      <c r="C244" s="168" t="s">
        <v>1440</v>
      </c>
      <c r="D244" s="185" t="s">
        <v>5</v>
      </c>
      <c r="E244" s="169">
        <v>22</v>
      </c>
      <c r="F244" s="176"/>
      <c r="G244" s="167">
        <f t="shared" si="14"/>
        <v>0</v>
      </c>
    </row>
    <row r="245" spans="1:7" ht="25.5">
      <c r="A245" s="170">
        <v>20.3</v>
      </c>
      <c r="B245" s="170"/>
      <c r="C245" s="168" t="s">
        <v>1441</v>
      </c>
      <c r="D245" s="185" t="s">
        <v>5</v>
      </c>
      <c r="E245" s="169">
        <v>10</v>
      </c>
      <c r="F245" s="176"/>
      <c r="G245" s="167">
        <f t="shared" si="14"/>
        <v>0</v>
      </c>
    </row>
    <row r="246" spans="1:7" ht="39.950000000000003" customHeight="1">
      <c r="A246" s="170">
        <v>20.399999999999999</v>
      </c>
      <c r="B246" s="170"/>
      <c r="C246" s="168" t="s">
        <v>1442</v>
      </c>
      <c r="D246" s="185" t="s">
        <v>5</v>
      </c>
      <c r="E246" s="169">
        <v>22</v>
      </c>
      <c r="F246" s="176"/>
      <c r="G246" s="167">
        <f t="shared" si="14"/>
        <v>0</v>
      </c>
    </row>
    <row r="247" spans="1:7" ht="25.5">
      <c r="A247" s="170">
        <v>20.5</v>
      </c>
      <c r="B247" s="170"/>
      <c r="C247" s="168" t="s">
        <v>1443</v>
      </c>
      <c r="D247" s="185" t="s">
        <v>5</v>
      </c>
      <c r="E247" s="169">
        <v>20</v>
      </c>
      <c r="F247" s="176"/>
      <c r="G247" s="167">
        <f t="shared" si="14"/>
        <v>0</v>
      </c>
    </row>
    <row r="248" spans="1:7" ht="25.5">
      <c r="A248" s="170">
        <v>20.6</v>
      </c>
      <c r="B248" s="291" t="s">
        <v>1882</v>
      </c>
      <c r="C248" s="292" t="s">
        <v>1444</v>
      </c>
      <c r="D248" s="185" t="s">
        <v>5</v>
      </c>
      <c r="E248" s="169">
        <v>25</v>
      </c>
      <c r="F248" s="176"/>
      <c r="G248" s="167">
        <f t="shared" si="14"/>
        <v>0</v>
      </c>
    </row>
    <row r="249" spans="1:7" ht="25.5">
      <c r="A249" s="170">
        <v>20.7</v>
      </c>
      <c r="B249" s="291" t="s">
        <v>1882</v>
      </c>
      <c r="C249" s="292" t="s">
        <v>1445</v>
      </c>
      <c r="D249" s="185" t="s">
        <v>5</v>
      </c>
      <c r="E249" s="169">
        <v>20</v>
      </c>
      <c r="F249" s="176"/>
      <c r="G249" s="167">
        <f t="shared" si="14"/>
        <v>0</v>
      </c>
    </row>
    <row r="250" spans="1:7" ht="25.5">
      <c r="A250" s="170">
        <v>20.8</v>
      </c>
      <c r="B250" s="170"/>
      <c r="C250" s="168" t="s">
        <v>1446</v>
      </c>
      <c r="D250" s="185" t="s">
        <v>5</v>
      </c>
      <c r="E250" s="169">
        <v>25</v>
      </c>
      <c r="F250" s="176"/>
      <c r="G250" s="167">
        <f t="shared" si="14"/>
        <v>0</v>
      </c>
    </row>
    <row r="251" spans="1:7" ht="25.5">
      <c r="A251" s="170">
        <v>20.9</v>
      </c>
      <c r="B251" s="170"/>
      <c r="C251" s="168" t="s">
        <v>1447</v>
      </c>
      <c r="D251" s="185" t="s">
        <v>5</v>
      </c>
      <c r="E251" s="169">
        <v>22</v>
      </c>
      <c r="F251" s="176"/>
      <c r="G251" s="167">
        <f t="shared" si="14"/>
        <v>0</v>
      </c>
    </row>
    <row r="252" spans="1:7" ht="25.5">
      <c r="A252" s="166">
        <v>20.100000000000001</v>
      </c>
      <c r="B252" s="166"/>
      <c r="C252" s="168" t="s">
        <v>1448</v>
      </c>
      <c r="D252" s="185" t="s">
        <v>5</v>
      </c>
      <c r="E252" s="169">
        <v>22</v>
      </c>
      <c r="F252" s="176"/>
      <c r="G252" s="167">
        <f t="shared" si="14"/>
        <v>0</v>
      </c>
    </row>
    <row r="253" spans="1:7" ht="25.5">
      <c r="A253" s="170">
        <v>20.11</v>
      </c>
      <c r="B253" s="291" t="s">
        <v>1882</v>
      </c>
      <c r="C253" s="292" t="s">
        <v>1449</v>
      </c>
      <c r="D253" s="185" t="s">
        <v>5</v>
      </c>
      <c r="E253" s="169">
        <v>25</v>
      </c>
      <c r="F253" s="176"/>
      <c r="G253" s="167">
        <f t="shared" si="14"/>
        <v>0</v>
      </c>
    </row>
    <row r="254" spans="1:7" ht="25.5">
      <c r="A254" s="170">
        <v>20.12</v>
      </c>
      <c r="B254" s="170"/>
      <c r="C254" s="168" t="s">
        <v>1450</v>
      </c>
      <c r="D254" s="185" t="s">
        <v>5</v>
      </c>
      <c r="E254" s="169">
        <v>20</v>
      </c>
      <c r="F254" s="176"/>
      <c r="G254" s="167">
        <f t="shared" si="14"/>
        <v>0</v>
      </c>
    </row>
    <row r="255" spans="1:7" ht="25.5">
      <c r="A255" s="170">
        <v>20.13</v>
      </c>
      <c r="B255" s="170"/>
      <c r="C255" s="168" t="s">
        <v>1451</v>
      </c>
      <c r="D255" s="185" t="s">
        <v>5</v>
      </c>
      <c r="E255" s="169">
        <v>22</v>
      </c>
      <c r="F255" s="176"/>
      <c r="G255" s="167">
        <f t="shared" si="14"/>
        <v>0</v>
      </c>
    </row>
    <row r="256" spans="1:7" ht="25.5">
      <c r="A256" s="170">
        <v>20.14</v>
      </c>
      <c r="B256" s="170"/>
      <c r="C256" s="168" t="s">
        <v>1452</v>
      </c>
      <c r="D256" s="185" t="s">
        <v>5</v>
      </c>
      <c r="E256" s="169">
        <v>25</v>
      </c>
      <c r="F256" s="176"/>
      <c r="G256" s="167">
        <f t="shared" si="14"/>
        <v>0</v>
      </c>
    </row>
    <row r="257" spans="1:7" ht="25.5">
      <c r="A257" s="170">
        <v>20.149999999999999</v>
      </c>
      <c r="B257" s="170"/>
      <c r="C257" s="168" t="s">
        <v>1453</v>
      </c>
      <c r="D257" s="185" t="s">
        <v>5</v>
      </c>
      <c r="E257" s="169">
        <v>20</v>
      </c>
      <c r="F257" s="176"/>
      <c r="G257" s="167">
        <f t="shared" si="14"/>
        <v>0</v>
      </c>
    </row>
    <row r="258" spans="1:7" ht="25.5">
      <c r="A258" s="170">
        <v>20.16</v>
      </c>
      <c r="B258" s="170"/>
      <c r="C258" s="168" t="s">
        <v>1454</v>
      </c>
      <c r="D258" s="185" t="s">
        <v>5</v>
      </c>
      <c r="E258" s="169">
        <v>22</v>
      </c>
      <c r="F258" s="176"/>
      <c r="G258" s="167">
        <f t="shared" si="14"/>
        <v>0</v>
      </c>
    </row>
    <row r="259" spans="1:7" ht="25.5">
      <c r="A259" s="170">
        <v>20.170000000000002</v>
      </c>
      <c r="B259" s="291" t="s">
        <v>1882</v>
      </c>
      <c r="C259" s="292" t="s">
        <v>1455</v>
      </c>
      <c r="D259" s="185" t="s">
        <v>5</v>
      </c>
      <c r="E259" s="169">
        <v>33</v>
      </c>
      <c r="F259" s="176"/>
      <c r="G259" s="167">
        <f t="shared" si="14"/>
        <v>0</v>
      </c>
    </row>
    <row r="260" spans="1:7" ht="25.5">
      <c r="A260" s="170">
        <v>20.18</v>
      </c>
      <c r="B260" s="170"/>
      <c r="C260" s="168" t="s">
        <v>1456</v>
      </c>
      <c r="D260" s="185" t="s">
        <v>5</v>
      </c>
      <c r="E260" s="169">
        <v>12</v>
      </c>
      <c r="F260" s="176"/>
      <c r="G260" s="167">
        <f t="shared" si="14"/>
        <v>0</v>
      </c>
    </row>
    <row r="261" spans="1:7" ht="25.5">
      <c r="A261" s="170">
        <v>20.190000000000001</v>
      </c>
      <c r="B261" s="170"/>
      <c r="C261" s="168" t="s">
        <v>1457</v>
      </c>
      <c r="D261" s="185" t="s">
        <v>5</v>
      </c>
      <c r="E261" s="169">
        <v>15</v>
      </c>
      <c r="F261" s="176"/>
      <c r="G261" s="167">
        <f t="shared" si="14"/>
        <v>0</v>
      </c>
    </row>
    <row r="262" spans="1:7" ht="25.5">
      <c r="A262" s="170">
        <v>20.2</v>
      </c>
      <c r="B262" s="170"/>
      <c r="C262" s="168" t="s">
        <v>1458</v>
      </c>
      <c r="D262" s="185" t="s">
        <v>5</v>
      </c>
      <c r="E262" s="169">
        <v>33</v>
      </c>
      <c r="F262" s="176"/>
      <c r="G262" s="167">
        <f t="shared" si="14"/>
        <v>0</v>
      </c>
    </row>
    <row r="263" spans="1:7" ht="25.5">
      <c r="A263" s="170">
        <v>20.21</v>
      </c>
      <c r="B263" s="170"/>
      <c r="C263" s="168" t="s">
        <v>1459</v>
      </c>
      <c r="D263" s="185" t="s">
        <v>5</v>
      </c>
      <c r="E263" s="169">
        <v>20</v>
      </c>
      <c r="F263" s="176"/>
      <c r="G263" s="167">
        <f t="shared" si="14"/>
        <v>0</v>
      </c>
    </row>
    <row r="264" spans="1:7" ht="25.5">
      <c r="A264" s="170">
        <v>20.22</v>
      </c>
      <c r="B264" s="170"/>
      <c r="C264" s="168" t="s">
        <v>1460</v>
      </c>
      <c r="D264" s="185" t="s">
        <v>5</v>
      </c>
      <c r="E264" s="169">
        <v>23</v>
      </c>
      <c r="F264" s="176"/>
      <c r="G264" s="167">
        <f t="shared" si="14"/>
        <v>0</v>
      </c>
    </row>
    <row r="265" spans="1:7" ht="25.5">
      <c r="A265" s="170">
        <v>20.23</v>
      </c>
      <c r="B265" s="291" t="s">
        <v>1882</v>
      </c>
      <c r="C265" s="292" t="s">
        <v>1461</v>
      </c>
      <c r="D265" s="185" t="s">
        <v>5</v>
      </c>
      <c r="E265" s="169">
        <v>40</v>
      </c>
      <c r="F265" s="176"/>
      <c r="G265" s="167">
        <f t="shared" si="14"/>
        <v>0</v>
      </c>
    </row>
    <row r="266" spans="1:7" ht="25.5">
      <c r="A266" s="170">
        <v>20.239999999999998</v>
      </c>
      <c r="B266" s="170"/>
      <c r="C266" s="168" t="s">
        <v>1462</v>
      </c>
      <c r="D266" s="185" t="s">
        <v>5</v>
      </c>
      <c r="E266" s="169">
        <v>40</v>
      </c>
      <c r="F266" s="176"/>
      <c r="G266" s="167">
        <f t="shared" si="14"/>
        <v>0</v>
      </c>
    </row>
    <row r="267" spans="1:7" ht="25.5">
      <c r="A267" s="170">
        <v>20.25</v>
      </c>
      <c r="B267" s="170"/>
      <c r="C267" s="168" t="s">
        <v>1463</v>
      </c>
      <c r="D267" s="185" t="s">
        <v>5</v>
      </c>
      <c r="E267" s="169">
        <v>8</v>
      </c>
      <c r="F267" s="176"/>
      <c r="G267" s="167">
        <f t="shared" si="14"/>
        <v>0</v>
      </c>
    </row>
    <row r="268" spans="1:7" ht="25.5">
      <c r="A268" s="170">
        <v>20.260000000000002</v>
      </c>
      <c r="B268" s="170"/>
      <c r="C268" s="168" t="s">
        <v>1464</v>
      </c>
      <c r="D268" s="185" t="s">
        <v>5</v>
      </c>
      <c r="E268" s="169">
        <v>35</v>
      </c>
      <c r="F268" s="176"/>
      <c r="G268" s="167">
        <f t="shared" si="14"/>
        <v>0</v>
      </c>
    </row>
    <row r="269" spans="1:7" ht="25.5">
      <c r="A269" s="170">
        <v>20.27</v>
      </c>
      <c r="B269" s="170"/>
      <c r="C269" s="168" t="s">
        <v>1465</v>
      </c>
      <c r="D269" s="185" t="s">
        <v>5</v>
      </c>
      <c r="E269" s="169">
        <v>35</v>
      </c>
      <c r="F269" s="176"/>
      <c r="G269" s="167">
        <f t="shared" si="14"/>
        <v>0</v>
      </c>
    </row>
    <row r="270" spans="1:7" ht="25.5">
      <c r="A270" s="170">
        <v>20.28</v>
      </c>
      <c r="B270" s="291" t="s">
        <v>1882</v>
      </c>
      <c r="C270" s="292" t="s">
        <v>1466</v>
      </c>
      <c r="D270" s="185" t="s">
        <v>5</v>
      </c>
      <c r="E270" s="169">
        <v>35</v>
      </c>
      <c r="F270" s="176"/>
      <c r="G270" s="167">
        <f t="shared" si="14"/>
        <v>0</v>
      </c>
    </row>
    <row r="271" spans="1:7" ht="25.5">
      <c r="A271" s="170">
        <v>20.29</v>
      </c>
      <c r="B271" s="291" t="s">
        <v>1882</v>
      </c>
      <c r="C271" s="292" t="s">
        <v>1467</v>
      </c>
      <c r="D271" s="185" t="s">
        <v>5</v>
      </c>
      <c r="E271" s="169">
        <v>10</v>
      </c>
      <c r="F271" s="176"/>
      <c r="G271" s="167">
        <f t="shared" si="14"/>
        <v>0</v>
      </c>
    </row>
    <row r="272" spans="1:7" ht="15">
      <c r="A272" s="177"/>
      <c r="B272" s="259"/>
      <c r="C272" s="172" t="s">
        <v>1735</v>
      </c>
      <c r="D272" s="173"/>
      <c r="E272" s="173"/>
      <c r="F272" s="178"/>
      <c r="G272" s="217">
        <f>SUM(G243:G271)</f>
        <v>0</v>
      </c>
    </row>
    <row r="273" spans="1:7" ht="15.75" customHeight="1">
      <c r="A273" s="180">
        <v>21</v>
      </c>
      <c r="B273" s="180"/>
      <c r="C273" s="181" t="s">
        <v>26</v>
      </c>
      <c r="D273" s="182"/>
      <c r="E273" s="182"/>
      <c r="F273" s="183"/>
      <c r="G273" s="184"/>
    </row>
    <row r="274" spans="1:7">
      <c r="A274" s="170">
        <v>21.1</v>
      </c>
      <c r="B274" s="170"/>
      <c r="C274" s="168" t="s">
        <v>56</v>
      </c>
      <c r="D274" s="185" t="s">
        <v>0</v>
      </c>
      <c r="E274" s="169">
        <v>59</v>
      </c>
      <c r="F274" s="176"/>
      <c r="G274" s="167">
        <f t="shared" ref="G274:G279" si="15">E274*F274</f>
        <v>0</v>
      </c>
    </row>
    <row r="275" spans="1:7">
      <c r="A275" s="170">
        <v>21.2</v>
      </c>
      <c r="B275" s="170"/>
      <c r="C275" s="168" t="s">
        <v>57</v>
      </c>
      <c r="D275" s="185" t="s">
        <v>12</v>
      </c>
      <c r="E275" s="169">
        <v>12</v>
      </c>
      <c r="F275" s="176"/>
      <c r="G275" s="167">
        <f t="shared" si="15"/>
        <v>0</v>
      </c>
    </row>
    <row r="276" spans="1:7" ht="28.5" customHeight="1">
      <c r="A276" s="170">
        <v>21.3</v>
      </c>
      <c r="B276" s="170"/>
      <c r="C276" s="168" t="s">
        <v>59</v>
      </c>
      <c r="D276" s="185" t="s">
        <v>0</v>
      </c>
      <c r="E276" s="169">
        <v>13</v>
      </c>
      <c r="F276" s="176"/>
      <c r="G276" s="167">
        <f t="shared" si="15"/>
        <v>0</v>
      </c>
    </row>
    <row r="277" spans="1:7">
      <c r="A277" s="170">
        <v>21.4</v>
      </c>
      <c r="B277" s="170"/>
      <c r="C277" s="168" t="s">
        <v>1468</v>
      </c>
      <c r="D277" s="185" t="s">
        <v>0</v>
      </c>
      <c r="E277" s="169">
        <v>11</v>
      </c>
      <c r="F277" s="176"/>
      <c r="G277" s="167">
        <f t="shared" si="15"/>
        <v>0</v>
      </c>
    </row>
    <row r="278" spans="1:7">
      <c r="A278" s="170">
        <v>21.5</v>
      </c>
      <c r="B278" s="170"/>
      <c r="C278" s="168" t="s">
        <v>60</v>
      </c>
      <c r="D278" s="185" t="s">
        <v>0</v>
      </c>
      <c r="E278" s="169">
        <v>12</v>
      </c>
      <c r="F278" s="176"/>
      <c r="G278" s="167">
        <f t="shared" si="15"/>
        <v>0</v>
      </c>
    </row>
    <row r="279" spans="1:7">
      <c r="A279" s="170">
        <v>21.6</v>
      </c>
      <c r="B279" s="170"/>
      <c r="C279" s="168" t="s">
        <v>58</v>
      </c>
      <c r="D279" s="185" t="s">
        <v>0</v>
      </c>
      <c r="E279" s="169">
        <v>1</v>
      </c>
      <c r="F279" s="176"/>
      <c r="G279" s="167">
        <f t="shared" si="15"/>
        <v>0</v>
      </c>
    </row>
    <row r="280" spans="1:7" ht="15">
      <c r="A280" s="177"/>
      <c r="B280" s="259"/>
      <c r="C280" s="172" t="s">
        <v>1736</v>
      </c>
      <c r="D280" s="173"/>
      <c r="E280" s="173"/>
      <c r="F280" s="178"/>
      <c r="G280" s="217">
        <f>SUM(G274:G279)</f>
        <v>0</v>
      </c>
    </row>
    <row r="281" spans="1:7" ht="15.75" customHeight="1">
      <c r="A281" s="180">
        <v>22</v>
      </c>
      <c r="B281" s="180"/>
      <c r="C281" s="181" t="s">
        <v>1469</v>
      </c>
      <c r="D281" s="182"/>
      <c r="E281" s="182"/>
      <c r="F281" s="183"/>
      <c r="G281" s="184"/>
    </row>
    <row r="282" spans="1:7" ht="25.5">
      <c r="A282" s="170">
        <v>22.1</v>
      </c>
      <c r="B282" s="170"/>
      <c r="C282" s="168" t="s">
        <v>1470</v>
      </c>
      <c r="D282" s="185" t="s">
        <v>0</v>
      </c>
      <c r="E282" s="169">
        <v>5</v>
      </c>
      <c r="F282" s="176"/>
      <c r="G282" s="167">
        <f t="shared" ref="G282:G298" si="16">E282*F282</f>
        <v>0</v>
      </c>
    </row>
    <row r="283" spans="1:7" ht="38.25">
      <c r="A283" s="170">
        <v>22.2</v>
      </c>
      <c r="B283" s="170"/>
      <c r="C283" s="168" t="s">
        <v>1471</v>
      </c>
      <c r="D283" s="185" t="s">
        <v>0</v>
      </c>
      <c r="E283" s="169">
        <v>5</v>
      </c>
      <c r="F283" s="176"/>
      <c r="G283" s="167">
        <f t="shared" si="16"/>
        <v>0</v>
      </c>
    </row>
    <row r="284" spans="1:7" ht="40.5" customHeight="1">
      <c r="A284" s="170">
        <v>22.3</v>
      </c>
      <c r="B284" s="170"/>
      <c r="C284" s="168" t="s">
        <v>1472</v>
      </c>
      <c r="D284" s="185" t="s">
        <v>0</v>
      </c>
      <c r="E284" s="169">
        <v>7</v>
      </c>
      <c r="F284" s="176"/>
      <c r="G284" s="167">
        <f t="shared" si="16"/>
        <v>0</v>
      </c>
    </row>
    <row r="285" spans="1:7" ht="38.25">
      <c r="A285" s="170">
        <v>22.4</v>
      </c>
      <c r="B285" s="170"/>
      <c r="C285" s="168" t="s">
        <v>1473</v>
      </c>
      <c r="D285" s="185" t="s">
        <v>0</v>
      </c>
      <c r="E285" s="169">
        <v>1</v>
      </c>
      <c r="F285" s="176"/>
      <c r="G285" s="167">
        <f t="shared" si="16"/>
        <v>0</v>
      </c>
    </row>
    <row r="286" spans="1:7" ht="38.25">
      <c r="A286" s="170">
        <v>22.5</v>
      </c>
      <c r="B286" s="170"/>
      <c r="C286" s="168" t="s">
        <v>1474</v>
      </c>
      <c r="D286" s="185" t="s">
        <v>0</v>
      </c>
      <c r="E286" s="169">
        <v>7</v>
      </c>
      <c r="F286" s="176"/>
      <c r="G286" s="167">
        <f t="shared" si="16"/>
        <v>0</v>
      </c>
    </row>
    <row r="287" spans="1:7" ht="38.25">
      <c r="A287" s="170">
        <v>22.6</v>
      </c>
      <c r="B287" s="170"/>
      <c r="C287" s="168" t="s">
        <v>1475</v>
      </c>
      <c r="D287" s="185" t="s">
        <v>0</v>
      </c>
      <c r="E287" s="169">
        <v>3</v>
      </c>
      <c r="F287" s="176"/>
      <c r="G287" s="167">
        <f t="shared" si="16"/>
        <v>0</v>
      </c>
    </row>
    <row r="288" spans="1:7" ht="38.25">
      <c r="A288" s="170">
        <v>22.7</v>
      </c>
      <c r="B288" s="170"/>
      <c r="C288" s="168" t="s">
        <v>1476</v>
      </c>
      <c r="D288" s="185" t="s">
        <v>0</v>
      </c>
      <c r="E288" s="169">
        <v>2</v>
      </c>
      <c r="F288" s="176"/>
      <c r="G288" s="167">
        <f t="shared" si="16"/>
        <v>0</v>
      </c>
    </row>
    <row r="289" spans="1:7">
      <c r="A289" s="170">
        <v>22.8</v>
      </c>
      <c r="B289" s="170"/>
      <c r="C289" s="168" t="s">
        <v>916</v>
      </c>
      <c r="D289" s="185" t="s">
        <v>0</v>
      </c>
      <c r="E289" s="169">
        <v>51</v>
      </c>
      <c r="F289" s="176"/>
      <c r="G289" s="167">
        <f t="shared" si="16"/>
        <v>0</v>
      </c>
    </row>
    <row r="290" spans="1:7">
      <c r="A290" s="170">
        <v>22.9</v>
      </c>
      <c r="B290" s="170"/>
      <c r="C290" s="168" t="s">
        <v>1477</v>
      </c>
      <c r="D290" s="185" t="s">
        <v>0</v>
      </c>
      <c r="E290" s="169">
        <v>94</v>
      </c>
      <c r="F290" s="176"/>
      <c r="G290" s="167">
        <f t="shared" si="16"/>
        <v>0</v>
      </c>
    </row>
    <row r="291" spans="1:7">
      <c r="A291" s="166">
        <v>22.1</v>
      </c>
      <c r="B291" s="166"/>
      <c r="C291" s="168" t="s">
        <v>1478</v>
      </c>
      <c r="D291" s="185" t="s">
        <v>0</v>
      </c>
      <c r="E291" s="169">
        <v>6</v>
      </c>
      <c r="F291" s="176"/>
      <c r="G291" s="167">
        <f t="shared" si="16"/>
        <v>0</v>
      </c>
    </row>
    <row r="292" spans="1:7">
      <c r="A292" s="170">
        <v>22.11</v>
      </c>
      <c r="B292" s="170"/>
      <c r="C292" s="168" t="s">
        <v>1479</v>
      </c>
      <c r="D292" s="185" t="s">
        <v>0</v>
      </c>
      <c r="E292" s="169">
        <v>6</v>
      </c>
      <c r="F292" s="176"/>
      <c r="G292" s="167">
        <f t="shared" si="16"/>
        <v>0</v>
      </c>
    </row>
    <row r="293" spans="1:7">
      <c r="A293" s="170">
        <v>22.12</v>
      </c>
      <c r="B293" s="170"/>
      <c r="C293" s="168" t="s">
        <v>1480</v>
      </c>
      <c r="D293" s="185" t="s">
        <v>0</v>
      </c>
      <c r="E293" s="169">
        <v>15</v>
      </c>
      <c r="F293" s="176"/>
      <c r="G293" s="167">
        <f t="shared" si="16"/>
        <v>0</v>
      </c>
    </row>
    <row r="294" spans="1:7">
      <c r="A294" s="170">
        <v>22.13</v>
      </c>
      <c r="B294" s="170"/>
      <c r="C294" s="168" t="s">
        <v>1481</v>
      </c>
      <c r="D294" s="185" t="s">
        <v>0</v>
      </c>
      <c r="E294" s="169">
        <v>5</v>
      </c>
      <c r="F294" s="176"/>
      <c r="G294" s="167">
        <f t="shared" si="16"/>
        <v>0</v>
      </c>
    </row>
    <row r="295" spans="1:7">
      <c r="A295" s="170">
        <v>22.14</v>
      </c>
      <c r="B295" s="170"/>
      <c r="C295" s="168" t="s">
        <v>1482</v>
      </c>
      <c r="D295" s="185" t="s">
        <v>0</v>
      </c>
      <c r="E295" s="169">
        <v>2</v>
      </c>
      <c r="F295" s="176"/>
      <c r="G295" s="167">
        <f t="shared" si="16"/>
        <v>0</v>
      </c>
    </row>
    <row r="296" spans="1:7">
      <c r="A296" s="170">
        <v>22.15</v>
      </c>
      <c r="B296" s="170"/>
      <c r="C296" s="168" t="s">
        <v>1483</v>
      </c>
      <c r="D296" s="185" t="s">
        <v>0</v>
      </c>
      <c r="E296" s="169">
        <v>6</v>
      </c>
      <c r="F296" s="176"/>
      <c r="G296" s="167">
        <f t="shared" si="16"/>
        <v>0</v>
      </c>
    </row>
    <row r="297" spans="1:7">
      <c r="A297" s="170">
        <v>22.16</v>
      </c>
      <c r="B297" s="170"/>
      <c r="C297" s="168" t="s">
        <v>1484</v>
      </c>
      <c r="D297" s="185" t="s">
        <v>0</v>
      </c>
      <c r="E297" s="169">
        <v>1</v>
      </c>
      <c r="F297" s="176"/>
      <c r="G297" s="167">
        <f t="shared" si="16"/>
        <v>0</v>
      </c>
    </row>
    <row r="298" spans="1:7">
      <c r="A298" s="170">
        <v>22.17</v>
      </c>
      <c r="B298" s="170"/>
      <c r="C298" s="168" t="s">
        <v>1485</v>
      </c>
      <c r="D298" s="185" t="s">
        <v>0</v>
      </c>
      <c r="E298" s="169">
        <v>1</v>
      </c>
      <c r="F298" s="176"/>
      <c r="G298" s="167">
        <f t="shared" si="16"/>
        <v>0</v>
      </c>
    </row>
    <row r="299" spans="1:7" ht="15">
      <c r="A299" s="177"/>
      <c r="B299" s="259"/>
      <c r="C299" s="172" t="s">
        <v>1737</v>
      </c>
      <c r="D299" s="173"/>
      <c r="E299" s="173"/>
      <c r="F299" s="178"/>
      <c r="G299" s="217">
        <f>SUM(G282:G298)</f>
        <v>0</v>
      </c>
    </row>
    <row r="300" spans="1:7" ht="15.75" customHeight="1">
      <c r="A300" s="180">
        <v>23</v>
      </c>
      <c r="B300" s="180"/>
      <c r="C300" s="181" t="s">
        <v>27</v>
      </c>
      <c r="D300" s="182"/>
      <c r="E300" s="182"/>
      <c r="F300" s="183"/>
      <c r="G300" s="184"/>
    </row>
    <row r="301" spans="1:7">
      <c r="A301" s="170">
        <v>23.1</v>
      </c>
      <c r="B301" s="170"/>
      <c r="C301" s="168" t="s">
        <v>61</v>
      </c>
      <c r="D301" s="185" t="s">
        <v>0</v>
      </c>
      <c r="E301" s="169">
        <v>1</v>
      </c>
      <c r="F301" s="176"/>
      <c r="G301" s="167">
        <f t="shared" ref="G301:G306" si="17">E301*F301</f>
        <v>0</v>
      </c>
    </row>
    <row r="302" spans="1:7">
      <c r="A302" s="170">
        <v>23.2</v>
      </c>
      <c r="B302" s="170"/>
      <c r="C302" s="168" t="s">
        <v>62</v>
      </c>
      <c r="D302" s="185" t="s">
        <v>0</v>
      </c>
      <c r="E302" s="169">
        <v>12</v>
      </c>
      <c r="F302" s="176"/>
      <c r="G302" s="167">
        <f t="shared" si="17"/>
        <v>0</v>
      </c>
    </row>
    <row r="303" spans="1:7" ht="28.5" customHeight="1">
      <c r="A303" s="170">
        <v>23.3</v>
      </c>
      <c r="B303" s="170"/>
      <c r="C303" s="168" t="s">
        <v>63</v>
      </c>
      <c r="D303" s="185" t="s">
        <v>0</v>
      </c>
      <c r="E303" s="169">
        <v>16</v>
      </c>
      <c r="F303" s="176"/>
      <c r="G303" s="167">
        <f t="shared" si="17"/>
        <v>0</v>
      </c>
    </row>
    <row r="304" spans="1:7">
      <c r="A304" s="170">
        <v>23.4</v>
      </c>
      <c r="B304" s="291" t="s">
        <v>1882</v>
      </c>
      <c r="C304" s="292" t="s">
        <v>64</v>
      </c>
      <c r="D304" s="185" t="s">
        <v>0</v>
      </c>
      <c r="E304" s="169">
        <v>101</v>
      </c>
      <c r="F304" s="176"/>
      <c r="G304" s="167">
        <f t="shared" si="17"/>
        <v>0</v>
      </c>
    </row>
    <row r="305" spans="1:7">
      <c r="A305" s="170">
        <v>23.5</v>
      </c>
      <c r="B305" s="170"/>
      <c r="C305" s="168" t="s">
        <v>1486</v>
      </c>
      <c r="D305" s="185" t="s">
        <v>0</v>
      </c>
      <c r="E305" s="169">
        <v>12</v>
      </c>
      <c r="F305" s="176"/>
      <c r="G305" s="167">
        <f t="shared" si="17"/>
        <v>0</v>
      </c>
    </row>
    <row r="306" spans="1:7" ht="25.5">
      <c r="A306" s="170">
        <v>23.6</v>
      </c>
      <c r="B306" s="291" t="s">
        <v>1882</v>
      </c>
      <c r="C306" s="292" t="s">
        <v>65</v>
      </c>
      <c r="D306" s="185" t="s">
        <v>5</v>
      </c>
      <c r="E306" s="169">
        <v>2000</v>
      </c>
      <c r="F306" s="176"/>
      <c r="G306" s="167">
        <f t="shared" si="17"/>
        <v>0</v>
      </c>
    </row>
    <row r="307" spans="1:7" ht="15">
      <c r="A307" s="177"/>
      <c r="B307" s="259"/>
      <c r="C307" s="172" t="s">
        <v>1738</v>
      </c>
      <c r="D307" s="173"/>
      <c r="E307" s="173"/>
      <c r="F307" s="178"/>
      <c r="G307" s="217">
        <f>SUM(G301:G306)</f>
        <v>0</v>
      </c>
    </row>
    <row r="308" spans="1:7" ht="15.75" customHeight="1">
      <c r="A308" s="180">
        <v>24</v>
      </c>
      <c r="B308" s="180"/>
      <c r="C308" s="181" t="s">
        <v>518</v>
      </c>
      <c r="D308" s="182"/>
      <c r="E308" s="182"/>
      <c r="F308" s="183"/>
      <c r="G308" s="184"/>
    </row>
    <row r="309" spans="1:7" ht="25.5">
      <c r="A309" s="170">
        <v>24.1</v>
      </c>
      <c r="B309" s="170"/>
      <c r="C309" s="168" t="s">
        <v>1487</v>
      </c>
      <c r="D309" s="185" t="s">
        <v>0</v>
      </c>
      <c r="E309" s="169">
        <v>2</v>
      </c>
      <c r="F309" s="176"/>
      <c r="G309" s="167">
        <f t="shared" ref="G309:G321" si="18">E309*F309</f>
        <v>0</v>
      </c>
    </row>
    <row r="310" spans="1:7" ht="38.25">
      <c r="A310" s="170">
        <v>24.2</v>
      </c>
      <c r="B310" s="170"/>
      <c r="C310" s="168" t="s">
        <v>1488</v>
      </c>
      <c r="D310" s="185" t="s">
        <v>0</v>
      </c>
      <c r="E310" s="169">
        <v>8</v>
      </c>
      <c r="F310" s="176"/>
      <c r="G310" s="167">
        <f t="shared" si="18"/>
        <v>0</v>
      </c>
    </row>
    <row r="311" spans="1:7" ht="28.5" customHeight="1">
      <c r="A311" s="170">
        <v>24.3</v>
      </c>
      <c r="B311" s="170"/>
      <c r="C311" s="168" t="s">
        <v>1489</v>
      </c>
      <c r="D311" s="185" t="s">
        <v>0</v>
      </c>
      <c r="E311" s="169">
        <v>8</v>
      </c>
      <c r="F311" s="176"/>
      <c r="G311" s="167">
        <f t="shared" si="18"/>
        <v>0</v>
      </c>
    </row>
    <row r="312" spans="1:7" ht="38.25">
      <c r="A312" s="170">
        <v>24.4</v>
      </c>
      <c r="B312" s="170"/>
      <c r="C312" s="168" t="s">
        <v>519</v>
      </c>
      <c r="D312" s="185" t="s">
        <v>0</v>
      </c>
      <c r="E312" s="169">
        <v>2</v>
      </c>
      <c r="F312" s="176"/>
      <c r="G312" s="167">
        <f t="shared" si="18"/>
        <v>0</v>
      </c>
    </row>
    <row r="313" spans="1:7" ht="38.25">
      <c r="A313" s="170">
        <v>24.5</v>
      </c>
      <c r="B313" s="170"/>
      <c r="C313" s="168" t="s">
        <v>1490</v>
      </c>
      <c r="D313" s="185" t="s">
        <v>0</v>
      </c>
      <c r="E313" s="169">
        <v>2</v>
      </c>
      <c r="F313" s="176"/>
      <c r="G313" s="167">
        <f t="shared" si="18"/>
        <v>0</v>
      </c>
    </row>
    <row r="314" spans="1:7" ht="25.5">
      <c r="A314" s="170">
        <v>24.6</v>
      </c>
      <c r="B314" s="170"/>
      <c r="C314" s="168" t="s">
        <v>1491</v>
      </c>
      <c r="D314" s="185" t="s">
        <v>0</v>
      </c>
      <c r="E314" s="169">
        <v>2</v>
      </c>
      <c r="F314" s="176"/>
      <c r="G314" s="167">
        <f t="shared" si="18"/>
        <v>0</v>
      </c>
    </row>
    <row r="315" spans="1:7" ht="38.25">
      <c r="A315" s="170">
        <v>24.7</v>
      </c>
      <c r="B315" s="170"/>
      <c r="C315" s="168" t="s">
        <v>1617</v>
      </c>
      <c r="D315" s="185" t="s">
        <v>0</v>
      </c>
      <c r="E315" s="169">
        <v>2</v>
      </c>
      <c r="F315" s="176"/>
      <c r="G315" s="167">
        <f t="shared" si="18"/>
        <v>0</v>
      </c>
    </row>
    <row r="316" spans="1:7">
      <c r="A316" s="170">
        <v>24.8</v>
      </c>
      <c r="B316" s="170"/>
      <c r="C316" s="168" t="s">
        <v>1618</v>
      </c>
      <c r="D316" s="185" t="s">
        <v>0</v>
      </c>
      <c r="E316" s="169">
        <v>8</v>
      </c>
      <c r="F316" s="176"/>
      <c r="G316" s="167">
        <f t="shared" si="18"/>
        <v>0</v>
      </c>
    </row>
    <row r="317" spans="1:7" ht="25.5">
      <c r="A317" s="170">
        <v>24.9</v>
      </c>
      <c r="B317" s="291" t="s">
        <v>1882</v>
      </c>
      <c r="C317" s="292" t="s">
        <v>1619</v>
      </c>
      <c r="D317" s="185" t="s">
        <v>521</v>
      </c>
      <c r="E317" s="169">
        <v>250</v>
      </c>
      <c r="F317" s="176"/>
      <c r="G317" s="167">
        <f t="shared" si="18"/>
        <v>0</v>
      </c>
    </row>
    <row r="318" spans="1:7" ht="25.5">
      <c r="A318" s="166">
        <v>24.1</v>
      </c>
      <c r="B318" s="294" t="s">
        <v>1882</v>
      </c>
      <c r="C318" s="292" t="s">
        <v>1620</v>
      </c>
      <c r="D318" s="185" t="s">
        <v>0</v>
      </c>
      <c r="E318" s="169">
        <v>96</v>
      </c>
      <c r="F318" s="176"/>
      <c r="G318" s="167">
        <f t="shared" si="18"/>
        <v>0</v>
      </c>
    </row>
    <row r="319" spans="1:7" ht="25.5">
      <c r="A319" s="170">
        <v>24.11</v>
      </c>
      <c r="B319" s="170"/>
      <c r="C319" s="168" t="s">
        <v>1621</v>
      </c>
      <c r="D319" s="185" t="s">
        <v>0</v>
      </c>
      <c r="E319" s="169">
        <v>6</v>
      </c>
      <c r="F319" s="176"/>
      <c r="G319" s="167">
        <f t="shared" si="18"/>
        <v>0</v>
      </c>
    </row>
    <row r="320" spans="1:7" ht="38.25">
      <c r="A320" s="170">
        <v>24.12</v>
      </c>
      <c r="B320" s="170"/>
      <c r="C320" s="168" t="s">
        <v>1622</v>
      </c>
      <c r="D320" s="185" t="s">
        <v>0</v>
      </c>
      <c r="E320" s="169">
        <v>1</v>
      </c>
      <c r="F320" s="176"/>
      <c r="G320" s="167">
        <f t="shared" si="18"/>
        <v>0</v>
      </c>
    </row>
    <row r="321" spans="1:7" ht="25.5">
      <c r="A321" s="170">
        <v>24.13</v>
      </c>
      <c r="B321" s="170"/>
      <c r="C321" s="168" t="s">
        <v>1492</v>
      </c>
      <c r="D321" s="185" t="s">
        <v>0</v>
      </c>
      <c r="E321" s="169">
        <v>10</v>
      </c>
      <c r="F321" s="176"/>
      <c r="G321" s="167">
        <f t="shared" si="18"/>
        <v>0</v>
      </c>
    </row>
    <row r="322" spans="1:7" ht="15">
      <c r="A322" s="177"/>
      <c r="B322" s="259"/>
      <c r="C322" s="172" t="s">
        <v>1739</v>
      </c>
      <c r="D322" s="173"/>
      <c r="E322" s="173"/>
      <c r="F322" s="178"/>
      <c r="G322" s="217">
        <f>SUM(G309:G321)</f>
        <v>0</v>
      </c>
    </row>
    <row r="323" spans="1:7" ht="15.75" customHeight="1">
      <c r="A323" s="180">
        <v>25</v>
      </c>
      <c r="B323" s="180"/>
      <c r="C323" s="181" t="s">
        <v>520</v>
      </c>
      <c r="D323" s="182"/>
      <c r="E323" s="182"/>
      <c r="F323" s="183"/>
      <c r="G323" s="184"/>
    </row>
    <row r="324" spans="1:7">
      <c r="A324" s="170">
        <v>25.1</v>
      </c>
      <c r="B324" s="291" t="s">
        <v>1882</v>
      </c>
      <c r="C324" s="292" t="s">
        <v>936</v>
      </c>
      <c r="D324" s="185" t="s">
        <v>0</v>
      </c>
      <c r="E324" s="169">
        <v>200</v>
      </c>
      <c r="F324" s="176"/>
      <c r="G324" s="167">
        <f t="shared" ref="G324:G331" si="19">E324*F324</f>
        <v>0</v>
      </c>
    </row>
    <row r="325" spans="1:7">
      <c r="A325" s="170">
        <v>25.2</v>
      </c>
      <c r="B325" s="291" t="s">
        <v>1882</v>
      </c>
      <c r="C325" s="292" t="s">
        <v>1493</v>
      </c>
      <c r="D325" s="185" t="s">
        <v>0</v>
      </c>
      <c r="E325" s="169">
        <v>58</v>
      </c>
      <c r="F325" s="176"/>
      <c r="G325" s="167">
        <f t="shared" si="19"/>
        <v>0</v>
      </c>
    </row>
    <row r="326" spans="1:7" ht="63.75">
      <c r="A326" s="170">
        <v>25.3</v>
      </c>
      <c r="B326" s="170"/>
      <c r="C326" s="168" t="s">
        <v>1495</v>
      </c>
      <c r="D326" s="185" t="s">
        <v>0</v>
      </c>
      <c r="E326" s="169">
        <v>2</v>
      </c>
      <c r="F326" s="176"/>
      <c r="G326" s="167">
        <f t="shared" si="19"/>
        <v>0</v>
      </c>
    </row>
    <row r="327" spans="1:7" ht="63.75">
      <c r="A327" s="170">
        <v>25.4</v>
      </c>
      <c r="B327" s="170"/>
      <c r="C327" s="168" t="s">
        <v>1496</v>
      </c>
      <c r="D327" s="185" t="s">
        <v>0</v>
      </c>
      <c r="E327" s="169">
        <v>2</v>
      </c>
      <c r="F327" s="176"/>
      <c r="G327" s="167">
        <f t="shared" si="19"/>
        <v>0</v>
      </c>
    </row>
    <row r="328" spans="1:7">
      <c r="A328" s="170">
        <v>25.5</v>
      </c>
      <c r="B328" s="170"/>
      <c r="C328" s="168" t="s">
        <v>522</v>
      </c>
      <c r="D328" s="185" t="s">
        <v>5</v>
      </c>
      <c r="E328" s="169">
        <v>24</v>
      </c>
      <c r="F328" s="176"/>
      <c r="G328" s="167">
        <f t="shared" si="19"/>
        <v>0</v>
      </c>
    </row>
    <row r="329" spans="1:7" ht="25.5">
      <c r="A329" s="170">
        <v>25.6</v>
      </c>
      <c r="B329" s="170"/>
      <c r="C329" s="168" t="s">
        <v>1497</v>
      </c>
      <c r="D329" s="185" t="s">
        <v>5</v>
      </c>
      <c r="E329" s="169">
        <v>20</v>
      </c>
      <c r="F329" s="176"/>
      <c r="G329" s="167">
        <f t="shared" si="19"/>
        <v>0</v>
      </c>
    </row>
    <row r="330" spans="1:7" ht="25.5">
      <c r="A330" s="170">
        <v>25.7</v>
      </c>
      <c r="B330" s="170"/>
      <c r="C330" s="168" t="s">
        <v>523</v>
      </c>
      <c r="D330" s="185" t="s">
        <v>0</v>
      </c>
      <c r="E330" s="169">
        <v>2</v>
      </c>
      <c r="F330" s="176"/>
      <c r="G330" s="167">
        <f t="shared" si="19"/>
        <v>0</v>
      </c>
    </row>
    <row r="331" spans="1:7" ht="25.5">
      <c r="A331" s="170">
        <v>25.8</v>
      </c>
      <c r="B331" s="291" t="s">
        <v>1882</v>
      </c>
      <c r="C331" s="292" t="s">
        <v>1498</v>
      </c>
      <c r="D331" s="185" t="s">
        <v>5</v>
      </c>
      <c r="E331" s="169">
        <v>30</v>
      </c>
      <c r="F331" s="176"/>
      <c r="G331" s="167">
        <f t="shared" si="19"/>
        <v>0</v>
      </c>
    </row>
    <row r="332" spans="1:7" ht="15">
      <c r="A332" s="177"/>
      <c r="B332" s="259"/>
      <c r="C332" s="172" t="s">
        <v>1700</v>
      </c>
      <c r="D332" s="173"/>
      <c r="E332" s="173"/>
      <c r="F332" s="178"/>
      <c r="G332" s="217">
        <f>SUM(G324:G331)</f>
        <v>0</v>
      </c>
    </row>
    <row r="333" spans="1:7" ht="15.75" customHeight="1">
      <c r="A333" s="180">
        <v>26</v>
      </c>
      <c r="B333" s="180"/>
      <c r="C333" s="181" t="s">
        <v>1499</v>
      </c>
      <c r="D333" s="182"/>
      <c r="E333" s="182"/>
      <c r="F333" s="183"/>
      <c r="G333" s="184"/>
    </row>
    <row r="334" spans="1:7" ht="25.5">
      <c r="A334" s="170">
        <v>26.1</v>
      </c>
      <c r="B334" s="291" t="s">
        <v>1882</v>
      </c>
      <c r="C334" s="292" t="s">
        <v>1500</v>
      </c>
      <c r="D334" s="185" t="s">
        <v>0</v>
      </c>
      <c r="E334" s="169">
        <v>1</v>
      </c>
      <c r="F334" s="176"/>
      <c r="G334" s="167">
        <f>E334*F334</f>
        <v>0</v>
      </c>
    </row>
    <row r="335" spans="1:7" ht="15">
      <c r="A335" s="177"/>
      <c r="B335" s="259"/>
      <c r="C335" s="172" t="s">
        <v>1700</v>
      </c>
      <c r="D335" s="173"/>
      <c r="E335" s="173"/>
      <c r="F335" s="178"/>
      <c r="G335" s="217">
        <f>SUM(G334:G334)</f>
        <v>0</v>
      </c>
    </row>
    <row r="336" spans="1:7" ht="15">
      <c r="A336" s="180">
        <v>27</v>
      </c>
      <c r="B336" s="180"/>
      <c r="C336" s="181" t="s">
        <v>1085</v>
      </c>
      <c r="D336" s="182"/>
      <c r="E336" s="182"/>
      <c r="F336" s="183"/>
      <c r="G336" s="184"/>
    </row>
    <row r="337" spans="1:7" ht="25.5">
      <c r="A337" s="170">
        <v>27.1</v>
      </c>
      <c r="B337" s="291" t="s">
        <v>1882</v>
      </c>
      <c r="C337" s="292" t="s">
        <v>1167</v>
      </c>
      <c r="D337" s="185" t="s">
        <v>1</v>
      </c>
      <c r="E337" s="169">
        <v>103</v>
      </c>
      <c r="F337" s="176"/>
      <c r="G337" s="167">
        <f>E337*F337</f>
        <v>0</v>
      </c>
    </row>
    <row r="338" spans="1:7" ht="25.5">
      <c r="A338" s="170">
        <v>27.2</v>
      </c>
      <c r="B338" s="170"/>
      <c r="C338" s="168" t="s">
        <v>1318</v>
      </c>
      <c r="D338" s="185" t="s">
        <v>12</v>
      </c>
      <c r="E338" s="169">
        <v>8</v>
      </c>
      <c r="F338" s="176"/>
      <c r="G338" s="167">
        <f>E338*F338</f>
        <v>0</v>
      </c>
    </row>
    <row r="339" spans="1:7" ht="38.25">
      <c r="A339" s="170">
        <v>27.3</v>
      </c>
      <c r="B339" s="170"/>
      <c r="C339" s="168" t="s">
        <v>1319</v>
      </c>
      <c r="D339" s="185" t="s">
        <v>12</v>
      </c>
      <c r="E339" s="169">
        <v>4</v>
      </c>
      <c r="F339" s="176"/>
      <c r="G339" s="167">
        <f>E339*F339</f>
        <v>0</v>
      </c>
    </row>
    <row r="340" spans="1:7" ht="25.5">
      <c r="A340" s="170">
        <v>27.4</v>
      </c>
      <c r="B340" s="291" t="s">
        <v>1882</v>
      </c>
      <c r="C340" s="292" t="s">
        <v>990</v>
      </c>
      <c r="D340" s="185" t="s">
        <v>5</v>
      </c>
      <c r="E340" s="169">
        <v>287</v>
      </c>
      <c r="F340" s="176"/>
      <c r="G340" s="167">
        <f>E340*F340</f>
        <v>0</v>
      </c>
    </row>
    <row r="341" spans="1:7" ht="15">
      <c r="A341" s="177"/>
      <c r="B341" s="259"/>
      <c r="C341" s="172" t="s">
        <v>1700</v>
      </c>
      <c r="D341" s="173"/>
      <c r="E341" s="173"/>
      <c r="F341" s="178"/>
      <c r="G341" s="217">
        <f>SUM(G337:G340)</f>
        <v>0</v>
      </c>
    </row>
    <row r="342" spans="1:7" ht="15">
      <c r="A342" s="180">
        <v>28</v>
      </c>
      <c r="B342" s="180"/>
      <c r="C342" s="181" t="s">
        <v>1078</v>
      </c>
      <c r="D342" s="182"/>
      <c r="E342" s="182"/>
      <c r="F342" s="183"/>
      <c r="G342" s="184"/>
    </row>
    <row r="343" spans="1:7" ht="15">
      <c r="A343" s="171"/>
      <c r="B343" s="173"/>
      <c r="C343" s="172" t="s">
        <v>1604</v>
      </c>
      <c r="D343" s="173"/>
      <c r="E343" s="173"/>
      <c r="F343" s="174"/>
      <c r="G343" s="175"/>
    </row>
    <row r="344" spans="1:7" ht="38.25">
      <c r="A344" s="170">
        <v>28.1</v>
      </c>
      <c r="B344" s="291" t="s">
        <v>1882</v>
      </c>
      <c r="C344" s="292" t="s">
        <v>1803</v>
      </c>
      <c r="D344" s="185" t="s">
        <v>1</v>
      </c>
      <c r="E344" s="169">
        <v>16</v>
      </c>
      <c r="F344" s="176"/>
      <c r="G344" s="167">
        <f t="shared" ref="G344:G361" si="20">E344*F344</f>
        <v>0</v>
      </c>
    </row>
    <row r="345" spans="1:7" ht="51">
      <c r="A345" s="170">
        <v>28.2</v>
      </c>
      <c r="B345" s="291" t="s">
        <v>1882</v>
      </c>
      <c r="C345" s="292" t="s">
        <v>1804</v>
      </c>
      <c r="D345" s="185" t="s">
        <v>1</v>
      </c>
      <c r="E345" s="169">
        <v>11</v>
      </c>
      <c r="F345" s="176"/>
      <c r="G345" s="167">
        <f t="shared" si="20"/>
        <v>0</v>
      </c>
    </row>
    <row r="346" spans="1:7" ht="63.75">
      <c r="A346" s="170">
        <v>28.3</v>
      </c>
      <c r="B346" s="291" t="s">
        <v>1882</v>
      </c>
      <c r="C346" s="292" t="s">
        <v>1806</v>
      </c>
      <c r="D346" s="185" t="s">
        <v>1</v>
      </c>
      <c r="E346" s="169">
        <v>94</v>
      </c>
      <c r="F346" s="176"/>
      <c r="G346" s="167">
        <f t="shared" si="20"/>
        <v>0</v>
      </c>
    </row>
    <row r="347" spans="1:7" ht="63.75">
      <c r="A347" s="170">
        <v>28.4</v>
      </c>
      <c r="B347" s="291" t="s">
        <v>1882</v>
      </c>
      <c r="C347" s="292" t="s">
        <v>1807</v>
      </c>
      <c r="D347" s="185" t="s">
        <v>1</v>
      </c>
      <c r="E347" s="169">
        <v>45</v>
      </c>
      <c r="F347" s="176"/>
      <c r="G347" s="167">
        <f t="shared" si="20"/>
        <v>0</v>
      </c>
    </row>
    <row r="348" spans="1:7" ht="63.75">
      <c r="A348" s="170">
        <v>28.5</v>
      </c>
      <c r="B348" s="170"/>
      <c r="C348" s="168" t="s">
        <v>1809</v>
      </c>
      <c r="D348" s="185" t="s">
        <v>1</v>
      </c>
      <c r="E348" s="169">
        <v>9</v>
      </c>
      <c r="F348" s="176"/>
      <c r="G348" s="167">
        <f t="shared" si="20"/>
        <v>0</v>
      </c>
    </row>
    <row r="349" spans="1:7" ht="63.75">
      <c r="A349" s="170">
        <v>28.6</v>
      </c>
      <c r="B349" s="291" t="s">
        <v>1882</v>
      </c>
      <c r="C349" s="292" t="s">
        <v>1810</v>
      </c>
      <c r="D349" s="185" t="s">
        <v>1</v>
      </c>
      <c r="E349" s="169">
        <v>15</v>
      </c>
      <c r="F349" s="176"/>
      <c r="G349" s="167">
        <f t="shared" si="20"/>
        <v>0</v>
      </c>
    </row>
    <row r="350" spans="1:7" ht="63.75">
      <c r="A350" s="170">
        <v>28.7</v>
      </c>
      <c r="B350" s="170"/>
      <c r="C350" s="168" t="s">
        <v>1811</v>
      </c>
      <c r="D350" s="185" t="s">
        <v>1</v>
      </c>
      <c r="E350" s="169">
        <v>11</v>
      </c>
      <c r="F350" s="176"/>
      <c r="G350" s="167">
        <f t="shared" si="20"/>
        <v>0</v>
      </c>
    </row>
    <row r="351" spans="1:7" ht="25.5">
      <c r="A351" s="170">
        <v>28.8</v>
      </c>
      <c r="B351" s="291" t="s">
        <v>1882</v>
      </c>
      <c r="C351" s="292" t="s">
        <v>1812</v>
      </c>
      <c r="D351" s="185" t="s">
        <v>1</v>
      </c>
      <c r="E351" s="169">
        <v>40</v>
      </c>
      <c r="F351" s="176"/>
      <c r="G351" s="167">
        <f t="shared" si="20"/>
        <v>0</v>
      </c>
    </row>
    <row r="352" spans="1:7" ht="25.5">
      <c r="A352" s="170">
        <v>28.9</v>
      </c>
      <c r="B352" s="291" t="s">
        <v>1882</v>
      </c>
      <c r="C352" s="292" t="s">
        <v>1813</v>
      </c>
      <c r="D352" s="185" t="s">
        <v>1</v>
      </c>
      <c r="E352" s="169">
        <v>53</v>
      </c>
      <c r="F352" s="176"/>
      <c r="G352" s="167">
        <f t="shared" si="20"/>
        <v>0</v>
      </c>
    </row>
    <row r="353" spans="1:7" ht="38.25">
      <c r="A353" s="166">
        <v>28.1</v>
      </c>
      <c r="B353" s="291" t="s">
        <v>1882</v>
      </c>
      <c r="C353" s="292" t="s">
        <v>1814</v>
      </c>
      <c r="D353" s="185" t="s">
        <v>1</v>
      </c>
      <c r="E353" s="169">
        <v>225</v>
      </c>
      <c r="F353" s="176"/>
      <c r="G353" s="167">
        <f t="shared" si="20"/>
        <v>0</v>
      </c>
    </row>
    <row r="354" spans="1:7" ht="25.5">
      <c r="A354" s="170">
        <v>28.11</v>
      </c>
      <c r="B354" s="291" t="s">
        <v>1882</v>
      </c>
      <c r="C354" s="292" t="s">
        <v>1818</v>
      </c>
      <c r="D354" s="185" t="s">
        <v>1</v>
      </c>
      <c r="E354" s="169">
        <v>49</v>
      </c>
      <c r="F354" s="176"/>
      <c r="G354" s="167">
        <f t="shared" si="20"/>
        <v>0</v>
      </c>
    </row>
    <row r="355" spans="1:7" ht="25.5">
      <c r="A355" s="170">
        <v>28.12</v>
      </c>
      <c r="B355" s="170"/>
      <c r="C355" s="168" t="s">
        <v>1819</v>
      </c>
      <c r="D355" s="185" t="s">
        <v>1</v>
      </c>
      <c r="E355" s="169">
        <v>107</v>
      </c>
      <c r="F355" s="176"/>
      <c r="G355" s="167">
        <f t="shared" si="20"/>
        <v>0</v>
      </c>
    </row>
    <row r="356" spans="1:7" ht="25.5">
      <c r="A356" s="170">
        <v>28.13</v>
      </c>
      <c r="B356" s="170"/>
      <c r="C356" s="168" t="s">
        <v>1821</v>
      </c>
      <c r="D356" s="185" t="s">
        <v>1</v>
      </c>
      <c r="E356" s="169">
        <v>10</v>
      </c>
      <c r="F356" s="176"/>
      <c r="G356" s="167">
        <f t="shared" si="20"/>
        <v>0</v>
      </c>
    </row>
    <row r="357" spans="1:7" ht="25.5">
      <c r="A357" s="166">
        <v>28.14</v>
      </c>
      <c r="B357" s="294" t="s">
        <v>1882</v>
      </c>
      <c r="C357" s="292" t="s">
        <v>1823</v>
      </c>
      <c r="D357" s="185" t="s">
        <v>1</v>
      </c>
      <c r="E357" s="169">
        <v>28</v>
      </c>
      <c r="F357" s="176"/>
      <c r="G357" s="167">
        <f t="shared" si="20"/>
        <v>0</v>
      </c>
    </row>
    <row r="358" spans="1:7" ht="38.25">
      <c r="A358" s="170">
        <v>28.15</v>
      </c>
      <c r="B358" s="294" t="s">
        <v>1882</v>
      </c>
      <c r="C358" s="292" t="s">
        <v>1825</v>
      </c>
      <c r="D358" s="185" t="s">
        <v>1</v>
      </c>
      <c r="E358" s="169">
        <v>432</v>
      </c>
      <c r="F358" s="176"/>
      <c r="G358" s="167">
        <f t="shared" si="20"/>
        <v>0</v>
      </c>
    </row>
    <row r="359" spans="1:7" ht="25.5">
      <c r="A359" s="170">
        <v>28.16</v>
      </c>
      <c r="B359" s="294" t="s">
        <v>1882</v>
      </c>
      <c r="C359" s="292" t="s">
        <v>1828</v>
      </c>
      <c r="D359" s="185" t="s">
        <v>1</v>
      </c>
      <c r="E359" s="169">
        <v>54</v>
      </c>
      <c r="F359" s="176"/>
      <c r="G359" s="167">
        <f t="shared" si="20"/>
        <v>0</v>
      </c>
    </row>
    <row r="360" spans="1:7" ht="38.25">
      <c r="A360" s="170">
        <v>28.17</v>
      </c>
      <c r="B360" s="170"/>
      <c r="C360" s="168" t="s">
        <v>1829</v>
      </c>
      <c r="D360" s="185" t="s">
        <v>1</v>
      </c>
      <c r="E360" s="169">
        <v>25</v>
      </c>
      <c r="F360" s="176"/>
      <c r="G360" s="167">
        <f t="shared" si="20"/>
        <v>0</v>
      </c>
    </row>
    <row r="361" spans="1:7" ht="25.5">
      <c r="A361" s="170">
        <v>28.18</v>
      </c>
      <c r="B361" s="170"/>
      <c r="C361" s="168" t="s">
        <v>1831</v>
      </c>
      <c r="D361" s="185" t="s">
        <v>1</v>
      </c>
      <c r="E361" s="169">
        <v>2</v>
      </c>
      <c r="F361" s="176"/>
      <c r="G361" s="167">
        <f t="shared" si="20"/>
        <v>0</v>
      </c>
    </row>
    <row r="362" spans="1:7" ht="15">
      <c r="A362" s="171"/>
      <c r="B362" s="173"/>
      <c r="C362" s="172" t="s">
        <v>1603</v>
      </c>
      <c r="D362" s="173"/>
      <c r="E362" s="173"/>
      <c r="F362" s="174"/>
      <c r="G362" s="175"/>
    </row>
    <row r="363" spans="1:7" ht="25.5">
      <c r="A363" s="170">
        <v>28.19</v>
      </c>
      <c r="B363" s="170"/>
      <c r="C363" s="168" t="s">
        <v>1614</v>
      </c>
      <c r="D363" s="185" t="s">
        <v>1</v>
      </c>
      <c r="E363" s="169">
        <v>10</v>
      </c>
      <c r="F363" s="176"/>
      <c r="G363" s="167">
        <f>E363*F363</f>
        <v>0</v>
      </c>
    </row>
    <row r="364" spans="1:7" ht="30" customHeight="1">
      <c r="A364" s="166">
        <v>28.2</v>
      </c>
      <c r="B364" s="294" t="s">
        <v>1882</v>
      </c>
      <c r="C364" s="292" t="s">
        <v>1605</v>
      </c>
      <c r="D364" s="185" t="s">
        <v>1</v>
      </c>
      <c r="E364" s="169">
        <v>29</v>
      </c>
      <c r="F364" s="176"/>
      <c r="G364" s="167">
        <f>E364*F364</f>
        <v>0</v>
      </c>
    </row>
    <row r="365" spans="1:7" ht="25.5">
      <c r="A365" s="170">
        <v>28.21</v>
      </c>
      <c r="B365" s="291" t="s">
        <v>1882</v>
      </c>
      <c r="C365" s="292" t="s">
        <v>1606</v>
      </c>
      <c r="D365" s="185" t="s">
        <v>1</v>
      </c>
      <c r="E365" s="169">
        <v>24</v>
      </c>
      <c r="F365" s="176"/>
      <c r="G365" s="167">
        <f>E365*F365</f>
        <v>0</v>
      </c>
    </row>
    <row r="366" spans="1:7" ht="25.5">
      <c r="A366" s="166">
        <v>28.22</v>
      </c>
      <c r="B366" s="166"/>
      <c r="C366" s="168" t="s">
        <v>1607</v>
      </c>
      <c r="D366" s="185" t="s">
        <v>1</v>
      </c>
      <c r="E366" s="169">
        <v>3</v>
      </c>
      <c r="F366" s="176"/>
      <c r="G366" s="167">
        <f>E366*F366</f>
        <v>0</v>
      </c>
    </row>
    <row r="367" spans="1:7" ht="25.5">
      <c r="A367" s="170">
        <v>28.23</v>
      </c>
      <c r="B367" s="170"/>
      <c r="C367" s="168" t="s">
        <v>1608</v>
      </c>
      <c r="D367" s="185" t="s">
        <v>1</v>
      </c>
      <c r="E367" s="169">
        <v>5</v>
      </c>
      <c r="F367" s="176"/>
      <c r="G367" s="167">
        <f>E367*F367</f>
        <v>0</v>
      </c>
    </row>
    <row r="368" spans="1:7" ht="15">
      <c r="A368" s="177"/>
      <c r="B368" s="259"/>
      <c r="C368" s="172" t="s">
        <v>1700</v>
      </c>
      <c r="D368" s="173"/>
      <c r="E368" s="173"/>
      <c r="F368" s="178"/>
      <c r="G368" s="217">
        <f>SUM(G344:G367)</f>
        <v>0</v>
      </c>
    </row>
    <row r="369" spans="1:7" ht="15">
      <c r="A369" s="180">
        <v>29</v>
      </c>
      <c r="B369" s="180"/>
      <c r="C369" s="181" t="s">
        <v>1086</v>
      </c>
      <c r="D369" s="182"/>
      <c r="E369" s="182"/>
      <c r="F369" s="183"/>
      <c r="G369" s="184"/>
    </row>
    <row r="370" spans="1:7">
      <c r="A370" s="170">
        <v>29.1</v>
      </c>
      <c r="B370" s="291" t="s">
        <v>1882</v>
      </c>
      <c r="C370" s="292" t="s">
        <v>1322</v>
      </c>
      <c r="D370" s="185" t="s">
        <v>1</v>
      </c>
      <c r="E370" s="169">
        <v>1919</v>
      </c>
      <c r="F370" s="176"/>
      <c r="G370" s="167">
        <f>E370*F370</f>
        <v>0</v>
      </c>
    </row>
    <row r="371" spans="1:7">
      <c r="A371" s="170">
        <v>29.2</v>
      </c>
      <c r="B371" s="291" t="s">
        <v>1882</v>
      </c>
      <c r="C371" s="292" t="s">
        <v>1323</v>
      </c>
      <c r="D371" s="185" t="s">
        <v>1</v>
      </c>
      <c r="E371" s="169">
        <v>1485</v>
      </c>
      <c r="F371" s="176"/>
      <c r="G371" s="167">
        <f>E371*F371</f>
        <v>0</v>
      </c>
    </row>
    <row r="372" spans="1:7" ht="25.5">
      <c r="A372" s="170">
        <v>29.3</v>
      </c>
      <c r="B372" s="291" t="s">
        <v>1882</v>
      </c>
      <c r="C372" s="292" t="s">
        <v>1132</v>
      </c>
      <c r="D372" s="185" t="s">
        <v>1</v>
      </c>
      <c r="E372" s="169">
        <v>842</v>
      </c>
      <c r="F372" s="176"/>
      <c r="G372" s="167">
        <f>E372*F372</f>
        <v>0</v>
      </c>
    </row>
    <row r="373" spans="1:7">
      <c r="A373" s="170">
        <v>29.4</v>
      </c>
      <c r="B373" s="170"/>
      <c r="C373" s="168" t="s">
        <v>1098</v>
      </c>
      <c r="D373" s="185" t="s">
        <v>1</v>
      </c>
      <c r="E373" s="169">
        <v>144</v>
      </c>
      <c r="F373" s="176"/>
      <c r="G373" s="167">
        <f>E373*F373</f>
        <v>0</v>
      </c>
    </row>
    <row r="374" spans="1:7" ht="15">
      <c r="A374" s="177"/>
      <c r="B374" s="259"/>
      <c r="C374" s="172" t="s">
        <v>1700</v>
      </c>
      <c r="D374" s="173"/>
      <c r="E374" s="173"/>
      <c r="F374" s="178"/>
      <c r="G374" s="217">
        <f>SUM(G370:G373)</f>
        <v>0</v>
      </c>
    </row>
    <row r="375" spans="1:7" ht="15">
      <c r="A375" s="180">
        <v>30</v>
      </c>
      <c r="B375" s="180"/>
      <c r="C375" s="181" t="s">
        <v>13</v>
      </c>
      <c r="D375" s="182"/>
      <c r="E375" s="182"/>
      <c r="F375" s="183"/>
      <c r="G375" s="184"/>
    </row>
    <row r="376" spans="1:7" ht="25.5">
      <c r="A376" s="170">
        <v>30.1</v>
      </c>
      <c r="B376" s="291" t="s">
        <v>1882</v>
      </c>
      <c r="C376" s="292" t="s">
        <v>1325</v>
      </c>
      <c r="D376" s="185" t="s">
        <v>12</v>
      </c>
      <c r="E376" s="169">
        <v>24</v>
      </c>
      <c r="F376" s="176"/>
      <c r="G376" s="167">
        <f>E376*F376</f>
        <v>0</v>
      </c>
    </row>
    <row r="377" spans="1:7" ht="25.5">
      <c r="A377" s="170">
        <v>30.2</v>
      </c>
      <c r="B377" s="170"/>
      <c r="C377" s="168" t="s">
        <v>1328</v>
      </c>
      <c r="D377" s="185" t="s">
        <v>12</v>
      </c>
      <c r="E377" s="169">
        <v>8</v>
      </c>
      <c r="F377" s="176"/>
      <c r="G377" s="167">
        <f>E377*F377</f>
        <v>0</v>
      </c>
    </row>
    <row r="378" spans="1:7" ht="25.5">
      <c r="A378" s="170">
        <v>30.3</v>
      </c>
      <c r="B378" s="170"/>
      <c r="C378" s="168" t="s">
        <v>1327</v>
      </c>
      <c r="D378" s="185" t="s">
        <v>12</v>
      </c>
      <c r="E378" s="169">
        <v>4</v>
      </c>
      <c r="F378" s="176"/>
      <c r="G378" s="167">
        <f>E378*F378</f>
        <v>0</v>
      </c>
    </row>
    <row r="379" spans="1:7">
      <c r="A379" s="170">
        <v>30.4</v>
      </c>
      <c r="B379" s="170"/>
      <c r="C379" s="168" t="s">
        <v>1694</v>
      </c>
      <c r="D379" s="185" t="s">
        <v>12</v>
      </c>
      <c r="E379" s="169">
        <v>4</v>
      </c>
      <c r="F379" s="176"/>
      <c r="G379" s="167">
        <f>E379*F379</f>
        <v>0</v>
      </c>
    </row>
    <row r="380" spans="1:7" ht="25.5">
      <c r="A380" s="170">
        <v>30.5</v>
      </c>
      <c r="B380" s="291" t="s">
        <v>1882</v>
      </c>
      <c r="C380" s="292" t="s">
        <v>1326</v>
      </c>
      <c r="D380" s="185" t="s">
        <v>5</v>
      </c>
      <c r="E380" s="169">
        <v>32</v>
      </c>
      <c r="F380" s="176"/>
      <c r="G380" s="167">
        <f>E380*F380</f>
        <v>0</v>
      </c>
    </row>
    <row r="381" spans="1:7" ht="15">
      <c r="A381" s="177"/>
      <c r="B381" s="259"/>
      <c r="C381" s="172" t="s">
        <v>1700</v>
      </c>
      <c r="D381" s="173"/>
      <c r="E381" s="173"/>
      <c r="F381" s="178"/>
      <c r="G381" s="217">
        <f>SUM(G376:G380)</f>
        <v>0</v>
      </c>
    </row>
    <row r="382" spans="1:7" ht="15">
      <c r="A382" s="180">
        <v>31</v>
      </c>
      <c r="B382" s="180"/>
      <c r="C382" s="181" t="s">
        <v>1088</v>
      </c>
      <c r="D382" s="182"/>
      <c r="E382" s="182"/>
      <c r="F382" s="183"/>
      <c r="G382" s="184"/>
    </row>
    <row r="383" spans="1:7" ht="25.5">
      <c r="A383" s="170">
        <v>31.1</v>
      </c>
      <c r="B383" s="170"/>
      <c r="C383" s="168" t="s">
        <v>1080</v>
      </c>
      <c r="D383" s="185" t="s">
        <v>12</v>
      </c>
      <c r="E383" s="169">
        <v>12</v>
      </c>
      <c r="F383" s="176"/>
      <c r="G383" s="167">
        <f>E383*F383</f>
        <v>0</v>
      </c>
    </row>
    <row r="384" spans="1:7" ht="25.5">
      <c r="A384" s="170">
        <v>31.2</v>
      </c>
      <c r="B384" s="170"/>
      <c r="C384" s="168" t="s">
        <v>1087</v>
      </c>
      <c r="D384" s="185" t="s">
        <v>12</v>
      </c>
      <c r="E384" s="169">
        <v>24</v>
      </c>
      <c r="F384" s="176"/>
      <c r="G384" s="167">
        <f>E384*F384</f>
        <v>0</v>
      </c>
    </row>
    <row r="385" spans="1:7" ht="25.5">
      <c r="A385" s="170">
        <v>31.3</v>
      </c>
      <c r="B385" s="170"/>
      <c r="C385" s="168" t="s">
        <v>1081</v>
      </c>
      <c r="D385" s="185" t="s">
        <v>12</v>
      </c>
      <c r="E385" s="169">
        <v>12</v>
      </c>
      <c r="F385" s="176"/>
      <c r="G385" s="167">
        <f>E385*F385</f>
        <v>0</v>
      </c>
    </row>
    <row r="386" spans="1:7" ht="15">
      <c r="A386" s="177"/>
      <c r="B386" s="259"/>
      <c r="C386" s="172" t="s">
        <v>1700</v>
      </c>
      <c r="D386" s="173"/>
      <c r="E386" s="173"/>
      <c r="F386" s="178"/>
      <c r="G386" s="217">
        <f>SUM(G383:G385)</f>
        <v>0</v>
      </c>
    </row>
    <row r="387" spans="1:7" ht="15">
      <c r="A387" s="180">
        <v>32</v>
      </c>
      <c r="B387" s="180"/>
      <c r="C387" s="181" t="s">
        <v>1082</v>
      </c>
      <c r="D387" s="182"/>
      <c r="E387" s="182"/>
      <c r="F387" s="183"/>
      <c r="G387" s="184"/>
    </row>
    <row r="388" spans="1:7" ht="41.25" customHeight="1">
      <c r="A388" s="170">
        <v>32.1</v>
      </c>
      <c r="B388" s="170"/>
      <c r="C388" s="168" t="s">
        <v>1740</v>
      </c>
      <c r="D388" s="185" t="s">
        <v>12</v>
      </c>
      <c r="E388" s="169">
        <v>32</v>
      </c>
      <c r="F388" s="176"/>
      <c r="G388" s="167">
        <f>E388*F388</f>
        <v>0</v>
      </c>
    </row>
    <row r="389" spans="1:7" ht="15">
      <c r="A389" s="177"/>
      <c r="B389" s="259"/>
      <c r="C389" s="172" t="s">
        <v>1700</v>
      </c>
      <c r="D389" s="173"/>
      <c r="E389" s="173"/>
      <c r="F389" s="178"/>
      <c r="G389" s="217">
        <f>SUM(G388)</f>
        <v>0</v>
      </c>
    </row>
    <row r="390" spans="1:7" ht="15">
      <c r="A390" s="180">
        <v>33</v>
      </c>
      <c r="B390" s="180"/>
      <c r="C390" s="181" t="s">
        <v>1333</v>
      </c>
      <c r="D390" s="182"/>
      <c r="E390" s="182"/>
      <c r="F390" s="183"/>
      <c r="G390" s="184"/>
    </row>
    <row r="391" spans="1:7" ht="40.5" customHeight="1">
      <c r="A391" s="170">
        <v>33.1</v>
      </c>
      <c r="B391" s="170"/>
      <c r="C391" s="168" t="s">
        <v>1360</v>
      </c>
      <c r="D391" s="185" t="s">
        <v>5</v>
      </c>
      <c r="E391" s="169">
        <v>6</v>
      </c>
      <c r="F391" s="176"/>
      <c r="G391" s="167">
        <f>E391*F391</f>
        <v>0</v>
      </c>
    </row>
    <row r="392" spans="1:7" ht="25.5">
      <c r="A392" s="170">
        <v>33.200000000000003</v>
      </c>
      <c r="B392" s="170"/>
      <c r="C392" s="168" t="s">
        <v>1334</v>
      </c>
      <c r="D392" s="185" t="s">
        <v>5</v>
      </c>
      <c r="E392" s="169">
        <v>12</v>
      </c>
      <c r="F392" s="176"/>
      <c r="G392" s="167">
        <f>E392*F392</f>
        <v>0</v>
      </c>
    </row>
    <row r="393" spans="1:7">
      <c r="A393" s="170">
        <v>33.299999999999997</v>
      </c>
      <c r="B393" s="170"/>
      <c r="C393" s="168" t="s">
        <v>1364</v>
      </c>
      <c r="D393" s="185" t="s">
        <v>12</v>
      </c>
      <c r="E393" s="169">
        <v>3</v>
      </c>
      <c r="F393" s="176"/>
      <c r="G393" s="167">
        <f>E393*F393</f>
        <v>0</v>
      </c>
    </row>
    <row r="394" spans="1:7">
      <c r="A394" s="170">
        <v>33.4</v>
      </c>
      <c r="B394" s="170"/>
      <c r="C394" s="168" t="s">
        <v>1089</v>
      </c>
      <c r="D394" s="185" t="s">
        <v>12</v>
      </c>
      <c r="E394" s="169">
        <v>1</v>
      </c>
      <c r="F394" s="176"/>
      <c r="G394" s="167">
        <f>E394*F394</f>
        <v>0</v>
      </c>
    </row>
    <row r="395" spans="1:7" ht="15">
      <c r="A395" s="177"/>
      <c r="B395" s="259"/>
      <c r="C395" s="172" t="s">
        <v>1700</v>
      </c>
      <c r="D395" s="173"/>
      <c r="E395" s="173"/>
      <c r="F395" s="178"/>
      <c r="G395" s="217">
        <f>SUM(G391:G394)</f>
        <v>0</v>
      </c>
    </row>
    <row r="396" spans="1:7" ht="15">
      <c r="A396" s="180">
        <v>34</v>
      </c>
      <c r="B396" s="180"/>
      <c r="C396" s="181" t="s">
        <v>14</v>
      </c>
      <c r="D396" s="182"/>
      <c r="E396" s="182"/>
      <c r="F396" s="183"/>
      <c r="G396" s="184"/>
    </row>
    <row r="397" spans="1:7" ht="38.25">
      <c r="A397" s="170">
        <v>34.1</v>
      </c>
      <c r="B397" s="291" t="s">
        <v>1882</v>
      </c>
      <c r="C397" s="292" t="s">
        <v>1778</v>
      </c>
      <c r="D397" s="185" t="s">
        <v>12</v>
      </c>
      <c r="E397" s="169">
        <v>1</v>
      </c>
      <c r="F397" s="176"/>
      <c r="G397" s="167">
        <f>E397*F397</f>
        <v>0</v>
      </c>
    </row>
    <row r="398" spans="1:7" ht="15">
      <c r="A398" s="177"/>
      <c r="B398" s="259"/>
      <c r="C398" s="172" t="s">
        <v>1700</v>
      </c>
      <c r="D398" s="173"/>
      <c r="E398" s="173"/>
      <c r="F398" s="178"/>
      <c r="G398" s="217">
        <f>SUM(G397)</f>
        <v>0</v>
      </c>
    </row>
    <row r="399" spans="1:7" ht="15">
      <c r="A399" s="180">
        <v>35</v>
      </c>
      <c r="B399" s="180"/>
      <c r="C399" s="181" t="s">
        <v>15</v>
      </c>
      <c r="D399" s="182"/>
      <c r="E399" s="182"/>
      <c r="F399" s="183"/>
      <c r="G399" s="184"/>
    </row>
    <row r="400" spans="1:7">
      <c r="A400" s="170">
        <v>35.1</v>
      </c>
      <c r="B400" s="291" t="s">
        <v>1882</v>
      </c>
      <c r="C400" s="292" t="s">
        <v>1359</v>
      </c>
      <c r="D400" s="185" t="s">
        <v>5</v>
      </c>
      <c r="E400" s="169">
        <v>352</v>
      </c>
      <c r="F400" s="176"/>
      <c r="G400" s="167">
        <f t="shared" ref="G400:G408" si="21">E400*F400</f>
        <v>0</v>
      </c>
    </row>
    <row r="401" spans="1:7" ht="25.5">
      <c r="A401" s="170">
        <v>35.200000000000003</v>
      </c>
      <c r="B401" s="170"/>
      <c r="C401" s="168" t="s">
        <v>1361</v>
      </c>
      <c r="D401" s="185" t="s">
        <v>1</v>
      </c>
      <c r="E401" s="169">
        <v>42</v>
      </c>
      <c r="F401" s="176"/>
      <c r="G401" s="167">
        <f t="shared" si="21"/>
        <v>0</v>
      </c>
    </row>
    <row r="402" spans="1:7">
      <c r="A402" s="170">
        <v>35.299999999999997</v>
      </c>
      <c r="B402" s="291" t="s">
        <v>1882</v>
      </c>
      <c r="C402" s="292" t="s">
        <v>1362</v>
      </c>
      <c r="D402" s="185" t="s">
        <v>1</v>
      </c>
      <c r="E402" s="169">
        <v>74</v>
      </c>
      <c r="F402" s="176"/>
      <c r="G402" s="167">
        <f t="shared" si="21"/>
        <v>0</v>
      </c>
    </row>
    <row r="403" spans="1:7" ht="36" customHeight="1">
      <c r="A403" s="170">
        <v>35.4</v>
      </c>
      <c r="B403" s="291" t="s">
        <v>1882</v>
      </c>
      <c r="C403" s="292" t="s">
        <v>1363</v>
      </c>
      <c r="D403" s="185" t="s">
        <v>1</v>
      </c>
      <c r="E403" s="169">
        <v>297</v>
      </c>
      <c r="F403" s="176"/>
      <c r="G403" s="167">
        <f t="shared" si="21"/>
        <v>0</v>
      </c>
    </row>
    <row r="404" spans="1:7" ht="36" customHeight="1">
      <c r="A404" s="170">
        <v>35.5</v>
      </c>
      <c r="B404" s="170"/>
      <c r="C404" s="168" t="s">
        <v>1365</v>
      </c>
      <c r="D404" s="185" t="s">
        <v>5</v>
      </c>
      <c r="E404" s="169">
        <v>40</v>
      </c>
      <c r="F404" s="176"/>
      <c r="G404" s="167">
        <f t="shared" si="21"/>
        <v>0</v>
      </c>
    </row>
    <row r="405" spans="1:7" ht="25.5">
      <c r="A405" s="170">
        <v>35.6</v>
      </c>
      <c r="B405" s="170"/>
      <c r="C405" s="168" t="s">
        <v>1366</v>
      </c>
      <c r="D405" s="185" t="s">
        <v>5</v>
      </c>
      <c r="E405" s="169">
        <v>27</v>
      </c>
      <c r="F405" s="176"/>
      <c r="G405" s="167">
        <f t="shared" si="21"/>
        <v>0</v>
      </c>
    </row>
    <row r="406" spans="1:7" ht="25.5">
      <c r="A406" s="170">
        <v>35.700000000000003</v>
      </c>
      <c r="B406" s="170"/>
      <c r="C406" s="168" t="s">
        <v>1367</v>
      </c>
      <c r="D406" s="185" t="s">
        <v>5</v>
      </c>
      <c r="E406" s="169">
        <v>29</v>
      </c>
      <c r="F406" s="176"/>
      <c r="G406" s="167">
        <f t="shared" si="21"/>
        <v>0</v>
      </c>
    </row>
    <row r="407" spans="1:7">
      <c r="A407" s="170">
        <v>35.799999999999997</v>
      </c>
      <c r="B407" s="170"/>
      <c r="C407" s="168" t="s">
        <v>1380</v>
      </c>
      <c r="D407" s="185" t="s">
        <v>1</v>
      </c>
      <c r="E407" s="169">
        <v>5</v>
      </c>
      <c r="F407" s="176"/>
      <c r="G407" s="167">
        <f t="shared" si="21"/>
        <v>0</v>
      </c>
    </row>
    <row r="408" spans="1:7" ht="51">
      <c r="A408" s="170">
        <v>35.9</v>
      </c>
      <c r="B408" s="170"/>
      <c r="C408" s="168" t="s">
        <v>1254</v>
      </c>
      <c r="D408" s="185" t="s">
        <v>5</v>
      </c>
      <c r="E408" s="169">
        <v>26</v>
      </c>
      <c r="F408" s="176"/>
      <c r="G408" s="167">
        <f t="shared" si="21"/>
        <v>0</v>
      </c>
    </row>
    <row r="409" spans="1:7" ht="15">
      <c r="A409" s="177"/>
      <c r="B409" s="259"/>
      <c r="C409" s="172" t="s">
        <v>1700</v>
      </c>
      <c r="D409" s="173"/>
      <c r="E409" s="173"/>
      <c r="F409" s="178"/>
      <c r="G409" s="217">
        <f>SUM(G400:G408)</f>
        <v>0</v>
      </c>
    </row>
    <row r="410" spans="1:7" ht="15">
      <c r="A410" s="5"/>
      <c r="B410" s="5"/>
      <c r="C410" s="181" t="s">
        <v>16</v>
      </c>
      <c r="D410" s="182"/>
      <c r="E410" s="182"/>
      <c r="F410" s="183"/>
      <c r="G410" s="229">
        <f>ROUND(SUM(G3:G409)/2,0)</f>
        <v>0</v>
      </c>
    </row>
    <row r="411" spans="1:7" ht="15">
      <c r="A411" s="5"/>
      <c r="B411" s="5"/>
      <c r="C411" s="46" t="s">
        <v>1076</v>
      </c>
      <c r="D411" s="3"/>
      <c r="E411" s="3"/>
      <c r="F411" s="209"/>
      <c r="G411" s="50">
        <f>ROUND(G410*F411,0)</f>
        <v>0</v>
      </c>
    </row>
    <row r="412" spans="1:7" ht="15">
      <c r="A412" s="5"/>
      <c r="B412" s="5"/>
      <c r="C412" s="46" t="s">
        <v>1077</v>
      </c>
      <c r="D412" s="3"/>
      <c r="E412" s="3"/>
      <c r="F412" s="209"/>
      <c r="G412" s="50">
        <f>ROUND(G410*F412,0)</f>
        <v>0</v>
      </c>
    </row>
    <row r="413" spans="1:7" ht="15">
      <c r="A413" s="5"/>
      <c r="B413" s="5"/>
      <c r="C413" s="46" t="s">
        <v>1705</v>
      </c>
      <c r="D413" s="3"/>
      <c r="E413" s="3"/>
      <c r="F413" s="209"/>
      <c r="G413" s="50">
        <f>ROUND(G410*F413,0)</f>
        <v>0</v>
      </c>
    </row>
    <row r="414" spans="1:7" ht="15">
      <c r="A414" s="5"/>
      <c r="B414" s="5"/>
      <c r="C414" s="172" t="s">
        <v>1707</v>
      </c>
      <c r="D414" s="173"/>
      <c r="E414" s="173"/>
      <c r="F414" s="178"/>
      <c r="G414" s="179">
        <f>SUM(G410:G413)</f>
        <v>0</v>
      </c>
    </row>
    <row r="415" spans="1:7" ht="15">
      <c r="A415" s="5"/>
      <c r="B415" s="5"/>
      <c r="C415" s="46" t="s">
        <v>1706</v>
      </c>
      <c r="D415" s="3"/>
      <c r="E415" s="3"/>
      <c r="F415" s="210">
        <v>0.19</v>
      </c>
      <c r="G415" s="233">
        <f>ROUND(G413*F415,0)</f>
        <v>0</v>
      </c>
    </row>
    <row r="416" spans="1:7" ht="15">
      <c r="A416" s="5"/>
      <c r="B416" s="5"/>
      <c r="C416" s="192" t="s">
        <v>1708</v>
      </c>
      <c r="D416" s="193"/>
      <c r="E416" s="193"/>
      <c r="F416" s="194"/>
      <c r="G416" s="195">
        <f>SUM(G414:G415)</f>
        <v>0</v>
      </c>
    </row>
    <row r="417" spans="1:7" ht="15">
      <c r="A417" s="5"/>
      <c r="B417" s="5"/>
      <c r="C417" s="46" t="s">
        <v>1709</v>
      </c>
      <c r="D417" s="244" t="s">
        <v>0</v>
      </c>
      <c r="E417" s="244">
        <v>1</v>
      </c>
      <c r="F417" s="191"/>
      <c r="G417" s="50">
        <f t="shared" ref="G417:G418" si="22">E417*F417</f>
        <v>0</v>
      </c>
    </row>
    <row r="418" spans="1:7" ht="15">
      <c r="A418" s="5"/>
      <c r="B418" s="5"/>
      <c r="C418" s="46" t="s">
        <v>1710</v>
      </c>
      <c r="D418" s="244" t="s">
        <v>0</v>
      </c>
      <c r="E418" s="244">
        <v>1</v>
      </c>
      <c r="F418" s="191"/>
      <c r="G418" s="50">
        <f t="shared" si="22"/>
        <v>0</v>
      </c>
    </row>
    <row r="419" spans="1:7" ht="15">
      <c r="A419" s="5"/>
      <c r="B419" s="5"/>
      <c r="C419" s="46" t="s">
        <v>1409</v>
      </c>
      <c r="D419" s="244" t="s">
        <v>0</v>
      </c>
      <c r="E419" s="244">
        <v>202</v>
      </c>
      <c r="F419" s="245"/>
      <c r="G419" s="50">
        <f>E419*F419</f>
        <v>0</v>
      </c>
    </row>
    <row r="420" spans="1:7" ht="15">
      <c r="A420" s="5"/>
      <c r="B420" s="5"/>
      <c r="C420" s="46" t="s">
        <v>1494</v>
      </c>
      <c r="D420" s="244" t="s">
        <v>0</v>
      </c>
      <c r="E420" s="244">
        <v>316</v>
      </c>
      <c r="F420" s="245"/>
      <c r="G420" s="50">
        <f>E420*F420</f>
        <v>0</v>
      </c>
    </row>
    <row r="421" spans="1:7" ht="30">
      <c r="A421" s="5"/>
      <c r="B421" s="5"/>
      <c r="C421" s="192" t="s">
        <v>1880</v>
      </c>
      <c r="D421" s="193"/>
      <c r="E421" s="193"/>
      <c r="F421" s="194"/>
      <c r="G421" s="195">
        <f>SUM(G416:G420)</f>
        <v>0</v>
      </c>
    </row>
    <row r="422" spans="1:7" ht="15">
      <c r="A422" s="5"/>
      <c r="B422" s="5"/>
      <c r="C422" s="6"/>
      <c r="D422" s="6"/>
      <c r="E422" s="6"/>
      <c r="F422" s="6"/>
      <c r="G422" s="6"/>
    </row>
    <row r="423" spans="1:7" ht="15">
      <c r="D423" s="6"/>
      <c r="E423" s="6"/>
      <c r="F423" s="6"/>
      <c r="G423" s="228"/>
    </row>
    <row r="424" spans="1:7" ht="15">
      <c r="C424" s="234" t="s">
        <v>1883</v>
      </c>
      <c r="D424" s="6"/>
      <c r="E424" s="6"/>
      <c r="F424" s="6"/>
      <c r="G424" s="50"/>
    </row>
    <row r="425" spans="1:7" ht="15">
      <c r="C425" s="234"/>
      <c r="D425" s="6"/>
      <c r="G425" s="43"/>
    </row>
    <row r="426" spans="1:7">
      <c r="C426" s="257"/>
      <c r="D426" s="258"/>
      <c r="E426" s="258"/>
      <c r="F426" s="258"/>
      <c r="G426" s="258"/>
    </row>
    <row r="427" spans="1:7">
      <c r="C427" s="235"/>
      <c r="E427" s="258"/>
      <c r="F427" s="258"/>
      <c r="G427" s="258"/>
    </row>
    <row r="428" spans="1:7">
      <c r="C428" s="236"/>
      <c r="E428" s="258"/>
      <c r="F428" s="258"/>
      <c r="G428" s="258"/>
    </row>
    <row r="429" spans="1:7">
      <c r="C429" s="236"/>
      <c r="E429" s="258"/>
      <c r="F429" s="258"/>
      <c r="G429" s="258"/>
    </row>
    <row r="430" spans="1:7">
      <c r="E430" s="258"/>
      <c r="F430" s="258"/>
      <c r="G430" s="258"/>
    </row>
    <row r="431" spans="1:7">
      <c r="E431" s="258"/>
      <c r="F431" s="258"/>
      <c r="G431" s="258"/>
    </row>
    <row r="432" spans="1:7">
      <c r="E432" s="258"/>
      <c r="F432" s="258"/>
      <c r="G432" s="258"/>
    </row>
    <row r="433" spans="1:7">
      <c r="E433" s="258"/>
      <c r="F433" s="258"/>
      <c r="G433" s="258"/>
    </row>
    <row r="434" spans="1:7">
      <c r="E434" s="258"/>
      <c r="F434" s="258"/>
      <c r="G434" s="258"/>
    </row>
    <row r="435" spans="1:7">
      <c r="A435" s="41"/>
      <c r="B435" s="41"/>
      <c r="D435" s="41"/>
      <c r="E435" s="258"/>
      <c r="F435" s="258"/>
      <c r="G435" s="258"/>
    </row>
    <row r="436" spans="1:7">
      <c r="A436" s="41"/>
      <c r="B436" s="41"/>
      <c r="D436" s="41"/>
      <c r="E436" s="258"/>
      <c r="F436" s="258"/>
      <c r="G436" s="258"/>
    </row>
    <row r="437" spans="1:7">
      <c r="A437" s="41"/>
      <c r="B437" s="41"/>
      <c r="D437" s="41"/>
      <c r="E437" s="258"/>
      <c r="F437" s="258"/>
      <c r="G437" s="258"/>
    </row>
    <row r="438" spans="1:7">
      <c r="E438" s="258"/>
      <c r="F438" s="258"/>
      <c r="G438" s="258"/>
    </row>
    <row r="439" spans="1:7">
      <c r="E439" s="258"/>
      <c r="F439" s="258"/>
      <c r="G439" s="258"/>
    </row>
  </sheetData>
  <mergeCells count="1">
    <mergeCell ref="C1:G1"/>
  </mergeCells>
  <hyperlinks>
    <hyperlink ref="A1" location="ÍNDICE!B20" display="Índice" xr:uid="{AD7E7378-3E3B-488F-8AD4-7F7BF52C629D}"/>
  </hyperlinks>
  <printOptions gridLines="1"/>
  <pageMargins left="0.51181102362204722" right="0.39370078740157483" top="0.47244094488188981" bottom="0.59055118110236227" header="0.31496062992125984" footer="0.31496062992125984"/>
  <pageSetup paperSize="9" scale="74" orientation="portrait" r:id="rId1"/>
  <headerFooter>
    <oddFooter>&amp;CHoja &amp;P de &amp;N&amp;RSeptiembre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1"/>
  <sheetViews>
    <sheetView tabSelected="1" workbookViewId="0">
      <selection activeCell="D35" sqref="D35"/>
    </sheetView>
  </sheetViews>
  <sheetFormatPr baseColWidth="10" defaultColWidth="8.7109375" defaultRowHeight="14.25"/>
  <cols>
    <col min="1" max="1" width="8.7109375" style="56"/>
    <col min="2" max="2" width="49.7109375" style="56" customWidth="1"/>
    <col min="3" max="3" width="13.85546875" style="56" customWidth="1"/>
    <col min="4" max="4" width="17.7109375" style="56" customWidth="1"/>
    <col min="5" max="5" width="20.5703125" style="57" bestFit="1" customWidth="1"/>
    <col min="6" max="6" width="17" style="57" customWidth="1"/>
    <col min="7" max="7" width="20.7109375" style="57" customWidth="1"/>
    <col min="8" max="8" width="2.85546875" style="57" customWidth="1"/>
    <col min="9" max="9" width="18.7109375" style="56" customWidth="1"/>
    <col min="10" max="10" width="18.85546875" style="56" bestFit="1" customWidth="1"/>
    <col min="11" max="11" width="22.28515625" style="56" customWidth="1"/>
    <col min="12" max="12" width="18.85546875" style="56" bestFit="1" customWidth="1"/>
    <col min="13" max="14" width="5" style="56" bestFit="1" customWidth="1"/>
    <col min="15" max="15" width="13.140625" style="56" bestFit="1" customWidth="1"/>
    <col min="16" max="16" width="26.7109375" style="56" customWidth="1"/>
    <col min="17" max="17" width="15.85546875" style="56" bestFit="1" customWidth="1"/>
    <col min="18" max="18" width="15.5703125" style="56" customWidth="1"/>
    <col min="19" max="19" width="13.28515625" style="56" customWidth="1"/>
    <col min="20" max="16384" width="8.7109375" style="56"/>
  </cols>
  <sheetData>
    <row r="1" spans="1:17">
      <c r="A1" s="126" t="s">
        <v>1214</v>
      </c>
    </row>
    <row r="2" spans="1:17" ht="15">
      <c r="B2" s="55"/>
      <c r="F2" s="58"/>
      <c r="G2" s="212"/>
      <c r="I2" s="240"/>
    </row>
    <row r="3" spans="1:17" ht="15.75">
      <c r="B3" s="59" t="s">
        <v>1174</v>
      </c>
      <c r="F3" s="58"/>
      <c r="H3" s="60"/>
    </row>
    <row r="4" spans="1:17" ht="15">
      <c r="B4" s="61"/>
      <c r="D4" s="211" t="s">
        <v>1175</v>
      </c>
      <c r="E4" s="189" t="e">
        <f>ROUND(F56,4)</f>
        <v>#DIV/0!</v>
      </c>
      <c r="F4" s="211" t="s">
        <v>1715</v>
      </c>
      <c r="G4" s="213"/>
      <c r="I4" s="238"/>
    </row>
    <row r="5" spans="1:17" ht="15" thickBot="1">
      <c r="B5" s="56" t="s">
        <v>1176</v>
      </c>
    </row>
    <row r="6" spans="1:17" ht="15.75" thickBot="1">
      <c r="B6" s="307" t="s">
        <v>1898</v>
      </c>
      <c r="D6" s="211" t="s">
        <v>1177</v>
      </c>
      <c r="E6" s="190"/>
      <c r="F6" s="58"/>
      <c r="G6" s="62"/>
      <c r="H6" s="63"/>
      <c r="I6" s="239"/>
    </row>
    <row r="7" spans="1:17" ht="15.75" thickBot="1">
      <c r="B7" s="308"/>
      <c r="D7" s="55"/>
      <c r="H7" s="64"/>
    </row>
    <row r="8" spans="1:17" ht="15.75" thickBot="1">
      <c r="B8" s="308"/>
      <c r="D8" s="211" t="s">
        <v>1884</v>
      </c>
      <c r="E8" s="190">
        <f>ROUND(E6+(E6*G2),0)</f>
        <v>0</v>
      </c>
      <c r="F8" s="211" t="s">
        <v>1178</v>
      </c>
      <c r="G8" s="214"/>
      <c r="H8" s="65"/>
    </row>
    <row r="9" spans="1:17">
      <c r="B9" s="309"/>
      <c r="F9" s="56"/>
      <c r="G9" s="56"/>
      <c r="H9" s="56"/>
    </row>
    <row r="10" spans="1:17">
      <c r="B10" s="66"/>
      <c r="F10" s="56"/>
      <c r="G10" s="56"/>
      <c r="H10" s="56"/>
    </row>
    <row r="11" spans="1:17" ht="15">
      <c r="B11" s="67" t="s">
        <v>1179</v>
      </c>
      <c r="E11" s="56"/>
      <c r="G11" s="56"/>
      <c r="H11" s="56"/>
    </row>
    <row r="12" spans="1:17" ht="25.5">
      <c r="B12" s="68" t="s">
        <v>1180</v>
      </c>
      <c r="C12" s="69" t="s">
        <v>1181</v>
      </c>
      <c r="D12" s="69" t="s">
        <v>1182</v>
      </c>
      <c r="E12" s="68" t="s">
        <v>1183</v>
      </c>
      <c r="F12" s="70" t="s">
        <v>1184</v>
      </c>
      <c r="G12" s="69" t="s">
        <v>1185</v>
      </c>
      <c r="H12" s="71"/>
      <c r="Q12" s="72"/>
    </row>
    <row r="13" spans="1:17">
      <c r="A13" s="56">
        <v>1</v>
      </c>
      <c r="B13" s="216" t="s">
        <v>1713</v>
      </c>
      <c r="C13" s="73"/>
      <c r="D13" s="74"/>
      <c r="E13" s="250">
        <v>0.5</v>
      </c>
      <c r="F13" s="75">
        <f>$G$4</f>
        <v>0</v>
      </c>
      <c r="G13" s="73">
        <f t="shared" ref="G13:G26" si="0">C13*(1+D13)*E13*F13</f>
        <v>0</v>
      </c>
      <c r="H13" s="76"/>
      <c r="I13" s="215"/>
      <c r="Q13" s="72"/>
    </row>
    <row r="14" spans="1:17">
      <c r="A14" s="56">
        <f>A13+1</f>
        <v>2</v>
      </c>
      <c r="B14" s="216" t="s">
        <v>1712</v>
      </c>
      <c r="C14" s="77"/>
      <c r="D14" s="74"/>
      <c r="E14" s="78">
        <v>1</v>
      </c>
      <c r="F14" s="79">
        <f>$G$4</f>
        <v>0</v>
      </c>
      <c r="G14" s="77">
        <f t="shared" si="0"/>
        <v>0</v>
      </c>
      <c r="H14" s="76"/>
      <c r="I14" s="215"/>
      <c r="Q14" s="72"/>
    </row>
    <row r="15" spans="1:17">
      <c r="A15" s="56">
        <f t="shared" ref="A15:A20" si="1">A14+1</f>
        <v>3</v>
      </c>
      <c r="B15" s="216" t="s">
        <v>1186</v>
      </c>
      <c r="C15" s="77"/>
      <c r="D15" s="74"/>
      <c r="E15" s="78">
        <v>0.5</v>
      </c>
      <c r="F15" s="79">
        <f t="shared" ref="F15:F16" si="2">$G$4</f>
        <v>0</v>
      </c>
      <c r="G15" s="77">
        <f t="shared" si="0"/>
        <v>0</v>
      </c>
      <c r="H15" s="76"/>
      <c r="Q15" s="72"/>
    </row>
    <row r="16" spans="1:17" ht="25.5">
      <c r="A16" s="56">
        <f t="shared" si="1"/>
        <v>4</v>
      </c>
      <c r="B16" s="216" t="s">
        <v>1787</v>
      </c>
      <c r="C16" s="77"/>
      <c r="D16" s="74"/>
      <c r="E16" s="78">
        <v>0.5</v>
      </c>
      <c r="F16" s="79">
        <f t="shared" si="2"/>
        <v>0</v>
      </c>
      <c r="G16" s="77">
        <f>C16*(1+D16)*E16*F16</f>
        <v>0</v>
      </c>
      <c r="H16" s="76"/>
      <c r="Q16" s="72"/>
    </row>
    <row r="17" spans="1:19">
      <c r="A17" s="56">
        <f t="shared" si="1"/>
        <v>5</v>
      </c>
      <c r="B17" s="216" t="s">
        <v>1714</v>
      </c>
      <c r="C17" s="77"/>
      <c r="D17" s="74"/>
      <c r="E17" s="78">
        <v>1</v>
      </c>
      <c r="F17" s="79">
        <f>$G$4</f>
        <v>0</v>
      </c>
      <c r="G17" s="77">
        <f>C17*(1+D17)*E17*F17</f>
        <v>0</v>
      </c>
      <c r="H17" s="76"/>
      <c r="Q17" s="72"/>
    </row>
    <row r="18" spans="1:19">
      <c r="A18" s="56">
        <f t="shared" si="1"/>
        <v>6</v>
      </c>
      <c r="B18" s="216" t="s">
        <v>1188</v>
      </c>
      <c r="C18" s="77"/>
      <c r="D18" s="74"/>
      <c r="E18" s="78">
        <v>1</v>
      </c>
      <c r="F18" s="79">
        <f>$G$4-1</f>
        <v>-1</v>
      </c>
      <c r="G18" s="77">
        <f t="shared" si="0"/>
        <v>0</v>
      </c>
      <c r="H18" s="76"/>
      <c r="Q18" s="72"/>
    </row>
    <row r="19" spans="1:19">
      <c r="A19" s="56">
        <f t="shared" si="1"/>
        <v>7</v>
      </c>
      <c r="B19" s="56" t="s">
        <v>1187</v>
      </c>
      <c r="C19" s="77"/>
      <c r="D19" s="74"/>
      <c r="E19" s="78">
        <v>1</v>
      </c>
      <c r="F19" s="79">
        <f>$G$4-1</f>
        <v>-1</v>
      </c>
      <c r="G19" s="77">
        <f>C19*(1+D19)*E19*F19</f>
        <v>0</v>
      </c>
      <c r="H19" s="76"/>
      <c r="Q19" s="72"/>
      <c r="S19" s="85"/>
    </row>
    <row r="20" spans="1:19" s="84" customFormat="1">
      <c r="A20" s="56">
        <f t="shared" si="1"/>
        <v>8</v>
      </c>
      <c r="B20" s="289" t="s">
        <v>1893</v>
      </c>
      <c r="C20" s="77"/>
      <c r="D20" s="74"/>
      <c r="E20" s="78"/>
      <c r="F20" s="79">
        <f>$G$4-1</f>
        <v>-1</v>
      </c>
      <c r="G20" s="81">
        <f t="shared" si="0"/>
        <v>0</v>
      </c>
      <c r="H20" s="82"/>
      <c r="I20" s="56"/>
      <c r="J20" s="56"/>
      <c r="K20" s="56"/>
      <c r="L20" s="56"/>
      <c r="M20" s="56"/>
      <c r="N20" s="56"/>
      <c r="O20" s="56"/>
      <c r="P20" s="56"/>
      <c r="Q20" s="83"/>
    </row>
    <row r="21" spans="1:19">
      <c r="B21" s="216"/>
      <c r="C21" s="77"/>
      <c r="D21" s="74"/>
      <c r="E21" s="78"/>
      <c r="F21" s="79"/>
      <c r="G21" s="77">
        <f t="shared" si="0"/>
        <v>0</v>
      </c>
      <c r="H21" s="76"/>
      <c r="Q21" s="72"/>
    </row>
    <row r="22" spans="1:19">
      <c r="B22" s="216"/>
      <c r="C22" s="77"/>
      <c r="D22" s="74"/>
      <c r="E22" s="78"/>
      <c r="F22" s="79"/>
      <c r="G22" s="77">
        <f t="shared" si="0"/>
        <v>0</v>
      </c>
      <c r="H22" s="76"/>
    </row>
    <row r="23" spans="1:19">
      <c r="B23" s="216"/>
      <c r="C23" s="77"/>
      <c r="D23" s="74"/>
      <c r="E23" s="78"/>
      <c r="F23" s="79"/>
      <c r="G23" s="77">
        <f t="shared" si="0"/>
        <v>0</v>
      </c>
      <c r="H23" s="76"/>
      <c r="Q23" s="72"/>
    </row>
    <row r="24" spans="1:19">
      <c r="B24" s="216"/>
      <c r="C24" s="77"/>
      <c r="D24" s="74"/>
      <c r="E24" s="78"/>
      <c r="F24" s="79"/>
      <c r="G24" s="77">
        <f t="shared" si="0"/>
        <v>0</v>
      </c>
      <c r="H24" s="76"/>
      <c r="Q24" s="72"/>
    </row>
    <row r="25" spans="1:19">
      <c r="B25" s="216"/>
      <c r="C25" s="77"/>
      <c r="D25" s="74"/>
      <c r="E25" s="78"/>
      <c r="F25" s="79"/>
      <c r="G25" s="77">
        <f t="shared" si="0"/>
        <v>0</v>
      </c>
      <c r="H25" s="76"/>
    </row>
    <row r="26" spans="1:19">
      <c r="B26" s="80"/>
      <c r="C26" s="77"/>
      <c r="D26" s="74"/>
      <c r="E26" s="78"/>
      <c r="F26" s="79"/>
      <c r="G26" s="77">
        <f t="shared" si="0"/>
        <v>0</v>
      </c>
      <c r="H26" s="76"/>
    </row>
    <row r="27" spans="1:19" ht="15.75">
      <c r="B27" s="301" t="s">
        <v>1189</v>
      </c>
      <c r="C27" s="302"/>
      <c r="D27" s="302"/>
      <c r="E27" s="302"/>
      <c r="F27" s="303"/>
      <c r="G27" s="86">
        <f>ROUND(SUM(G13:G26),0)</f>
        <v>0</v>
      </c>
      <c r="H27" s="87"/>
    </row>
    <row r="28" spans="1:19" ht="15.75">
      <c r="B28" s="88"/>
      <c r="C28" s="89"/>
      <c r="D28" s="89"/>
      <c r="E28" s="90"/>
      <c r="F28" s="91"/>
      <c r="G28" s="92"/>
      <c r="H28" s="87"/>
    </row>
    <row r="29" spans="1:19" ht="15">
      <c r="B29" s="93" t="s">
        <v>1190</v>
      </c>
      <c r="C29" s="94"/>
      <c r="D29" s="94"/>
      <c r="E29" s="95"/>
      <c r="F29" s="96"/>
      <c r="G29" s="97"/>
      <c r="H29" s="98"/>
    </row>
    <row r="30" spans="1:19">
      <c r="B30" s="300" t="s">
        <v>1180</v>
      </c>
      <c r="C30" s="310"/>
      <c r="D30" s="69" t="s">
        <v>1191</v>
      </c>
      <c r="E30" s="99" t="s">
        <v>1192</v>
      </c>
      <c r="F30" s="100" t="s">
        <v>1113</v>
      </c>
      <c r="G30" s="101" t="s">
        <v>1193</v>
      </c>
      <c r="H30" s="102"/>
    </row>
    <row r="31" spans="1:19">
      <c r="B31" s="311" t="s">
        <v>1194</v>
      </c>
      <c r="C31" s="312"/>
      <c r="D31" s="242" t="s">
        <v>1196</v>
      </c>
      <c r="E31" s="77"/>
      <c r="F31" s="79">
        <f>$G$4</f>
        <v>0</v>
      </c>
      <c r="G31" s="77">
        <f t="shared" ref="G31:G42" si="3">E31*F31</f>
        <v>0</v>
      </c>
      <c r="H31" s="76"/>
      <c r="Q31" s="72"/>
    </row>
    <row r="32" spans="1:19">
      <c r="B32" s="311" t="s">
        <v>1195</v>
      </c>
      <c r="C32" s="312"/>
      <c r="D32" s="242" t="s">
        <v>1196</v>
      </c>
      <c r="E32" s="77"/>
      <c r="F32" s="79">
        <f>$G$4</f>
        <v>0</v>
      </c>
      <c r="G32" s="77">
        <f t="shared" si="3"/>
        <v>0</v>
      </c>
      <c r="H32" s="76"/>
      <c r="Q32" s="72"/>
    </row>
    <row r="33" spans="2:17">
      <c r="B33" s="311" t="s">
        <v>1197</v>
      </c>
      <c r="C33" s="312"/>
      <c r="D33" s="242" t="s">
        <v>1196</v>
      </c>
      <c r="E33" s="77"/>
      <c r="F33" s="79">
        <f>$G$4-1</f>
        <v>-1</v>
      </c>
      <c r="G33" s="77">
        <f t="shared" si="3"/>
        <v>0</v>
      </c>
      <c r="H33" s="76"/>
      <c r="Q33" s="72"/>
    </row>
    <row r="34" spans="2:17">
      <c r="B34" s="311" t="s">
        <v>1198</v>
      </c>
      <c r="C34" s="312"/>
      <c r="D34" s="242" t="s">
        <v>1196</v>
      </c>
      <c r="E34" s="77"/>
      <c r="F34" s="79">
        <f>$G$4</f>
        <v>0</v>
      </c>
      <c r="G34" s="77">
        <f t="shared" si="3"/>
        <v>0</v>
      </c>
      <c r="H34" s="76"/>
      <c r="Q34" s="72"/>
    </row>
    <row r="35" spans="2:17" ht="36" customHeight="1">
      <c r="B35" s="313" t="s">
        <v>1894</v>
      </c>
      <c r="C35" s="313"/>
      <c r="D35" s="242" t="s">
        <v>1196</v>
      </c>
      <c r="E35" s="77"/>
      <c r="F35" s="79">
        <f>$G$4</f>
        <v>0</v>
      </c>
      <c r="G35" s="77">
        <f t="shared" si="3"/>
        <v>0</v>
      </c>
      <c r="H35" s="76"/>
      <c r="Q35" s="72"/>
    </row>
    <row r="36" spans="2:17" ht="26.25" customHeight="1">
      <c r="B36" s="314" t="s">
        <v>1199</v>
      </c>
      <c r="C36" s="315"/>
      <c r="D36" s="241" t="s">
        <v>1196</v>
      </c>
      <c r="E36" s="77"/>
      <c r="F36" s="79">
        <f>$G$4-1</f>
        <v>-1</v>
      </c>
      <c r="G36" s="77">
        <f t="shared" si="3"/>
        <v>0</v>
      </c>
      <c r="H36" s="103"/>
    </row>
    <row r="37" spans="2:17">
      <c r="B37" s="313" t="s">
        <v>1200</v>
      </c>
      <c r="C37" s="313"/>
      <c r="D37" s="242" t="s">
        <v>1</v>
      </c>
      <c r="E37" s="77"/>
      <c r="F37" s="79"/>
      <c r="G37" s="77">
        <f t="shared" si="3"/>
        <v>0</v>
      </c>
      <c r="H37" s="76"/>
      <c r="Q37" s="72"/>
    </row>
    <row r="38" spans="2:17">
      <c r="B38" s="317" t="s">
        <v>1895</v>
      </c>
      <c r="C38" s="318"/>
      <c r="D38" s="242" t="s">
        <v>0</v>
      </c>
      <c r="E38" s="77"/>
      <c r="F38" s="79">
        <v>1</v>
      </c>
      <c r="G38" s="77">
        <f t="shared" si="3"/>
        <v>0</v>
      </c>
      <c r="H38" s="76"/>
      <c r="Q38" s="72"/>
    </row>
    <row r="39" spans="2:17" ht="28.5" customHeight="1">
      <c r="B39" s="316" t="s">
        <v>1776</v>
      </c>
      <c r="C39" s="316"/>
      <c r="D39" s="241" t="s">
        <v>5</v>
      </c>
      <c r="E39" s="77"/>
      <c r="F39" s="79"/>
      <c r="G39" s="77">
        <f t="shared" si="3"/>
        <v>0</v>
      </c>
      <c r="H39" s="103"/>
    </row>
    <row r="40" spans="2:17" ht="39" customHeight="1">
      <c r="B40" s="314" t="s">
        <v>1255</v>
      </c>
      <c r="C40" s="315"/>
      <c r="D40" s="241" t="s">
        <v>5</v>
      </c>
      <c r="E40" s="77"/>
      <c r="F40" s="79"/>
      <c r="G40" s="77">
        <f t="shared" si="3"/>
        <v>0</v>
      </c>
      <c r="H40" s="103"/>
    </row>
    <row r="41" spans="2:17">
      <c r="B41" s="311" t="s">
        <v>1896</v>
      </c>
      <c r="C41" s="312"/>
      <c r="D41" s="242" t="s">
        <v>1</v>
      </c>
      <c r="E41" s="77"/>
      <c r="F41" s="79"/>
      <c r="G41" s="77">
        <f t="shared" si="3"/>
        <v>0</v>
      </c>
      <c r="H41" s="76"/>
      <c r="Q41" s="72"/>
    </row>
    <row r="42" spans="2:17">
      <c r="B42" s="311" t="s">
        <v>1587</v>
      </c>
      <c r="C42" s="312"/>
      <c r="D42" s="242" t="s">
        <v>5</v>
      </c>
      <c r="E42" s="77"/>
      <c r="F42" s="79"/>
      <c r="G42" s="77">
        <f t="shared" si="3"/>
        <v>0</v>
      </c>
      <c r="H42" s="76"/>
      <c r="Q42" s="72"/>
    </row>
    <row r="43" spans="2:17" ht="26.25" customHeight="1">
      <c r="B43" s="311" t="s">
        <v>1897</v>
      </c>
      <c r="C43" s="312"/>
      <c r="D43" s="242" t="s">
        <v>0</v>
      </c>
      <c r="E43" s="77"/>
      <c r="F43" s="79"/>
      <c r="G43" s="77">
        <f>E43*F43</f>
        <v>0</v>
      </c>
      <c r="H43" s="76"/>
      <c r="Q43" s="72"/>
    </row>
    <row r="44" spans="2:17" ht="15.75">
      <c r="B44" s="301" t="s">
        <v>1201</v>
      </c>
      <c r="C44" s="302"/>
      <c r="D44" s="302"/>
      <c r="E44" s="302"/>
      <c r="F44" s="303"/>
      <c r="G44" s="86">
        <f>ROUND(SUM(G31:G43),0)</f>
        <v>0</v>
      </c>
      <c r="H44" s="104"/>
    </row>
    <row r="45" spans="2:17" ht="15.75">
      <c r="B45" s="88"/>
      <c r="C45" s="105"/>
      <c r="D45" s="89"/>
      <c r="E45" s="105"/>
      <c r="F45"/>
      <c r="G45"/>
      <c r="H45" s="104"/>
    </row>
    <row r="46" spans="2:17" ht="15.75">
      <c r="B46" s="232" t="s">
        <v>1786</v>
      </c>
      <c r="C46" s="106"/>
      <c r="D46" s="95"/>
      <c r="E46" s="106"/>
      <c r="F46" s="107"/>
      <c r="G46" s="108"/>
      <c r="H46" s="104"/>
    </row>
    <row r="47" spans="2:17" ht="15">
      <c r="B47" s="300" t="s">
        <v>1180</v>
      </c>
      <c r="C47" s="300"/>
      <c r="D47" s="69" t="s">
        <v>1191</v>
      </c>
      <c r="E47" s="99" t="s">
        <v>1192</v>
      </c>
      <c r="F47" s="100" t="s">
        <v>1113</v>
      </c>
      <c r="G47" s="101" t="s">
        <v>1193</v>
      </c>
      <c r="H47" s="71"/>
      <c r="I47" s="256"/>
    </row>
    <row r="48" spans="2:17" s="84" customFormat="1">
      <c r="B48" s="298" t="s">
        <v>1741</v>
      </c>
      <c r="C48" s="299"/>
      <c r="D48" s="227" t="s">
        <v>104</v>
      </c>
      <c r="E48" s="247">
        <f>E8*(5%+2%+0.55%)</f>
        <v>0</v>
      </c>
      <c r="F48" s="220">
        <v>1</v>
      </c>
      <c r="G48" s="221">
        <f>E48*F48</f>
        <v>0</v>
      </c>
      <c r="H48" s="82"/>
      <c r="I48" s="256"/>
      <c r="J48" s="56"/>
      <c r="K48" s="56"/>
      <c r="L48" s="56"/>
      <c r="M48" s="56"/>
      <c r="N48" s="56"/>
      <c r="O48" s="56"/>
      <c r="P48" s="56"/>
    </row>
    <row r="49" spans="2:17" s="84" customFormat="1">
      <c r="B49" s="298" t="s">
        <v>1202</v>
      </c>
      <c r="C49" s="299"/>
      <c r="D49" s="226" t="s">
        <v>102</v>
      </c>
      <c r="E49" s="223">
        <f>$E$8</f>
        <v>0</v>
      </c>
      <c r="F49" s="224"/>
      <c r="G49" s="81">
        <f>E49*F49</f>
        <v>0</v>
      </c>
      <c r="H49" s="82"/>
      <c r="I49" s="56"/>
      <c r="J49" s="56"/>
      <c r="K49" s="56"/>
      <c r="L49" s="56"/>
      <c r="M49" s="56"/>
      <c r="N49" s="56"/>
      <c r="O49" s="56"/>
      <c r="P49" s="56"/>
    </row>
    <row r="50" spans="2:17" s="84" customFormat="1" ht="15">
      <c r="B50" s="304" t="s">
        <v>1785</v>
      </c>
      <c r="C50" s="305"/>
      <c r="D50" s="305"/>
      <c r="E50" s="305"/>
      <c r="F50" s="306"/>
      <c r="G50" s="109">
        <f>ROUND(SUM(G48:G49),0)</f>
        <v>0</v>
      </c>
      <c r="H50" s="82"/>
      <c r="I50" s="56"/>
      <c r="J50" s="56"/>
      <c r="K50" s="56"/>
      <c r="L50" s="56"/>
      <c r="M50" s="56"/>
      <c r="N50" s="56"/>
      <c r="O50" s="56"/>
      <c r="P50" s="56"/>
    </row>
    <row r="51" spans="2:17" s="84" customFormat="1">
      <c r="B51" s="110"/>
      <c r="C51" s="111"/>
      <c r="D51" s="111"/>
      <c r="E51" s="112"/>
      <c r="F51" s="113"/>
      <c r="G51" s="114"/>
      <c r="H51" s="82"/>
      <c r="I51" s="56"/>
      <c r="J51" s="56"/>
      <c r="K51" s="56"/>
      <c r="L51" s="56"/>
      <c r="M51" s="56"/>
      <c r="N51" s="56"/>
      <c r="O51" s="56"/>
      <c r="P51" s="56"/>
      <c r="Q51"/>
    </row>
    <row r="52" spans="2:17">
      <c r="B52" s="115"/>
      <c r="C52" s="115"/>
      <c r="D52" s="115"/>
      <c r="E52" s="115"/>
      <c r="F52" s="115"/>
      <c r="G52" s="115"/>
      <c r="H52"/>
      <c r="Q52"/>
    </row>
    <row r="53" spans="2:17" ht="18">
      <c r="B53" s="301" t="s">
        <v>1203</v>
      </c>
      <c r="C53" s="302"/>
      <c r="D53" s="302"/>
      <c r="E53" s="303"/>
      <c r="F53" s="116" t="e">
        <f>ROUND(G53/$E$6,4)</f>
        <v>#DIV/0!</v>
      </c>
      <c r="G53" s="117">
        <f>ROUND(G27+G44+G50,0)</f>
        <v>0</v>
      </c>
      <c r="H53" s="118"/>
      <c r="I53" s="249"/>
      <c r="J53" s="249"/>
      <c r="K53" s="215"/>
      <c r="Q53"/>
    </row>
    <row r="54" spans="2:17" ht="15.75">
      <c r="B54" s="301" t="s">
        <v>1204</v>
      </c>
      <c r="C54" s="302"/>
      <c r="D54" s="302"/>
      <c r="E54" s="303"/>
      <c r="F54" s="116"/>
      <c r="G54" s="117">
        <f>ROUNDUP(F54*$E$6,0)</f>
        <v>0</v>
      </c>
      <c r="H54" s="87"/>
      <c r="I54" s="249"/>
      <c r="J54" s="249"/>
      <c r="Q54"/>
    </row>
    <row r="55" spans="2:17" ht="15.75">
      <c r="B55" s="301" t="s">
        <v>1205</v>
      </c>
      <c r="C55" s="302"/>
      <c r="D55" s="302"/>
      <c r="E55" s="303"/>
      <c r="F55" s="116"/>
      <c r="G55" s="117">
        <f>ROUNDUP(F55*$E$6,0)</f>
        <v>0</v>
      </c>
      <c r="H55" s="87"/>
      <c r="I55" s="249"/>
      <c r="J55" s="249"/>
    </row>
    <row r="56" spans="2:17" ht="15">
      <c r="B56" s="301" t="s">
        <v>1206</v>
      </c>
      <c r="C56" s="302"/>
      <c r="D56" s="302"/>
      <c r="E56" s="303"/>
      <c r="F56" s="116" t="e">
        <f>ROUND(F53+F54+F55,4)</f>
        <v>#DIV/0!</v>
      </c>
      <c r="G56" s="119">
        <f>SUM(G53:G55)</f>
        <v>0</v>
      </c>
      <c r="H56" s="120"/>
      <c r="I56" s="249"/>
      <c r="J56" s="249"/>
    </row>
    <row r="57" spans="2:17" ht="15">
      <c r="B57" s="121"/>
      <c r="C57" s="121"/>
      <c r="D57" s="121"/>
      <c r="E57" s="121"/>
      <c r="F57" s="122"/>
      <c r="G57" s="123"/>
      <c r="H57" s="120"/>
    </row>
    <row r="58" spans="2:17" ht="15">
      <c r="B58" s="121"/>
      <c r="C58" s="121"/>
      <c r="D58" s="121"/>
      <c r="E58" s="121"/>
      <c r="F58" s="122"/>
      <c r="G58" s="123"/>
      <c r="H58" s="120"/>
    </row>
    <row r="59" spans="2:17" ht="15">
      <c r="B59" s="230"/>
      <c r="C59" s="62"/>
      <c r="D59" s="62"/>
      <c r="E59" s="124"/>
      <c r="G59" s="120"/>
      <c r="H59" s="120"/>
    </row>
    <row r="60" spans="2:17">
      <c r="B60" s="231"/>
    </row>
    <row r="61" spans="2:17">
      <c r="B61" s="231"/>
    </row>
  </sheetData>
  <mergeCells count="25">
    <mergeCell ref="B33:C33"/>
    <mergeCell ref="B34:C34"/>
    <mergeCell ref="B35:C35"/>
    <mergeCell ref="B36:C36"/>
    <mergeCell ref="B44:F44"/>
    <mergeCell ref="B43:C43"/>
    <mergeCell ref="B39:C39"/>
    <mergeCell ref="B37:C37"/>
    <mergeCell ref="B40:C40"/>
    <mergeCell ref="B41:C41"/>
    <mergeCell ref="B42:C42"/>
    <mergeCell ref="B38:C38"/>
    <mergeCell ref="B6:B9"/>
    <mergeCell ref="B27:F27"/>
    <mergeCell ref="B30:C30"/>
    <mergeCell ref="B31:C31"/>
    <mergeCell ref="B32:C32"/>
    <mergeCell ref="B48:C48"/>
    <mergeCell ref="B47:C47"/>
    <mergeCell ref="B56:E56"/>
    <mergeCell ref="B50:F50"/>
    <mergeCell ref="B53:E53"/>
    <mergeCell ref="B54:E54"/>
    <mergeCell ref="B55:E55"/>
    <mergeCell ref="B49:C49"/>
  </mergeCells>
  <hyperlinks>
    <hyperlink ref="A1" location="ÍNDICE!B20" display="Índice" xr:uid="{00000000-0004-0000-0100-000000000000}"/>
  </hyperlinks>
  <printOptions horizontalCentered="1" verticalCentered="1"/>
  <pageMargins left="0.59" right="0.59" top="1.18" bottom="1.18" header="0.2" footer="0.08"/>
  <pageSetup orientation="portrait" r:id="rId1"/>
  <ignoredErrors>
    <ignoredError sqref="F1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7"/>
  <sheetViews>
    <sheetView topLeftCell="A28" workbookViewId="0">
      <selection activeCell="B28" sqref="B28"/>
    </sheetView>
  </sheetViews>
  <sheetFormatPr baseColWidth="10" defaultRowHeight="12.75"/>
  <cols>
    <col min="1" max="1" width="6.7109375" customWidth="1"/>
    <col min="2" max="2" width="46.5703125" customWidth="1"/>
    <col min="4" max="6" width="11.5703125" bestFit="1" customWidth="1"/>
    <col min="7" max="7" width="13" bestFit="1" customWidth="1"/>
    <col min="8" max="8" width="11.7109375" bestFit="1" customWidth="1"/>
  </cols>
  <sheetData>
    <row r="1" spans="1:8" ht="26.25" thickBot="1">
      <c r="A1" s="126" t="s">
        <v>1214</v>
      </c>
      <c r="B1" s="260"/>
      <c r="C1" s="237"/>
      <c r="D1" s="237"/>
      <c r="E1" s="237"/>
      <c r="F1" s="237"/>
      <c r="G1" s="237"/>
    </row>
    <row r="2" spans="1:8" ht="33" customHeight="1" thickBot="1">
      <c r="B2" s="319" t="str">
        <f>'FORMATO 11'!B35</f>
        <v>Elementos de SGSST incluye manejo de bioseguridad (COVID_19). ANÁLISIS OBLIGATORIO A.O</v>
      </c>
      <c r="C2" s="320"/>
      <c r="D2" s="320"/>
      <c r="E2" s="320"/>
      <c r="F2" s="321"/>
      <c r="G2" s="261" t="str">
        <f>'FORMATO 11'!$D$35</f>
        <v>Mes</v>
      </c>
      <c r="H2" s="243">
        <f>G26</f>
        <v>0</v>
      </c>
    </row>
    <row r="3" spans="1:8">
      <c r="B3" s="237"/>
      <c r="C3" s="237"/>
      <c r="D3" s="237"/>
      <c r="E3" s="237"/>
      <c r="F3" s="237"/>
      <c r="G3" s="237"/>
    </row>
    <row r="4" spans="1:8" ht="15">
      <c r="B4" s="262" t="s">
        <v>1788</v>
      </c>
      <c r="C4" s="263"/>
      <c r="D4" s="263"/>
      <c r="E4" s="263"/>
      <c r="F4" s="264"/>
      <c r="G4" s="265" t="str">
        <f>'FORMATO 11'!$D$35</f>
        <v>Mes</v>
      </c>
      <c r="H4" s="248"/>
    </row>
    <row r="5" spans="1:8">
      <c r="B5" s="266" t="s">
        <v>1180</v>
      </c>
      <c r="C5" s="266" t="s">
        <v>12</v>
      </c>
      <c r="D5" s="266" t="s">
        <v>1742</v>
      </c>
      <c r="E5" s="266" t="s">
        <v>1743</v>
      </c>
      <c r="F5" s="266" t="s">
        <v>1744</v>
      </c>
      <c r="G5" s="267" t="s">
        <v>1745</v>
      </c>
    </row>
    <row r="6" spans="1:8" ht="15">
      <c r="B6" s="268" t="s">
        <v>1753</v>
      </c>
      <c r="C6" s="269"/>
      <c r="D6" s="269"/>
      <c r="E6" s="269"/>
      <c r="F6" s="269"/>
      <c r="G6" s="270"/>
    </row>
    <row r="7" spans="1:8">
      <c r="B7" s="271" t="s">
        <v>1754</v>
      </c>
      <c r="C7" s="272" t="s">
        <v>1755</v>
      </c>
      <c r="D7" s="272"/>
      <c r="E7" s="272"/>
      <c r="F7" s="273"/>
      <c r="G7" s="267">
        <f t="shared" ref="G7:G13" si="0">D7*E7*F7</f>
        <v>0</v>
      </c>
    </row>
    <row r="8" spans="1:8">
      <c r="B8" s="271" t="s">
        <v>1756</v>
      </c>
      <c r="C8" s="272" t="s">
        <v>0</v>
      </c>
      <c r="D8" s="272"/>
      <c r="E8" s="272"/>
      <c r="F8" s="273"/>
      <c r="G8" s="267">
        <f t="shared" si="0"/>
        <v>0</v>
      </c>
    </row>
    <row r="9" spans="1:8">
      <c r="B9" s="271" t="s">
        <v>1757</v>
      </c>
      <c r="C9" s="272" t="s">
        <v>1755</v>
      </c>
      <c r="D9" s="272"/>
      <c r="E9" s="272"/>
      <c r="F9" s="273"/>
      <c r="G9" s="267">
        <f t="shared" si="0"/>
        <v>0</v>
      </c>
    </row>
    <row r="10" spans="1:8">
      <c r="B10" s="271" t="s">
        <v>1758</v>
      </c>
      <c r="C10" s="272" t="s">
        <v>0</v>
      </c>
      <c r="D10" s="272"/>
      <c r="E10" s="272"/>
      <c r="F10" s="273"/>
      <c r="G10" s="267">
        <f t="shared" si="0"/>
        <v>0</v>
      </c>
    </row>
    <row r="11" spans="1:8">
      <c r="B11" s="271" t="s">
        <v>1759</v>
      </c>
      <c r="C11" s="272" t="s">
        <v>0</v>
      </c>
      <c r="D11" s="272"/>
      <c r="E11" s="272"/>
      <c r="F11" s="273"/>
      <c r="G11" s="267">
        <f t="shared" si="0"/>
        <v>0</v>
      </c>
    </row>
    <row r="12" spans="1:8">
      <c r="B12" s="271" t="s">
        <v>1760</v>
      </c>
      <c r="C12" s="272" t="s">
        <v>0</v>
      </c>
      <c r="D12" s="272"/>
      <c r="E12" s="272"/>
      <c r="F12" s="273"/>
      <c r="G12" s="267">
        <f t="shared" si="0"/>
        <v>0</v>
      </c>
    </row>
    <row r="13" spans="1:8">
      <c r="B13" s="271" t="s">
        <v>1761</v>
      </c>
      <c r="C13" s="272" t="s">
        <v>1762</v>
      </c>
      <c r="D13" s="272"/>
      <c r="E13" s="272"/>
      <c r="F13" s="273"/>
      <c r="G13" s="267">
        <f t="shared" si="0"/>
        <v>0</v>
      </c>
    </row>
    <row r="14" spans="1:8" ht="15">
      <c r="B14" s="274" t="s">
        <v>1763</v>
      </c>
      <c r="C14" s="275"/>
      <c r="D14" s="275"/>
      <c r="E14" s="275"/>
      <c r="F14" s="276"/>
      <c r="G14" s="270"/>
    </row>
    <row r="15" spans="1:8">
      <c r="B15" s="272" t="s">
        <v>1764</v>
      </c>
      <c r="C15" s="272" t="s">
        <v>0</v>
      </c>
      <c r="D15" s="272"/>
      <c r="E15" s="272"/>
      <c r="F15" s="273"/>
      <c r="G15" s="267">
        <f t="shared" ref="G15:G19" si="1">D15*E15*F15</f>
        <v>0</v>
      </c>
    </row>
    <row r="16" spans="1:8">
      <c r="B16" s="272" t="s">
        <v>1765</v>
      </c>
      <c r="C16" s="272" t="s">
        <v>815</v>
      </c>
      <c r="D16" s="272"/>
      <c r="E16" s="272"/>
      <c r="F16" s="273"/>
      <c r="G16" s="267">
        <f t="shared" si="1"/>
        <v>0</v>
      </c>
    </row>
    <row r="17" spans="2:8">
      <c r="B17" s="272" t="s">
        <v>1766</v>
      </c>
      <c r="C17" s="272" t="s">
        <v>815</v>
      </c>
      <c r="D17" s="272"/>
      <c r="E17" s="272"/>
      <c r="F17" s="273"/>
      <c r="G17" s="267">
        <f t="shared" si="1"/>
        <v>0</v>
      </c>
    </row>
    <row r="18" spans="2:8">
      <c r="B18" s="272" t="s">
        <v>1767</v>
      </c>
      <c r="C18" s="272" t="s">
        <v>815</v>
      </c>
      <c r="D18" s="272"/>
      <c r="E18" s="272"/>
      <c r="F18" s="273"/>
      <c r="G18" s="267">
        <f t="shared" si="1"/>
        <v>0</v>
      </c>
    </row>
    <row r="19" spans="2:8">
      <c r="B19" s="272" t="s">
        <v>1768</v>
      </c>
      <c r="C19" s="272" t="s">
        <v>521</v>
      </c>
      <c r="D19" s="272"/>
      <c r="E19" s="272"/>
      <c r="F19" s="273"/>
      <c r="G19" s="267">
        <f t="shared" si="1"/>
        <v>0</v>
      </c>
    </row>
    <row r="20" spans="2:8">
      <c r="B20" s="272" t="s">
        <v>1769</v>
      </c>
      <c r="C20" s="272" t="s">
        <v>815</v>
      </c>
      <c r="D20" s="272"/>
      <c r="E20" s="272"/>
      <c r="F20" s="273"/>
      <c r="G20" s="267">
        <f>D20*E20*F20</f>
        <v>0</v>
      </c>
    </row>
    <row r="21" spans="2:8">
      <c r="B21" s="272" t="s">
        <v>1770</v>
      </c>
      <c r="C21" s="272" t="s">
        <v>0</v>
      </c>
      <c r="D21" s="272"/>
      <c r="E21" s="272"/>
      <c r="F21" s="273"/>
      <c r="G21" s="267">
        <f>D21*E21*F21</f>
        <v>0</v>
      </c>
    </row>
    <row r="22" spans="2:8">
      <c r="B22" s="272" t="s">
        <v>1771</v>
      </c>
      <c r="C22" s="272" t="s">
        <v>0</v>
      </c>
      <c r="D22" s="272"/>
      <c r="E22" s="272"/>
      <c r="F22" s="273"/>
      <c r="G22" s="267">
        <f t="shared" ref="G22:G23" si="2">D22*E22*F22</f>
        <v>0</v>
      </c>
    </row>
    <row r="23" spans="2:8">
      <c r="B23" s="272" t="s">
        <v>1772</v>
      </c>
      <c r="C23" s="272" t="s">
        <v>0</v>
      </c>
      <c r="D23" s="272"/>
      <c r="E23" s="272"/>
      <c r="F23" s="273"/>
      <c r="G23" s="267">
        <f t="shared" si="2"/>
        <v>0</v>
      </c>
    </row>
    <row r="24" spans="2:8">
      <c r="B24" s="272" t="s">
        <v>1885</v>
      </c>
      <c r="C24" s="272" t="s">
        <v>0</v>
      </c>
      <c r="D24" s="272">
        <v>4</v>
      </c>
      <c r="E24" s="272">
        <f>1/12</f>
        <v>8.3333333333333329E-2</v>
      </c>
      <c r="F24" s="273">
        <f>G43</f>
        <v>0</v>
      </c>
      <c r="G24" s="267">
        <f>D24*E24*F24</f>
        <v>0</v>
      </c>
    </row>
    <row r="25" spans="2:8">
      <c r="B25" s="272" t="s">
        <v>1886</v>
      </c>
      <c r="C25" s="272" t="s">
        <v>0</v>
      </c>
      <c r="D25" s="272">
        <v>3</v>
      </c>
      <c r="E25" s="272">
        <f>1/12</f>
        <v>8.3333333333333329E-2</v>
      </c>
      <c r="F25" s="273">
        <f>G50</f>
        <v>0</v>
      </c>
      <c r="G25" s="267">
        <f>D25*E25*F25</f>
        <v>0</v>
      </c>
    </row>
    <row r="26" spans="2:8">
      <c r="B26" s="277" t="s">
        <v>1887</v>
      </c>
      <c r="C26" s="277"/>
      <c r="D26" s="277"/>
      <c r="E26" s="277"/>
      <c r="F26" s="277"/>
      <c r="G26" s="278">
        <f>SUM(G7:G25)</f>
        <v>0</v>
      </c>
    </row>
    <row r="27" spans="2:8">
      <c r="B27" s="279"/>
      <c r="C27" s="279"/>
      <c r="D27" s="279"/>
      <c r="E27" s="279"/>
      <c r="F27" s="279"/>
      <c r="G27" s="280"/>
    </row>
    <row r="28" spans="2:8">
      <c r="B28" s="279" t="s">
        <v>1892</v>
      </c>
      <c r="C28" s="279"/>
      <c r="D28" s="279"/>
      <c r="E28" s="279"/>
      <c r="F28" s="279"/>
      <c r="G28" s="280"/>
    </row>
    <row r="29" spans="2:8">
      <c r="B29" s="279"/>
      <c r="C29" s="279"/>
      <c r="D29" s="279"/>
      <c r="E29" s="279"/>
      <c r="F29" s="279"/>
      <c r="G29" s="280"/>
    </row>
    <row r="30" spans="2:8">
      <c r="B30" s="279"/>
      <c r="C30" s="279"/>
      <c r="D30" s="279"/>
      <c r="E30" s="279"/>
      <c r="F30" s="279"/>
      <c r="G30" s="280"/>
    </row>
    <row r="31" spans="2:8">
      <c r="B31" s="279"/>
      <c r="C31" s="279"/>
      <c r="D31" s="279"/>
      <c r="E31" s="279"/>
      <c r="F31" s="279"/>
      <c r="G31" s="280"/>
    </row>
    <row r="32" spans="2:8">
      <c r="B32" s="279"/>
      <c r="C32" s="279"/>
      <c r="D32" s="279"/>
      <c r="E32" s="279"/>
      <c r="F32" s="279"/>
      <c r="G32" s="280"/>
      <c r="H32" s="1"/>
    </row>
    <row r="33" spans="2:8">
      <c r="B33" s="279"/>
      <c r="C33" s="279"/>
      <c r="D33" s="279"/>
      <c r="E33" s="279"/>
      <c r="F33" s="279"/>
      <c r="G33" s="280"/>
      <c r="H33" s="1"/>
    </row>
    <row r="34" spans="2:8">
      <c r="B34" s="237"/>
      <c r="C34" s="237"/>
      <c r="D34" s="237"/>
      <c r="E34" s="237"/>
      <c r="F34" s="237"/>
      <c r="G34" s="237"/>
      <c r="H34" s="1"/>
    </row>
    <row r="35" spans="2:8" ht="15">
      <c r="B35" s="262" t="s">
        <v>1888</v>
      </c>
      <c r="C35" s="281"/>
      <c r="D35" s="281"/>
      <c r="E35" s="281"/>
      <c r="F35" s="264"/>
      <c r="G35" s="287"/>
      <c r="H35" s="248"/>
    </row>
    <row r="36" spans="2:8">
      <c r="B36" s="272" t="s">
        <v>1180</v>
      </c>
      <c r="C36" s="272" t="s">
        <v>12</v>
      </c>
      <c r="D36" s="272" t="s">
        <v>1742</v>
      </c>
      <c r="E36" s="272" t="s">
        <v>1743</v>
      </c>
      <c r="F36" s="272" t="s">
        <v>1744</v>
      </c>
      <c r="G36" s="288" t="s">
        <v>1745</v>
      </c>
      <c r="H36" s="1"/>
    </row>
    <row r="37" spans="2:8">
      <c r="B37" s="284" t="s">
        <v>1746</v>
      </c>
      <c r="C37" s="284" t="s">
        <v>815</v>
      </c>
      <c r="D37" s="272">
        <v>1</v>
      </c>
      <c r="E37" s="272">
        <v>1</v>
      </c>
      <c r="F37" s="267"/>
      <c r="G37" s="288">
        <f>D37*E37*F37</f>
        <v>0</v>
      </c>
      <c r="H37" s="1"/>
    </row>
    <row r="38" spans="2:8">
      <c r="B38" s="272" t="s">
        <v>1747</v>
      </c>
      <c r="C38" s="272" t="s">
        <v>1748</v>
      </c>
      <c r="D38" s="272">
        <v>1</v>
      </c>
      <c r="E38" s="272">
        <v>1</v>
      </c>
      <c r="F38" s="267"/>
      <c r="G38" s="288">
        <f>D38*E38*F38</f>
        <v>0</v>
      </c>
      <c r="H38" s="1"/>
    </row>
    <row r="39" spans="2:8">
      <c r="B39" s="284" t="s">
        <v>1890</v>
      </c>
      <c r="C39" s="272" t="s">
        <v>525</v>
      </c>
      <c r="D39" s="272"/>
      <c r="E39" s="272"/>
      <c r="F39" s="267"/>
      <c r="G39" s="288">
        <f t="shared" ref="G39:G40" si="3">D39*E39*F39</f>
        <v>0</v>
      </c>
      <c r="H39" s="1"/>
    </row>
    <row r="40" spans="2:8">
      <c r="B40" s="284" t="s">
        <v>1891</v>
      </c>
      <c r="C40" s="272" t="s">
        <v>525</v>
      </c>
      <c r="D40" s="272"/>
      <c r="E40" s="272"/>
      <c r="F40" s="267"/>
      <c r="G40" s="288">
        <f t="shared" si="3"/>
        <v>0</v>
      </c>
      <c r="H40" s="1"/>
    </row>
    <row r="41" spans="2:8">
      <c r="B41" s="272" t="s">
        <v>1749</v>
      </c>
      <c r="C41" s="272" t="s">
        <v>1373</v>
      </c>
      <c r="D41" s="272"/>
      <c r="E41" s="272"/>
      <c r="F41" s="267"/>
      <c r="G41" s="288">
        <f>D41*E41*F41</f>
        <v>0</v>
      </c>
      <c r="H41" s="1"/>
    </row>
    <row r="42" spans="2:8">
      <c r="B42" s="284" t="s">
        <v>1750</v>
      </c>
      <c r="C42" s="272" t="s">
        <v>102</v>
      </c>
      <c r="D42" s="272"/>
      <c r="E42" s="272"/>
      <c r="F42" s="267"/>
      <c r="G42" s="288">
        <f>D42*E42*F42</f>
        <v>0</v>
      </c>
      <c r="H42" s="1"/>
    </row>
    <row r="43" spans="2:8" ht="14.25">
      <c r="B43" s="272" t="s">
        <v>1751</v>
      </c>
      <c r="C43" s="272"/>
      <c r="D43" s="272"/>
      <c r="E43" s="272"/>
      <c r="F43" s="272"/>
      <c r="G43" s="283">
        <f>SUM(G37:G42)</f>
        <v>0</v>
      </c>
    </row>
    <row r="44" spans="2:8">
      <c r="B44" s="237"/>
      <c r="C44" s="237"/>
      <c r="D44" s="237"/>
      <c r="E44" s="237"/>
      <c r="F44" s="237"/>
      <c r="G44" s="285"/>
    </row>
    <row r="45" spans="2:8" ht="15">
      <c r="B45" s="262" t="s">
        <v>1889</v>
      </c>
      <c r="C45" s="237"/>
      <c r="D45" s="237"/>
      <c r="E45" s="282"/>
      <c r="F45" s="282"/>
      <c r="G45" s="282"/>
    </row>
    <row r="46" spans="2:8">
      <c r="B46" s="272" t="s">
        <v>1180</v>
      </c>
      <c r="C46" s="272" t="s">
        <v>12</v>
      </c>
      <c r="D46" s="272" t="s">
        <v>1742</v>
      </c>
      <c r="E46" s="272" t="s">
        <v>1743</v>
      </c>
      <c r="F46" s="272" t="s">
        <v>1744</v>
      </c>
      <c r="G46" s="267" t="s">
        <v>1745</v>
      </c>
    </row>
    <row r="47" spans="2:8">
      <c r="B47" s="284" t="s">
        <v>1752</v>
      </c>
      <c r="C47" s="284" t="s">
        <v>815</v>
      </c>
      <c r="D47" s="272">
        <v>1</v>
      </c>
      <c r="E47" s="272">
        <v>1</v>
      </c>
      <c r="F47" s="272"/>
      <c r="G47" s="267">
        <f>D47*E47*F47</f>
        <v>0</v>
      </c>
    </row>
    <row r="48" spans="2:8">
      <c r="B48" s="272" t="s">
        <v>1749</v>
      </c>
      <c r="C48" s="272" t="s">
        <v>1285</v>
      </c>
      <c r="D48" s="272"/>
      <c r="E48" s="272"/>
      <c r="F48" s="272"/>
      <c r="G48" s="267">
        <f>D48*E48*F48</f>
        <v>0</v>
      </c>
    </row>
    <row r="49" spans="2:7">
      <c r="B49" s="272" t="s">
        <v>1750</v>
      </c>
      <c r="C49" s="272" t="s">
        <v>102</v>
      </c>
      <c r="D49" s="272"/>
      <c r="E49" s="272"/>
      <c r="F49" s="267"/>
      <c r="G49" s="267">
        <f>D49*E49*F49</f>
        <v>0</v>
      </c>
    </row>
    <row r="50" spans="2:7" ht="14.25">
      <c r="B50" s="272" t="s">
        <v>1751</v>
      </c>
      <c r="C50" s="272"/>
      <c r="D50" s="272"/>
      <c r="E50" s="272"/>
      <c r="F50" s="272"/>
      <c r="G50" s="283">
        <f>SUM(G47:G49)</f>
        <v>0</v>
      </c>
    </row>
    <row r="51" spans="2:7">
      <c r="B51" s="237"/>
      <c r="C51" s="237"/>
      <c r="D51" s="237"/>
      <c r="E51" s="237"/>
      <c r="F51" s="237"/>
      <c r="G51" s="285"/>
    </row>
    <row r="52" spans="2:7">
      <c r="B52" s="237"/>
      <c r="C52" s="237"/>
      <c r="D52" s="237"/>
      <c r="E52" s="237"/>
      <c r="F52" s="237"/>
      <c r="G52" s="237"/>
    </row>
    <row r="53" spans="2:7">
      <c r="B53" s="237"/>
      <c r="C53" s="237"/>
      <c r="D53" s="237"/>
      <c r="E53" s="237"/>
      <c r="F53" s="237"/>
      <c r="G53" s="237"/>
    </row>
    <row r="54" spans="2:7">
      <c r="B54" s="286"/>
      <c r="C54" s="237"/>
      <c r="D54" s="237"/>
      <c r="E54" s="237"/>
      <c r="F54" s="237"/>
      <c r="G54" s="237"/>
    </row>
    <row r="55" spans="2:7">
      <c r="B55" s="231"/>
    </row>
    <row r="56" spans="2:7">
      <c r="B56" s="231"/>
    </row>
    <row r="57" spans="2:7">
      <c r="B57" s="231"/>
    </row>
  </sheetData>
  <mergeCells count="1">
    <mergeCell ref="B2:F2"/>
  </mergeCells>
  <hyperlinks>
    <hyperlink ref="A1" location="ÍNDICE!B20" display="Índice" xr:uid="{00000000-0004-0000-0400-000000000000}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586"/>
  <sheetViews>
    <sheetView workbookViewId="0"/>
  </sheetViews>
  <sheetFormatPr baseColWidth="10" defaultColWidth="11.42578125" defaultRowHeight="12.75"/>
  <cols>
    <col min="1" max="1" width="5.7109375" style="13" customWidth="1"/>
    <col min="2" max="2" width="20.85546875" style="13" bestFit="1" customWidth="1"/>
    <col min="3" max="3" width="70.7109375" style="14" customWidth="1"/>
    <col min="4" max="4" width="9.140625" style="13" bestFit="1" customWidth="1"/>
    <col min="5" max="5" width="16.42578125" style="54" bestFit="1" customWidth="1"/>
    <col min="6" max="6" width="19.5703125" style="39" bestFit="1" customWidth="1"/>
    <col min="7" max="7" width="19.42578125" style="39" customWidth="1"/>
    <col min="8" max="9" width="19.42578125" style="39" hidden="1" customWidth="1"/>
    <col min="10" max="10" width="15.85546875" style="13" hidden="1" customWidth="1"/>
    <col min="11" max="11" width="26.7109375" style="13" hidden="1" customWidth="1"/>
    <col min="12" max="12" width="17.28515625" style="13" hidden="1" customWidth="1"/>
    <col min="13" max="13" width="9.7109375" style="13" hidden="1" customWidth="1"/>
    <col min="14" max="14" width="18.140625" style="13" hidden="1" customWidth="1"/>
    <col min="15" max="15" width="12" style="13" hidden="1" customWidth="1"/>
    <col min="16" max="16" width="7" style="13" hidden="1" customWidth="1"/>
    <col min="17" max="17" width="2.7109375" style="13" hidden="1" customWidth="1"/>
    <col min="18" max="18" width="9.28515625" style="13" hidden="1" customWidth="1"/>
    <col min="19" max="19" width="9.7109375" style="13" hidden="1" customWidth="1"/>
    <col min="20" max="20" width="9.42578125" style="13" hidden="1" customWidth="1"/>
    <col min="21" max="21" width="6.42578125" style="13" hidden="1" customWidth="1"/>
    <col min="22" max="22" width="0" style="13" hidden="1" customWidth="1"/>
    <col min="23" max="16384" width="11.42578125" style="13"/>
  </cols>
  <sheetData>
    <row r="1" spans="1:21" ht="25.5">
      <c r="A1" s="126" t="s">
        <v>1214</v>
      </c>
      <c r="B1" s="12" t="s">
        <v>69</v>
      </c>
      <c r="C1" s="4" t="s">
        <v>28</v>
      </c>
      <c r="D1" s="4" t="s">
        <v>0</v>
      </c>
      <c r="E1" s="11" t="s">
        <v>18</v>
      </c>
      <c r="F1" s="20" t="s">
        <v>1106</v>
      </c>
      <c r="G1" s="20"/>
      <c r="H1" s="20"/>
      <c r="I1" s="20"/>
    </row>
    <row r="2" spans="1:21">
      <c r="B2" s="13" t="s">
        <v>71</v>
      </c>
      <c r="C2" s="49" t="s">
        <v>991</v>
      </c>
      <c r="D2" s="23" t="s">
        <v>7</v>
      </c>
      <c r="E2" s="22">
        <v>1816.6666666666667</v>
      </c>
      <c r="F2" s="23"/>
      <c r="G2" s="23"/>
      <c r="J2" s="23"/>
      <c r="K2" s="23"/>
      <c r="L2" s="24"/>
    </row>
    <row r="3" spans="1:21">
      <c r="B3" s="13" t="s">
        <v>71</v>
      </c>
      <c r="C3" s="49" t="s">
        <v>992</v>
      </c>
      <c r="D3" s="23" t="s">
        <v>7</v>
      </c>
      <c r="E3" s="22">
        <v>2351.6666666666665</v>
      </c>
      <c r="F3" s="23"/>
      <c r="G3" s="23"/>
      <c r="J3" s="23"/>
      <c r="K3" s="23"/>
      <c r="L3" s="22"/>
    </row>
    <row r="4" spans="1:21">
      <c r="B4" s="13" t="s">
        <v>71</v>
      </c>
      <c r="C4" s="49" t="s">
        <v>993</v>
      </c>
      <c r="D4" s="23" t="s">
        <v>7</v>
      </c>
      <c r="E4" s="22">
        <v>4533.3333333333339</v>
      </c>
      <c r="F4" s="23"/>
      <c r="G4" s="23"/>
      <c r="J4" s="23"/>
      <c r="K4" s="23"/>
      <c r="L4" s="24"/>
    </row>
    <row r="5" spans="1:21">
      <c r="B5" s="13" t="s">
        <v>71</v>
      </c>
      <c r="C5" s="49" t="s">
        <v>994</v>
      </c>
      <c r="D5" s="23" t="s">
        <v>7</v>
      </c>
      <c r="E5" s="22">
        <v>7150</v>
      </c>
      <c r="F5" s="23"/>
      <c r="G5" s="23"/>
      <c r="J5" s="23"/>
      <c r="K5" s="23"/>
      <c r="L5" s="24"/>
    </row>
    <row r="6" spans="1:21">
      <c r="B6" s="13" t="s">
        <v>71</v>
      </c>
      <c r="C6" s="49" t="s">
        <v>995</v>
      </c>
      <c r="D6" s="23" t="s">
        <v>7</v>
      </c>
      <c r="E6" s="22">
        <v>9750</v>
      </c>
      <c r="F6" s="23"/>
      <c r="G6" s="23"/>
      <c r="J6" s="23"/>
      <c r="K6" s="25" t="s">
        <v>1075</v>
      </c>
      <c r="L6" s="24"/>
    </row>
    <row r="7" spans="1:21">
      <c r="B7" s="13" t="s">
        <v>71</v>
      </c>
      <c r="C7" s="49" t="s">
        <v>996</v>
      </c>
      <c r="D7" s="23" t="s">
        <v>7</v>
      </c>
      <c r="E7" s="22">
        <v>17283.333333333332</v>
      </c>
      <c r="F7" s="23"/>
      <c r="G7" s="23"/>
      <c r="J7" s="23"/>
      <c r="L7" s="24"/>
    </row>
    <row r="8" spans="1:21" ht="15">
      <c r="C8" s="197" t="s">
        <v>997</v>
      </c>
      <c r="D8" s="198"/>
      <c r="E8" s="22"/>
      <c r="F8" s="23"/>
      <c r="G8" s="23"/>
      <c r="J8" s="16" t="s">
        <v>1025</v>
      </c>
      <c r="K8" s="16" t="s">
        <v>1073</v>
      </c>
      <c r="L8" s="16" t="s">
        <v>1074</v>
      </c>
      <c r="M8" s="16" t="s">
        <v>1026</v>
      </c>
      <c r="N8" s="16" t="s">
        <v>1027</v>
      </c>
      <c r="O8" s="26" t="s">
        <v>1015</v>
      </c>
      <c r="P8" s="16" t="s">
        <v>1012</v>
      </c>
      <c r="Q8" s="16" t="s">
        <v>1013</v>
      </c>
      <c r="R8" s="16" t="s">
        <v>1016</v>
      </c>
      <c r="S8" s="16" t="s">
        <v>1014</v>
      </c>
      <c r="T8" s="27" t="s">
        <v>1038</v>
      </c>
      <c r="U8" s="28" t="s">
        <v>1039</v>
      </c>
    </row>
    <row r="9" spans="1:21">
      <c r="B9" s="13" t="s">
        <v>71</v>
      </c>
      <c r="C9" s="49" t="s">
        <v>998</v>
      </c>
      <c r="D9" s="23" t="s">
        <v>7</v>
      </c>
      <c r="E9" s="22">
        <v>1376.3888888888889</v>
      </c>
      <c r="F9" s="23"/>
      <c r="G9" s="23"/>
    </row>
    <row r="10" spans="1:21" ht="15">
      <c r="B10" s="13" t="s">
        <v>71</v>
      </c>
      <c r="C10" s="49" t="s">
        <v>999</v>
      </c>
      <c r="D10" s="23" t="s">
        <v>7</v>
      </c>
      <c r="E10" s="22">
        <v>3758.333333333333</v>
      </c>
      <c r="F10" s="23"/>
      <c r="G10" s="23"/>
      <c r="J10" s="29">
        <v>3</v>
      </c>
      <c r="K10" s="30">
        <v>115549.52021052632</v>
      </c>
      <c r="L10" s="31">
        <f>K10/K$19</f>
        <v>0.33073044772977334</v>
      </c>
      <c r="M10" s="32">
        <f t="shared" ref="M10:M18" si="0">S10</f>
        <v>3015.8730158730154</v>
      </c>
      <c r="N10" s="15">
        <f t="shared" ref="N10:N18" si="1">M10*L10</f>
        <v>997.44103283582422</v>
      </c>
      <c r="O10" s="32">
        <v>15200</v>
      </c>
      <c r="P10" s="21">
        <v>0.56000000000000005</v>
      </c>
      <c r="Q10" s="13">
        <v>9</v>
      </c>
      <c r="R10" s="13">
        <f t="shared" ref="R10:R18" si="2">P10*Q10</f>
        <v>5.0400000000000009</v>
      </c>
      <c r="S10" s="33">
        <f t="shared" ref="S10:S17" si="3">O10/R10</f>
        <v>3015.8730158730154</v>
      </c>
      <c r="T10" s="34">
        <v>3</v>
      </c>
      <c r="U10" s="19">
        <v>0.56000000000000005</v>
      </c>
    </row>
    <row r="11" spans="1:21" ht="15">
      <c r="B11" s="13" t="s">
        <v>71</v>
      </c>
      <c r="C11" s="49" t="s">
        <v>1000</v>
      </c>
      <c r="D11" s="23" t="s">
        <v>7</v>
      </c>
      <c r="E11" s="22">
        <v>5524.4444444444443</v>
      </c>
      <c r="F11" s="23"/>
      <c r="G11" s="23"/>
      <c r="J11" s="29">
        <v>4</v>
      </c>
      <c r="K11" s="30">
        <v>43205.126468000017</v>
      </c>
      <c r="L11" s="31">
        <f>K11/K$19</f>
        <v>0.12366343706965392</v>
      </c>
      <c r="M11" s="33">
        <f t="shared" si="0"/>
        <v>2900.7377598926896</v>
      </c>
      <c r="N11" s="15">
        <f t="shared" si="1"/>
        <v>358.71520142605851</v>
      </c>
      <c r="O11" s="32">
        <v>25950</v>
      </c>
      <c r="P11" s="21">
        <v>0.99399999999999999</v>
      </c>
      <c r="Q11" s="13">
        <v>9</v>
      </c>
      <c r="R11" s="13">
        <f t="shared" si="2"/>
        <v>8.9459999999999997</v>
      </c>
      <c r="S11" s="33">
        <f t="shared" si="3"/>
        <v>2900.7377598926896</v>
      </c>
      <c r="T11" s="34">
        <v>4</v>
      </c>
      <c r="U11" s="19">
        <v>0.99399999999999999</v>
      </c>
    </row>
    <row r="12" spans="1:21" ht="15">
      <c r="B12" s="13" t="s">
        <v>71</v>
      </c>
      <c r="C12" s="49" t="s">
        <v>1001</v>
      </c>
      <c r="D12" s="23" t="s">
        <v>7</v>
      </c>
      <c r="E12" s="22">
        <v>7492.7777777777774</v>
      </c>
      <c r="F12" s="23"/>
      <c r="G12" s="23"/>
      <c r="J12" s="29">
        <v>5</v>
      </c>
      <c r="K12" s="30">
        <v>5931.5887999999995</v>
      </c>
      <c r="L12" s="31">
        <f>K12/K$19</f>
        <v>1.6977630162363901E-2</v>
      </c>
      <c r="M12" s="32">
        <f t="shared" si="0"/>
        <v>2892.3253150057276</v>
      </c>
      <c r="N12" s="15">
        <f t="shared" si="1"/>
        <v>49.10482950740991</v>
      </c>
      <c r="O12" s="32">
        <v>40400</v>
      </c>
      <c r="P12" s="21">
        <v>1.552</v>
      </c>
      <c r="Q12" s="13">
        <v>9</v>
      </c>
      <c r="R12" s="13">
        <f t="shared" si="2"/>
        <v>13.968</v>
      </c>
      <c r="S12" s="33">
        <f t="shared" si="3"/>
        <v>2892.3253150057276</v>
      </c>
      <c r="T12" s="34">
        <v>5</v>
      </c>
      <c r="U12" s="19">
        <v>1.552</v>
      </c>
    </row>
    <row r="13" spans="1:21" ht="15">
      <c r="B13" s="13" t="s">
        <v>71</v>
      </c>
      <c r="C13" s="49" t="s">
        <v>1002</v>
      </c>
      <c r="D13" s="23" t="s">
        <v>12</v>
      </c>
      <c r="E13" s="22">
        <v>105000</v>
      </c>
      <c r="F13" s="23"/>
      <c r="G13" s="23"/>
      <c r="J13" s="29">
        <v>6</v>
      </c>
      <c r="K13" s="30">
        <v>103080.83059499999</v>
      </c>
      <c r="L13" s="31">
        <f>K13/K$19</f>
        <v>0.29504206675135597</v>
      </c>
      <c r="M13" s="32">
        <f t="shared" si="0"/>
        <v>2888.3917474521504</v>
      </c>
      <c r="N13" s="15">
        <f t="shared" si="1"/>
        <v>852.19707075584313</v>
      </c>
      <c r="O13" s="32">
        <v>58100</v>
      </c>
      <c r="P13" s="21">
        <v>2.2349999999999999</v>
      </c>
      <c r="Q13" s="13">
        <v>9</v>
      </c>
      <c r="R13" s="13">
        <f t="shared" si="2"/>
        <v>20.114999999999998</v>
      </c>
      <c r="S13" s="33">
        <f t="shared" si="3"/>
        <v>2888.3917474521504</v>
      </c>
      <c r="T13" s="34">
        <v>6</v>
      </c>
      <c r="U13" s="19">
        <v>2.2349999999999999</v>
      </c>
    </row>
    <row r="14" spans="1:21" ht="15">
      <c r="C14" s="49" t="s">
        <v>1003</v>
      </c>
      <c r="D14" s="23" t="s">
        <v>12</v>
      </c>
      <c r="E14" s="22">
        <v>9000</v>
      </c>
      <c r="F14" s="23"/>
      <c r="G14" s="23"/>
      <c r="J14" s="29">
        <v>7</v>
      </c>
      <c r="K14" s="30">
        <v>40147.707600000002</v>
      </c>
      <c r="L14" s="31">
        <f>K14/K$19</f>
        <v>0.11491237077990411</v>
      </c>
      <c r="M14" s="32">
        <f t="shared" si="0"/>
        <v>2867.2656877785084</v>
      </c>
      <c r="N14" s="15">
        <f t="shared" si="1"/>
        <v>329.48429783850077</v>
      </c>
      <c r="O14" s="32">
        <v>78500</v>
      </c>
      <c r="P14" s="21">
        <v>3.0419999999999998</v>
      </c>
      <c r="Q14" s="13">
        <v>9</v>
      </c>
      <c r="R14" s="13">
        <f t="shared" si="2"/>
        <v>27.378</v>
      </c>
      <c r="S14" s="33">
        <f t="shared" si="3"/>
        <v>2867.2656877785084</v>
      </c>
      <c r="T14" s="34">
        <v>7</v>
      </c>
      <c r="U14" s="19">
        <v>3.0419999999999998</v>
      </c>
    </row>
    <row r="15" spans="1:21" ht="15">
      <c r="C15" s="49" t="s">
        <v>1264</v>
      </c>
      <c r="D15" s="23" t="s">
        <v>5</v>
      </c>
      <c r="E15" s="22">
        <v>21425</v>
      </c>
      <c r="F15" s="23"/>
      <c r="G15" s="23"/>
      <c r="H15" s="127"/>
      <c r="I15" s="127"/>
      <c r="J15" s="29"/>
      <c r="K15" s="30"/>
      <c r="L15" s="31"/>
      <c r="M15" s="32"/>
      <c r="N15" s="15"/>
      <c r="O15" s="32"/>
      <c r="P15" s="21"/>
      <c r="S15" s="33"/>
      <c r="T15" s="34"/>
      <c r="U15" s="19"/>
    </row>
    <row r="16" spans="1:21" ht="15">
      <c r="C16" s="49" t="s">
        <v>1263</v>
      </c>
      <c r="D16" s="23" t="s">
        <v>1244</v>
      </c>
      <c r="E16" s="22">
        <v>10000</v>
      </c>
      <c r="F16" s="23"/>
      <c r="G16" s="23"/>
      <c r="H16" s="127"/>
      <c r="I16" s="127"/>
      <c r="J16" s="29"/>
      <c r="K16" s="30"/>
      <c r="L16" s="31"/>
      <c r="M16" s="32"/>
      <c r="N16" s="15"/>
      <c r="O16" s="32"/>
      <c r="P16" s="21"/>
      <c r="S16" s="33"/>
      <c r="T16" s="34"/>
      <c r="U16" s="19"/>
    </row>
    <row r="17" spans="2:21" ht="26.25">
      <c r="C17" s="49" t="s">
        <v>498</v>
      </c>
      <c r="D17" s="23" t="s">
        <v>12</v>
      </c>
      <c r="E17" s="22">
        <v>182400</v>
      </c>
      <c r="F17" s="23"/>
      <c r="G17" s="23"/>
      <c r="J17" s="29">
        <v>8</v>
      </c>
      <c r="K17" s="30">
        <v>41150.466690000001</v>
      </c>
      <c r="L17" s="31">
        <f>K17/K$19</f>
        <v>0.11778250786222658</v>
      </c>
      <c r="M17" s="32">
        <f t="shared" si="0"/>
        <v>2902.9280979947985</v>
      </c>
      <c r="N17" s="15">
        <f t="shared" si="1"/>
        <v>341.91415152555078</v>
      </c>
      <c r="O17" s="32">
        <v>103800</v>
      </c>
      <c r="P17" s="21">
        <v>3.9729999999999999</v>
      </c>
      <c r="Q17" s="13">
        <v>9</v>
      </c>
      <c r="R17" s="13">
        <f t="shared" si="2"/>
        <v>35.756999999999998</v>
      </c>
      <c r="S17" s="33">
        <f t="shared" si="3"/>
        <v>2902.9280979947985</v>
      </c>
      <c r="T17" s="34">
        <v>8</v>
      </c>
      <c r="U17" s="19">
        <v>3.9729999999999999</v>
      </c>
    </row>
    <row r="18" spans="2:21" ht="15">
      <c r="C18" s="197" t="s">
        <v>83</v>
      </c>
      <c r="D18" s="23" t="s">
        <v>7</v>
      </c>
      <c r="E18" s="22">
        <v>2950</v>
      </c>
      <c r="F18" s="23"/>
      <c r="G18" s="23"/>
      <c r="J18" s="29">
        <v>9</v>
      </c>
      <c r="K18" s="30">
        <v>311.48320000000001</v>
      </c>
      <c r="L18" s="31">
        <f>K18/K$19</f>
        <v>8.9153964472210687E-4</v>
      </c>
      <c r="M18" s="32">
        <f t="shared" si="0"/>
        <v>2946</v>
      </c>
      <c r="N18" s="15">
        <f t="shared" si="1"/>
        <v>2.626475793351327</v>
      </c>
      <c r="O18" s="32"/>
      <c r="P18" s="21">
        <v>5.0599999999999996</v>
      </c>
      <c r="Q18" s="13">
        <v>9</v>
      </c>
      <c r="R18" s="13">
        <f t="shared" si="2"/>
        <v>45.54</v>
      </c>
      <c r="S18" s="33">
        <v>2946</v>
      </c>
      <c r="T18" s="18">
        <v>9</v>
      </c>
      <c r="U18" s="17">
        <v>5.0599999999999996</v>
      </c>
    </row>
    <row r="19" spans="2:21" ht="15">
      <c r="C19" s="49" t="s">
        <v>95</v>
      </c>
      <c r="D19" s="23" t="s">
        <v>12</v>
      </c>
      <c r="E19" s="22">
        <v>13200</v>
      </c>
      <c r="F19" s="23"/>
      <c r="G19" s="23"/>
      <c r="J19" s="35" t="s">
        <v>1011</v>
      </c>
      <c r="K19" s="36">
        <v>349376.72356352635</v>
      </c>
      <c r="L19" s="37">
        <f>SUM(L10:L18)</f>
        <v>1</v>
      </c>
      <c r="M19" s="32"/>
      <c r="N19" s="38">
        <f>SUM(N10:N18)</f>
        <v>2931.4830596825386</v>
      </c>
      <c r="O19" s="32"/>
      <c r="T19" s="34">
        <v>10</v>
      </c>
      <c r="U19" s="19">
        <v>6.2249999999999996</v>
      </c>
    </row>
    <row r="20" spans="2:21" ht="15">
      <c r="C20" s="49" t="s">
        <v>376</v>
      </c>
      <c r="D20" s="23" t="s">
        <v>87</v>
      </c>
      <c r="E20" s="22">
        <v>21500</v>
      </c>
      <c r="F20" s="23"/>
      <c r="G20" s="23"/>
      <c r="J20" s="35"/>
      <c r="K20" s="36"/>
      <c r="L20" s="37"/>
      <c r="M20" s="32"/>
      <c r="N20" s="38"/>
      <c r="O20" s="32"/>
      <c r="T20" s="34"/>
      <c r="U20" s="19"/>
    </row>
    <row r="21" spans="2:21" ht="15">
      <c r="C21" s="49" t="s">
        <v>377</v>
      </c>
      <c r="D21" s="23" t="s">
        <v>87</v>
      </c>
      <c r="E21" s="22">
        <v>61900</v>
      </c>
      <c r="F21" s="23"/>
      <c r="G21" s="23"/>
      <c r="T21" s="34">
        <v>12</v>
      </c>
      <c r="U21" s="19">
        <v>8.9380000000000006</v>
      </c>
    </row>
    <row r="22" spans="2:21">
      <c r="C22" s="49" t="s">
        <v>1095</v>
      </c>
      <c r="D22" s="23" t="s">
        <v>7</v>
      </c>
      <c r="E22" s="22">
        <v>10900</v>
      </c>
      <c r="F22" s="23"/>
      <c r="G22" s="23"/>
    </row>
    <row r="23" spans="2:21">
      <c r="C23" s="49" t="s">
        <v>1125</v>
      </c>
      <c r="D23" s="23" t="s">
        <v>1</v>
      </c>
      <c r="E23" s="22">
        <f>4900*1.19</f>
        <v>5831</v>
      </c>
      <c r="F23" s="23"/>
      <c r="G23" s="23"/>
    </row>
    <row r="24" spans="2:21">
      <c r="C24" s="49" t="s">
        <v>378</v>
      </c>
      <c r="D24" s="23" t="s">
        <v>12</v>
      </c>
      <c r="E24" s="22">
        <v>75000</v>
      </c>
      <c r="F24" s="23"/>
      <c r="G24" s="23"/>
    </row>
    <row r="25" spans="2:21">
      <c r="C25" s="49" t="s">
        <v>1161</v>
      </c>
      <c r="D25" s="23" t="s">
        <v>1</v>
      </c>
      <c r="E25" s="22">
        <v>50000</v>
      </c>
      <c r="F25" s="23"/>
      <c r="G25" s="23"/>
    </row>
    <row r="26" spans="2:21">
      <c r="B26" s="13" t="s">
        <v>71</v>
      </c>
      <c r="C26" s="49" t="s">
        <v>123</v>
      </c>
      <c r="D26" s="23" t="s">
        <v>2</v>
      </c>
      <c r="E26" s="22">
        <v>23900</v>
      </c>
      <c r="F26" s="23"/>
      <c r="G26" s="23"/>
    </row>
    <row r="27" spans="2:21">
      <c r="C27" s="49" t="s">
        <v>1004</v>
      </c>
      <c r="D27" s="23" t="s">
        <v>1005</v>
      </c>
      <c r="E27" s="22">
        <f>6+6</f>
        <v>12</v>
      </c>
      <c r="F27" s="23"/>
      <c r="G27" s="23"/>
    </row>
    <row r="28" spans="2:21">
      <c r="B28" s="13" t="s">
        <v>71</v>
      </c>
      <c r="C28" s="49" t="s">
        <v>379</v>
      </c>
      <c r="D28" s="23" t="s">
        <v>7</v>
      </c>
      <c r="E28" s="22">
        <v>6742.5</v>
      </c>
      <c r="F28" s="23"/>
      <c r="G28" s="23"/>
    </row>
    <row r="29" spans="2:21">
      <c r="B29" s="13" t="s">
        <v>71</v>
      </c>
      <c r="C29" s="49" t="s">
        <v>380</v>
      </c>
      <c r="D29" s="23" t="s">
        <v>7</v>
      </c>
      <c r="E29" s="22">
        <v>3884.75</v>
      </c>
      <c r="F29" s="23"/>
      <c r="G29" s="23"/>
    </row>
    <row r="30" spans="2:21" ht="25.5">
      <c r="C30" s="49" t="s">
        <v>1260</v>
      </c>
      <c r="D30" s="23" t="s">
        <v>5</v>
      </c>
      <c r="E30" s="22">
        <v>44000</v>
      </c>
      <c r="F30" s="23"/>
      <c r="G30" s="23"/>
      <c r="H30" s="127"/>
      <c r="I30" s="127"/>
    </row>
    <row r="31" spans="2:21">
      <c r="C31" s="49" t="s">
        <v>502</v>
      </c>
      <c r="D31" s="23" t="s">
        <v>12</v>
      </c>
      <c r="E31" s="22">
        <v>36403</v>
      </c>
      <c r="F31" s="23"/>
      <c r="G31" s="23"/>
    </row>
    <row r="32" spans="2:21">
      <c r="C32" s="49" t="s">
        <v>1154</v>
      </c>
      <c r="D32" s="23" t="s">
        <v>7</v>
      </c>
      <c r="E32" s="22">
        <v>1480</v>
      </c>
      <c r="F32" s="23"/>
      <c r="G32" s="23"/>
    </row>
    <row r="33" spans="2:21">
      <c r="C33" s="49" t="s">
        <v>317</v>
      </c>
      <c r="D33" s="23" t="s">
        <v>77</v>
      </c>
      <c r="E33" s="22">
        <v>78540</v>
      </c>
      <c r="F33" s="23"/>
      <c r="G33" s="23"/>
    </row>
    <row r="34" spans="2:21">
      <c r="C34" s="49" t="s">
        <v>1261</v>
      </c>
      <c r="D34" s="23" t="s">
        <v>12</v>
      </c>
      <c r="E34" s="22">
        <v>23522</v>
      </c>
      <c r="F34" s="23"/>
      <c r="G34" s="23"/>
      <c r="H34" s="127"/>
      <c r="I34" s="127"/>
    </row>
    <row r="35" spans="2:21">
      <c r="C35" s="49" t="s">
        <v>1305</v>
      </c>
      <c r="D35" s="23" t="s">
        <v>12</v>
      </c>
      <c r="E35" s="22">
        <v>18500</v>
      </c>
      <c r="F35" s="23"/>
      <c r="G35" s="23"/>
      <c r="H35" s="127"/>
      <c r="I35" s="127"/>
    </row>
    <row r="36" spans="2:21">
      <c r="C36" s="49" t="s">
        <v>332</v>
      </c>
      <c r="D36" s="23" t="s">
        <v>77</v>
      </c>
      <c r="E36" s="22">
        <v>2618</v>
      </c>
      <c r="F36" s="23"/>
      <c r="G36" s="23"/>
    </row>
    <row r="37" spans="2:21" ht="25.5">
      <c r="C37" s="49" t="s">
        <v>473</v>
      </c>
      <c r="D37" s="23" t="s">
        <v>77</v>
      </c>
      <c r="E37" s="22">
        <v>7000</v>
      </c>
      <c r="F37" s="23"/>
      <c r="G37" s="23"/>
      <c r="K37" s="25" t="s">
        <v>1215</v>
      </c>
    </row>
    <row r="38" spans="2:21" ht="15">
      <c r="C38" s="49" t="s">
        <v>381</v>
      </c>
      <c r="D38" s="23" t="s">
        <v>77</v>
      </c>
      <c r="E38" s="22">
        <v>1130.5</v>
      </c>
      <c r="F38" s="23"/>
      <c r="G38" s="23"/>
      <c r="J38" s="51" t="s">
        <v>1025</v>
      </c>
      <c r="K38" s="51" t="s">
        <v>1139</v>
      </c>
      <c r="L38" s="51" t="s">
        <v>1013</v>
      </c>
      <c r="M38" s="51" t="s">
        <v>1012</v>
      </c>
      <c r="N38" s="51" t="s">
        <v>1140</v>
      </c>
      <c r="O38" s="16" t="s">
        <v>1014</v>
      </c>
      <c r="P38" s="21"/>
      <c r="S38" s="33"/>
      <c r="T38" s="34"/>
      <c r="U38" s="19"/>
    </row>
    <row r="39" spans="2:21">
      <c r="C39" s="49" t="s">
        <v>382</v>
      </c>
      <c r="D39" s="23" t="s">
        <v>77</v>
      </c>
      <c r="E39" s="22">
        <v>1130.5</v>
      </c>
      <c r="F39" s="23"/>
      <c r="G39" s="23"/>
      <c r="J39" s="29">
        <v>3</v>
      </c>
      <c r="K39" s="53">
        <v>10000</v>
      </c>
      <c r="L39" s="13">
        <v>6</v>
      </c>
      <c r="M39" s="21">
        <v>0.56000000000000005</v>
      </c>
      <c r="N39" s="13">
        <f t="shared" ref="N39:N44" si="4">L39*M39</f>
        <v>3.3600000000000003</v>
      </c>
      <c r="O39" s="15">
        <f t="shared" ref="O39:O44" si="5">K39/N39</f>
        <v>2976.1904761904757</v>
      </c>
    </row>
    <row r="40" spans="2:21">
      <c r="C40" s="49" t="s">
        <v>383</v>
      </c>
      <c r="D40" s="23" t="s">
        <v>77</v>
      </c>
      <c r="E40" s="22">
        <v>374.85</v>
      </c>
      <c r="F40" s="23"/>
      <c r="G40" s="23"/>
      <c r="J40" s="29">
        <v>4</v>
      </c>
      <c r="K40" s="53">
        <v>26300</v>
      </c>
      <c r="L40" s="13">
        <v>9</v>
      </c>
      <c r="M40" s="21">
        <v>0.99399999999999999</v>
      </c>
      <c r="N40" s="13">
        <f t="shared" si="4"/>
        <v>8.9459999999999997</v>
      </c>
      <c r="O40" s="15">
        <f t="shared" si="5"/>
        <v>2939.8613905656161</v>
      </c>
    </row>
    <row r="41" spans="2:21">
      <c r="B41" s="13" t="s">
        <v>71</v>
      </c>
      <c r="C41" s="49" t="s">
        <v>425</v>
      </c>
      <c r="D41" s="23" t="s">
        <v>12</v>
      </c>
      <c r="E41" s="22">
        <v>88900</v>
      </c>
      <c r="F41" s="23"/>
      <c r="G41" s="23"/>
      <c r="J41" s="29">
        <v>5</v>
      </c>
      <c r="K41" s="53">
        <v>40900</v>
      </c>
      <c r="L41" s="13">
        <v>9</v>
      </c>
      <c r="M41" s="21">
        <v>1.552</v>
      </c>
      <c r="N41" s="13">
        <f t="shared" si="4"/>
        <v>13.968</v>
      </c>
      <c r="O41" s="15">
        <f t="shared" si="5"/>
        <v>2928.1214203894615</v>
      </c>
    </row>
    <row r="42" spans="2:21">
      <c r="C42" s="199" t="s">
        <v>1156</v>
      </c>
      <c r="D42" s="23" t="s">
        <v>12</v>
      </c>
      <c r="E42" s="22">
        <f>13014*6</f>
        <v>78084</v>
      </c>
      <c r="F42" s="23"/>
      <c r="G42" s="23"/>
      <c r="J42" s="29">
        <v>6</v>
      </c>
      <c r="K42" s="53">
        <v>58900</v>
      </c>
      <c r="L42" s="13">
        <v>9</v>
      </c>
      <c r="M42" s="21">
        <v>2.2349999999999999</v>
      </c>
      <c r="N42" s="13">
        <f t="shared" si="4"/>
        <v>20.114999999999998</v>
      </c>
      <c r="O42" s="15">
        <f t="shared" si="5"/>
        <v>2928.1630623912506</v>
      </c>
    </row>
    <row r="43" spans="2:21">
      <c r="C43" s="49" t="s">
        <v>1134</v>
      </c>
      <c r="D43" s="23" t="s">
        <v>5</v>
      </c>
      <c r="E43" s="22">
        <f>64800/6</f>
        <v>10800</v>
      </c>
      <c r="F43" s="23"/>
      <c r="G43" s="23"/>
      <c r="J43" s="29">
        <v>7</v>
      </c>
      <c r="K43" s="53">
        <v>79650</v>
      </c>
      <c r="L43" s="13">
        <v>9</v>
      </c>
      <c r="M43" s="21">
        <v>3.0419999999999998</v>
      </c>
      <c r="N43" s="13">
        <f t="shared" si="4"/>
        <v>27.378</v>
      </c>
      <c r="O43" s="15">
        <f t="shared" si="5"/>
        <v>2909.2702169625245</v>
      </c>
    </row>
    <row r="44" spans="2:21">
      <c r="B44" s="13" t="s">
        <v>72</v>
      </c>
      <c r="C44" s="49" t="s">
        <v>138</v>
      </c>
      <c r="D44" s="23" t="s">
        <v>12</v>
      </c>
      <c r="E44" s="22">
        <v>1650</v>
      </c>
      <c r="F44" s="23"/>
      <c r="G44" s="23"/>
      <c r="J44" s="29">
        <v>8</v>
      </c>
      <c r="K44" s="53">
        <v>105200</v>
      </c>
      <c r="L44" s="13">
        <v>9</v>
      </c>
      <c r="M44" s="21">
        <v>3.9729999999999999</v>
      </c>
      <c r="N44" s="13">
        <f t="shared" si="4"/>
        <v>35.756999999999998</v>
      </c>
      <c r="O44" s="15">
        <f t="shared" si="5"/>
        <v>2942.0812708001231</v>
      </c>
    </row>
    <row r="45" spans="2:21">
      <c r="B45" s="13" t="s">
        <v>72</v>
      </c>
      <c r="C45" s="49" t="s">
        <v>137</v>
      </c>
      <c r="D45" s="23" t="s">
        <v>12</v>
      </c>
      <c r="E45" s="22">
        <v>2050</v>
      </c>
      <c r="F45" s="23"/>
      <c r="G45" s="23"/>
      <c r="M45" s="21"/>
      <c r="O45" s="52">
        <f>AVERAGE(O39:O44)</f>
        <v>2937.2813062165751</v>
      </c>
    </row>
    <row r="46" spans="2:21">
      <c r="C46" s="199" t="s">
        <v>1158</v>
      </c>
      <c r="D46" s="23" t="s">
        <v>87</v>
      </c>
      <c r="E46" s="22">
        <v>58057</v>
      </c>
      <c r="F46" s="23"/>
      <c r="G46" s="23"/>
    </row>
    <row r="47" spans="2:21">
      <c r="C47" s="49" t="s">
        <v>384</v>
      </c>
      <c r="D47" s="23" t="s">
        <v>87</v>
      </c>
      <c r="E47" s="22">
        <v>32500</v>
      </c>
      <c r="F47" s="23"/>
      <c r="G47" s="23"/>
    </row>
    <row r="48" spans="2:21">
      <c r="C48" s="49" t="s">
        <v>199</v>
      </c>
      <c r="D48" s="23" t="s">
        <v>87</v>
      </c>
      <c r="E48" s="22">
        <v>32000</v>
      </c>
      <c r="F48" s="23"/>
      <c r="G48" s="23"/>
    </row>
    <row r="49" spans="2:7">
      <c r="B49" s="13" t="s">
        <v>71</v>
      </c>
      <c r="C49" s="49" t="s">
        <v>120</v>
      </c>
      <c r="D49" s="23" t="s">
        <v>2</v>
      </c>
      <c r="E49" s="22">
        <v>105633.33333333333</v>
      </c>
      <c r="F49" s="23"/>
      <c r="G49" s="23"/>
    </row>
    <row r="50" spans="2:7">
      <c r="B50" s="13" t="s">
        <v>71</v>
      </c>
      <c r="C50" s="49" t="s">
        <v>121</v>
      </c>
      <c r="D50" s="23" t="s">
        <v>2</v>
      </c>
      <c r="E50" s="22">
        <v>15900</v>
      </c>
      <c r="F50" s="23"/>
      <c r="G50" s="23"/>
    </row>
    <row r="51" spans="2:7">
      <c r="B51" s="13" t="s">
        <v>71</v>
      </c>
      <c r="C51" s="49" t="s">
        <v>1782</v>
      </c>
      <c r="D51" s="23" t="s">
        <v>2</v>
      </c>
      <c r="E51" s="22">
        <v>152966.66666666666</v>
      </c>
      <c r="F51" s="23"/>
      <c r="G51" s="23"/>
    </row>
    <row r="52" spans="2:7">
      <c r="B52" s="13" t="s">
        <v>71</v>
      </c>
      <c r="C52" s="49" t="s">
        <v>1006</v>
      </c>
      <c r="D52" s="23" t="s">
        <v>989</v>
      </c>
      <c r="E52" s="22">
        <v>6300</v>
      </c>
      <c r="F52" s="23"/>
      <c r="G52" s="23"/>
    </row>
    <row r="53" spans="2:7">
      <c r="C53" s="49" t="s">
        <v>1100</v>
      </c>
      <c r="D53" s="23" t="s">
        <v>12</v>
      </c>
      <c r="E53" s="22">
        <v>15000000</v>
      </c>
      <c r="F53" s="23"/>
      <c r="G53" s="23"/>
    </row>
    <row r="54" spans="2:7" ht="25.5">
      <c r="C54" s="49" t="s">
        <v>1099</v>
      </c>
      <c r="D54" s="23" t="s">
        <v>12</v>
      </c>
      <c r="E54" s="22">
        <f>26984*3300*1.19</f>
        <v>105966168</v>
      </c>
      <c r="F54" s="23"/>
      <c r="G54" s="23"/>
    </row>
    <row r="55" spans="2:7">
      <c r="C55" s="49" t="s">
        <v>1008</v>
      </c>
      <c r="D55" s="23" t="s">
        <v>76</v>
      </c>
      <c r="E55" s="22" t="e">
        <f>#REF!</f>
        <v>#REF!</v>
      </c>
      <c r="F55" s="23"/>
      <c r="G55" s="23"/>
    </row>
    <row r="56" spans="2:7">
      <c r="C56" s="49" t="s">
        <v>385</v>
      </c>
      <c r="D56" s="23" t="s">
        <v>77</v>
      </c>
      <c r="E56" s="22">
        <v>2975</v>
      </c>
      <c r="F56" s="23"/>
      <c r="G56" s="23"/>
    </row>
    <row r="57" spans="2:7">
      <c r="C57" s="49" t="s">
        <v>386</v>
      </c>
      <c r="D57" s="23" t="s">
        <v>1</v>
      </c>
      <c r="E57" s="22">
        <v>32000</v>
      </c>
      <c r="F57" s="23"/>
      <c r="G57" s="23"/>
    </row>
    <row r="58" spans="2:7">
      <c r="C58" s="49" t="s">
        <v>387</v>
      </c>
      <c r="D58" s="23" t="s">
        <v>1</v>
      </c>
      <c r="E58" s="22">
        <v>40000</v>
      </c>
      <c r="F58" s="23"/>
      <c r="G58" s="23"/>
    </row>
    <row r="59" spans="2:7">
      <c r="C59" s="49" t="s">
        <v>388</v>
      </c>
      <c r="D59" s="23" t="s">
        <v>1</v>
      </c>
      <c r="E59" s="22">
        <v>38000</v>
      </c>
      <c r="F59" s="23"/>
      <c r="G59" s="23"/>
    </row>
    <row r="60" spans="2:7">
      <c r="C60" s="49" t="s">
        <v>389</v>
      </c>
      <c r="D60" s="23" t="s">
        <v>1</v>
      </c>
      <c r="E60" s="22">
        <v>35000</v>
      </c>
      <c r="F60" s="23"/>
      <c r="G60" s="23"/>
    </row>
    <row r="61" spans="2:7">
      <c r="C61" s="49" t="s">
        <v>1165</v>
      </c>
      <c r="D61" s="23" t="s">
        <v>1</v>
      </c>
      <c r="E61" s="22">
        <v>53445</v>
      </c>
      <c r="F61" s="23"/>
      <c r="G61" s="23"/>
    </row>
    <row r="62" spans="2:7">
      <c r="C62" s="199" t="s">
        <v>1153</v>
      </c>
      <c r="D62" s="23" t="s">
        <v>1</v>
      </c>
      <c r="E62" s="22">
        <f>53445*1.19</f>
        <v>63599.549999999996</v>
      </c>
      <c r="F62" s="23"/>
      <c r="G62" s="23"/>
    </row>
    <row r="63" spans="2:7" ht="25.5">
      <c r="C63" s="49" t="s">
        <v>262</v>
      </c>
      <c r="D63" s="23" t="s">
        <v>5</v>
      </c>
      <c r="E63" s="22">
        <v>410000</v>
      </c>
      <c r="F63" s="23"/>
      <c r="G63" s="23"/>
    </row>
    <row r="64" spans="2:7">
      <c r="C64" s="49" t="s">
        <v>261</v>
      </c>
      <c r="D64" s="23" t="s">
        <v>5</v>
      </c>
      <c r="E64" s="22">
        <v>320000</v>
      </c>
      <c r="F64" s="23"/>
      <c r="G64" s="23"/>
    </row>
    <row r="65" spans="3:10">
      <c r="C65" s="49" t="s">
        <v>260</v>
      </c>
      <c r="D65" s="23" t="s">
        <v>5</v>
      </c>
      <c r="E65" s="22">
        <v>360000</v>
      </c>
      <c r="F65" s="23"/>
      <c r="G65" s="23"/>
    </row>
    <row r="66" spans="3:10">
      <c r="C66" s="49" t="s">
        <v>1064</v>
      </c>
      <c r="D66" s="23" t="s">
        <v>67</v>
      </c>
      <c r="E66" s="22">
        <v>44900</v>
      </c>
      <c r="F66" s="23"/>
      <c r="G66" s="23"/>
    </row>
    <row r="67" spans="3:10">
      <c r="C67" s="49" t="s">
        <v>1108</v>
      </c>
      <c r="D67" s="23" t="s">
        <v>12</v>
      </c>
      <c r="E67" s="22">
        <v>326000</v>
      </c>
      <c r="F67" s="23"/>
      <c r="G67" s="23"/>
      <c r="J67" s="129">
        <f>F67-E67</f>
        <v>-326000</v>
      </c>
    </row>
    <row r="68" spans="3:10">
      <c r="C68" s="49" t="s">
        <v>1107</v>
      </c>
      <c r="D68" s="23" t="s">
        <v>12</v>
      </c>
      <c r="E68" s="22">
        <v>118000</v>
      </c>
      <c r="F68" s="23"/>
      <c r="G68" s="23"/>
    </row>
    <row r="69" spans="3:10">
      <c r="C69" s="49" t="s">
        <v>390</v>
      </c>
      <c r="D69" s="23" t="s">
        <v>12</v>
      </c>
      <c r="E69" s="22">
        <v>7500</v>
      </c>
      <c r="F69" s="23"/>
      <c r="G69" s="23"/>
    </row>
    <row r="70" spans="3:10">
      <c r="C70" s="49" t="s">
        <v>1111</v>
      </c>
      <c r="D70" s="23" t="s">
        <v>12</v>
      </c>
      <c r="E70" s="22">
        <v>15000</v>
      </c>
      <c r="F70" s="23"/>
      <c r="G70" s="23"/>
    </row>
    <row r="71" spans="3:10">
      <c r="C71" s="49" t="s">
        <v>977</v>
      </c>
      <c r="D71" s="23" t="s">
        <v>12</v>
      </c>
      <c r="E71" s="22">
        <v>700</v>
      </c>
      <c r="F71" s="23"/>
      <c r="G71" s="23"/>
    </row>
    <row r="72" spans="3:10">
      <c r="C72" s="49" t="s">
        <v>391</v>
      </c>
      <c r="D72" s="23" t="s">
        <v>12</v>
      </c>
      <c r="E72" s="22">
        <v>1025</v>
      </c>
      <c r="F72" s="23"/>
      <c r="G72" s="23"/>
    </row>
    <row r="73" spans="3:10">
      <c r="C73" s="49" t="s">
        <v>392</v>
      </c>
      <c r="D73" s="23" t="s">
        <v>12</v>
      </c>
      <c r="E73" s="22">
        <v>1150</v>
      </c>
      <c r="F73" s="23"/>
      <c r="G73" s="23"/>
    </row>
    <row r="74" spans="3:10">
      <c r="C74" s="49" t="s">
        <v>198</v>
      </c>
      <c r="D74" s="23" t="s">
        <v>12</v>
      </c>
      <c r="E74" s="22">
        <v>2150</v>
      </c>
      <c r="F74" s="23"/>
      <c r="G74" s="23"/>
    </row>
    <row r="75" spans="3:10">
      <c r="C75" s="49" t="s">
        <v>197</v>
      </c>
      <c r="D75" s="23" t="s">
        <v>12</v>
      </c>
      <c r="E75" s="22">
        <v>2200</v>
      </c>
      <c r="F75" s="23"/>
      <c r="G75" s="23"/>
    </row>
    <row r="76" spans="3:10">
      <c r="C76" s="49" t="s">
        <v>393</v>
      </c>
      <c r="D76" s="23" t="s">
        <v>12</v>
      </c>
      <c r="E76" s="22">
        <v>1100</v>
      </c>
      <c r="F76" s="23"/>
      <c r="G76" s="23"/>
    </row>
    <row r="77" spans="3:10">
      <c r="C77" s="49" t="s">
        <v>394</v>
      </c>
      <c r="D77" s="23" t="s">
        <v>12</v>
      </c>
      <c r="E77" s="22">
        <v>1240</v>
      </c>
      <c r="F77" s="23"/>
      <c r="G77" s="23"/>
    </row>
    <row r="78" spans="3:10">
      <c r="C78" s="199" t="s">
        <v>1151</v>
      </c>
      <c r="D78" s="23" t="s">
        <v>7</v>
      </c>
      <c r="E78" s="22">
        <v>5832</v>
      </c>
      <c r="F78" s="23"/>
      <c r="G78" s="23"/>
    </row>
    <row r="79" spans="3:10">
      <c r="C79" s="49" t="s">
        <v>494</v>
      </c>
      <c r="D79" s="23" t="s">
        <v>12</v>
      </c>
      <c r="E79" s="22">
        <v>9600</v>
      </c>
      <c r="F79" s="23"/>
      <c r="G79" s="23"/>
    </row>
    <row r="80" spans="3:10">
      <c r="C80" s="49" t="e">
        <f>UPPER(#REF!)</f>
        <v>#REF!</v>
      </c>
      <c r="D80" s="23" t="e">
        <f>#REF!</f>
        <v>#REF!</v>
      </c>
      <c r="E80" s="22" t="e">
        <f>#REF!</f>
        <v>#REF!</v>
      </c>
      <c r="F80" s="23"/>
      <c r="G80" s="23"/>
    </row>
    <row r="81" spans="2:11">
      <c r="C81" s="49" t="s">
        <v>421</v>
      </c>
      <c r="D81" s="23"/>
      <c r="E81" s="22"/>
      <c r="F81" s="23"/>
      <c r="G81" s="23"/>
    </row>
    <row r="82" spans="2:11">
      <c r="C82" s="49" t="s">
        <v>274</v>
      </c>
      <c r="D82" s="23" t="s">
        <v>76</v>
      </c>
      <c r="E82" s="22">
        <v>183260</v>
      </c>
      <c r="F82" s="23"/>
      <c r="G82" s="23"/>
    </row>
    <row r="83" spans="2:11">
      <c r="C83" s="49" t="s">
        <v>272</v>
      </c>
      <c r="D83" s="23" t="s">
        <v>76</v>
      </c>
      <c r="E83" s="22">
        <v>151130</v>
      </c>
      <c r="F83" s="23"/>
      <c r="G83" s="23"/>
    </row>
    <row r="84" spans="2:11">
      <c r="C84" s="49" t="s">
        <v>273</v>
      </c>
      <c r="D84" s="23" t="s">
        <v>76</v>
      </c>
      <c r="E84" s="22">
        <v>143990</v>
      </c>
      <c r="F84" s="23"/>
      <c r="G84" s="23"/>
    </row>
    <row r="85" spans="2:11">
      <c r="C85" s="49" t="s">
        <v>81</v>
      </c>
      <c r="D85" s="23" t="s">
        <v>77</v>
      </c>
      <c r="E85" s="22">
        <v>52360</v>
      </c>
      <c r="F85" s="23"/>
      <c r="G85" s="23"/>
    </row>
    <row r="86" spans="2:11">
      <c r="C86" s="49" t="s">
        <v>1024</v>
      </c>
      <c r="D86" s="23" t="s">
        <v>1</v>
      </c>
      <c r="E86" s="22">
        <f>48600*1/0.45</f>
        <v>108000</v>
      </c>
      <c r="F86" s="23"/>
      <c r="G86" s="23"/>
    </row>
    <row r="87" spans="2:11">
      <c r="C87" s="49" t="s">
        <v>99</v>
      </c>
      <c r="D87" s="23" t="s">
        <v>7</v>
      </c>
      <c r="E87" s="22">
        <f>1315+406</f>
        <v>1721</v>
      </c>
      <c r="F87" s="23"/>
      <c r="G87" s="23"/>
    </row>
    <row r="88" spans="2:11">
      <c r="C88" s="49" t="s">
        <v>395</v>
      </c>
      <c r="D88" s="23" t="s">
        <v>12</v>
      </c>
      <c r="E88" s="22">
        <v>30844</v>
      </c>
      <c r="F88" s="200"/>
      <c r="G88" s="200"/>
      <c r="H88" s="128"/>
      <c r="I88" s="128"/>
    </row>
    <row r="89" spans="2:11">
      <c r="B89" s="13" t="s">
        <v>71</v>
      </c>
      <c r="C89" s="49" t="s">
        <v>375</v>
      </c>
      <c r="D89" s="23" t="s">
        <v>7</v>
      </c>
      <c r="E89" s="22">
        <v>800</v>
      </c>
      <c r="F89" s="23"/>
      <c r="G89" s="23"/>
      <c r="K89" s="32"/>
    </row>
    <row r="90" spans="2:11">
      <c r="B90" s="13" t="s">
        <v>71</v>
      </c>
      <c r="C90" s="49" t="s">
        <v>125</v>
      </c>
      <c r="D90" s="23" t="s">
        <v>12</v>
      </c>
      <c r="E90" s="22">
        <f>19073.5+5926.5</f>
        <v>25000</v>
      </c>
      <c r="F90" s="23"/>
      <c r="G90" s="23"/>
      <c r="K90" s="32"/>
    </row>
    <row r="91" spans="2:11">
      <c r="C91" s="199" t="s">
        <v>1152</v>
      </c>
      <c r="D91" s="23" t="s">
        <v>1005</v>
      </c>
      <c r="E91" s="22">
        <v>73503</v>
      </c>
      <c r="F91" s="200"/>
      <c r="G91" s="200"/>
      <c r="H91" s="128"/>
      <c r="I91" s="128"/>
      <c r="K91" s="32"/>
    </row>
    <row r="92" spans="2:11">
      <c r="C92" s="49" t="s">
        <v>978</v>
      </c>
      <c r="D92" s="23" t="s">
        <v>12</v>
      </c>
      <c r="E92" s="22">
        <v>38000</v>
      </c>
      <c r="F92" s="23"/>
      <c r="G92" s="23"/>
      <c r="K92" s="32"/>
    </row>
    <row r="93" spans="2:11">
      <c r="C93" s="49" t="s">
        <v>212</v>
      </c>
      <c r="D93" s="23" t="s">
        <v>1</v>
      </c>
      <c r="E93" s="22">
        <v>20500</v>
      </c>
      <c r="F93" s="23"/>
      <c r="G93" s="23"/>
      <c r="K93" s="32"/>
    </row>
    <row r="94" spans="2:11">
      <c r="C94" s="49" t="s">
        <v>211</v>
      </c>
      <c r="D94" s="23" t="s">
        <v>1</v>
      </c>
      <c r="E94" s="22">
        <v>23900</v>
      </c>
      <c r="F94" s="23"/>
      <c r="G94" s="23"/>
      <c r="K94" s="32"/>
    </row>
    <row r="95" spans="2:11">
      <c r="C95" s="49" t="s">
        <v>210</v>
      </c>
      <c r="D95" s="23" t="s">
        <v>1</v>
      </c>
      <c r="E95" s="22">
        <v>28500</v>
      </c>
      <c r="F95" s="23"/>
      <c r="G95" s="23"/>
      <c r="K95" s="32"/>
    </row>
    <row r="96" spans="2:11">
      <c r="C96" s="49" t="s">
        <v>1031</v>
      </c>
      <c r="D96" s="23" t="s">
        <v>1</v>
      </c>
      <c r="E96" s="22">
        <v>29900</v>
      </c>
      <c r="F96" s="23"/>
      <c r="G96" s="23"/>
      <c r="K96" s="32"/>
    </row>
    <row r="97" spans="3:11">
      <c r="C97" s="49" t="s">
        <v>501</v>
      </c>
      <c r="D97" s="23" t="s">
        <v>1</v>
      </c>
      <c r="E97" s="22">
        <v>21500</v>
      </c>
      <c r="F97" s="23"/>
      <c r="G97" s="23"/>
      <c r="K97" s="32"/>
    </row>
    <row r="98" spans="3:11">
      <c r="C98" s="49" t="s">
        <v>495</v>
      </c>
      <c r="D98" s="23" t="s">
        <v>12</v>
      </c>
      <c r="E98" s="22">
        <v>22900</v>
      </c>
      <c r="F98" s="23"/>
      <c r="G98" s="23"/>
      <c r="K98" s="32"/>
    </row>
    <row r="99" spans="3:11">
      <c r="C99" s="49" t="s">
        <v>86</v>
      </c>
      <c r="D99" s="23" t="s">
        <v>77</v>
      </c>
      <c r="E99" s="22">
        <v>30940</v>
      </c>
      <c r="F99" s="23"/>
      <c r="G99" s="23"/>
      <c r="K99" s="32"/>
    </row>
    <row r="100" spans="3:11">
      <c r="C100" s="49" t="s">
        <v>1023</v>
      </c>
      <c r="D100" s="23" t="s">
        <v>77</v>
      </c>
      <c r="E100" s="22" t="s">
        <v>467</v>
      </c>
      <c r="F100" s="23"/>
      <c r="G100" s="23"/>
      <c r="K100" s="32"/>
    </row>
    <row r="101" spans="3:11">
      <c r="C101" s="49" t="s">
        <v>1022</v>
      </c>
      <c r="D101" s="23" t="s">
        <v>77</v>
      </c>
      <c r="E101" s="22" t="s">
        <v>466</v>
      </c>
      <c r="F101" s="23"/>
      <c r="G101" s="23"/>
      <c r="K101" s="32"/>
    </row>
    <row r="102" spans="3:11">
      <c r="C102" s="49" t="s">
        <v>1021</v>
      </c>
      <c r="D102" s="23" t="s">
        <v>77</v>
      </c>
      <c r="E102" s="22">
        <v>142.80000000000001</v>
      </c>
      <c r="F102" s="23"/>
      <c r="G102" s="23"/>
      <c r="K102" s="32"/>
    </row>
    <row r="103" spans="3:11">
      <c r="C103" s="49" t="s">
        <v>396</v>
      </c>
      <c r="D103" s="23" t="s">
        <v>12</v>
      </c>
      <c r="E103" s="22">
        <v>33900</v>
      </c>
      <c r="F103" s="23"/>
      <c r="G103" s="23"/>
      <c r="K103" s="32"/>
    </row>
    <row r="104" spans="3:11">
      <c r="C104" s="49" t="s">
        <v>477</v>
      </c>
      <c r="D104" s="23" t="s">
        <v>12</v>
      </c>
      <c r="E104" s="22">
        <v>471</v>
      </c>
      <c r="F104" s="23"/>
      <c r="G104" s="23"/>
      <c r="K104" s="32"/>
    </row>
    <row r="105" spans="3:11" ht="25.5">
      <c r="C105" s="49" t="s">
        <v>397</v>
      </c>
      <c r="D105" s="23" t="s">
        <v>12</v>
      </c>
      <c r="E105" s="22">
        <v>156000</v>
      </c>
      <c r="F105" s="23"/>
      <c r="G105" s="23"/>
      <c r="K105" s="32"/>
    </row>
    <row r="106" spans="3:11">
      <c r="C106" s="49" t="s">
        <v>456</v>
      </c>
      <c r="D106" s="23" t="s">
        <v>12</v>
      </c>
      <c r="E106" s="22">
        <v>20000</v>
      </c>
      <c r="F106" s="23"/>
      <c r="G106" s="23"/>
      <c r="K106" s="32"/>
    </row>
    <row r="107" spans="3:11">
      <c r="C107" s="49" t="s">
        <v>181</v>
      </c>
      <c r="D107" s="23" t="s">
        <v>12</v>
      </c>
      <c r="E107" s="22">
        <v>6500</v>
      </c>
      <c r="F107" s="23"/>
      <c r="G107" s="23"/>
      <c r="K107" s="32"/>
    </row>
    <row r="108" spans="3:11">
      <c r="C108" s="49" t="s">
        <v>147</v>
      </c>
      <c r="D108" s="23" t="s">
        <v>12</v>
      </c>
      <c r="E108" s="22">
        <v>5200</v>
      </c>
      <c r="F108" s="23"/>
      <c r="G108" s="23"/>
      <c r="K108" s="32"/>
    </row>
    <row r="109" spans="3:11">
      <c r="C109" s="49" t="s">
        <v>148</v>
      </c>
      <c r="D109" s="23" t="s">
        <v>12</v>
      </c>
      <c r="E109" s="22">
        <v>9933</v>
      </c>
      <c r="F109" s="23"/>
      <c r="G109" s="23"/>
      <c r="K109" s="32"/>
    </row>
    <row r="110" spans="3:11">
      <c r="C110" s="49" t="s">
        <v>979</v>
      </c>
      <c r="D110" s="23" t="s">
        <v>12</v>
      </c>
      <c r="E110" s="22">
        <v>15400</v>
      </c>
      <c r="F110" s="23"/>
      <c r="G110" s="23"/>
      <c r="K110" s="32"/>
    </row>
    <row r="111" spans="3:11">
      <c r="C111" s="49" t="s">
        <v>1017</v>
      </c>
      <c r="D111" s="23" t="s">
        <v>77</v>
      </c>
      <c r="E111" s="22">
        <f>600000*1.18</f>
        <v>708000</v>
      </c>
      <c r="F111" s="23"/>
      <c r="G111" s="23"/>
      <c r="K111" s="32"/>
    </row>
    <row r="112" spans="3:11">
      <c r="C112" s="49" t="s">
        <v>112</v>
      </c>
      <c r="D112" s="23" t="s">
        <v>76</v>
      </c>
      <c r="E112" s="22">
        <v>95200</v>
      </c>
      <c r="F112" s="23"/>
      <c r="G112" s="23"/>
      <c r="K112" s="32"/>
    </row>
    <row r="113" spans="2:11">
      <c r="C113" s="49" t="s">
        <v>292</v>
      </c>
      <c r="D113" s="23" t="s">
        <v>76</v>
      </c>
      <c r="E113" s="22">
        <v>95795</v>
      </c>
      <c r="F113" s="23"/>
      <c r="G113" s="23"/>
      <c r="K113" s="32"/>
    </row>
    <row r="114" spans="2:11">
      <c r="C114" s="49" t="s">
        <v>289</v>
      </c>
      <c r="D114" s="23" t="s">
        <v>76</v>
      </c>
      <c r="E114" s="22">
        <v>65450</v>
      </c>
      <c r="F114" s="23"/>
      <c r="G114" s="23"/>
    </row>
    <row r="115" spans="2:11">
      <c r="C115" s="49" t="s">
        <v>290</v>
      </c>
      <c r="D115" s="23" t="s">
        <v>76</v>
      </c>
      <c r="E115" s="22">
        <v>95795</v>
      </c>
      <c r="F115" s="23"/>
      <c r="G115" s="23"/>
    </row>
    <row r="116" spans="2:11">
      <c r="C116" s="49" t="s">
        <v>293</v>
      </c>
      <c r="D116" s="23" t="s">
        <v>76</v>
      </c>
      <c r="E116" s="22">
        <v>102935</v>
      </c>
      <c r="F116" s="23"/>
      <c r="G116" s="23"/>
    </row>
    <row r="117" spans="2:11">
      <c r="C117" s="49" t="s">
        <v>291</v>
      </c>
      <c r="D117" s="23" t="s">
        <v>76</v>
      </c>
      <c r="E117" s="22">
        <v>95795</v>
      </c>
      <c r="F117" s="23"/>
      <c r="G117" s="23"/>
    </row>
    <row r="118" spans="2:11">
      <c r="C118" s="49" t="s">
        <v>1010</v>
      </c>
      <c r="D118" s="23" t="s">
        <v>2</v>
      </c>
      <c r="E118" s="22" t="e">
        <f>#REF!</f>
        <v>#REF!</v>
      </c>
      <c r="F118" s="23"/>
      <c r="G118" s="23"/>
    </row>
    <row r="119" spans="2:11">
      <c r="C119" s="49" t="s">
        <v>1009</v>
      </c>
      <c r="D119" s="23" t="s">
        <v>2</v>
      </c>
      <c r="E119" s="22" t="e">
        <f>#REF!</f>
        <v>#REF!</v>
      </c>
      <c r="F119" s="23"/>
      <c r="G119" s="23"/>
    </row>
    <row r="120" spans="2:11">
      <c r="C120" s="49" t="s">
        <v>1018</v>
      </c>
      <c r="D120" s="23" t="s">
        <v>2</v>
      </c>
      <c r="E120" s="22" t="e">
        <f>#REF!</f>
        <v>#REF!</v>
      </c>
      <c r="F120" s="23"/>
      <c r="G120" s="23"/>
    </row>
    <row r="121" spans="2:11">
      <c r="C121" s="49" t="s">
        <v>127</v>
      </c>
      <c r="D121" s="23" t="s">
        <v>2</v>
      </c>
      <c r="E121" s="22">
        <f>(352800)*1.19</f>
        <v>419832</v>
      </c>
      <c r="F121" s="23"/>
      <c r="G121" s="23"/>
      <c r="H121" s="127"/>
      <c r="I121" s="127"/>
    </row>
    <row r="122" spans="2:11">
      <c r="C122" s="49" t="s">
        <v>1169</v>
      </c>
      <c r="D122" s="23" t="s">
        <v>2</v>
      </c>
      <c r="E122" s="22">
        <f>360150*1.19</f>
        <v>428578.5</v>
      </c>
      <c r="F122" s="23"/>
      <c r="G122" s="23"/>
    </row>
    <row r="123" spans="2:11">
      <c r="B123" s="13" t="s">
        <v>71</v>
      </c>
      <c r="C123" s="49" t="s">
        <v>126</v>
      </c>
      <c r="D123" s="23" t="s">
        <v>2</v>
      </c>
      <c r="E123" s="22">
        <f>(370650)*1.19</f>
        <v>441073.5</v>
      </c>
      <c r="F123" s="23"/>
      <c r="G123" s="23"/>
    </row>
    <row r="124" spans="2:11">
      <c r="C124" s="49" t="s">
        <v>1275</v>
      </c>
      <c r="D124" s="23" t="s">
        <v>2</v>
      </c>
      <c r="E124" s="22">
        <f>(43000)*1.19</f>
        <v>51170</v>
      </c>
      <c r="F124" s="23"/>
      <c r="G124" s="23"/>
      <c r="H124" s="127"/>
      <c r="I124" s="127"/>
    </row>
    <row r="125" spans="2:11" ht="38.25">
      <c r="C125" s="49" t="s">
        <v>96</v>
      </c>
      <c r="D125" s="23" t="s">
        <v>12</v>
      </c>
      <c r="E125" s="22">
        <v>79900</v>
      </c>
      <c r="F125" s="23"/>
      <c r="G125" s="23"/>
    </row>
    <row r="126" spans="2:11" ht="25.5">
      <c r="C126" s="49" t="s">
        <v>499</v>
      </c>
      <c r="D126" s="23" t="s">
        <v>12</v>
      </c>
      <c r="E126" s="22">
        <v>439800</v>
      </c>
      <c r="F126" s="23"/>
      <c r="G126" s="23"/>
    </row>
    <row r="127" spans="2:11">
      <c r="C127" s="199" t="s">
        <v>1160</v>
      </c>
      <c r="D127" s="23"/>
      <c r="E127" s="22"/>
      <c r="F127" s="23"/>
      <c r="G127" s="23"/>
    </row>
    <row r="128" spans="2:11">
      <c r="C128" s="49" t="s">
        <v>398</v>
      </c>
      <c r="D128" s="23" t="s">
        <v>77</v>
      </c>
      <c r="E128" s="22">
        <v>28798</v>
      </c>
      <c r="F128" s="23"/>
      <c r="G128" s="23"/>
    </row>
    <row r="129" spans="2:7">
      <c r="C129" s="49" t="s">
        <v>294</v>
      </c>
      <c r="D129" s="23" t="s">
        <v>5</v>
      </c>
      <c r="E129" s="22">
        <v>4284</v>
      </c>
      <c r="F129" s="23"/>
      <c r="G129" s="23"/>
    </row>
    <row r="130" spans="2:7">
      <c r="C130" s="49" t="s">
        <v>331</v>
      </c>
      <c r="D130" s="23" t="s">
        <v>77</v>
      </c>
      <c r="E130" s="22">
        <v>101.15</v>
      </c>
      <c r="F130" s="23"/>
      <c r="G130" s="23"/>
    </row>
    <row r="131" spans="2:7">
      <c r="C131" s="49" t="s">
        <v>399</v>
      </c>
      <c r="D131" s="23" t="s">
        <v>77</v>
      </c>
      <c r="E131" s="22">
        <v>101.15</v>
      </c>
      <c r="F131" s="23"/>
      <c r="G131" s="23"/>
    </row>
    <row r="132" spans="2:7">
      <c r="B132" s="13" t="s">
        <v>70</v>
      </c>
      <c r="C132" s="49" t="s">
        <v>103</v>
      </c>
      <c r="D132" s="23" t="s">
        <v>76</v>
      </c>
      <c r="E132" s="22" t="e">
        <f>#REF!</f>
        <v>#REF!</v>
      </c>
      <c r="F132" s="23"/>
      <c r="G132" s="23"/>
    </row>
    <row r="133" spans="2:7">
      <c r="B133" s="13" t="s">
        <v>70</v>
      </c>
      <c r="C133" s="49" t="s">
        <v>111</v>
      </c>
      <c r="D133" s="23" t="s">
        <v>76</v>
      </c>
      <c r="E133" s="22" t="e">
        <f>#REF!</f>
        <v>#REF!</v>
      </c>
      <c r="F133" s="23"/>
      <c r="G133" s="23"/>
    </row>
    <row r="134" spans="2:7">
      <c r="B134" s="13" t="s">
        <v>70</v>
      </c>
      <c r="C134" s="49" t="s">
        <v>271</v>
      </c>
      <c r="D134" s="23" t="s">
        <v>76</v>
      </c>
      <c r="E134" s="22" t="e">
        <f>#REF!</f>
        <v>#REF!</v>
      </c>
      <c r="F134" s="23"/>
      <c r="G134" s="23"/>
    </row>
    <row r="135" spans="2:7">
      <c r="B135" s="13" t="s">
        <v>70</v>
      </c>
      <c r="C135" s="49" t="s">
        <v>106</v>
      </c>
      <c r="D135" s="23" t="s">
        <v>76</v>
      </c>
      <c r="E135" s="22" t="e">
        <f>#REF!</f>
        <v>#REF!</v>
      </c>
      <c r="F135" s="23"/>
      <c r="G135" s="23"/>
    </row>
    <row r="136" spans="2:7">
      <c r="B136" s="13" t="s">
        <v>70</v>
      </c>
      <c r="C136" s="49" t="s">
        <v>110</v>
      </c>
      <c r="D136" s="23" t="s">
        <v>76</v>
      </c>
      <c r="E136" s="22" t="e">
        <f>#REF!</f>
        <v>#REF!</v>
      </c>
      <c r="F136" s="23"/>
      <c r="G136" s="23"/>
    </row>
    <row r="137" spans="2:7">
      <c r="B137" s="13" t="s">
        <v>70</v>
      </c>
      <c r="C137" s="49" t="s">
        <v>107</v>
      </c>
      <c r="D137" s="23" t="s">
        <v>76</v>
      </c>
      <c r="E137" s="22" t="e">
        <f>#REF!</f>
        <v>#REF!</v>
      </c>
      <c r="F137" s="23"/>
      <c r="G137" s="23"/>
    </row>
    <row r="138" spans="2:7">
      <c r="C138" s="49" t="s">
        <v>453</v>
      </c>
      <c r="D138" s="23" t="s">
        <v>76</v>
      </c>
      <c r="E138" s="22" t="e">
        <f>#REF!</f>
        <v>#REF!</v>
      </c>
      <c r="F138" s="23"/>
      <c r="G138" s="23"/>
    </row>
    <row r="139" spans="2:7">
      <c r="B139" s="13" t="s">
        <v>70</v>
      </c>
      <c r="C139" s="49" t="s">
        <v>108</v>
      </c>
      <c r="D139" s="23" t="s">
        <v>76</v>
      </c>
      <c r="E139" s="22" t="e">
        <f>#REF!</f>
        <v>#REF!</v>
      </c>
      <c r="F139" s="23"/>
      <c r="G139" s="23"/>
    </row>
    <row r="140" spans="2:7">
      <c r="B140" s="13" t="s">
        <v>70</v>
      </c>
      <c r="C140" s="49" t="s">
        <v>423</v>
      </c>
      <c r="D140" s="23" t="s">
        <v>76</v>
      </c>
      <c r="E140" s="22" t="e">
        <f>#REF!</f>
        <v>#REF!</v>
      </c>
      <c r="F140" s="23"/>
      <c r="G140" s="23"/>
    </row>
    <row r="141" spans="2:7">
      <c r="B141" s="13" t="s">
        <v>70</v>
      </c>
      <c r="C141" s="49" t="s">
        <v>424</v>
      </c>
      <c r="D141" s="23" t="s">
        <v>76</v>
      </c>
      <c r="E141" s="22" t="e">
        <f>#REF!</f>
        <v>#REF!</v>
      </c>
      <c r="F141" s="23"/>
      <c r="G141" s="23"/>
    </row>
    <row r="142" spans="2:7">
      <c r="C142" s="49" t="s">
        <v>1019</v>
      </c>
      <c r="D142" s="23" t="s">
        <v>76</v>
      </c>
      <c r="E142" s="22" t="e">
        <f>#REF!</f>
        <v>#REF!</v>
      </c>
      <c r="F142" s="23"/>
      <c r="G142" s="23"/>
    </row>
    <row r="143" spans="2:7">
      <c r="B143" s="13" t="s">
        <v>70</v>
      </c>
      <c r="C143" s="49" t="s">
        <v>109</v>
      </c>
      <c r="D143" s="23" t="s">
        <v>76</v>
      </c>
      <c r="E143" s="22" t="e">
        <f>#REF!</f>
        <v>#REF!</v>
      </c>
      <c r="F143" s="23"/>
      <c r="G143" s="23"/>
    </row>
    <row r="144" spans="2:7">
      <c r="C144" s="49" t="s">
        <v>1129</v>
      </c>
      <c r="D144" s="23" t="s">
        <v>1</v>
      </c>
      <c r="E144" s="22">
        <f>8500*1.19</f>
        <v>10115</v>
      </c>
      <c r="F144" s="23"/>
      <c r="G144" s="23"/>
    </row>
    <row r="145" spans="3:9">
      <c r="C145" s="49" t="s">
        <v>1120</v>
      </c>
      <c r="D145" s="23" t="s">
        <v>76</v>
      </c>
      <c r="E145" s="22" t="e">
        <f>#REF!</f>
        <v>#REF!</v>
      </c>
      <c r="F145" s="23"/>
      <c r="G145" s="23"/>
    </row>
    <row r="146" spans="3:9">
      <c r="C146" s="49" t="s">
        <v>426</v>
      </c>
      <c r="D146" s="23" t="s">
        <v>12</v>
      </c>
      <c r="E146" s="22">
        <v>2000</v>
      </c>
      <c r="F146" s="23"/>
      <c r="G146" s="23"/>
    </row>
    <row r="147" spans="3:9">
      <c r="C147" s="49" t="s">
        <v>295</v>
      </c>
      <c r="D147" s="23" t="s">
        <v>12</v>
      </c>
      <c r="E147" s="22">
        <v>36890</v>
      </c>
      <c r="F147" s="23"/>
      <c r="G147" s="23"/>
    </row>
    <row r="148" spans="3:9">
      <c r="C148" s="49" t="s">
        <v>1266</v>
      </c>
      <c r="D148" s="23" t="s">
        <v>1</v>
      </c>
      <c r="E148" s="22">
        <v>45000</v>
      </c>
      <c r="F148" s="23"/>
      <c r="G148" s="23"/>
      <c r="H148" s="127"/>
      <c r="I148" s="127"/>
    </row>
    <row r="149" spans="3:9">
      <c r="C149" s="49" t="s">
        <v>420</v>
      </c>
      <c r="D149" s="23"/>
      <c r="E149" s="22"/>
      <c r="F149" s="23"/>
      <c r="G149" s="23"/>
    </row>
    <row r="150" spans="3:9">
      <c r="C150" s="49" t="s">
        <v>351</v>
      </c>
      <c r="D150" s="23" t="s">
        <v>77</v>
      </c>
      <c r="E150" s="22">
        <v>190.4</v>
      </c>
      <c r="F150" s="23"/>
      <c r="G150" s="23"/>
    </row>
    <row r="151" spans="3:9">
      <c r="C151" s="49" t="s">
        <v>352</v>
      </c>
      <c r="D151" s="23" t="s">
        <v>77</v>
      </c>
      <c r="E151" s="22">
        <v>345.1</v>
      </c>
      <c r="F151" s="23"/>
      <c r="G151" s="23"/>
    </row>
    <row r="152" spans="3:9" ht="25.5">
      <c r="C152" s="49" t="s">
        <v>1112</v>
      </c>
      <c r="D152" s="23" t="s">
        <v>12</v>
      </c>
      <c r="E152" s="22">
        <v>158865</v>
      </c>
      <c r="F152" s="23"/>
      <c r="G152" s="23"/>
    </row>
    <row r="153" spans="3:9">
      <c r="C153" s="49" t="s">
        <v>1110</v>
      </c>
      <c r="D153" s="23" t="s">
        <v>12</v>
      </c>
      <c r="E153" s="22">
        <v>216300</v>
      </c>
      <c r="F153" s="23"/>
      <c r="G153" s="23"/>
    </row>
    <row r="154" spans="3:9" ht="25.5">
      <c r="C154" s="49" t="s">
        <v>1109</v>
      </c>
      <c r="D154" s="23" t="s">
        <v>12</v>
      </c>
      <c r="E154" s="22">
        <v>158865</v>
      </c>
      <c r="F154" s="23"/>
      <c r="G154" s="23"/>
    </row>
    <row r="155" spans="3:9">
      <c r="C155" s="49" t="s">
        <v>1166</v>
      </c>
      <c r="D155" s="23" t="s">
        <v>1</v>
      </c>
      <c r="E155" s="22">
        <f>43077489*1.19/114.36+111747.01+40000</f>
        <v>599999.99976915005</v>
      </c>
      <c r="F155" s="22"/>
      <c r="G155" s="22"/>
      <c r="H155" s="24"/>
      <c r="I155" s="24"/>
    </row>
    <row r="156" spans="3:9">
      <c r="C156" s="49" t="s">
        <v>1105</v>
      </c>
      <c r="D156" s="23" t="s">
        <v>5</v>
      </c>
      <c r="E156" s="22">
        <v>23156.082073859514</v>
      </c>
      <c r="F156" s="200"/>
      <c r="G156" s="200"/>
      <c r="H156" s="128"/>
      <c r="I156" s="128"/>
    </row>
    <row r="157" spans="3:9">
      <c r="C157" s="49" t="s">
        <v>472</v>
      </c>
      <c r="D157" s="23" t="s">
        <v>12</v>
      </c>
      <c r="E157" s="22">
        <v>5000</v>
      </c>
      <c r="F157" s="23"/>
      <c r="G157" s="23"/>
    </row>
    <row r="158" spans="3:9">
      <c r="C158" s="49" t="s">
        <v>312</v>
      </c>
      <c r="D158" s="23" t="s">
        <v>77</v>
      </c>
      <c r="E158" s="22">
        <v>51170</v>
      </c>
      <c r="F158" s="23"/>
      <c r="G158" s="23"/>
    </row>
    <row r="159" spans="3:9">
      <c r="C159" s="49" t="s">
        <v>309</v>
      </c>
      <c r="D159" s="23" t="s">
        <v>77</v>
      </c>
      <c r="E159" s="22">
        <v>49980</v>
      </c>
      <c r="F159" s="23"/>
      <c r="G159" s="23"/>
    </row>
    <row r="160" spans="3:9">
      <c r="C160" s="2" t="s">
        <v>310</v>
      </c>
      <c r="D160" s="23" t="s">
        <v>77</v>
      </c>
      <c r="E160" s="22">
        <v>49980</v>
      </c>
      <c r="F160" s="23"/>
      <c r="G160" s="23"/>
    </row>
    <row r="161" spans="3:7">
      <c r="C161" s="49" t="s">
        <v>311</v>
      </c>
      <c r="D161" s="23" t="s">
        <v>77</v>
      </c>
      <c r="E161" s="22">
        <v>65450</v>
      </c>
      <c r="F161" s="23"/>
      <c r="G161" s="23"/>
    </row>
    <row r="162" spans="3:7">
      <c r="C162" s="49" t="s">
        <v>488</v>
      </c>
      <c r="D162" s="23" t="s">
        <v>12</v>
      </c>
      <c r="E162" s="22">
        <v>74900</v>
      </c>
      <c r="F162" s="23"/>
      <c r="G162" s="23"/>
    </row>
    <row r="163" spans="3:7">
      <c r="C163" s="49" t="s">
        <v>90</v>
      </c>
      <c r="D163" s="23" t="s">
        <v>87</v>
      </c>
      <c r="E163" s="22">
        <v>23100</v>
      </c>
      <c r="F163" s="23"/>
      <c r="G163" s="23"/>
    </row>
    <row r="164" spans="3:7">
      <c r="C164" s="49" t="s">
        <v>489</v>
      </c>
      <c r="D164" s="23" t="s">
        <v>12</v>
      </c>
      <c r="E164" s="22">
        <v>63900</v>
      </c>
      <c r="F164" s="23"/>
      <c r="G164" s="23"/>
    </row>
    <row r="165" spans="3:7" ht="25.5">
      <c r="C165" s="49" t="s">
        <v>373</v>
      </c>
      <c r="D165" s="23"/>
      <c r="E165" s="22"/>
      <c r="F165" s="23"/>
      <c r="G165" s="23"/>
    </row>
    <row r="166" spans="3:7">
      <c r="C166" s="49" t="s">
        <v>92</v>
      </c>
      <c r="D166" s="23" t="s">
        <v>77</v>
      </c>
      <c r="E166" s="22"/>
      <c r="F166" s="23"/>
      <c r="G166" s="23"/>
    </row>
    <row r="167" spans="3:7">
      <c r="C167" s="49" t="s">
        <v>80</v>
      </c>
      <c r="D167" s="23" t="s">
        <v>3</v>
      </c>
      <c r="E167" s="22">
        <v>30000</v>
      </c>
      <c r="F167" s="23"/>
      <c r="G167" s="23"/>
    </row>
    <row r="168" spans="3:7">
      <c r="C168" s="49" t="s">
        <v>334</v>
      </c>
      <c r="D168" s="23" t="s">
        <v>77</v>
      </c>
      <c r="E168" s="22">
        <v>1785</v>
      </c>
      <c r="F168" s="23"/>
      <c r="G168" s="23"/>
    </row>
    <row r="169" spans="3:7">
      <c r="C169" s="49" t="s">
        <v>353</v>
      </c>
      <c r="D169" s="23" t="s">
        <v>77</v>
      </c>
      <c r="E169" s="22">
        <v>1249.5</v>
      </c>
      <c r="F169" s="23"/>
      <c r="G169" s="23"/>
    </row>
    <row r="170" spans="3:7" ht="25.5">
      <c r="C170" s="49" t="s">
        <v>338</v>
      </c>
      <c r="D170" s="23" t="s">
        <v>77</v>
      </c>
      <c r="E170" s="22">
        <v>19040</v>
      </c>
      <c r="F170" s="23"/>
      <c r="G170" s="23"/>
    </row>
    <row r="171" spans="3:7" ht="25.5">
      <c r="C171" s="49" t="s">
        <v>336</v>
      </c>
      <c r="D171" s="23" t="s">
        <v>77</v>
      </c>
      <c r="E171" s="22">
        <v>19040</v>
      </c>
      <c r="F171" s="23"/>
      <c r="G171" s="23"/>
    </row>
    <row r="172" spans="3:7" ht="25.5">
      <c r="C172" s="49" t="s">
        <v>337</v>
      </c>
      <c r="D172" s="23" t="s">
        <v>77</v>
      </c>
      <c r="E172" s="22">
        <v>19040</v>
      </c>
      <c r="F172" s="23"/>
      <c r="G172" s="23"/>
    </row>
    <row r="173" spans="3:7">
      <c r="C173" s="199" t="s">
        <v>1159</v>
      </c>
      <c r="D173" s="23" t="s">
        <v>87</v>
      </c>
      <c r="E173" s="22">
        <v>84184</v>
      </c>
      <c r="F173" s="23"/>
      <c r="G173" s="23"/>
    </row>
    <row r="174" spans="3:7">
      <c r="C174" s="49" t="s">
        <v>1058</v>
      </c>
      <c r="D174" s="23" t="s">
        <v>12</v>
      </c>
      <c r="E174" s="22">
        <v>193000</v>
      </c>
      <c r="F174" s="23"/>
      <c r="G174" s="23"/>
    </row>
    <row r="175" spans="3:7">
      <c r="C175" s="49" t="s">
        <v>1066</v>
      </c>
      <c r="D175" s="23" t="s">
        <v>12</v>
      </c>
      <c r="E175" s="22">
        <v>600000</v>
      </c>
      <c r="F175" s="23"/>
      <c r="G175" s="23"/>
    </row>
    <row r="176" spans="3:7">
      <c r="C176" s="49" t="s">
        <v>400</v>
      </c>
      <c r="D176" s="23" t="s">
        <v>87</v>
      </c>
      <c r="E176" s="22">
        <v>19900</v>
      </c>
      <c r="F176" s="23"/>
      <c r="G176" s="23"/>
    </row>
    <row r="177" spans="3:9">
      <c r="C177" s="49" t="s">
        <v>203</v>
      </c>
      <c r="D177" s="23" t="s">
        <v>7</v>
      </c>
      <c r="E177" s="22">
        <v>12900</v>
      </c>
      <c r="F177" s="23"/>
      <c r="G177" s="23"/>
    </row>
    <row r="178" spans="3:9">
      <c r="C178" s="49" t="s">
        <v>204</v>
      </c>
      <c r="D178" s="23" t="s">
        <v>87</v>
      </c>
      <c r="E178" s="22">
        <v>13800</v>
      </c>
      <c r="F178" s="23"/>
      <c r="G178" s="23"/>
    </row>
    <row r="179" spans="3:9">
      <c r="C179" s="49" t="s">
        <v>202</v>
      </c>
      <c r="D179" s="23" t="s">
        <v>12</v>
      </c>
      <c r="E179" s="22">
        <v>22900</v>
      </c>
      <c r="F179" s="23"/>
      <c r="G179" s="23"/>
    </row>
    <row r="180" spans="3:9">
      <c r="C180" s="49" t="s">
        <v>179</v>
      </c>
      <c r="D180" s="23" t="s">
        <v>270</v>
      </c>
      <c r="E180" s="22">
        <v>35900</v>
      </c>
      <c r="F180" s="23"/>
      <c r="G180" s="23"/>
    </row>
    <row r="181" spans="3:9">
      <c r="C181" s="49" t="s">
        <v>201</v>
      </c>
      <c r="D181" s="23" t="s">
        <v>270</v>
      </c>
      <c r="E181" s="22">
        <v>70900</v>
      </c>
      <c r="F181" s="23"/>
      <c r="G181" s="23"/>
    </row>
    <row r="182" spans="3:9">
      <c r="C182" s="49" t="s">
        <v>200</v>
      </c>
      <c r="D182" s="23" t="s">
        <v>87</v>
      </c>
      <c r="E182" s="22">
        <v>14900</v>
      </c>
      <c r="F182" s="23"/>
      <c r="G182" s="23"/>
    </row>
    <row r="183" spans="3:9">
      <c r="C183" s="49" t="e">
        <f>UPPER(#REF!)</f>
        <v>#REF!</v>
      </c>
      <c r="D183" s="23" t="e">
        <f>#REF!</f>
        <v>#REF!</v>
      </c>
      <c r="E183" s="22" t="e">
        <f>#REF!</f>
        <v>#REF!</v>
      </c>
      <c r="F183" s="23"/>
      <c r="G183" s="23"/>
    </row>
    <row r="184" spans="3:9">
      <c r="C184" s="49" t="e">
        <f>UPPER(#REF!)</f>
        <v>#REF!</v>
      </c>
      <c r="D184" s="23" t="e">
        <f>#REF!</f>
        <v>#REF!</v>
      </c>
      <c r="E184" s="22" t="e">
        <f>#REF!</f>
        <v>#REF!</v>
      </c>
      <c r="F184" s="23"/>
      <c r="G184" s="23"/>
      <c r="H184" s="127"/>
      <c r="I184" s="127"/>
    </row>
    <row r="185" spans="3:9">
      <c r="C185" s="49" t="s">
        <v>246</v>
      </c>
      <c r="D185" s="23" t="s">
        <v>12</v>
      </c>
      <c r="E185" s="22">
        <v>139900</v>
      </c>
      <c r="F185" s="23"/>
      <c r="G185" s="23"/>
    </row>
    <row r="186" spans="3:9">
      <c r="C186" s="49" t="s">
        <v>1041</v>
      </c>
      <c r="D186" s="23" t="s">
        <v>12</v>
      </c>
      <c r="E186" s="22">
        <v>196900</v>
      </c>
      <c r="F186" s="23"/>
      <c r="G186" s="23"/>
    </row>
    <row r="187" spans="3:9">
      <c r="C187" s="49" t="s">
        <v>224</v>
      </c>
      <c r="D187" s="23" t="s">
        <v>12</v>
      </c>
      <c r="E187" s="22">
        <v>13000</v>
      </c>
      <c r="F187" s="23"/>
      <c r="G187" s="23"/>
    </row>
    <row r="188" spans="3:9">
      <c r="C188" s="49" t="s">
        <v>223</v>
      </c>
      <c r="D188" s="23" t="s">
        <v>12</v>
      </c>
      <c r="E188" s="22">
        <v>15475</v>
      </c>
      <c r="F188" s="23"/>
      <c r="G188" s="23"/>
    </row>
    <row r="189" spans="3:9">
      <c r="C189" s="49" t="s">
        <v>485</v>
      </c>
      <c r="D189" s="23" t="s">
        <v>1</v>
      </c>
      <c r="E189" s="22">
        <v>1190</v>
      </c>
      <c r="F189" s="23"/>
      <c r="G189" s="23"/>
    </row>
    <row r="190" spans="3:9">
      <c r="C190" s="49" t="s">
        <v>401</v>
      </c>
      <c r="D190" s="23" t="s">
        <v>77</v>
      </c>
      <c r="E190" s="22">
        <v>142.80000000000001</v>
      </c>
      <c r="F190" s="23"/>
      <c r="G190" s="23"/>
    </row>
    <row r="191" spans="3:9">
      <c r="C191" s="49" t="s">
        <v>402</v>
      </c>
      <c r="D191" s="23" t="s">
        <v>77</v>
      </c>
      <c r="E191" s="22">
        <v>157.08000000000001</v>
      </c>
      <c r="F191" s="23"/>
      <c r="G191" s="23"/>
    </row>
    <row r="192" spans="3:9">
      <c r="C192" s="49" t="s">
        <v>403</v>
      </c>
      <c r="D192" s="23" t="s">
        <v>77</v>
      </c>
      <c r="E192" s="22">
        <v>171.36</v>
      </c>
      <c r="F192" s="23"/>
      <c r="G192" s="23"/>
    </row>
    <row r="193" spans="3:7">
      <c r="C193" s="49" t="s">
        <v>404</v>
      </c>
      <c r="D193" s="23" t="s">
        <v>77</v>
      </c>
      <c r="E193" s="22">
        <v>214.2</v>
      </c>
      <c r="F193" s="23"/>
      <c r="G193" s="23"/>
    </row>
    <row r="194" spans="3:7">
      <c r="C194" s="49" t="s">
        <v>405</v>
      </c>
      <c r="D194" s="23" t="s">
        <v>77</v>
      </c>
      <c r="E194" s="22">
        <v>257.04000000000002</v>
      </c>
      <c r="F194" s="23"/>
      <c r="G194" s="23"/>
    </row>
    <row r="195" spans="3:7">
      <c r="C195" s="49" t="s">
        <v>406</v>
      </c>
      <c r="D195" s="23" t="s">
        <v>77</v>
      </c>
      <c r="E195" s="22">
        <v>285.60000000000002</v>
      </c>
      <c r="F195" s="23"/>
      <c r="G195" s="23"/>
    </row>
    <row r="196" spans="3:7">
      <c r="C196" s="49" t="s">
        <v>407</v>
      </c>
      <c r="D196" s="23" t="s">
        <v>77</v>
      </c>
      <c r="E196" s="22">
        <v>314.16000000000003</v>
      </c>
      <c r="F196" s="23"/>
      <c r="G196" s="23"/>
    </row>
    <row r="197" spans="3:7">
      <c r="C197" s="49" t="s">
        <v>408</v>
      </c>
      <c r="D197" s="23" t="s">
        <v>77</v>
      </c>
      <c r="E197" s="22">
        <v>357</v>
      </c>
      <c r="F197" s="23"/>
      <c r="G197" s="23"/>
    </row>
    <row r="198" spans="3:7">
      <c r="C198" s="49" t="s">
        <v>409</v>
      </c>
      <c r="D198" s="23" t="s">
        <v>77</v>
      </c>
      <c r="E198" s="22">
        <v>399.84000000000003</v>
      </c>
      <c r="F198" s="23"/>
      <c r="G198" s="23"/>
    </row>
    <row r="199" spans="3:7">
      <c r="C199" s="49" t="s">
        <v>410</v>
      </c>
      <c r="D199" s="23" t="s">
        <v>77</v>
      </c>
      <c r="E199" s="22">
        <v>428.4</v>
      </c>
      <c r="F199" s="23"/>
      <c r="G199" s="23"/>
    </row>
    <row r="200" spans="3:7">
      <c r="C200" s="49" t="s">
        <v>411</v>
      </c>
      <c r="D200" s="23" t="s">
        <v>77</v>
      </c>
      <c r="E200" s="22">
        <v>456.96000000000004</v>
      </c>
      <c r="F200" s="23"/>
      <c r="G200" s="23"/>
    </row>
    <row r="201" spans="3:7">
      <c r="C201" s="49" t="s">
        <v>412</v>
      </c>
      <c r="D201" s="23" t="s">
        <v>77</v>
      </c>
      <c r="E201" s="22">
        <v>499.8</v>
      </c>
      <c r="F201" s="23"/>
      <c r="G201" s="23"/>
    </row>
    <row r="202" spans="3:7">
      <c r="C202" s="49" t="s">
        <v>413</v>
      </c>
      <c r="D202" s="23" t="s">
        <v>77</v>
      </c>
      <c r="E202" s="22">
        <v>571.20000000000005</v>
      </c>
      <c r="F202" s="23"/>
      <c r="G202" s="23"/>
    </row>
    <row r="203" spans="3:7">
      <c r="C203" s="49" t="s">
        <v>414</v>
      </c>
      <c r="D203" s="23" t="s">
        <v>77</v>
      </c>
      <c r="E203" s="22">
        <v>642.6</v>
      </c>
      <c r="F203" s="23"/>
      <c r="G203" s="23"/>
    </row>
    <row r="204" spans="3:7">
      <c r="C204" s="49" t="s">
        <v>350</v>
      </c>
      <c r="D204" s="23" t="s">
        <v>77</v>
      </c>
      <c r="E204" s="22">
        <v>714</v>
      </c>
      <c r="F204" s="23"/>
      <c r="G204" s="23"/>
    </row>
    <row r="205" spans="3:7">
      <c r="C205" s="49" t="s">
        <v>349</v>
      </c>
      <c r="D205" s="23" t="s">
        <v>77</v>
      </c>
      <c r="E205" s="22">
        <v>856.8</v>
      </c>
      <c r="F205" s="23"/>
      <c r="G205" s="23"/>
    </row>
    <row r="206" spans="3:7">
      <c r="C206" s="49" t="s">
        <v>415</v>
      </c>
      <c r="D206" s="23" t="s">
        <v>77</v>
      </c>
      <c r="E206" s="22">
        <v>7259</v>
      </c>
      <c r="F206" s="23"/>
      <c r="G206" s="23"/>
    </row>
    <row r="207" spans="3:7">
      <c r="C207" s="49" t="s">
        <v>416</v>
      </c>
      <c r="D207" s="23" t="s">
        <v>77</v>
      </c>
      <c r="E207" s="22">
        <v>7259</v>
      </c>
      <c r="F207" s="23"/>
      <c r="G207" s="23"/>
    </row>
    <row r="208" spans="3:7">
      <c r="C208" s="49" t="s">
        <v>417</v>
      </c>
      <c r="D208" s="23" t="s">
        <v>77</v>
      </c>
      <c r="E208" s="22">
        <v>7259</v>
      </c>
      <c r="F208" s="23"/>
      <c r="G208" s="23"/>
    </row>
    <row r="209" spans="2:7">
      <c r="C209" s="49" t="s">
        <v>418</v>
      </c>
      <c r="D209" s="23" t="s">
        <v>77</v>
      </c>
      <c r="E209" s="22">
        <v>7259</v>
      </c>
      <c r="F209" s="23"/>
      <c r="G209" s="23"/>
    </row>
    <row r="210" spans="2:7">
      <c r="C210" s="49" t="s">
        <v>419</v>
      </c>
      <c r="D210" s="23" t="s">
        <v>1</v>
      </c>
      <c r="E210" s="22">
        <v>1190</v>
      </c>
      <c r="F210" s="23"/>
      <c r="G210" s="23"/>
    </row>
    <row r="211" spans="2:7">
      <c r="C211" s="49" t="s">
        <v>319</v>
      </c>
      <c r="D211" s="23" t="s">
        <v>77</v>
      </c>
      <c r="E211" s="22">
        <v>290.36</v>
      </c>
      <c r="F211" s="23"/>
      <c r="G211" s="23"/>
    </row>
    <row r="212" spans="2:7">
      <c r="C212" s="49" t="s">
        <v>464</v>
      </c>
      <c r="D212" s="23" t="s">
        <v>12</v>
      </c>
      <c r="E212" s="22">
        <v>109000</v>
      </c>
      <c r="F212" s="23"/>
      <c r="G212" s="23"/>
    </row>
    <row r="213" spans="2:7">
      <c r="C213" s="49" t="s">
        <v>465</v>
      </c>
      <c r="D213" s="23" t="s">
        <v>12</v>
      </c>
      <c r="E213" s="22">
        <v>151000</v>
      </c>
      <c r="F213" s="23"/>
      <c r="G213" s="23"/>
    </row>
    <row r="214" spans="2:7">
      <c r="C214" s="49" t="s">
        <v>193</v>
      </c>
      <c r="D214" s="23" t="s">
        <v>12</v>
      </c>
      <c r="E214" s="22">
        <v>9000</v>
      </c>
      <c r="F214" s="23"/>
      <c r="G214" s="23"/>
    </row>
    <row r="215" spans="2:7">
      <c r="C215" s="49" t="s">
        <v>153</v>
      </c>
      <c r="D215" s="23" t="s">
        <v>12</v>
      </c>
      <c r="E215" s="22">
        <v>342400</v>
      </c>
      <c r="F215" s="23"/>
      <c r="G215" s="23"/>
    </row>
    <row r="216" spans="2:7">
      <c r="C216" s="49" t="s">
        <v>152</v>
      </c>
      <c r="D216" s="23" t="s">
        <v>12</v>
      </c>
      <c r="E216" s="22">
        <v>231400</v>
      </c>
      <c r="F216" s="23"/>
      <c r="G216" s="23"/>
    </row>
    <row r="217" spans="2:7">
      <c r="C217" s="49" t="s">
        <v>149</v>
      </c>
      <c r="D217" s="23" t="s">
        <v>12</v>
      </c>
      <c r="E217" s="22">
        <v>121300</v>
      </c>
      <c r="F217" s="23"/>
      <c r="G217" s="23"/>
    </row>
    <row r="218" spans="2:7">
      <c r="C218" s="49" t="s">
        <v>1123</v>
      </c>
      <c r="D218" s="23" t="s">
        <v>12</v>
      </c>
      <c r="E218" s="22">
        <v>90319</v>
      </c>
      <c r="F218" s="23"/>
      <c r="G218" s="23"/>
    </row>
    <row r="219" spans="2:7">
      <c r="C219" s="49" t="s">
        <v>150</v>
      </c>
      <c r="D219" s="23" t="s">
        <v>12</v>
      </c>
      <c r="E219" s="22">
        <v>74900</v>
      </c>
      <c r="F219" s="23"/>
      <c r="G219" s="23"/>
    </row>
    <row r="220" spans="2:7">
      <c r="C220" s="49" t="s">
        <v>151</v>
      </c>
      <c r="D220" s="23" t="s">
        <v>12</v>
      </c>
      <c r="E220" s="22">
        <v>184400</v>
      </c>
      <c r="F220" s="23"/>
      <c r="G220" s="23"/>
    </row>
    <row r="221" spans="2:7">
      <c r="C221" s="49" t="s">
        <v>315</v>
      </c>
      <c r="D221" s="23" t="s">
        <v>77</v>
      </c>
      <c r="E221" s="22">
        <v>83300</v>
      </c>
      <c r="F221" s="23"/>
      <c r="G221" s="23"/>
    </row>
    <row r="222" spans="2:7">
      <c r="C222" s="49" t="s">
        <v>316</v>
      </c>
      <c r="D222" s="23" t="s">
        <v>77</v>
      </c>
      <c r="E222" s="22">
        <v>99960</v>
      </c>
      <c r="F222" s="23"/>
      <c r="G222" s="23"/>
    </row>
    <row r="223" spans="2:7">
      <c r="C223" s="49" t="s">
        <v>1067</v>
      </c>
      <c r="D223" s="23" t="s">
        <v>12</v>
      </c>
      <c r="E223" s="22">
        <v>2029900</v>
      </c>
      <c r="F223" s="23"/>
      <c r="G223" s="23"/>
    </row>
    <row r="224" spans="2:7">
      <c r="B224" s="13" t="s">
        <v>71</v>
      </c>
      <c r="C224" s="49" t="s">
        <v>427</v>
      </c>
      <c r="D224" s="23" t="s">
        <v>12</v>
      </c>
      <c r="E224" s="22">
        <v>2150</v>
      </c>
      <c r="F224" s="23"/>
      <c r="G224" s="23"/>
    </row>
    <row r="225" spans="2:7">
      <c r="C225" s="49" t="s">
        <v>428</v>
      </c>
      <c r="D225" s="23"/>
      <c r="E225" s="22">
        <v>3350</v>
      </c>
      <c r="F225" s="23"/>
      <c r="G225" s="23"/>
    </row>
    <row r="226" spans="2:7">
      <c r="C226" s="49" t="s">
        <v>429</v>
      </c>
      <c r="D226" s="23"/>
      <c r="E226" s="22">
        <v>4800</v>
      </c>
      <c r="F226" s="23"/>
      <c r="G226" s="23"/>
    </row>
    <row r="227" spans="2:7">
      <c r="C227" s="49" t="s">
        <v>205</v>
      </c>
      <c r="D227" s="23" t="s">
        <v>87</v>
      </c>
      <c r="E227" s="22">
        <v>21450</v>
      </c>
      <c r="F227" s="23"/>
      <c r="G227" s="23"/>
    </row>
    <row r="228" spans="2:7">
      <c r="C228" s="49" t="s">
        <v>497</v>
      </c>
      <c r="D228" s="23" t="s">
        <v>12</v>
      </c>
      <c r="E228" s="22">
        <f>14000+3750</f>
        <v>17750</v>
      </c>
      <c r="F228" s="23"/>
      <c r="G228" s="23"/>
    </row>
    <row r="229" spans="2:7">
      <c r="B229" s="13" t="s">
        <v>71</v>
      </c>
      <c r="C229" s="49" t="s">
        <v>1783</v>
      </c>
      <c r="D229" s="23" t="s">
        <v>2</v>
      </c>
      <c r="E229" s="22">
        <f>3633.33333333333*1000/40</f>
        <v>90833.333333333241</v>
      </c>
      <c r="F229" s="23"/>
      <c r="G229" s="23"/>
    </row>
    <row r="230" spans="2:7">
      <c r="C230" s="49" t="s">
        <v>1055</v>
      </c>
      <c r="D230" s="23" t="s">
        <v>12</v>
      </c>
      <c r="E230" s="22">
        <v>102500</v>
      </c>
      <c r="F230" s="23"/>
      <c r="G230" s="23"/>
    </row>
    <row r="231" spans="2:7">
      <c r="C231" s="49" t="s">
        <v>266</v>
      </c>
      <c r="D231" s="23" t="s">
        <v>12</v>
      </c>
      <c r="E231" s="22">
        <v>201900</v>
      </c>
      <c r="F231" s="23"/>
      <c r="G231" s="23"/>
    </row>
    <row r="232" spans="2:7">
      <c r="C232" s="49" t="s">
        <v>265</v>
      </c>
      <c r="D232" s="23" t="s">
        <v>12</v>
      </c>
      <c r="E232" s="22">
        <v>184000</v>
      </c>
      <c r="F232" s="23"/>
      <c r="G232" s="23"/>
    </row>
    <row r="233" spans="2:7">
      <c r="C233" s="49" t="s">
        <v>267</v>
      </c>
      <c r="D233" s="23" t="s">
        <v>12</v>
      </c>
      <c r="E233" s="22">
        <v>86500</v>
      </c>
      <c r="F233" s="23"/>
      <c r="G233" s="23"/>
    </row>
    <row r="234" spans="2:7">
      <c r="C234" s="49" t="s">
        <v>128</v>
      </c>
      <c r="D234" s="23" t="s">
        <v>2</v>
      </c>
      <c r="E234" s="22" t="e">
        <f>#REF!</f>
        <v>#REF!</v>
      </c>
      <c r="F234" s="23"/>
      <c r="G234" s="23"/>
    </row>
    <row r="235" spans="2:7">
      <c r="C235" s="49" t="s">
        <v>470</v>
      </c>
      <c r="D235" s="23" t="s">
        <v>12</v>
      </c>
      <c r="E235" s="22">
        <v>5000</v>
      </c>
      <c r="F235" s="23"/>
      <c r="G235" s="23"/>
    </row>
    <row r="236" spans="2:7">
      <c r="C236" s="49" t="s">
        <v>431</v>
      </c>
      <c r="D236" s="23" t="s">
        <v>12</v>
      </c>
      <c r="E236" s="22">
        <v>6000</v>
      </c>
      <c r="F236" s="23"/>
      <c r="G236" s="23"/>
    </row>
    <row r="237" spans="2:7">
      <c r="C237" s="49" t="s">
        <v>469</v>
      </c>
      <c r="D237" s="23" t="s">
        <v>12</v>
      </c>
      <c r="E237" s="22">
        <v>8000</v>
      </c>
      <c r="F237" s="23"/>
      <c r="G237" s="23"/>
    </row>
    <row r="238" spans="2:7">
      <c r="C238" s="49" t="s">
        <v>430</v>
      </c>
      <c r="D238" s="23" t="s">
        <v>12</v>
      </c>
      <c r="E238" s="22">
        <v>12000</v>
      </c>
      <c r="F238" s="23"/>
      <c r="G238" s="23"/>
    </row>
    <row r="239" spans="2:7">
      <c r="C239" s="49" t="s">
        <v>432</v>
      </c>
      <c r="D239" s="23" t="s">
        <v>12</v>
      </c>
      <c r="E239" s="22">
        <v>5000</v>
      </c>
      <c r="F239" s="23"/>
      <c r="G239" s="23"/>
    </row>
    <row r="240" spans="2:7">
      <c r="C240" s="40" t="s">
        <v>79</v>
      </c>
      <c r="D240" s="23" t="s">
        <v>1</v>
      </c>
      <c r="E240" s="22">
        <v>93690</v>
      </c>
      <c r="F240" s="23"/>
      <c r="G240" s="23"/>
    </row>
    <row r="241" spans="3:7">
      <c r="C241" s="49" t="s">
        <v>1101</v>
      </c>
      <c r="D241" s="23" t="s">
        <v>5</v>
      </c>
      <c r="E241" s="22">
        <f>4963+9100</f>
        <v>14063</v>
      </c>
      <c r="F241" s="23"/>
      <c r="G241" s="23"/>
    </row>
    <row r="242" spans="3:7">
      <c r="C242" s="49" t="s">
        <v>206</v>
      </c>
      <c r="D242" s="23" t="s">
        <v>87</v>
      </c>
      <c r="E242" s="22">
        <v>57450</v>
      </c>
      <c r="F242" s="23"/>
      <c r="G242" s="23"/>
    </row>
    <row r="243" spans="3:7">
      <c r="C243" s="49" t="s">
        <v>313</v>
      </c>
      <c r="D243" s="23" t="s">
        <v>77</v>
      </c>
      <c r="E243" s="22">
        <v>53550</v>
      </c>
      <c r="F243" s="23"/>
      <c r="G243" s="23"/>
    </row>
    <row r="244" spans="3:7">
      <c r="C244" s="49" t="s">
        <v>314</v>
      </c>
      <c r="D244" s="23" t="s">
        <v>77</v>
      </c>
      <c r="E244" s="22">
        <v>59500</v>
      </c>
      <c r="F244" s="23"/>
      <c r="G244" s="23"/>
    </row>
    <row r="245" spans="3:7">
      <c r="C245" s="49" t="s">
        <v>354</v>
      </c>
      <c r="D245" s="23"/>
      <c r="E245" s="22">
        <v>190.4</v>
      </c>
      <c r="F245" s="23"/>
      <c r="G245" s="23"/>
    </row>
    <row r="246" spans="3:7">
      <c r="C246" s="49" t="s">
        <v>355</v>
      </c>
      <c r="D246" s="23"/>
      <c r="E246" s="22">
        <v>309.39999999999998</v>
      </c>
      <c r="F246" s="23"/>
      <c r="G246" s="23"/>
    </row>
    <row r="247" spans="3:7">
      <c r="C247" s="49" t="s">
        <v>356</v>
      </c>
      <c r="D247" s="23"/>
      <c r="E247" s="22">
        <v>196.35</v>
      </c>
      <c r="F247" s="23"/>
      <c r="G247" s="23"/>
    </row>
    <row r="248" spans="3:7">
      <c r="C248" s="49" t="s">
        <v>357</v>
      </c>
      <c r="D248" s="23"/>
      <c r="E248" s="22">
        <v>327.25</v>
      </c>
      <c r="F248" s="23"/>
      <c r="G248" s="23"/>
    </row>
    <row r="249" spans="3:7">
      <c r="C249" s="49" t="s">
        <v>196</v>
      </c>
      <c r="D249" s="23" t="s">
        <v>12</v>
      </c>
      <c r="E249" s="22">
        <v>146900</v>
      </c>
      <c r="F249" s="23"/>
      <c r="G249" s="23"/>
    </row>
    <row r="250" spans="3:7" ht="25.5">
      <c r="C250" s="49" t="s">
        <v>195</v>
      </c>
      <c r="D250" s="23" t="s">
        <v>12</v>
      </c>
      <c r="E250" s="22">
        <v>259900</v>
      </c>
      <c r="F250" s="23"/>
      <c r="G250" s="23"/>
    </row>
    <row r="251" spans="3:7">
      <c r="C251" s="49" t="s">
        <v>194</v>
      </c>
      <c r="D251" s="23" t="s">
        <v>12</v>
      </c>
      <c r="E251" s="22">
        <v>49500</v>
      </c>
      <c r="F251" s="23"/>
      <c r="G251" s="23"/>
    </row>
    <row r="252" spans="3:7">
      <c r="C252" s="49" t="s">
        <v>1065</v>
      </c>
      <c r="D252" s="23" t="s">
        <v>67</v>
      </c>
      <c r="E252" s="22">
        <v>48900</v>
      </c>
      <c r="F252" s="23"/>
      <c r="G252" s="23"/>
    </row>
    <row r="253" spans="3:7">
      <c r="C253" s="49" t="s">
        <v>449</v>
      </c>
      <c r="D253" s="23" t="s">
        <v>87</v>
      </c>
      <c r="E253" s="22">
        <v>47950</v>
      </c>
      <c r="F253" s="23"/>
      <c r="G253" s="23"/>
    </row>
    <row r="254" spans="3:7" ht="25.5">
      <c r="C254" s="49" t="s">
        <v>100</v>
      </c>
      <c r="D254" s="23" t="s">
        <v>12</v>
      </c>
      <c r="E254" s="22">
        <v>28900</v>
      </c>
      <c r="F254" s="23"/>
      <c r="G254" s="23"/>
    </row>
    <row r="255" spans="3:7">
      <c r="C255" s="49" t="s">
        <v>455</v>
      </c>
      <c r="D255" s="23" t="s">
        <v>5</v>
      </c>
      <c r="E255" s="22">
        <v>130000</v>
      </c>
      <c r="F255" s="23"/>
      <c r="G255" s="23"/>
    </row>
    <row r="256" spans="3:7">
      <c r="C256" s="49" t="s">
        <v>462</v>
      </c>
      <c r="D256" s="23" t="s">
        <v>87</v>
      </c>
      <c r="E256" s="22">
        <v>66450</v>
      </c>
      <c r="F256" s="23"/>
      <c r="G256" s="23"/>
    </row>
    <row r="257" spans="2:7">
      <c r="C257" s="49" t="s">
        <v>1102</v>
      </c>
      <c r="D257" s="23" t="s">
        <v>12</v>
      </c>
      <c r="E257" s="22">
        <v>1450</v>
      </c>
      <c r="F257" s="23"/>
      <c r="G257" s="23"/>
    </row>
    <row r="258" spans="2:7">
      <c r="C258" s="49" t="s">
        <v>1092</v>
      </c>
      <c r="D258" s="23" t="s">
        <v>12</v>
      </c>
      <c r="E258" s="22">
        <v>750</v>
      </c>
      <c r="F258" s="23"/>
      <c r="G258" s="23"/>
    </row>
    <row r="259" spans="2:7">
      <c r="C259" s="49" t="s">
        <v>1091</v>
      </c>
      <c r="D259" s="23" t="s">
        <v>12</v>
      </c>
      <c r="E259" s="22">
        <v>450</v>
      </c>
      <c r="F259" s="23"/>
      <c r="G259" s="23"/>
    </row>
    <row r="260" spans="2:7">
      <c r="C260" s="49" t="s">
        <v>1121</v>
      </c>
      <c r="D260" s="23" t="s">
        <v>12</v>
      </c>
      <c r="E260" s="22">
        <v>122854</v>
      </c>
      <c r="F260" s="23"/>
      <c r="G260" s="23"/>
    </row>
    <row r="261" spans="2:7">
      <c r="C261" s="49" t="s">
        <v>259</v>
      </c>
      <c r="D261" s="23" t="s">
        <v>12</v>
      </c>
      <c r="E261" s="22">
        <v>156000</v>
      </c>
      <c r="F261" s="23"/>
      <c r="G261" s="23"/>
    </row>
    <row r="262" spans="2:7">
      <c r="C262" s="49" t="s">
        <v>491</v>
      </c>
      <c r="D262" s="23" t="s">
        <v>12</v>
      </c>
      <c r="E262" s="22">
        <v>127800</v>
      </c>
      <c r="F262" s="23"/>
      <c r="G262" s="23"/>
    </row>
    <row r="263" spans="2:7">
      <c r="C263" s="49" t="s">
        <v>492</v>
      </c>
      <c r="D263" s="23" t="s">
        <v>12</v>
      </c>
      <c r="E263" s="22">
        <v>85900</v>
      </c>
      <c r="F263" s="23"/>
      <c r="G263" s="23"/>
    </row>
    <row r="264" spans="2:7">
      <c r="B264" s="13" t="s">
        <v>71</v>
      </c>
      <c r="C264" s="49" t="s">
        <v>124</v>
      </c>
      <c r="D264" s="23" t="s">
        <v>12</v>
      </c>
      <c r="E264" s="22">
        <v>204000</v>
      </c>
      <c r="F264" s="23"/>
      <c r="G264" s="23"/>
    </row>
    <row r="265" spans="2:7">
      <c r="C265" s="49" t="s">
        <v>1060</v>
      </c>
      <c r="D265" s="23" t="s">
        <v>12</v>
      </c>
      <c r="E265" s="22">
        <v>216500</v>
      </c>
      <c r="F265" s="23"/>
      <c r="G265" s="23"/>
    </row>
    <row r="266" spans="2:7">
      <c r="C266" s="49" t="s">
        <v>506</v>
      </c>
      <c r="D266" s="23" t="s">
        <v>12</v>
      </c>
      <c r="E266" s="22">
        <v>154900</v>
      </c>
      <c r="F266" s="23"/>
      <c r="G266" s="23"/>
    </row>
    <row r="267" spans="2:7" ht="25.5">
      <c r="C267" s="49" t="s">
        <v>1094</v>
      </c>
      <c r="D267" s="23" t="s">
        <v>1</v>
      </c>
      <c r="E267" s="22">
        <v>42000</v>
      </c>
      <c r="F267" s="23"/>
      <c r="G267" s="23"/>
    </row>
    <row r="268" spans="2:7">
      <c r="C268" s="49" t="s">
        <v>257</v>
      </c>
      <c r="D268" s="23" t="s">
        <v>12</v>
      </c>
      <c r="E268" s="22">
        <v>320000</v>
      </c>
      <c r="F268" s="23"/>
      <c r="G268" s="23"/>
    </row>
    <row r="269" spans="2:7">
      <c r="C269" s="49" t="s">
        <v>258</v>
      </c>
      <c r="D269" s="23" t="s">
        <v>12</v>
      </c>
      <c r="E269" s="22">
        <v>470000</v>
      </c>
      <c r="F269" s="23"/>
      <c r="G269" s="23"/>
    </row>
    <row r="270" spans="2:7" ht="25.5">
      <c r="C270" s="49" t="s">
        <v>238</v>
      </c>
      <c r="D270" s="23" t="s">
        <v>12</v>
      </c>
      <c r="E270" s="22">
        <v>265477.09999999998</v>
      </c>
      <c r="F270" s="23"/>
      <c r="G270" s="23"/>
    </row>
    <row r="271" spans="2:7" ht="25.5">
      <c r="C271" s="49" t="s">
        <v>239</v>
      </c>
      <c r="D271" s="23" t="s">
        <v>12</v>
      </c>
      <c r="E271" s="22">
        <v>257087.6</v>
      </c>
      <c r="F271" s="23"/>
      <c r="G271" s="23"/>
    </row>
    <row r="272" spans="2:7" ht="25.5">
      <c r="C272" s="49" t="s">
        <v>240</v>
      </c>
      <c r="D272" s="23" t="s">
        <v>12</v>
      </c>
      <c r="E272" s="22">
        <v>192756.2</v>
      </c>
      <c r="F272" s="23"/>
      <c r="G272" s="23"/>
    </row>
    <row r="273" spans="3:7" ht="25.5">
      <c r="C273" s="49" t="s">
        <v>241</v>
      </c>
      <c r="D273" s="23" t="s">
        <v>12</v>
      </c>
      <c r="E273" s="22">
        <v>178773.7</v>
      </c>
      <c r="F273" s="23"/>
      <c r="G273" s="23"/>
    </row>
    <row r="274" spans="3:7" ht="25.5">
      <c r="C274" s="49" t="s">
        <v>242</v>
      </c>
      <c r="D274" s="23" t="s">
        <v>12</v>
      </c>
      <c r="E274" s="22">
        <v>170384.2</v>
      </c>
      <c r="F274" s="23"/>
      <c r="G274" s="23"/>
    </row>
    <row r="275" spans="3:7" ht="25.5">
      <c r="C275" s="49" t="s">
        <v>243</v>
      </c>
      <c r="D275" s="23" t="s">
        <v>12</v>
      </c>
      <c r="E275" s="22">
        <v>173178.8</v>
      </c>
      <c r="F275" s="23"/>
      <c r="G275" s="23"/>
    </row>
    <row r="276" spans="3:7" ht="25.5">
      <c r="C276" s="49" t="s">
        <v>244</v>
      </c>
      <c r="D276" s="23" t="s">
        <v>12</v>
      </c>
      <c r="E276" s="22">
        <v>178773.7</v>
      </c>
      <c r="F276" s="23"/>
      <c r="G276" s="23"/>
    </row>
    <row r="277" spans="3:7" ht="25.5">
      <c r="C277" s="49" t="s">
        <v>245</v>
      </c>
      <c r="D277" s="23" t="s">
        <v>12</v>
      </c>
      <c r="E277" s="22">
        <v>220721.2</v>
      </c>
      <c r="F277" s="23"/>
      <c r="G277" s="23"/>
    </row>
    <row r="278" spans="3:7" ht="25.5">
      <c r="C278" s="49" t="s">
        <v>230</v>
      </c>
      <c r="D278" s="23" t="s">
        <v>12</v>
      </c>
      <c r="E278" s="22">
        <v>235715.20000000001</v>
      </c>
      <c r="F278" s="23"/>
      <c r="G278" s="23"/>
    </row>
    <row r="279" spans="3:7" ht="25.5">
      <c r="C279" s="49" t="s">
        <v>231</v>
      </c>
      <c r="D279" s="23" t="s">
        <v>12</v>
      </c>
      <c r="E279" s="22">
        <v>221363.8</v>
      </c>
      <c r="F279" s="23"/>
      <c r="G279" s="23"/>
    </row>
    <row r="280" spans="3:7" ht="25.5">
      <c r="C280" s="49" t="s">
        <v>232</v>
      </c>
      <c r="D280" s="23" t="s">
        <v>12</v>
      </c>
      <c r="E280" s="22">
        <v>157032.4</v>
      </c>
      <c r="F280" s="23"/>
      <c r="G280" s="23"/>
    </row>
    <row r="281" spans="3:7" ht="25.5">
      <c r="C281" s="49" t="s">
        <v>233</v>
      </c>
      <c r="D281" s="23" t="s">
        <v>12</v>
      </c>
      <c r="E281" s="22">
        <v>143049.9</v>
      </c>
      <c r="F281" s="23"/>
      <c r="G281" s="23"/>
    </row>
    <row r="282" spans="3:7" ht="25.5">
      <c r="C282" s="49" t="s">
        <v>234</v>
      </c>
      <c r="D282" s="23" t="s">
        <v>12</v>
      </c>
      <c r="E282" s="22">
        <v>134660.4</v>
      </c>
      <c r="F282" s="23"/>
      <c r="G282" s="23"/>
    </row>
    <row r="283" spans="3:7" ht="25.5">
      <c r="C283" s="49" t="s">
        <v>235</v>
      </c>
      <c r="D283" s="23" t="s">
        <v>12</v>
      </c>
      <c r="E283" s="22">
        <v>137456.9</v>
      </c>
      <c r="F283" s="23"/>
      <c r="G283" s="23"/>
    </row>
    <row r="284" spans="3:7" ht="25.5">
      <c r="C284" s="49" t="s">
        <v>236</v>
      </c>
      <c r="D284" s="23" t="s">
        <v>12</v>
      </c>
      <c r="E284" s="22">
        <v>143049.9</v>
      </c>
      <c r="F284" s="23"/>
      <c r="G284" s="23"/>
    </row>
    <row r="285" spans="3:7" ht="25.5">
      <c r="C285" s="49" t="s">
        <v>237</v>
      </c>
      <c r="D285" s="23" t="s">
        <v>12</v>
      </c>
      <c r="E285" s="22">
        <v>185009.3</v>
      </c>
      <c r="F285" s="23"/>
      <c r="G285" s="23"/>
    </row>
    <row r="286" spans="3:7">
      <c r="C286" s="49" t="s">
        <v>468</v>
      </c>
      <c r="D286" s="23" t="s">
        <v>12</v>
      </c>
      <c r="E286" s="22">
        <v>365900</v>
      </c>
      <c r="F286" s="23"/>
      <c r="G286" s="23"/>
    </row>
    <row r="287" spans="3:7">
      <c r="C287" s="49" t="s">
        <v>252</v>
      </c>
      <c r="D287" s="23" t="s">
        <v>12</v>
      </c>
      <c r="E287" s="22">
        <v>124900</v>
      </c>
      <c r="F287" s="23"/>
      <c r="G287" s="23"/>
    </row>
    <row r="288" spans="3:7">
      <c r="C288" s="49" t="s">
        <v>1054</v>
      </c>
      <c r="D288" s="23" t="s">
        <v>12</v>
      </c>
      <c r="E288" s="22">
        <v>140000</v>
      </c>
      <c r="F288" s="23"/>
      <c r="G288" s="23"/>
    </row>
    <row r="289" spans="2:7">
      <c r="C289" s="49" t="s">
        <v>251</v>
      </c>
      <c r="D289" s="23" t="s">
        <v>12</v>
      </c>
      <c r="E289" s="22">
        <v>199900</v>
      </c>
      <c r="F289" s="23"/>
      <c r="G289" s="23"/>
    </row>
    <row r="290" spans="2:7">
      <c r="C290" s="49" t="s">
        <v>253</v>
      </c>
      <c r="D290" s="23" t="s">
        <v>12</v>
      </c>
      <c r="E290" s="22">
        <v>189900</v>
      </c>
      <c r="F290" s="23"/>
      <c r="G290" s="23"/>
    </row>
    <row r="291" spans="2:7">
      <c r="C291" s="49" t="s">
        <v>263</v>
      </c>
      <c r="D291" s="23" t="s">
        <v>12</v>
      </c>
      <c r="E291" s="22">
        <v>69000</v>
      </c>
      <c r="F291" s="23"/>
      <c r="G291" s="23"/>
    </row>
    <row r="292" spans="2:7">
      <c r="C292" s="49" t="s">
        <v>264</v>
      </c>
      <c r="D292" s="23" t="s">
        <v>12</v>
      </c>
      <c r="E292" s="22">
        <v>130000</v>
      </c>
      <c r="F292" s="23"/>
      <c r="G292" s="23"/>
    </row>
    <row r="293" spans="2:7">
      <c r="C293" s="201" t="s">
        <v>433</v>
      </c>
      <c r="D293" s="23" t="s">
        <v>12</v>
      </c>
      <c r="E293" s="22">
        <v>5000</v>
      </c>
      <c r="F293" s="23"/>
      <c r="G293" s="23"/>
    </row>
    <row r="294" spans="2:7">
      <c r="C294" s="49" t="s">
        <v>84</v>
      </c>
      <c r="D294" s="23" t="s">
        <v>12</v>
      </c>
      <c r="E294" s="22">
        <v>5300</v>
      </c>
      <c r="F294" s="23"/>
      <c r="G294" s="23"/>
    </row>
    <row r="295" spans="2:7">
      <c r="C295" s="49" t="s">
        <v>446</v>
      </c>
      <c r="D295" s="23" t="s">
        <v>12</v>
      </c>
      <c r="E295" s="22">
        <v>19750</v>
      </c>
      <c r="F295" s="23"/>
      <c r="G295" s="23"/>
    </row>
    <row r="296" spans="2:7">
      <c r="C296" s="49" t="s">
        <v>478</v>
      </c>
      <c r="D296" s="23" t="s">
        <v>12</v>
      </c>
      <c r="E296" s="22">
        <v>16700</v>
      </c>
      <c r="F296" s="23"/>
      <c r="G296" s="23"/>
    </row>
    <row r="297" spans="2:7">
      <c r="C297" s="49" t="s">
        <v>1163</v>
      </c>
      <c r="D297" s="23" t="s">
        <v>1</v>
      </c>
      <c r="E297" s="22">
        <v>51975</v>
      </c>
      <c r="F297" s="23"/>
      <c r="G297" s="23"/>
    </row>
    <row r="298" spans="2:7">
      <c r="C298" s="49" t="s">
        <v>1162</v>
      </c>
      <c r="D298" s="23" t="s">
        <v>1</v>
      </c>
      <c r="E298" s="22">
        <v>46134</v>
      </c>
      <c r="F298" s="23"/>
      <c r="G298" s="23"/>
    </row>
    <row r="299" spans="2:7">
      <c r="C299" s="49" t="s">
        <v>1035</v>
      </c>
      <c r="D299" s="23" t="s">
        <v>1</v>
      </c>
      <c r="E299" s="22">
        <v>225000</v>
      </c>
      <c r="F299" s="23"/>
      <c r="G299" s="23"/>
    </row>
    <row r="300" spans="2:7">
      <c r="C300" s="49" t="s">
        <v>1059</v>
      </c>
      <c r="D300" s="23" t="s">
        <v>1</v>
      </c>
      <c r="E300" s="22"/>
      <c r="F300" s="23"/>
      <c r="G300" s="23"/>
    </row>
    <row r="301" spans="2:7">
      <c r="C301" s="49" t="s">
        <v>339</v>
      </c>
      <c r="D301" s="23" t="s">
        <v>77</v>
      </c>
      <c r="E301" s="22">
        <v>96390</v>
      </c>
      <c r="F301" s="23"/>
      <c r="G301" s="23"/>
    </row>
    <row r="302" spans="2:7" ht="25.5">
      <c r="B302" s="13" t="s">
        <v>71</v>
      </c>
      <c r="C302" s="49" t="s">
        <v>434</v>
      </c>
      <c r="D302" s="23" t="s">
        <v>12</v>
      </c>
      <c r="E302" s="22">
        <v>272400</v>
      </c>
      <c r="F302" s="23"/>
      <c r="G302" s="23"/>
    </row>
    <row r="303" spans="2:7">
      <c r="B303" s="13" t="s">
        <v>71</v>
      </c>
      <c r="C303" s="49" t="s">
        <v>113</v>
      </c>
      <c r="D303" s="23" t="s">
        <v>12</v>
      </c>
      <c r="E303" s="22">
        <v>72300</v>
      </c>
      <c r="F303" s="23"/>
      <c r="G303" s="23"/>
    </row>
    <row r="304" spans="2:7">
      <c r="B304" s="13" t="s">
        <v>71</v>
      </c>
      <c r="C304" s="49" t="s">
        <v>114</v>
      </c>
      <c r="D304" s="23" t="s">
        <v>12</v>
      </c>
      <c r="E304" s="22">
        <v>81050</v>
      </c>
      <c r="F304" s="23"/>
      <c r="G304" s="23"/>
    </row>
    <row r="305" spans="2:7">
      <c r="B305" s="13" t="s">
        <v>71</v>
      </c>
      <c r="C305" s="49" t="s">
        <v>115</v>
      </c>
      <c r="D305" s="23" t="s">
        <v>12</v>
      </c>
      <c r="E305" s="22">
        <v>105200</v>
      </c>
      <c r="F305" s="23"/>
      <c r="G305" s="23"/>
    </row>
    <row r="306" spans="2:7">
      <c r="B306" s="13" t="s">
        <v>71</v>
      </c>
      <c r="C306" s="49" t="s">
        <v>116</v>
      </c>
      <c r="D306" s="23" t="s">
        <v>12</v>
      </c>
      <c r="E306" s="22">
        <v>122575</v>
      </c>
      <c r="F306" s="23"/>
      <c r="G306" s="23"/>
    </row>
    <row r="307" spans="2:7">
      <c r="B307" s="13" t="s">
        <v>71</v>
      </c>
      <c r="C307" s="49" t="s">
        <v>117</v>
      </c>
      <c r="D307" s="23" t="s">
        <v>12</v>
      </c>
      <c r="E307" s="22">
        <v>143675</v>
      </c>
      <c r="F307" s="23"/>
      <c r="G307" s="23"/>
    </row>
    <row r="308" spans="2:7">
      <c r="C308" s="49" t="s">
        <v>1036</v>
      </c>
      <c r="D308" s="23" t="s">
        <v>12</v>
      </c>
      <c r="E308" s="22" t="s">
        <v>1037</v>
      </c>
      <c r="F308" s="23"/>
      <c r="G308" s="23"/>
    </row>
    <row r="309" spans="2:7">
      <c r="B309" s="13" t="s">
        <v>71</v>
      </c>
      <c r="C309" s="49" t="s">
        <v>118</v>
      </c>
      <c r="D309" s="23" t="s">
        <v>12</v>
      </c>
      <c r="E309" s="22">
        <v>170550</v>
      </c>
      <c r="F309" s="23"/>
      <c r="G309" s="23"/>
    </row>
    <row r="310" spans="2:7" ht="25.5">
      <c r="B310" s="13" t="s">
        <v>71</v>
      </c>
      <c r="C310" s="49" t="s">
        <v>119</v>
      </c>
      <c r="D310" s="23" t="s">
        <v>12</v>
      </c>
      <c r="E310" s="22">
        <v>221500</v>
      </c>
      <c r="F310" s="23"/>
      <c r="G310" s="23"/>
    </row>
    <row r="311" spans="2:7">
      <c r="C311" s="49" t="s">
        <v>340</v>
      </c>
      <c r="D311" s="23" t="s">
        <v>77</v>
      </c>
      <c r="E311" s="22">
        <v>1547</v>
      </c>
      <c r="F311" s="23"/>
      <c r="G311" s="23"/>
    </row>
    <row r="312" spans="2:7">
      <c r="C312" s="49" t="s">
        <v>268</v>
      </c>
      <c r="D312" s="23" t="s">
        <v>12</v>
      </c>
      <c r="E312" s="22">
        <v>60000</v>
      </c>
      <c r="F312" s="23"/>
      <c r="G312" s="23"/>
    </row>
    <row r="313" spans="2:7">
      <c r="C313" s="49" t="s">
        <v>507</v>
      </c>
      <c r="D313" s="23" t="s">
        <v>12</v>
      </c>
      <c r="E313" s="22">
        <v>250000</v>
      </c>
      <c r="F313" s="23"/>
      <c r="G313" s="23"/>
    </row>
    <row r="314" spans="2:7">
      <c r="C314" s="49" t="s">
        <v>346</v>
      </c>
      <c r="D314" s="23" t="s">
        <v>76</v>
      </c>
      <c r="E314" s="22">
        <v>33320</v>
      </c>
      <c r="F314" s="23"/>
      <c r="G314" s="23"/>
    </row>
    <row r="315" spans="2:7">
      <c r="C315" s="49" t="s">
        <v>345</v>
      </c>
      <c r="D315" s="23" t="s">
        <v>76</v>
      </c>
      <c r="E315" s="22">
        <v>33320</v>
      </c>
      <c r="F315" s="23"/>
      <c r="G315" s="23"/>
    </row>
    <row r="316" spans="2:7">
      <c r="C316" s="49" t="s">
        <v>347</v>
      </c>
      <c r="D316" s="23" t="s">
        <v>76</v>
      </c>
      <c r="E316" s="22">
        <v>33320</v>
      </c>
      <c r="F316" s="23"/>
      <c r="G316" s="23"/>
    </row>
    <row r="317" spans="2:7">
      <c r="C317" s="49" t="s">
        <v>281</v>
      </c>
      <c r="D317" s="23" t="s">
        <v>282</v>
      </c>
      <c r="E317" s="22">
        <v>136.85</v>
      </c>
      <c r="F317" s="23"/>
      <c r="G317" s="23"/>
    </row>
    <row r="318" spans="2:7">
      <c r="C318" s="49" t="s">
        <v>283</v>
      </c>
      <c r="D318" s="23" t="s">
        <v>282</v>
      </c>
      <c r="E318" s="22">
        <v>158.27000000000001</v>
      </c>
      <c r="F318" s="23"/>
      <c r="G318" s="23"/>
    </row>
    <row r="319" spans="2:7">
      <c r="C319" s="49" t="s">
        <v>286</v>
      </c>
      <c r="D319" s="23" t="s">
        <v>282</v>
      </c>
      <c r="E319" s="22">
        <v>257.04000000000002</v>
      </c>
      <c r="F319" s="23"/>
      <c r="G319" s="23"/>
    </row>
    <row r="320" spans="2:7">
      <c r="C320" s="49" t="s">
        <v>284</v>
      </c>
      <c r="D320" s="23" t="s">
        <v>282</v>
      </c>
      <c r="E320" s="22">
        <v>196.35</v>
      </c>
      <c r="F320" s="23"/>
      <c r="G320" s="23"/>
    </row>
    <row r="321" spans="3:7">
      <c r="C321" s="49" t="s">
        <v>288</v>
      </c>
      <c r="D321" s="23" t="s">
        <v>282</v>
      </c>
      <c r="E321" s="22">
        <v>317.73</v>
      </c>
      <c r="F321" s="23"/>
      <c r="G321" s="23"/>
    </row>
    <row r="322" spans="3:7">
      <c r="C322" s="49" t="s">
        <v>285</v>
      </c>
      <c r="D322" s="23" t="s">
        <v>282</v>
      </c>
      <c r="E322" s="22">
        <v>230.86</v>
      </c>
      <c r="F322" s="23"/>
      <c r="G322" s="23"/>
    </row>
    <row r="323" spans="3:7">
      <c r="C323" s="49" t="s">
        <v>287</v>
      </c>
      <c r="D323" s="23" t="s">
        <v>282</v>
      </c>
      <c r="E323" s="22">
        <v>289.17</v>
      </c>
      <c r="F323" s="23"/>
      <c r="G323" s="23"/>
    </row>
    <row r="324" spans="3:7">
      <c r="C324" s="49" t="s">
        <v>180</v>
      </c>
      <c r="D324" s="23" t="s">
        <v>7</v>
      </c>
      <c r="E324" s="22">
        <v>4800</v>
      </c>
      <c r="F324" s="23"/>
      <c r="G324" s="23"/>
    </row>
    <row r="325" spans="3:7">
      <c r="C325" s="49" t="s">
        <v>144</v>
      </c>
      <c r="D325" s="23" t="s">
        <v>87</v>
      </c>
      <c r="E325" s="22">
        <v>10200</v>
      </c>
      <c r="F325" s="23"/>
      <c r="G325" s="23"/>
    </row>
    <row r="326" spans="3:7">
      <c r="C326" s="49" t="s">
        <v>1128</v>
      </c>
      <c r="D326" s="23" t="s">
        <v>1</v>
      </c>
      <c r="E326" s="22">
        <f>18000*1.19</f>
        <v>21420</v>
      </c>
      <c r="F326" s="23"/>
      <c r="G326" s="23"/>
    </row>
    <row r="327" spans="3:7">
      <c r="C327" s="49" t="s">
        <v>1090</v>
      </c>
      <c r="D327" s="23" t="s">
        <v>2</v>
      </c>
      <c r="E327" s="22">
        <v>0</v>
      </c>
      <c r="F327" s="23"/>
      <c r="G327" s="23"/>
    </row>
    <row r="328" spans="3:7">
      <c r="C328" s="49" t="s">
        <v>1118</v>
      </c>
      <c r="D328" s="23" t="s">
        <v>12</v>
      </c>
      <c r="E328" s="22">
        <f>634900/20</f>
        <v>31745</v>
      </c>
      <c r="F328" s="23"/>
      <c r="G328" s="23"/>
    </row>
    <row r="329" spans="3:7">
      <c r="C329" s="49" t="s">
        <v>1122</v>
      </c>
      <c r="D329" s="23" t="s">
        <v>12</v>
      </c>
      <c r="E329" s="22">
        <v>172883</v>
      </c>
      <c r="F329" s="23"/>
      <c r="G329" s="23"/>
    </row>
    <row r="330" spans="3:7" ht="25.5">
      <c r="C330" s="49" t="s">
        <v>226</v>
      </c>
      <c r="D330" s="23" t="s">
        <v>5</v>
      </c>
      <c r="E330" s="22">
        <v>350000</v>
      </c>
      <c r="F330" s="23"/>
      <c r="G330" s="23"/>
    </row>
    <row r="331" spans="3:7" ht="25.5">
      <c r="C331" s="49" t="s">
        <v>227</v>
      </c>
      <c r="D331" s="23" t="s">
        <v>5</v>
      </c>
      <c r="E331" s="22">
        <v>220000</v>
      </c>
      <c r="F331" s="23"/>
      <c r="G331" s="23"/>
    </row>
    <row r="332" spans="3:7">
      <c r="C332" s="49" t="s">
        <v>98</v>
      </c>
      <c r="D332" s="23" t="s">
        <v>5</v>
      </c>
      <c r="E332" s="22">
        <v>330000</v>
      </c>
      <c r="F332" s="23"/>
      <c r="G332" s="23"/>
    </row>
    <row r="333" spans="3:7" ht="25.5">
      <c r="C333" s="196" t="s">
        <v>1116</v>
      </c>
      <c r="D333" s="23" t="s">
        <v>12</v>
      </c>
      <c r="E333" s="22">
        <v>1452147.48</v>
      </c>
      <c r="F333" s="23"/>
      <c r="G333" s="23"/>
    </row>
    <row r="334" spans="3:7" ht="25.5">
      <c r="C334" s="196" t="s">
        <v>1115</v>
      </c>
      <c r="D334" s="23" t="s">
        <v>12</v>
      </c>
      <c r="E334" s="22">
        <v>2823746.2399999998</v>
      </c>
      <c r="F334" s="23"/>
      <c r="G334" s="23"/>
    </row>
    <row r="335" spans="3:7" ht="25.5">
      <c r="C335" s="196" t="s">
        <v>1114</v>
      </c>
      <c r="D335" s="23" t="s">
        <v>12</v>
      </c>
      <c r="E335" s="22">
        <v>3410353.17</v>
      </c>
      <c r="F335" s="23"/>
      <c r="G335" s="23"/>
    </row>
    <row r="336" spans="3:7">
      <c r="C336" s="49" t="s">
        <v>301</v>
      </c>
      <c r="D336" s="23" t="s">
        <v>77</v>
      </c>
      <c r="E336" s="22">
        <v>29155</v>
      </c>
      <c r="F336" s="23"/>
      <c r="G336" s="23"/>
    </row>
    <row r="337" spans="3:7">
      <c r="C337" s="49" t="s">
        <v>303</v>
      </c>
      <c r="D337" s="23" t="s">
        <v>77</v>
      </c>
      <c r="E337" s="22">
        <v>39270</v>
      </c>
      <c r="F337" s="23"/>
      <c r="G337" s="23"/>
    </row>
    <row r="338" spans="3:7">
      <c r="C338" s="49" t="s">
        <v>443</v>
      </c>
      <c r="D338" s="23" t="s">
        <v>77</v>
      </c>
      <c r="E338" s="22">
        <v>41650</v>
      </c>
      <c r="F338" s="23"/>
      <c r="G338" s="23"/>
    </row>
    <row r="339" spans="3:7">
      <c r="C339" s="49" t="s">
        <v>302</v>
      </c>
      <c r="D339" s="23" t="s">
        <v>77</v>
      </c>
      <c r="E339" s="22">
        <v>32130</v>
      </c>
      <c r="F339" s="23"/>
      <c r="G339" s="23"/>
    </row>
    <row r="340" spans="3:7">
      <c r="C340" s="49" t="s">
        <v>300</v>
      </c>
      <c r="D340" s="23" t="s">
        <v>77</v>
      </c>
      <c r="E340" s="22">
        <v>26180</v>
      </c>
      <c r="F340" s="23"/>
      <c r="G340" s="23"/>
    </row>
    <row r="341" spans="3:7">
      <c r="C341" s="49" t="s">
        <v>299</v>
      </c>
      <c r="D341" s="23" t="s">
        <v>77</v>
      </c>
      <c r="E341" s="22">
        <v>26180</v>
      </c>
      <c r="F341" s="23"/>
      <c r="G341" s="23"/>
    </row>
    <row r="342" spans="3:7">
      <c r="C342" s="49" t="s">
        <v>280</v>
      </c>
      <c r="D342" s="23" t="s">
        <v>76</v>
      </c>
      <c r="E342" s="22">
        <v>113050</v>
      </c>
      <c r="F342" s="23"/>
      <c r="G342" s="23"/>
    </row>
    <row r="343" spans="3:7">
      <c r="C343" s="49" t="s">
        <v>279</v>
      </c>
      <c r="D343" s="23" t="s">
        <v>76</v>
      </c>
      <c r="E343" s="22">
        <v>77350</v>
      </c>
      <c r="F343" s="23"/>
      <c r="G343" s="23"/>
    </row>
    <row r="344" spans="3:7">
      <c r="C344" s="49" t="s">
        <v>278</v>
      </c>
      <c r="D344" s="23" t="s">
        <v>76</v>
      </c>
      <c r="E344" s="22">
        <v>98770</v>
      </c>
      <c r="F344" s="23"/>
      <c r="G344" s="23"/>
    </row>
    <row r="345" spans="3:7" ht="25.5">
      <c r="C345" s="133" t="s">
        <v>1048</v>
      </c>
      <c r="D345" s="133" t="s">
        <v>12</v>
      </c>
      <c r="E345" s="22">
        <v>491000</v>
      </c>
      <c r="F345" s="23"/>
      <c r="G345" s="23"/>
    </row>
    <row r="346" spans="3:7" ht="25.5">
      <c r="C346" s="133" t="s">
        <v>1052</v>
      </c>
      <c r="D346" s="133" t="s">
        <v>12</v>
      </c>
      <c r="E346" s="22">
        <v>906000</v>
      </c>
      <c r="F346" s="23"/>
      <c r="G346" s="23"/>
    </row>
    <row r="347" spans="3:7" ht="25.5">
      <c r="C347" s="133" t="s">
        <v>1051</v>
      </c>
      <c r="D347" s="133" t="s">
        <v>12</v>
      </c>
      <c r="E347" s="22">
        <v>2461000</v>
      </c>
      <c r="F347" s="23"/>
      <c r="G347" s="23"/>
    </row>
    <row r="348" spans="3:7" ht="25.5">
      <c r="C348" s="133" t="s">
        <v>1050</v>
      </c>
      <c r="D348" s="133" t="s">
        <v>12</v>
      </c>
      <c r="E348" s="22">
        <v>2461000</v>
      </c>
      <c r="F348" s="23"/>
      <c r="G348" s="23"/>
    </row>
    <row r="349" spans="3:7" ht="25.5">
      <c r="C349" s="133" t="s">
        <v>1045</v>
      </c>
      <c r="D349" s="133" t="s">
        <v>12</v>
      </c>
      <c r="E349" s="22">
        <v>1372000</v>
      </c>
      <c r="F349" s="23"/>
      <c r="G349" s="23"/>
    </row>
    <row r="350" spans="3:7" ht="25.5">
      <c r="C350" s="133" t="s">
        <v>1049</v>
      </c>
      <c r="D350" s="133" t="s">
        <v>12</v>
      </c>
      <c r="E350" s="22">
        <v>431000</v>
      </c>
      <c r="F350" s="23"/>
      <c r="G350" s="23"/>
    </row>
    <row r="351" spans="3:7">
      <c r="C351" s="133" t="s">
        <v>1046</v>
      </c>
      <c r="D351" s="133" t="s">
        <v>12</v>
      </c>
      <c r="E351" s="22">
        <v>165000</v>
      </c>
      <c r="F351" s="23"/>
      <c r="G351" s="23"/>
    </row>
    <row r="352" spans="3:7">
      <c r="C352" s="133" t="s">
        <v>1044</v>
      </c>
      <c r="D352" s="133" t="s">
        <v>12</v>
      </c>
      <c r="E352" s="22">
        <v>268000</v>
      </c>
      <c r="F352" s="23"/>
      <c r="G352" s="23"/>
    </row>
    <row r="353" spans="3:7" ht="25.5">
      <c r="C353" s="133" t="s">
        <v>1047</v>
      </c>
      <c r="D353" s="133" t="s">
        <v>12</v>
      </c>
      <c r="E353" s="22">
        <v>252000</v>
      </c>
      <c r="F353" s="23"/>
      <c r="G353" s="23"/>
    </row>
    <row r="354" spans="3:7">
      <c r="C354" s="49" t="s">
        <v>342</v>
      </c>
      <c r="D354" s="23" t="s">
        <v>77</v>
      </c>
      <c r="E354" s="22">
        <v>80325</v>
      </c>
      <c r="F354" s="23"/>
      <c r="G354" s="23"/>
    </row>
    <row r="355" spans="3:7">
      <c r="C355" s="49" t="s">
        <v>343</v>
      </c>
      <c r="D355" s="23" t="s">
        <v>77</v>
      </c>
      <c r="E355" s="22">
        <v>80325</v>
      </c>
      <c r="F355" s="23"/>
      <c r="G355" s="23"/>
    </row>
    <row r="356" spans="3:7">
      <c r="C356" s="49" t="s">
        <v>1093</v>
      </c>
      <c r="D356" s="23" t="s">
        <v>2</v>
      </c>
      <c r="E356" s="22" t="e">
        <f>#REF!</f>
        <v>#REF!</v>
      </c>
      <c r="F356" s="23"/>
      <c r="G356" s="23"/>
    </row>
    <row r="357" spans="3:7">
      <c r="C357" s="49" t="s">
        <v>374</v>
      </c>
      <c r="D357" s="23" t="s">
        <v>2</v>
      </c>
      <c r="E357" s="22" t="e">
        <f>#REF!</f>
        <v>#REF!</v>
      </c>
      <c r="F357" s="23"/>
      <c r="G357" s="23"/>
    </row>
    <row r="358" spans="3:7">
      <c r="C358" s="49" t="s">
        <v>504</v>
      </c>
      <c r="D358" s="23" t="s">
        <v>12</v>
      </c>
      <c r="E358" s="22">
        <v>11800</v>
      </c>
      <c r="F358" s="23"/>
      <c r="G358" s="23"/>
    </row>
    <row r="359" spans="3:7">
      <c r="C359" s="49" t="s">
        <v>503</v>
      </c>
      <c r="D359" s="23" t="s">
        <v>12</v>
      </c>
      <c r="E359" s="22">
        <v>13100</v>
      </c>
      <c r="F359" s="23"/>
      <c r="G359" s="23"/>
    </row>
    <row r="360" spans="3:7">
      <c r="C360" s="49" t="s">
        <v>505</v>
      </c>
      <c r="D360" s="23" t="s">
        <v>12</v>
      </c>
      <c r="E360" s="22">
        <v>15900</v>
      </c>
      <c r="F360" s="23"/>
      <c r="G360" s="23"/>
    </row>
    <row r="361" spans="3:7">
      <c r="C361" s="49" t="s">
        <v>216</v>
      </c>
      <c r="D361" s="23" t="s">
        <v>12</v>
      </c>
      <c r="E361" s="22">
        <v>29100</v>
      </c>
      <c r="F361" s="23"/>
      <c r="G361" s="23"/>
    </row>
    <row r="362" spans="3:7">
      <c r="C362" s="49" t="s">
        <v>217</v>
      </c>
      <c r="D362" s="23" t="s">
        <v>12</v>
      </c>
      <c r="E362" s="22">
        <v>38900</v>
      </c>
      <c r="F362" s="23"/>
      <c r="G362" s="23"/>
    </row>
    <row r="363" spans="3:7">
      <c r="C363" s="49" t="s">
        <v>307</v>
      </c>
      <c r="D363" s="23" t="s">
        <v>77</v>
      </c>
      <c r="E363" s="22">
        <v>49980</v>
      </c>
      <c r="F363" s="23"/>
      <c r="G363" s="23"/>
    </row>
    <row r="364" spans="3:7">
      <c r="C364" s="49" t="s">
        <v>308</v>
      </c>
      <c r="D364" s="23" t="s">
        <v>77</v>
      </c>
      <c r="E364" s="22">
        <v>49980</v>
      </c>
      <c r="F364" s="23"/>
      <c r="G364" s="23"/>
    </row>
    <row r="365" spans="3:7">
      <c r="C365" s="49" t="s">
        <v>988</v>
      </c>
      <c r="D365" s="23" t="s">
        <v>12</v>
      </c>
      <c r="E365" s="22">
        <v>361200</v>
      </c>
      <c r="F365" s="23"/>
      <c r="G365" s="23"/>
    </row>
    <row r="366" spans="3:7">
      <c r="C366" s="49" t="s">
        <v>482</v>
      </c>
      <c r="D366" s="23" t="s">
        <v>12</v>
      </c>
      <c r="E366" s="22">
        <v>304500</v>
      </c>
      <c r="F366" s="23"/>
      <c r="G366" s="23"/>
    </row>
    <row r="367" spans="3:7">
      <c r="C367" s="49" t="s">
        <v>481</v>
      </c>
      <c r="D367" s="23" t="s">
        <v>12</v>
      </c>
      <c r="E367" s="22">
        <v>340000</v>
      </c>
      <c r="F367" s="23"/>
      <c r="G367" s="23"/>
    </row>
    <row r="368" spans="3:7">
      <c r="C368" s="49" t="e">
        <f>UPPER(#REF!)</f>
        <v>#REF!</v>
      </c>
      <c r="D368" s="23" t="e">
        <f>#REF!</f>
        <v>#REF!</v>
      </c>
      <c r="E368" s="22" t="e">
        <f>#REF!</f>
        <v>#REF!</v>
      </c>
      <c r="F368" s="23"/>
      <c r="G368" s="23"/>
    </row>
    <row r="369" spans="3:9">
      <c r="C369" s="49" t="s">
        <v>1007</v>
      </c>
      <c r="D369" s="23" t="s">
        <v>76</v>
      </c>
      <c r="E369" s="22" t="e">
        <f>#REF!</f>
        <v>#REF!</v>
      </c>
      <c r="F369" s="23"/>
      <c r="G369" s="23"/>
    </row>
    <row r="370" spans="3:9">
      <c r="C370" s="49" t="s">
        <v>344</v>
      </c>
      <c r="D370" s="23" t="s">
        <v>77</v>
      </c>
      <c r="E370" s="22">
        <v>80325</v>
      </c>
      <c r="F370" s="23"/>
      <c r="G370" s="23"/>
    </row>
    <row r="371" spans="3:9">
      <c r="C371" s="49" t="s">
        <v>249</v>
      </c>
      <c r="D371" s="23" t="s">
        <v>12</v>
      </c>
      <c r="E371" s="22">
        <v>262900</v>
      </c>
      <c r="F371" s="23"/>
      <c r="G371" s="23"/>
    </row>
    <row r="372" spans="3:9">
      <c r="C372" s="49" t="s">
        <v>250</v>
      </c>
      <c r="D372" s="23" t="s">
        <v>12</v>
      </c>
      <c r="E372" s="22">
        <v>237571</v>
      </c>
      <c r="F372" s="23"/>
      <c r="G372" s="23"/>
    </row>
    <row r="373" spans="3:9">
      <c r="C373" s="49" t="s">
        <v>1029</v>
      </c>
      <c r="D373" s="23" t="s">
        <v>12</v>
      </c>
      <c r="E373" s="22">
        <v>255700</v>
      </c>
      <c r="F373" s="23"/>
      <c r="G373" s="23"/>
    </row>
    <row r="374" spans="3:9">
      <c r="C374" s="49" t="s">
        <v>94</v>
      </c>
      <c r="D374" s="23" t="s">
        <v>12</v>
      </c>
      <c r="E374" s="22">
        <v>2000</v>
      </c>
      <c r="F374" s="23"/>
      <c r="G374" s="23"/>
    </row>
    <row r="375" spans="3:9">
      <c r="C375" s="49" t="s">
        <v>1273</v>
      </c>
      <c r="D375" s="23" t="s">
        <v>1244</v>
      </c>
      <c r="E375" s="22">
        <v>851300</v>
      </c>
      <c r="F375" s="23"/>
      <c r="G375" s="23"/>
      <c r="H375" s="127"/>
      <c r="I375" s="127"/>
    </row>
    <row r="376" spans="3:9">
      <c r="C376" s="49" t="s">
        <v>214</v>
      </c>
      <c r="D376" s="23" t="s">
        <v>12</v>
      </c>
      <c r="E376" s="22">
        <v>38000</v>
      </c>
      <c r="F376" s="23"/>
      <c r="G376" s="23"/>
    </row>
    <row r="377" spans="3:9">
      <c r="C377" s="49" t="s">
        <v>215</v>
      </c>
      <c r="D377" s="23" t="s">
        <v>12</v>
      </c>
      <c r="E377" s="22">
        <v>41000</v>
      </c>
      <c r="F377" s="23"/>
      <c r="G377" s="23"/>
    </row>
    <row r="378" spans="3:9">
      <c r="C378" s="49" t="s">
        <v>213</v>
      </c>
      <c r="D378" s="23" t="s">
        <v>12</v>
      </c>
      <c r="E378" s="22">
        <v>38000</v>
      </c>
      <c r="F378" s="23"/>
      <c r="G378" s="23"/>
    </row>
    <row r="379" spans="3:9">
      <c r="C379" s="49" t="s">
        <v>463</v>
      </c>
      <c r="D379" s="23"/>
      <c r="E379" s="22">
        <v>29900</v>
      </c>
      <c r="F379" s="23"/>
      <c r="G379" s="23"/>
    </row>
    <row r="380" spans="3:9">
      <c r="C380" s="49" t="s">
        <v>1032</v>
      </c>
      <c r="D380" s="23" t="s">
        <v>12</v>
      </c>
      <c r="E380" s="22">
        <v>99900</v>
      </c>
      <c r="F380" s="23"/>
      <c r="G380" s="23"/>
    </row>
    <row r="381" spans="3:9">
      <c r="C381" s="49" t="s">
        <v>85</v>
      </c>
      <c r="D381" s="23" t="s">
        <v>77</v>
      </c>
      <c r="E381" s="22">
        <v>249.9</v>
      </c>
      <c r="F381" s="23"/>
      <c r="G381" s="23"/>
    </row>
    <row r="382" spans="3:9">
      <c r="C382" s="49" t="s">
        <v>358</v>
      </c>
      <c r="D382" s="23" t="s">
        <v>76</v>
      </c>
      <c r="E382" s="22">
        <v>71.400000000000006</v>
      </c>
      <c r="F382" s="23"/>
      <c r="G382" s="23"/>
    </row>
    <row r="383" spans="3:9">
      <c r="C383" s="49" t="s">
        <v>511</v>
      </c>
      <c r="D383" s="23" t="s">
        <v>1</v>
      </c>
      <c r="E383" s="22">
        <v>10000</v>
      </c>
      <c r="F383" s="23"/>
      <c r="G383" s="23"/>
    </row>
    <row r="384" spans="3:9" ht="25.5">
      <c r="C384" s="49" t="s">
        <v>1262</v>
      </c>
      <c r="D384" s="23" t="s">
        <v>12</v>
      </c>
      <c r="E384" s="22">
        <v>83232</v>
      </c>
      <c r="F384" s="23"/>
      <c r="G384" s="23"/>
      <c r="H384" s="127"/>
      <c r="I384" s="127"/>
    </row>
    <row r="385" spans="2:7">
      <c r="C385" s="49" t="s">
        <v>221</v>
      </c>
      <c r="D385" s="23" t="s">
        <v>12</v>
      </c>
      <c r="E385" s="22">
        <v>98900</v>
      </c>
      <c r="F385" s="23"/>
      <c r="G385" s="23"/>
    </row>
    <row r="386" spans="2:7">
      <c r="C386" s="49" t="s">
        <v>222</v>
      </c>
      <c r="D386" s="23" t="s">
        <v>12</v>
      </c>
      <c r="E386" s="22">
        <v>29259.333333333332</v>
      </c>
      <c r="F386" s="23"/>
      <c r="G386" s="23"/>
    </row>
    <row r="387" spans="2:7">
      <c r="C387" s="49" t="s">
        <v>496</v>
      </c>
      <c r="D387" s="23" t="s">
        <v>12</v>
      </c>
      <c r="E387" s="22">
        <v>16500</v>
      </c>
      <c r="F387" s="23"/>
      <c r="G387" s="23"/>
    </row>
    <row r="388" spans="2:7">
      <c r="C388" s="49" t="s">
        <v>192</v>
      </c>
      <c r="D388" s="23" t="s">
        <v>12</v>
      </c>
      <c r="E388" s="22">
        <v>13866.666666666666</v>
      </c>
      <c r="F388" s="23"/>
      <c r="G388" s="23"/>
    </row>
    <row r="389" spans="2:7">
      <c r="B389" s="13" t="s">
        <v>72</v>
      </c>
      <c r="C389" s="49" t="s">
        <v>130</v>
      </c>
      <c r="D389" s="23" t="s">
        <v>12</v>
      </c>
      <c r="E389" s="22">
        <v>4100</v>
      </c>
      <c r="F389" s="23"/>
      <c r="G389" s="23"/>
    </row>
    <row r="390" spans="2:7">
      <c r="B390" s="13" t="s">
        <v>72</v>
      </c>
      <c r="C390" s="49" t="s">
        <v>129</v>
      </c>
      <c r="D390" s="23" t="s">
        <v>12</v>
      </c>
      <c r="E390" s="22">
        <v>4992</v>
      </c>
      <c r="F390" s="23"/>
      <c r="G390" s="23"/>
    </row>
    <row r="391" spans="2:7">
      <c r="C391" s="49" t="s">
        <v>1143</v>
      </c>
      <c r="D391" s="23" t="s">
        <v>12</v>
      </c>
      <c r="E391" s="22">
        <v>92900</v>
      </c>
      <c r="F391" s="23"/>
      <c r="G391" s="23"/>
    </row>
    <row r="392" spans="2:7">
      <c r="C392" s="49" t="s">
        <v>1142</v>
      </c>
      <c r="D392" s="23" t="s">
        <v>12</v>
      </c>
      <c r="E392" s="22">
        <v>159900</v>
      </c>
      <c r="F392" s="23"/>
      <c r="G392" s="23"/>
    </row>
    <row r="393" spans="2:7">
      <c r="C393" s="49" t="s">
        <v>1146</v>
      </c>
      <c r="D393" s="23" t="s">
        <v>12</v>
      </c>
      <c r="E393" s="22">
        <v>342150</v>
      </c>
      <c r="F393" s="23"/>
      <c r="G393" s="23"/>
    </row>
    <row r="394" spans="2:7">
      <c r="C394" s="49" t="s">
        <v>173</v>
      </c>
      <c r="D394" s="23" t="s">
        <v>12</v>
      </c>
      <c r="E394" s="22">
        <v>182100</v>
      </c>
      <c r="F394" s="23"/>
      <c r="G394" s="23"/>
    </row>
    <row r="395" spans="2:7">
      <c r="C395" s="49" t="s">
        <v>176</v>
      </c>
      <c r="D395" s="23" t="s">
        <v>12</v>
      </c>
      <c r="E395" s="22">
        <v>118700</v>
      </c>
      <c r="F395" s="23"/>
      <c r="G395" s="23"/>
    </row>
    <row r="396" spans="2:7">
      <c r="C396" s="49" t="s">
        <v>175</v>
      </c>
      <c r="D396" s="23" t="s">
        <v>12</v>
      </c>
      <c r="E396" s="22">
        <v>127500</v>
      </c>
      <c r="F396" s="23"/>
      <c r="G396" s="23"/>
    </row>
    <row r="397" spans="2:7">
      <c r="C397" s="49" t="s">
        <v>174</v>
      </c>
      <c r="D397" s="23" t="s">
        <v>12</v>
      </c>
      <c r="E397" s="22">
        <v>166400</v>
      </c>
      <c r="F397" s="23"/>
      <c r="G397" s="23"/>
    </row>
    <row r="398" spans="2:7">
      <c r="C398" s="49" t="s">
        <v>178</v>
      </c>
      <c r="D398" s="23" t="s">
        <v>12</v>
      </c>
      <c r="E398" s="22">
        <v>109700</v>
      </c>
      <c r="F398" s="23"/>
      <c r="G398" s="23"/>
    </row>
    <row r="399" spans="2:7">
      <c r="C399" s="49" t="s">
        <v>177</v>
      </c>
      <c r="D399" s="23" t="s">
        <v>12</v>
      </c>
      <c r="E399" s="22">
        <v>129000</v>
      </c>
      <c r="F399" s="23"/>
      <c r="G399" s="23"/>
    </row>
    <row r="400" spans="2:7">
      <c r="C400" s="49" t="s">
        <v>1144</v>
      </c>
      <c r="D400" s="23" t="s">
        <v>12</v>
      </c>
      <c r="E400" s="22">
        <v>140800</v>
      </c>
      <c r="F400" s="23"/>
      <c r="G400" s="23"/>
    </row>
    <row r="401" spans="2:9">
      <c r="C401" s="49" t="s">
        <v>254</v>
      </c>
      <c r="D401" s="23" t="s">
        <v>12</v>
      </c>
      <c r="E401" s="22">
        <v>220600</v>
      </c>
      <c r="F401" s="23"/>
      <c r="G401" s="23"/>
    </row>
    <row r="402" spans="2:9">
      <c r="C402" s="49" t="s">
        <v>255</v>
      </c>
      <c r="D402" s="23" t="s">
        <v>12</v>
      </c>
      <c r="E402" s="22">
        <v>182000</v>
      </c>
      <c r="F402" s="23"/>
      <c r="G402" s="23"/>
    </row>
    <row r="403" spans="2:9">
      <c r="C403" s="49" t="s">
        <v>256</v>
      </c>
      <c r="D403" s="23" t="s">
        <v>12</v>
      </c>
      <c r="E403" s="22">
        <v>146400</v>
      </c>
      <c r="F403" s="23"/>
      <c r="G403" s="23"/>
    </row>
    <row r="404" spans="2:9">
      <c r="C404" s="49" t="s">
        <v>1145</v>
      </c>
      <c r="D404" s="23" t="s">
        <v>12</v>
      </c>
      <c r="E404" s="22">
        <v>482950</v>
      </c>
      <c r="F404" s="23"/>
      <c r="G404" s="23"/>
    </row>
    <row r="405" spans="2:9">
      <c r="B405" s="13" t="s">
        <v>72</v>
      </c>
      <c r="C405" s="49" t="s">
        <v>131</v>
      </c>
      <c r="D405" s="23" t="s">
        <v>12</v>
      </c>
      <c r="E405" s="22">
        <v>3225</v>
      </c>
      <c r="F405" s="23"/>
      <c r="G405" s="23"/>
    </row>
    <row r="406" spans="2:9">
      <c r="B406" s="13" t="s">
        <v>72</v>
      </c>
      <c r="C406" s="49" t="s">
        <v>132</v>
      </c>
      <c r="D406" s="23" t="s">
        <v>12</v>
      </c>
      <c r="E406" s="22">
        <v>2831</v>
      </c>
      <c r="F406" s="23"/>
      <c r="G406" s="23"/>
    </row>
    <row r="407" spans="2:9">
      <c r="B407" s="13" t="s">
        <v>72</v>
      </c>
      <c r="C407" s="49" t="s">
        <v>133</v>
      </c>
      <c r="D407" s="23" t="s">
        <v>12</v>
      </c>
      <c r="E407" s="22">
        <v>5100</v>
      </c>
      <c r="F407" s="23"/>
      <c r="G407" s="23"/>
    </row>
    <row r="408" spans="2:9">
      <c r="B408" s="13" t="s">
        <v>72</v>
      </c>
      <c r="C408" s="49" t="s">
        <v>134</v>
      </c>
      <c r="D408" s="23" t="s">
        <v>12</v>
      </c>
      <c r="E408" s="22">
        <v>6424.333333333333</v>
      </c>
      <c r="F408" s="23"/>
      <c r="G408" s="23"/>
    </row>
    <row r="409" spans="2:9">
      <c r="C409" s="49" t="s">
        <v>1141</v>
      </c>
      <c r="D409" s="23" t="s">
        <v>12</v>
      </c>
      <c r="E409" s="22">
        <v>26600</v>
      </c>
      <c r="F409" s="23"/>
      <c r="G409" s="23"/>
    </row>
    <row r="410" spans="2:9">
      <c r="C410" s="49" t="s">
        <v>225</v>
      </c>
      <c r="D410" s="23" t="s">
        <v>12</v>
      </c>
      <c r="E410" s="22">
        <v>39000</v>
      </c>
      <c r="F410" s="23"/>
      <c r="G410" s="23"/>
    </row>
    <row r="411" spans="2:9">
      <c r="C411" s="49" t="s">
        <v>490</v>
      </c>
      <c r="D411" s="23" t="s">
        <v>12</v>
      </c>
      <c r="E411" s="22">
        <v>15000</v>
      </c>
      <c r="F411" s="23"/>
      <c r="G411" s="23"/>
    </row>
    <row r="412" spans="2:9">
      <c r="B412" s="13" t="s">
        <v>72</v>
      </c>
      <c r="C412" s="49" t="s">
        <v>135</v>
      </c>
      <c r="D412" s="23" t="s">
        <v>12</v>
      </c>
      <c r="E412" s="22">
        <v>2650</v>
      </c>
      <c r="F412" s="23"/>
      <c r="G412" s="23"/>
    </row>
    <row r="413" spans="2:9">
      <c r="B413" s="13" t="s">
        <v>72</v>
      </c>
      <c r="C413" s="49" t="s">
        <v>136</v>
      </c>
      <c r="D413" s="23" t="s">
        <v>12</v>
      </c>
      <c r="E413" s="22">
        <v>3475</v>
      </c>
      <c r="F413" s="23"/>
      <c r="G413" s="23"/>
    </row>
    <row r="414" spans="2:9">
      <c r="C414" s="49" t="s">
        <v>483</v>
      </c>
      <c r="D414" s="23" t="s">
        <v>5</v>
      </c>
      <c r="E414" s="22">
        <v>40698</v>
      </c>
      <c r="F414" s="23"/>
      <c r="G414" s="23"/>
    </row>
    <row r="415" spans="2:9">
      <c r="C415" s="49" t="s">
        <v>487</v>
      </c>
      <c r="D415" s="23" t="s">
        <v>5</v>
      </c>
      <c r="E415" s="22">
        <v>53550</v>
      </c>
      <c r="F415" s="23"/>
      <c r="G415" s="23"/>
    </row>
    <row r="416" spans="2:9">
      <c r="C416" s="49" t="s">
        <v>1265</v>
      </c>
      <c r="D416" s="23" t="s">
        <v>2</v>
      </c>
      <c r="E416" s="22">
        <v>120000</v>
      </c>
      <c r="F416" s="23"/>
      <c r="G416" s="23"/>
      <c r="H416" s="127"/>
      <c r="I416" s="127"/>
    </row>
    <row r="417" spans="3:7">
      <c r="C417" s="49" t="s">
        <v>247</v>
      </c>
      <c r="D417" s="23" t="s">
        <v>87</v>
      </c>
      <c r="E417" s="22">
        <v>65900</v>
      </c>
      <c r="F417" s="23"/>
      <c r="G417" s="23"/>
    </row>
    <row r="418" spans="3:7">
      <c r="C418" s="49" t="s">
        <v>493</v>
      </c>
      <c r="D418" s="23" t="s">
        <v>87</v>
      </c>
      <c r="E418" s="22">
        <v>50000</v>
      </c>
      <c r="F418" s="23"/>
      <c r="G418" s="23"/>
    </row>
    <row r="419" spans="3:7">
      <c r="C419" s="49" t="s">
        <v>209</v>
      </c>
      <c r="D419" s="23" t="s">
        <v>87</v>
      </c>
      <c r="E419" s="22">
        <v>42000</v>
      </c>
      <c r="F419" s="23"/>
      <c r="G419" s="23"/>
    </row>
    <row r="420" spans="3:7">
      <c r="C420" s="49" t="s">
        <v>208</v>
      </c>
      <c r="D420" s="23" t="s">
        <v>87</v>
      </c>
      <c r="E420" s="22">
        <v>38000</v>
      </c>
      <c r="F420" s="23"/>
      <c r="G420" s="23"/>
    </row>
    <row r="421" spans="3:7">
      <c r="C421" s="49" t="s">
        <v>207</v>
      </c>
      <c r="D421" s="23" t="s">
        <v>87</v>
      </c>
      <c r="E421" s="22">
        <v>28000</v>
      </c>
      <c r="F421" s="23"/>
      <c r="G421" s="23"/>
    </row>
    <row r="422" spans="3:7">
      <c r="C422" s="49" t="s">
        <v>1117</v>
      </c>
      <c r="D422" s="23" t="s">
        <v>87</v>
      </c>
      <c r="E422" s="22">
        <v>107000</v>
      </c>
      <c r="F422" s="23"/>
      <c r="G422" s="23"/>
    </row>
    <row r="423" spans="3:7">
      <c r="C423" s="49" t="s">
        <v>218</v>
      </c>
      <c r="D423" s="23" t="s">
        <v>1</v>
      </c>
      <c r="E423" s="22">
        <v>26900</v>
      </c>
      <c r="F423" s="23"/>
      <c r="G423" s="23"/>
    </row>
    <row r="424" spans="3:7">
      <c r="C424" s="49" t="s">
        <v>219</v>
      </c>
      <c r="D424" s="23" t="s">
        <v>1</v>
      </c>
      <c r="E424" s="22">
        <v>39900</v>
      </c>
      <c r="F424" s="23"/>
      <c r="G424" s="23"/>
    </row>
    <row r="425" spans="3:7">
      <c r="C425" s="2" t="s">
        <v>220</v>
      </c>
      <c r="D425" s="23" t="s">
        <v>1</v>
      </c>
      <c r="E425" s="22">
        <v>44900</v>
      </c>
      <c r="F425" s="23"/>
      <c r="G425" s="23"/>
    </row>
    <row r="426" spans="3:7">
      <c r="C426" s="49" t="s">
        <v>1124</v>
      </c>
      <c r="D426" s="23" t="s">
        <v>1</v>
      </c>
      <c r="E426" s="22">
        <f>57500*1.19</f>
        <v>68425</v>
      </c>
      <c r="F426" s="23"/>
      <c r="G426" s="23"/>
    </row>
    <row r="427" spans="3:7" ht="25.5">
      <c r="C427" s="49" t="s">
        <v>1096</v>
      </c>
      <c r="D427" s="23" t="s">
        <v>12</v>
      </c>
      <c r="E427" s="22">
        <v>180000</v>
      </c>
      <c r="F427" s="23"/>
      <c r="G427" s="23"/>
    </row>
    <row r="428" spans="3:7">
      <c r="C428" s="49" t="s">
        <v>139</v>
      </c>
      <c r="D428" s="23" t="s">
        <v>12</v>
      </c>
      <c r="E428" s="22">
        <f>17578.25+4321.75</f>
        <v>21900</v>
      </c>
      <c r="F428" s="23"/>
      <c r="G428" s="23"/>
    </row>
    <row r="429" spans="3:7">
      <c r="C429" s="49" t="s">
        <v>140</v>
      </c>
      <c r="D429" s="23" t="s">
        <v>12</v>
      </c>
      <c r="E429" s="22">
        <v>33911.5</v>
      </c>
      <c r="F429" s="23"/>
      <c r="G429" s="23"/>
    </row>
    <row r="430" spans="3:7">
      <c r="C430" s="49" t="s">
        <v>191</v>
      </c>
      <c r="D430" s="23" t="s">
        <v>12</v>
      </c>
      <c r="E430" s="22">
        <v>15000</v>
      </c>
      <c r="F430" s="23"/>
      <c r="G430" s="23"/>
    </row>
    <row r="431" spans="3:7">
      <c r="C431" s="49" t="s">
        <v>359</v>
      </c>
      <c r="D431" s="23"/>
      <c r="E431" s="22">
        <v>279.64999999999998</v>
      </c>
      <c r="F431" s="23"/>
      <c r="G431" s="23"/>
    </row>
    <row r="432" spans="3:7">
      <c r="C432" s="49" t="s">
        <v>360</v>
      </c>
      <c r="D432" s="23"/>
      <c r="E432" s="22">
        <v>583.1</v>
      </c>
      <c r="F432" s="23"/>
      <c r="G432" s="23"/>
    </row>
    <row r="433" spans="3:7">
      <c r="C433" s="49" t="s">
        <v>93</v>
      </c>
      <c r="D433" s="23"/>
      <c r="E433" s="22">
        <v>48700</v>
      </c>
      <c r="F433" s="23"/>
      <c r="G433" s="23"/>
    </row>
    <row r="434" spans="3:7">
      <c r="C434" s="49" t="s">
        <v>458</v>
      </c>
      <c r="D434" s="23" t="s">
        <v>12</v>
      </c>
      <c r="E434" s="22"/>
      <c r="F434" s="23"/>
      <c r="G434" s="23"/>
    </row>
    <row r="435" spans="3:7">
      <c r="C435" s="49" t="s">
        <v>1155</v>
      </c>
      <c r="D435" s="23" t="s">
        <v>12</v>
      </c>
      <c r="E435" s="22">
        <v>12000</v>
      </c>
      <c r="F435" s="23"/>
      <c r="G435" s="23"/>
    </row>
    <row r="436" spans="3:7">
      <c r="C436" s="199" t="s">
        <v>1148</v>
      </c>
      <c r="D436" s="23" t="s">
        <v>1</v>
      </c>
      <c r="E436" s="22">
        <v>25838</v>
      </c>
      <c r="F436" s="23"/>
      <c r="G436" s="23"/>
    </row>
    <row r="437" spans="3:7">
      <c r="C437" s="49" t="s">
        <v>448</v>
      </c>
      <c r="D437" s="23" t="s">
        <v>77</v>
      </c>
      <c r="E437" s="22">
        <v>29750</v>
      </c>
      <c r="F437" s="23"/>
      <c r="G437" s="23"/>
    </row>
    <row r="438" spans="3:7">
      <c r="C438" s="49" t="s">
        <v>1056</v>
      </c>
      <c r="D438" s="23" t="s">
        <v>12</v>
      </c>
      <c r="E438" s="22">
        <v>420000</v>
      </c>
      <c r="F438" s="23"/>
      <c r="G438" s="23"/>
    </row>
    <row r="439" spans="3:7">
      <c r="C439" s="49" t="s">
        <v>361</v>
      </c>
      <c r="D439" s="23"/>
      <c r="E439" s="22">
        <v>295.12</v>
      </c>
      <c r="F439" s="23"/>
      <c r="G439" s="23"/>
    </row>
    <row r="440" spans="3:7">
      <c r="C440" s="49" t="s">
        <v>444</v>
      </c>
      <c r="D440" s="23" t="s">
        <v>12</v>
      </c>
      <c r="E440" s="22">
        <v>519900</v>
      </c>
      <c r="F440" s="23"/>
      <c r="G440" s="23"/>
    </row>
    <row r="441" spans="3:7">
      <c r="C441" s="49" t="s">
        <v>1061</v>
      </c>
      <c r="D441" s="23" t="s">
        <v>12</v>
      </c>
      <c r="E441" s="22">
        <v>3000</v>
      </c>
      <c r="F441" s="23"/>
      <c r="G441" s="23"/>
    </row>
    <row r="442" spans="3:7">
      <c r="C442" s="49" t="s">
        <v>1043</v>
      </c>
      <c r="D442" s="23" t="s">
        <v>1</v>
      </c>
      <c r="E442" s="22">
        <v>535219</v>
      </c>
      <c r="F442" s="23"/>
      <c r="G442" s="23"/>
    </row>
    <row r="443" spans="3:7" ht="25.5">
      <c r="C443" s="49" t="s">
        <v>1034</v>
      </c>
      <c r="D443" s="23" t="s">
        <v>1</v>
      </c>
      <c r="E443" s="22">
        <v>495000</v>
      </c>
      <c r="F443" s="23"/>
      <c r="G443" s="23"/>
    </row>
    <row r="444" spans="3:7">
      <c r="C444" s="49" t="s">
        <v>269</v>
      </c>
      <c r="D444" s="23" t="s">
        <v>12</v>
      </c>
      <c r="E444" s="22">
        <f>(1218470+300000)*1.19</f>
        <v>1806979.2999999998</v>
      </c>
      <c r="F444" s="23"/>
      <c r="G444" s="23"/>
    </row>
    <row r="445" spans="3:7">
      <c r="C445" s="49" t="s">
        <v>78</v>
      </c>
      <c r="D445" s="23" t="s">
        <v>1</v>
      </c>
      <c r="E445" s="22">
        <v>2975</v>
      </c>
      <c r="F445" s="23"/>
      <c r="G445" s="23"/>
    </row>
    <row r="446" spans="3:7">
      <c r="C446" s="49" t="s">
        <v>91</v>
      </c>
      <c r="D446" s="23" t="s">
        <v>77</v>
      </c>
      <c r="E446" s="22">
        <v>16608</v>
      </c>
      <c r="F446" s="23"/>
      <c r="G446" s="23"/>
    </row>
    <row r="447" spans="3:7">
      <c r="C447" s="49" t="s">
        <v>182</v>
      </c>
      <c r="D447" s="23" t="s">
        <v>75</v>
      </c>
      <c r="E447" s="22">
        <v>2401.6666666666665</v>
      </c>
      <c r="F447" s="23"/>
      <c r="G447" s="23"/>
    </row>
    <row r="448" spans="3:7">
      <c r="C448" s="49" t="s">
        <v>74</v>
      </c>
      <c r="D448" s="23" t="s">
        <v>75</v>
      </c>
      <c r="E448" s="22">
        <v>3399</v>
      </c>
      <c r="F448" s="23"/>
      <c r="G448" s="23"/>
    </row>
    <row r="449" spans="3:9">
      <c r="C449" s="49" t="s">
        <v>183</v>
      </c>
      <c r="D449" s="23" t="s">
        <v>75</v>
      </c>
      <c r="E449" s="22">
        <v>2140</v>
      </c>
      <c r="F449" s="23"/>
      <c r="G449" s="23"/>
    </row>
    <row r="450" spans="3:9">
      <c r="C450" s="49" t="s">
        <v>306</v>
      </c>
      <c r="D450" s="23" t="s">
        <v>77</v>
      </c>
      <c r="E450" s="22">
        <v>36295</v>
      </c>
      <c r="F450" s="23"/>
      <c r="G450" s="23"/>
    </row>
    <row r="451" spans="3:9">
      <c r="C451" s="49" t="s">
        <v>1083</v>
      </c>
      <c r="D451" s="23" t="s">
        <v>2</v>
      </c>
      <c r="E451" s="22" t="e">
        <f>#REF!</f>
        <v>#REF!</v>
      </c>
      <c r="F451" s="23"/>
      <c r="G451" s="23"/>
      <c r="H451" s="127"/>
      <c r="I451" s="127"/>
    </row>
    <row r="452" spans="3:9">
      <c r="C452" s="49" t="s">
        <v>277</v>
      </c>
      <c r="D452" s="23" t="s">
        <v>76</v>
      </c>
      <c r="E452" s="22">
        <v>151130</v>
      </c>
      <c r="F452" s="23"/>
      <c r="G452" s="23"/>
    </row>
    <row r="453" spans="3:9">
      <c r="C453" s="49" t="s">
        <v>276</v>
      </c>
      <c r="D453" s="23" t="s">
        <v>76</v>
      </c>
      <c r="E453" s="22">
        <v>192780</v>
      </c>
      <c r="F453" s="23"/>
      <c r="G453" s="23"/>
    </row>
    <row r="454" spans="3:9">
      <c r="C454" s="49" t="s">
        <v>275</v>
      </c>
      <c r="D454" s="23" t="s">
        <v>76</v>
      </c>
      <c r="E454" s="22">
        <v>203490</v>
      </c>
      <c r="F454" s="23"/>
      <c r="G454" s="23"/>
    </row>
    <row r="455" spans="3:9">
      <c r="C455" s="49" t="e">
        <f>UPPER(#REF!)</f>
        <v>#REF!</v>
      </c>
      <c r="D455" s="23" t="e">
        <f>#REF!</f>
        <v>#REF!</v>
      </c>
      <c r="E455" s="22" t="e">
        <f>#REF!</f>
        <v>#REF!</v>
      </c>
      <c r="F455" s="23"/>
      <c r="G455" s="23"/>
    </row>
    <row r="456" spans="3:9">
      <c r="C456" s="49" t="s">
        <v>362</v>
      </c>
      <c r="D456" s="23"/>
      <c r="E456" s="22">
        <v>773.5</v>
      </c>
      <c r="F456" s="23"/>
      <c r="G456" s="23"/>
    </row>
    <row r="457" spans="3:9">
      <c r="C457" s="49" t="s">
        <v>335</v>
      </c>
      <c r="D457" s="23" t="s">
        <v>77</v>
      </c>
      <c r="E457" s="22">
        <v>821.1</v>
      </c>
      <c r="F457" s="23"/>
      <c r="G457" s="23"/>
    </row>
    <row r="458" spans="3:9">
      <c r="C458" s="49" t="s">
        <v>363</v>
      </c>
      <c r="D458" s="23"/>
      <c r="E458" s="22">
        <v>80.92</v>
      </c>
      <c r="F458" s="23"/>
      <c r="G458" s="23"/>
    </row>
    <row r="459" spans="3:9">
      <c r="C459" s="49" t="s">
        <v>364</v>
      </c>
      <c r="D459" s="23"/>
      <c r="E459" s="22">
        <v>309.39999999999998</v>
      </c>
      <c r="F459" s="23"/>
      <c r="G459" s="23"/>
    </row>
    <row r="460" spans="3:9">
      <c r="C460" s="49" t="s">
        <v>365</v>
      </c>
      <c r="D460" s="23"/>
      <c r="E460" s="22">
        <v>83.3</v>
      </c>
      <c r="F460" s="23"/>
      <c r="G460" s="23"/>
    </row>
    <row r="461" spans="3:9">
      <c r="C461" s="49" t="s">
        <v>366</v>
      </c>
      <c r="D461" s="23"/>
      <c r="E461" s="22">
        <v>166.6</v>
      </c>
      <c r="F461" s="23"/>
      <c r="G461" s="23"/>
    </row>
    <row r="462" spans="3:9">
      <c r="C462" s="49" t="s">
        <v>348</v>
      </c>
      <c r="D462" s="23" t="s">
        <v>76</v>
      </c>
      <c r="E462" s="22">
        <v>33320</v>
      </c>
      <c r="F462" s="23"/>
      <c r="G462" s="23"/>
    </row>
    <row r="463" spans="3:9">
      <c r="C463" s="49" t="s">
        <v>248</v>
      </c>
      <c r="D463" s="23" t="s">
        <v>12</v>
      </c>
      <c r="E463" s="22">
        <v>501900</v>
      </c>
      <c r="F463" s="23"/>
      <c r="G463" s="23"/>
    </row>
    <row r="464" spans="3:9" ht="38.25">
      <c r="C464" s="49" t="s">
        <v>1150</v>
      </c>
      <c r="D464" s="23" t="s">
        <v>1</v>
      </c>
      <c r="E464" s="22">
        <v>95000</v>
      </c>
      <c r="F464" s="23"/>
      <c r="G464" s="23"/>
    </row>
    <row r="465" spans="3:7">
      <c r="C465" s="49" t="s">
        <v>1033</v>
      </c>
      <c r="D465" s="23" t="s">
        <v>12</v>
      </c>
      <c r="E465" s="22">
        <v>978264</v>
      </c>
      <c r="F465" s="23"/>
      <c r="G465" s="23"/>
    </row>
    <row r="466" spans="3:7">
      <c r="C466" s="49" t="s">
        <v>486</v>
      </c>
      <c r="D466" s="23" t="s">
        <v>76</v>
      </c>
      <c r="E466" s="22">
        <v>33320</v>
      </c>
      <c r="F466" s="23"/>
      <c r="G466" s="23"/>
    </row>
    <row r="467" spans="3:7">
      <c r="C467" s="49" t="s">
        <v>1057</v>
      </c>
      <c r="D467" s="23" t="s">
        <v>12</v>
      </c>
      <c r="E467" s="22">
        <v>14200</v>
      </c>
      <c r="F467" s="23"/>
      <c r="G467" s="23"/>
    </row>
    <row r="468" spans="3:7">
      <c r="C468" s="49" t="s">
        <v>459</v>
      </c>
      <c r="D468" s="23" t="s">
        <v>7</v>
      </c>
      <c r="E468" s="22">
        <v>10092.385964912281</v>
      </c>
      <c r="F468" s="23"/>
      <c r="G468" s="23"/>
    </row>
    <row r="469" spans="3:7">
      <c r="C469" s="49" t="s">
        <v>184</v>
      </c>
      <c r="D469" s="23" t="s">
        <v>7</v>
      </c>
      <c r="E469" s="22">
        <v>10380</v>
      </c>
      <c r="F469" s="23"/>
      <c r="G469" s="23"/>
    </row>
    <row r="470" spans="3:7">
      <c r="C470" s="49" t="s">
        <v>189</v>
      </c>
      <c r="D470" s="23" t="s">
        <v>87</v>
      </c>
      <c r="E470" s="22">
        <v>39900</v>
      </c>
      <c r="F470" s="23"/>
      <c r="G470" s="23"/>
    </row>
    <row r="471" spans="3:7">
      <c r="C471" s="49" t="s">
        <v>435</v>
      </c>
      <c r="D471" s="23" t="s">
        <v>12</v>
      </c>
      <c r="E471" s="22">
        <v>219900</v>
      </c>
      <c r="F471" s="23"/>
      <c r="G471" s="23"/>
    </row>
    <row r="472" spans="3:7">
      <c r="C472" s="49" t="s">
        <v>188</v>
      </c>
      <c r="D472" s="23" t="s">
        <v>7</v>
      </c>
      <c r="E472" s="22">
        <v>40900</v>
      </c>
      <c r="F472" s="23"/>
      <c r="G472" s="23"/>
    </row>
    <row r="473" spans="3:7">
      <c r="C473" s="49" t="s">
        <v>1020</v>
      </c>
      <c r="D473" s="23" t="s">
        <v>7</v>
      </c>
      <c r="E473" s="22">
        <v>16102</v>
      </c>
      <c r="F473" s="23"/>
      <c r="G473" s="23"/>
    </row>
    <row r="474" spans="3:7">
      <c r="C474" s="49" t="s">
        <v>437</v>
      </c>
      <c r="D474" s="23" t="s">
        <v>12</v>
      </c>
      <c r="E474" s="22">
        <v>7940</v>
      </c>
      <c r="F474" s="23"/>
      <c r="G474" s="23"/>
    </row>
    <row r="475" spans="3:7">
      <c r="C475" s="49" t="s">
        <v>436</v>
      </c>
      <c r="D475" s="23" t="s">
        <v>12</v>
      </c>
      <c r="E475" s="22">
        <v>7940</v>
      </c>
      <c r="F475" s="23"/>
      <c r="G475" s="23"/>
    </row>
    <row r="476" spans="3:7">
      <c r="C476" s="49" t="s">
        <v>186</v>
      </c>
      <c r="D476" s="23" t="s">
        <v>7</v>
      </c>
      <c r="E476" s="22">
        <v>74130.875</v>
      </c>
      <c r="F476" s="23"/>
      <c r="G476" s="23"/>
    </row>
    <row r="477" spans="3:7">
      <c r="C477" s="49" t="s">
        <v>185</v>
      </c>
      <c r="D477" s="23" t="s">
        <v>12</v>
      </c>
      <c r="E477" s="22">
        <v>120892</v>
      </c>
      <c r="F477" s="23"/>
      <c r="G477" s="23"/>
    </row>
    <row r="478" spans="3:7">
      <c r="C478" s="49" t="s">
        <v>1157</v>
      </c>
      <c r="D478" s="23" t="s">
        <v>7</v>
      </c>
      <c r="E478" s="22">
        <f>167635/2</f>
        <v>83817.5</v>
      </c>
      <c r="F478" s="23"/>
      <c r="G478" s="23"/>
    </row>
    <row r="479" spans="3:7">
      <c r="C479" s="49" t="s">
        <v>1149</v>
      </c>
      <c r="D479" s="23" t="s">
        <v>12</v>
      </c>
      <c r="E479" s="22">
        <v>1232691</v>
      </c>
      <c r="F479" s="23"/>
      <c r="G479" s="23"/>
    </row>
    <row r="480" spans="3:7">
      <c r="C480" s="49" t="s">
        <v>452</v>
      </c>
      <c r="D480" s="23" t="s">
        <v>7</v>
      </c>
      <c r="E480" s="22">
        <v>40141</v>
      </c>
      <c r="F480" s="23"/>
      <c r="G480" s="23"/>
    </row>
    <row r="481" spans="3:9">
      <c r="C481" s="49" t="s">
        <v>187</v>
      </c>
      <c r="D481" s="23" t="s">
        <v>12</v>
      </c>
      <c r="E481" s="22">
        <v>24475</v>
      </c>
      <c r="F481" s="23"/>
      <c r="G481" s="23"/>
    </row>
    <row r="482" spans="3:9">
      <c r="C482" s="49" t="s">
        <v>1119</v>
      </c>
      <c r="D482" s="23" t="s">
        <v>12</v>
      </c>
      <c r="E482" s="22">
        <f>891812*1.19</f>
        <v>1061256.28</v>
      </c>
      <c r="F482" s="23"/>
      <c r="G482" s="23"/>
    </row>
    <row r="483" spans="3:9">
      <c r="C483" s="49" t="s">
        <v>1097</v>
      </c>
      <c r="D483" s="23" t="s">
        <v>1</v>
      </c>
      <c r="E483" s="22">
        <f>1208000/32</f>
        <v>37750</v>
      </c>
      <c r="F483" s="23"/>
      <c r="G483" s="23"/>
    </row>
    <row r="484" spans="3:9">
      <c r="C484" s="49" t="s">
        <v>190</v>
      </c>
      <c r="D484" s="23" t="s">
        <v>12</v>
      </c>
      <c r="E484" s="22">
        <v>8538.75</v>
      </c>
      <c r="F484" s="23"/>
      <c r="G484" s="23"/>
    </row>
    <row r="485" spans="3:9">
      <c r="C485" s="49" t="s">
        <v>508</v>
      </c>
      <c r="D485" s="23" t="s">
        <v>12</v>
      </c>
      <c r="E485" s="22">
        <v>490000</v>
      </c>
      <c r="F485" s="23"/>
      <c r="G485" s="23"/>
    </row>
    <row r="486" spans="3:9">
      <c r="C486" s="49" t="s">
        <v>454</v>
      </c>
      <c r="D486" s="23" t="s">
        <v>7</v>
      </c>
      <c r="E486" s="22">
        <v>12000</v>
      </c>
      <c r="F486" s="23"/>
      <c r="G486" s="23"/>
    </row>
    <row r="487" spans="3:9" ht="25.5">
      <c r="C487" s="49" t="s">
        <v>460</v>
      </c>
      <c r="D487" s="23" t="s">
        <v>7</v>
      </c>
      <c r="E487" s="22">
        <v>10500</v>
      </c>
      <c r="F487" s="23"/>
      <c r="G487" s="23"/>
    </row>
    <row r="488" spans="3:9">
      <c r="C488" s="49" t="s">
        <v>1126</v>
      </c>
      <c r="D488" s="23" t="s">
        <v>1127</v>
      </c>
      <c r="E488" s="22">
        <f>3500*1.19</f>
        <v>4165</v>
      </c>
      <c r="F488" s="23"/>
      <c r="G488" s="23"/>
    </row>
    <row r="489" spans="3:9">
      <c r="C489" s="49" t="s">
        <v>97</v>
      </c>
      <c r="D489" s="23" t="s">
        <v>12</v>
      </c>
      <c r="E489" s="22">
        <v>56400</v>
      </c>
      <c r="F489" s="23"/>
      <c r="G489" s="23"/>
    </row>
    <row r="490" spans="3:9">
      <c r="C490" s="49" t="s">
        <v>89</v>
      </c>
      <c r="D490" s="23" t="s">
        <v>105</v>
      </c>
      <c r="E490" s="22">
        <f>142900/8</f>
        <v>17862.5</v>
      </c>
      <c r="F490" s="23"/>
      <c r="G490" s="23"/>
    </row>
    <row r="491" spans="3:9">
      <c r="C491" s="49" t="s">
        <v>229</v>
      </c>
      <c r="D491" s="23" t="s">
        <v>12</v>
      </c>
      <c r="E491" s="22">
        <v>72900</v>
      </c>
      <c r="F491" s="23"/>
      <c r="G491" s="23"/>
    </row>
    <row r="492" spans="3:9">
      <c r="C492" s="49" t="s">
        <v>228</v>
      </c>
      <c r="D492" s="23" t="s">
        <v>12</v>
      </c>
      <c r="E492" s="22">
        <v>45900</v>
      </c>
      <c r="F492" s="23"/>
      <c r="G492" s="23"/>
    </row>
    <row r="493" spans="3:9">
      <c r="C493" s="49" t="s">
        <v>1781</v>
      </c>
      <c r="D493" s="23" t="s">
        <v>2</v>
      </c>
      <c r="E493" s="22">
        <v>65000</v>
      </c>
      <c r="F493" s="23"/>
      <c r="G493" s="23"/>
      <c r="H493" s="127"/>
      <c r="I493" s="127"/>
    </row>
    <row r="494" spans="3:9">
      <c r="C494" s="49" t="s">
        <v>509</v>
      </c>
      <c r="D494" s="23" t="s">
        <v>5</v>
      </c>
      <c r="E494" s="22">
        <v>410000</v>
      </c>
      <c r="F494" s="23"/>
      <c r="G494" s="23"/>
    </row>
    <row r="495" spans="3:9" ht="25.5">
      <c r="C495" s="49" t="s">
        <v>980</v>
      </c>
      <c r="D495" s="23" t="s">
        <v>1</v>
      </c>
      <c r="E495" s="22">
        <v>30113</v>
      </c>
      <c r="F495" s="23"/>
      <c r="G495" s="23"/>
    </row>
    <row r="496" spans="3:9">
      <c r="C496" s="49" t="s">
        <v>981</v>
      </c>
      <c r="D496" s="23" t="s">
        <v>1</v>
      </c>
      <c r="E496" s="22">
        <f>5127*0.2</f>
        <v>1025.4000000000001</v>
      </c>
      <c r="F496" s="23"/>
      <c r="G496" s="23"/>
    </row>
    <row r="497" spans="3:9" ht="25.5">
      <c r="C497" s="49" t="s">
        <v>982</v>
      </c>
      <c r="D497" s="23" t="s">
        <v>5</v>
      </c>
      <c r="E497" s="22">
        <v>160000</v>
      </c>
      <c r="F497" s="23"/>
      <c r="G497" s="23"/>
    </row>
    <row r="498" spans="3:9" ht="25.5">
      <c r="C498" s="49" t="s">
        <v>1068</v>
      </c>
      <c r="D498" s="23" t="s">
        <v>5</v>
      </c>
      <c r="E498" s="22">
        <v>40000</v>
      </c>
      <c r="F498" s="23"/>
      <c r="G498" s="23"/>
    </row>
    <row r="499" spans="3:9">
      <c r="C499" s="49" t="s">
        <v>983</v>
      </c>
      <c r="D499" s="23" t="s">
        <v>1</v>
      </c>
      <c r="E499" s="22">
        <v>13000</v>
      </c>
      <c r="F499" s="23"/>
      <c r="G499" s="23"/>
    </row>
    <row r="500" spans="3:9" ht="25.5">
      <c r="C500" s="49" t="s">
        <v>1040</v>
      </c>
      <c r="D500" s="23" t="s">
        <v>1</v>
      </c>
      <c r="E500" s="22">
        <v>395000</v>
      </c>
      <c r="F500" s="23"/>
      <c r="G500" s="23"/>
    </row>
    <row r="501" spans="3:9">
      <c r="C501" s="49" t="s">
        <v>1259</v>
      </c>
      <c r="D501" s="23" t="s">
        <v>12</v>
      </c>
      <c r="E501" s="22">
        <v>33525</v>
      </c>
      <c r="F501" s="23"/>
      <c r="G501" s="23"/>
      <c r="H501" s="127"/>
      <c r="I501" s="127"/>
    </row>
    <row r="502" spans="3:9">
      <c r="C502" s="49" t="s">
        <v>1258</v>
      </c>
      <c r="D502" s="23" t="s">
        <v>12</v>
      </c>
      <c r="E502" s="22">
        <v>45760</v>
      </c>
      <c r="F502" s="23"/>
      <c r="G502" s="23"/>
      <c r="H502" s="127"/>
      <c r="I502" s="127"/>
    </row>
    <row r="503" spans="3:9">
      <c r="C503" s="49" t="s">
        <v>1053</v>
      </c>
      <c r="D503" s="23" t="s">
        <v>67</v>
      </c>
      <c r="E503" s="22">
        <v>250768974</v>
      </c>
      <c r="F503" s="23"/>
      <c r="G503" s="23"/>
    </row>
    <row r="504" spans="3:9" ht="25.5">
      <c r="C504" s="49" t="s">
        <v>1042</v>
      </c>
      <c r="D504" s="23" t="s">
        <v>1</v>
      </c>
      <c r="E504" s="22">
        <v>463768</v>
      </c>
      <c r="F504" s="23"/>
      <c r="G504" s="23"/>
    </row>
    <row r="505" spans="3:9">
      <c r="C505" s="49" t="s">
        <v>141</v>
      </c>
      <c r="D505" s="23" t="s">
        <v>12</v>
      </c>
      <c r="E505" s="22">
        <v>62609.75</v>
      </c>
      <c r="F505" s="23"/>
      <c r="G505" s="23"/>
    </row>
    <row r="506" spans="3:9">
      <c r="C506" s="49" t="s">
        <v>142</v>
      </c>
      <c r="D506" s="23" t="s">
        <v>12</v>
      </c>
      <c r="E506" s="22">
        <v>37333</v>
      </c>
      <c r="F506" s="23"/>
      <c r="G506" s="23"/>
    </row>
    <row r="507" spans="3:9">
      <c r="C507" s="49" t="s">
        <v>143</v>
      </c>
      <c r="D507" s="23" t="s">
        <v>12</v>
      </c>
      <c r="E507" s="22">
        <v>49692.5</v>
      </c>
      <c r="F507" s="23"/>
      <c r="G507" s="23"/>
    </row>
    <row r="508" spans="3:9">
      <c r="C508" s="49" t="s">
        <v>438</v>
      </c>
      <c r="D508" s="23" t="s">
        <v>12</v>
      </c>
      <c r="E508" s="22">
        <v>11000</v>
      </c>
      <c r="F508" s="23"/>
      <c r="G508" s="23"/>
    </row>
    <row r="509" spans="3:9">
      <c r="C509" s="49" t="s">
        <v>471</v>
      </c>
      <c r="D509" s="23" t="s">
        <v>12</v>
      </c>
      <c r="E509" s="22">
        <v>25000</v>
      </c>
      <c r="F509" s="23"/>
      <c r="G509" s="23"/>
    </row>
    <row r="510" spans="3:9">
      <c r="C510" s="49" t="s">
        <v>447</v>
      </c>
      <c r="D510" s="23" t="s">
        <v>12</v>
      </c>
      <c r="E510" s="22">
        <f>4727*3</f>
        <v>14181</v>
      </c>
      <c r="F510" s="23"/>
      <c r="G510" s="23"/>
    </row>
    <row r="511" spans="3:9">
      <c r="C511" s="49" t="s">
        <v>330</v>
      </c>
      <c r="D511" s="23" t="s">
        <v>77</v>
      </c>
      <c r="E511" s="22">
        <v>208.25</v>
      </c>
      <c r="F511" s="23"/>
      <c r="G511" s="23"/>
    </row>
    <row r="512" spans="3:9">
      <c r="C512" s="49" t="s">
        <v>329</v>
      </c>
      <c r="D512" s="23" t="s">
        <v>77</v>
      </c>
      <c r="E512" s="22">
        <v>208.25</v>
      </c>
      <c r="F512" s="23"/>
      <c r="G512" s="23"/>
    </row>
    <row r="513" spans="3:9">
      <c r="C513" s="49" t="s">
        <v>328</v>
      </c>
      <c r="D513" s="23" t="s">
        <v>77</v>
      </c>
      <c r="E513" s="22">
        <v>208.25</v>
      </c>
      <c r="F513" s="23"/>
      <c r="G513" s="23"/>
    </row>
    <row r="514" spans="3:9">
      <c r="C514" s="49" t="s">
        <v>327</v>
      </c>
      <c r="D514" s="23" t="s">
        <v>77</v>
      </c>
      <c r="E514" s="22">
        <v>291.55</v>
      </c>
      <c r="F514" s="23"/>
      <c r="G514" s="23"/>
    </row>
    <row r="515" spans="3:9">
      <c r="C515" s="49" t="s">
        <v>1062</v>
      </c>
      <c r="D515" s="23" t="s">
        <v>12</v>
      </c>
      <c r="E515" s="22">
        <v>40000</v>
      </c>
      <c r="F515" s="23"/>
      <c r="G515" s="23"/>
    </row>
    <row r="516" spans="3:9">
      <c r="C516" s="49" t="s">
        <v>1063</v>
      </c>
      <c r="D516" s="23" t="s">
        <v>12</v>
      </c>
      <c r="E516" s="22">
        <v>60000</v>
      </c>
      <c r="F516" s="23"/>
      <c r="G516" s="23"/>
    </row>
    <row r="517" spans="3:9">
      <c r="C517" s="49" t="s">
        <v>484</v>
      </c>
      <c r="D517" s="23" t="s">
        <v>77</v>
      </c>
      <c r="E517" s="22">
        <v>142.80000000000001</v>
      </c>
      <c r="F517" s="23"/>
      <c r="G517" s="23"/>
    </row>
    <row r="518" spans="3:9">
      <c r="C518" s="49" t="s">
        <v>326</v>
      </c>
      <c r="D518" s="23" t="s">
        <v>77</v>
      </c>
      <c r="E518" s="22">
        <v>249.9</v>
      </c>
      <c r="F518" s="23"/>
      <c r="G518" s="23"/>
    </row>
    <row r="519" spans="3:9">
      <c r="C519" s="49" t="s">
        <v>325</v>
      </c>
      <c r="D519" s="23" t="s">
        <v>77</v>
      </c>
      <c r="E519" s="22">
        <v>523.6</v>
      </c>
      <c r="F519" s="23"/>
      <c r="G519" s="23"/>
    </row>
    <row r="520" spans="3:9">
      <c r="C520" s="49" t="s">
        <v>323</v>
      </c>
      <c r="D520" s="23" t="s">
        <v>77</v>
      </c>
      <c r="E520" s="22">
        <v>142.80000000000001</v>
      </c>
      <c r="F520" s="23"/>
      <c r="G520" s="23"/>
    </row>
    <row r="521" spans="3:9">
      <c r="C521" s="49" t="s">
        <v>324</v>
      </c>
      <c r="D521" s="23" t="s">
        <v>77</v>
      </c>
      <c r="E521" s="22">
        <v>249.9</v>
      </c>
      <c r="F521" s="23"/>
      <c r="G521" s="23"/>
    </row>
    <row r="522" spans="3:9">
      <c r="C522" s="49" t="s">
        <v>1030</v>
      </c>
      <c r="D522" s="23" t="s">
        <v>12</v>
      </c>
      <c r="E522" s="22">
        <v>499100</v>
      </c>
      <c r="F522" s="23"/>
      <c r="G522" s="23"/>
    </row>
    <row r="523" spans="3:9">
      <c r="C523" s="49" t="s">
        <v>439</v>
      </c>
      <c r="D523" s="23" t="s">
        <v>12</v>
      </c>
      <c r="E523" s="22">
        <v>16200</v>
      </c>
      <c r="F523" s="23"/>
      <c r="G523" s="23"/>
    </row>
    <row r="524" spans="3:9">
      <c r="C524" s="49" t="s">
        <v>440</v>
      </c>
      <c r="D524" s="23" t="s">
        <v>12</v>
      </c>
      <c r="E524" s="22">
        <v>12040</v>
      </c>
      <c r="F524" s="23"/>
      <c r="G524" s="23"/>
    </row>
    <row r="525" spans="3:9">
      <c r="C525" s="49" t="s">
        <v>1256</v>
      </c>
      <c r="D525" s="23" t="s">
        <v>1</v>
      </c>
      <c r="E525" s="22">
        <v>15300.55</v>
      </c>
      <c r="F525" s="23"/>
      <c r="G525" s="23"/>
      <c r="H525" s="127"/>
      <c r="I525" s="127"/>
    </row>
    <row r="526" spans="3:9">
      <c r="C526" s="49" t="s">
        <v>445</v>
      </c>
      <c r="D526" s="23" t="s">
        <v>77</v>
      </c>
      <c r="E526" s="22">
        <v>523.6</v>
      </c>
      <c r="F526" s="23"/>
      <c r="G526" s="23"/>
    </row>
    <row r="527" spans="3:9">
      <c r="C527" s="49" t="s">
        <v>146</v>
      </c>
      <c r="D527" s="23" t="s">
        <v>87</v>
      </c>
      <c r="E527" s="22">
        <v>43900</v>
      </c>
      <c r="F527" s="23"/>
      <c r="G527" s="23"/>
    </row>
    <row r="528" spans="3:9">
      <c r="C528" s="49" t="s">
        <v>145</v>
      </c>
      <c r="D528" s="23" t="s">
        <v>87</v>
      </c>
      <c r="E528" s="22">
        <v>48900</v>
      </c>
      <c r="F528" s="23"/>
      <c r="G528" s="23"/>
    </row>
    <row r="529" spans="3:9">
      <c r="C529" s="49" t="s">
        <v>422</v>
      </c>
      <c r="D529" s="23" t="s">
        <v>2</v>
      </c>
      <c r="E529" s="22">
        <v>145000</v>
      </c>
      <c r="F529" s="23"/>
      <c r="G529" s="23"/>
    </row>
    <row r="530" spans="3:9" ht="25.5">
      <c r="C530" s="49" t="s">
        <v>101</v>
      </c>
      <c r="D530" s="23"/>
      <c r="E530" s="22">
        <v>32900</v>
      </c>
      <c r="F530" s="23"/>
      <c r="G530" s="23"/>
    </row>
    <row r="531" spans="3:9">
      <c r="C531" s="49" t="s">
        <v>341</v>
      </c>
      <c r="D531" s="23" t="s">
        <v>77</v>
      </c>
      <c r="E531" s="22">
        <v>7497</v>
      </c>
      <c r="F531" s="23"/>
      <c r="G531" s="23"/>
    </row>
    <row r="532" spans="3:9">
      <c r="C532" s="23"/>
      <c r="D532" s="23"/>
      <c r="E532" s="22"/>
      <c r="F532" s="23"/>
      <c r="G532" s="23"/>
    </row>
    <row r="533" spans="3:9">
      <c r="C533" s="49" t="s">
        <v>1257</v>
      </c>
      <c r="D533" s="23" t="s">
        <v>12</v>
      </c>
      <c r="E533" s="22">
        <v>1800</v>
      </c>
      <c r="F533" s="23"/>
      <c r="G533" s="23"/>
      <c r="H533" s="127"/>
      <c r="I533" s="127"/>
    </row>
    <row r="534" spans="3:9">
      <c r="C534" s="49" t="s">
        <v>368</v>
      </c>
      <c r="D534" s="23"/>
      <c r="E534" s="22">
        <v>273.7</v>
      </c>
      <c r="F534" s="23"/>
      <c r="G534" s="23"/>
    </row>
    <row r="535" spans="3:9">
      <c r="C535" s="49" t="s">
        <v>88</v>
      </c>
      <c r="D535" s="23"/>
      <c r="E535" s="22">
        <v>29</v>
      </c>
      <c r="F535" s="23"/>
      <c r="G535" s="23"/>
    </row>
    <row r="536" spans="3:9" ht="25.5">
      <c r="C536" s="49" t="s">
        <v>476</v>
      </c>
      <c r="D536" s="23" t="s">
        <v>12</v>
      </c>
      <c r="E536" s="22">
        <v>30</v>
      </c>
      <c r="F536" s="23"/>
      <c r="G536" s="23"/>
    </row>
    <row r="537" spans="3:9" ht="25.5">
      <c r="C537" s="49" t="s">
        <v>457</v>
      </c>
      <c r="D537" s="23" t="s">
        <v>12</v>
      </c>
      <c r="E537" s="22">
        <v>650</v>
      </c>
      <c r="F537" s="23"/>
      <c r="G537" s="23"/>
    </row>
    <row r="538" spans="3:9">
      <c r="C538" s="49" t="s">
        <v>157</v>
      </c>
      <c r="D538" s="23" t="s">
        <v>12</v>
      </c>
      <c r="E538" s="22">
        <v>4000</v>
      </c>
      <c r="F538" s="23"/>
      <c r="G538" s="23"/>
    </row>
    <row r="539" spans="3:9">
      <c r="C539" s="49" t="s">
        <v>450</v>
      </c>
      <c r="D539" s="23" t="s">
        <v>12</v>
      </c>
      <c r="E539" s="22">
        <v>25</v>
      </c>
      <c r="F539" s="23"/>
      <c r="G539" s="23"/>
    </row>
    <row r="540" spans="3:9">
      <c r="C540" s="49" t="s">
        <v>158</v>
      </c>
      <c r="D540" s="23" t="s">
        <v>12</v>
      </c>
      <c r="E540" s="22">
        <v>2800</v>
      </c>
      <c r="F540" s="23"/>
      <c r="G540" s="23"/>
    </row>
    <row r="541" spans="3:9">
      <c r="C541" s="49" t="s">
        <v>163</v>
      </c>
      <c r="D541" s="23" t="s">
        <v>12</v>
      </c>
      <c r="E541" s="22">
        <v>4900</v>
      </c>
      <c r="F541" s="23"/>
      <c r="G541" s="23"/>
    </row>
    <row r="542" spans="3:9">
      <c r="C542" s="49" t="s">
        <v>166</v>
      </c>
      <c r="D542" s="23" t="s">
        <v>12</v>
      </c>
      <c r="E542" s="22">
        <v>6500</v>
      </c>
      <c r="F542" s="23"/>
      <c r="G542" s="23"/>
    </row>
    <row r="543" spans="3:9">
      <c r="C543" s="49" t="s">
        <v>167</v>
      </c>
      <c r="D543" s="23" t="s">
        <v>12</v>
      </c>
      <c r="E543" s="22">
        <v>8500</v>
      </c>
      <c r="F543" s="23"/>
      <c r="G543" s="23"/>
    </row>
    <row r="544" spans="3:9">
      <c r="C544" s="49" t="s">
        <v>154</v>
      </c>
      <c r="D544" s="23" t="s">
        <v>12</v>
      </c>
      <c r="E544" s="22">
        <v>3900</v>
      </c>
      <c r="F544" s="23"/>
      <c r="G544" s="23"/>
    </row>
    <row r="545" spans="3:7">
      <c r="C545" s="49" t="s">
        <v>155</v>
      </c>
      <c r="D545" s="23" t="s">
        <v>12</v>
      </c>
      <c r="E545" s="22">
        <v>4500</v>
      </c>
      <c r="F545" s="23"/>
      <c r="G545" s="23"/>
    </row>
    <row r="546" spans="3:7">
      <c r="C546" s="49" t="s">
        <v>156</v>
      </c>
      <c r="D546" s="23" t="s">
        <v>12</v>
      </c>
      <c r="E546" s="22">
        <v>5900</v>
      </c>
      <c r="F546" s="23"/>
      <c r="G546" s="23"/>
    </row>
    <row r="547" spans="3:7">
      <c r="C547" s="49" t="s">
        <v>161</v>
      </c>
      <c r="D547" s="23" t="s">
        <v>12</v>
      </c>
      <c r="E547" s="22">
        <v>5500</v>
      </c>
      <c r="F547" s="23"/>
      <c r="G547" s="23"/>
    </row>
    <row r="548" spans="3:7">
      <c r="C548" s="49" t="s">
        <v>160</v>
      </c>
      <c r="D548" s="23" t="s">
        <v>12</v>
      </c>
      <c r="E548" s="22">
        <v>2800</v>
      </c>
      <c r="F548" s="23"/>
      <c r="G548" s="23"/>
    </row>
    <row r="549" spans="3:7">
      <c r="C549" s="49" t="s">
        <v>159</v>
      </c>
      <c r="D549" s="23" t="s">
        <v>12</v>
      </c>
      <c r="E549" s="22">
        <v>4500</v>
      </c>
      <c r="F549" s="23"/>
      <c r="G549" s="23"/>
    </row>
    <row r="550" spans="3:7">
      <c r="C550" s="49" t="s">
        <v>367</v>
      </c>
      <c r="D550" s="23"/>
      <c r="E550" s="22">
        <v>273.7</v>
      </c>
      <c r="F550" s="23"/>
      <c r="G550" s="23"/>
    </row>
    <row r="551" spans="3:7">
      <c r="C551" s="49" t="s">
        <v>369</v>
      </c>
      <c r="D551" s="23"/>
      <c r="E551" s="22">
        <v>273.7</v>
      </c>
      <c r="F551" s="23"/>
      <c r="G551" s="23"/>
    </row>
    <row r="552" spans="3:7">
      <c r="C552" s="49" t="s">
        <v>171</v>
      </c>
      <c r="D552" s="23" t="s">
        <v>12</v>
      </c>
      <c r="E552" s="22">
        <v>3500</v>
      </c>
      <c r="F552" s="23"/>
      <c r="G552" s="23"/>
    </row>
    <row r="553" spans="3:7">
      <c r="C553" s="49" t="s">
        <v>164</v>
      </c>
      <c r="D553" s="23" t="s">
        <v>12</v>
      </c>
      <c r="E553" s="22">
        <v>7500</v>
      </c>
      <c r="F553" s="23"/>
      <c r="G553" s="23"/>
    </row>
    <row r="554" spans="3:7">
      <c r="C554" s="49" t="s">
        <v>165</v>
      </c>
      <c r="D554" s="23" t="s">
        <v>12</v>
      </c>
      <c r="E554" s="22">
        <v>10900</v>
      </c>
      <c r="F554" s="23"/>
      <c r="G554" s="23"/>
    </row>
    <row r="555" spans="3:7">
      <c r="C555" s="49" t="s">
        <v>172</v>
      </c>
      <c r="D555" s="23" t="s">
        <v>12</v>
      </c>
      <c r="E555" s="22">
        <v>7500</v>
      </c>
      <c r="F555" s="23"/>
      <c r="G555" s="23"/>
    </row>
    <row r="556" spans="3:7">
      <c r="C556" s="49" t="s">
        <v>451</v>
      </c>
      <c r="D556" s="23" t="s">
        <v>12</v>
      </c>
      <c r="E556" s="22">
        <v>17.97</v>
      </c>
      <c r="F556" s="23"/>
      <c r="G556" s="23"/>
    </row>
    <row r="557" spans="3:7">
      <c r="C557" s="49" t="s">
        <v>162</v>
      </c>
      <c r="D557" s="23" t="s">
        <v>12</v>
      </c>
      <c r="E557" s="22">
        <v>2300</v>
      </c>
      <c r="F557" s="23"/>
      <c r="G557" s="23"/>
    </row>
    <row r="558" spans="3:7">
      <c r="C558" s="49" t="s">
        <v>168</v>
      </c>
      <c r="D558" s="23" t="s">
        <v>12</v>
      </c>
      <c r="E558" s="22">
        <v>5500</v>
      </c>
      <c r="F558" s="23"/>
      <c r="G558" s="23"/>
    </row>
    <row r="559" spans="3:7">
      <c r="C559" s="49" t="s">
        <v>169</v>
      </c>
      <c r="D559" s="23" t="s">
        <v>12</v>
      </c>
      <c r="E559" s="22">
        <v>4500</v>
      </c>
      <c r="F559" s="23"/>
      <c r="G559" s="23"/>
    </row>
    <row r="560" spans="3:7">
      <c r="C560" s="49" t="s">
        <v>170</v>
      </c>
      <c r="D560" s="23" t="s">
        <v>12</v>
      </c>
      <c r="E560" s="22">
        <v>3900</v>
      </c>
      <c r="F560" s="23"/>
      <c r="G560" s="23"/>
    </row>
    <row r="561" spans="2:7">
      <c r="C561" s="49" t="s">
        <v>318</v>
      </c>
      <c r="D561" s="23" t="s">
        <v>76</v>
      </c>
      <c r="E561" s="22">
        <v>109480</v>
      </c>
      <c r="F561" s="23"/>
      <c r="G561" s="23"/>
    </row>
    <row r="562" spans="2:7">
      <c r="C562" s="49" t="s">
        <v>333</v>
      </c>
      <c r="D562" s="23" t="s">
        <v>77</v>
      </c>
      <c r="E562" s="22">
        <v>190.4</v>
      </c>
      <c r="F562" s="23"/>
      <c r="G562" s="23"/>
    </row>
    <row r="563" spans="2:7">
      <c r="C563" s="49" t="s">
        <v>1130</v>
      </c>
      <c r="D563" s="23" t="s">
        <v>67</v>
      </c>
      <c r="E563" s="22">
        <f>600000*1.19</f>
        <v>714000</v>
      </c>
      <c r="F563" s="23"/>
      <c r="G563" s="23"/>
    </row>
    <row r="564" spans="2:7">
      <c r="B564" s="13" t="s">
        <v>71</v>
      </c>
      <c r="C564" s="49" t="s">
        <v>122</v>
      </c>
      <c r="D564" s="23" t="s">
        <v>2</v>
      </c>
      <c r="E564" s="22">
        <v>42900</v>
      </c>
      <c r="F564" s="23"/>
      <c r="G564" s="23"/>
    </row>
    <row r="565" spans="2:7">
      <c r="C565" s="49" t="s">
        <v>1164</v>
      </c>
      <c r="D565" s="23" t="s">
        <v>12</v>
      </c>
      <c r="E565" s="22">
        <v>82500</v>
      </c>
      <c r="F565" s="23"/>
      <c r="G565" s="23"/>
    </row>
    <row r="566" spans="2:7">
      <c r="C566" s="49" t="s">
        <v>1137</v>
      </c>
      <c r="D566" s="23" t="s">
        <v>12</v>
      </c>
      <c r="E566" s="22">
        <v>62000</v>
      </c>
      <c r="F566" s="23"/>
      <c r="G566" s="23"/>
    </row>
    <row r="567" spans="2:7">
      <c r="C567" s="49" t="s">
        <v>1135</v>
      </c>
      <c r="D567" s="23" t="s">
        <v>5</v>
      </c>
      <c r="E567" s="22">
        <f>119000/6</f>
        <v>19833.333333333332</v>
      </c>
      <c r="F567" s="23"/>
      <c r="G567" s="23"/>
    </row>
    <row r="568" spans="2:7" ht="25.5">
      <c r="C568" s="49" t="s">
        <v>510</v>
      </c>
      <c r="D568" s="23" t="s">
        <v>12</v>
      </c>
      <c r="E568" s="22">
        <v>269500</v>
      </c>
      <c r="F568" s="23"/>
      <c r="G568" s="23"/>
    </row>
    <row r="569" spans="2:7">
      <c r="C569" s="49" t="s">
        <v>1028</v>
      </c>
      <c r="D569" s="23" t="s">
        <v>12</v>
      </c>
      <c r="E569" s="22">
        <v>269500</v>
      </c>
      <c r="F569" s="23"/>
      <c r="G569" s="23"/>
    </row>
    <row r="570" spans="2:7">
      <c r="C570" s="49" t="s">
        <v>984</v>
      </c>
      <c r="D570" s="23"/>
      <c r="E570" s="22">
        <v>29800</v>
      </c>
      <c r="F570" s="23"/>
      <c r="G570" s="23"/>
    </row>
    <row r="571" spans="2:7">
      <c r="C571" s="49" t="s">
        <v>441</v>
      </c>
      <c r="D571" s="23" t="s">
        <v>12</v>
      </c>
      <c r="E571" s="22">
        <f>2000</f>
        <v>2000</v>
      </c>
      <c r="F571" s="23"/>
      <c r="G571" s="23"/>
    </row>
    <row r="572" spans="2:7">
      <c r="B572" s="13">
        <v>361</v>
      </c>
      <c r="C572" s="49" t="s">
        <v>441</v>
      </c>
      <c r="D572" s="23" t="s">
        <v>12</v>
      </c>
      <c r="E572" s="22">
        <f>2000+595</f>
        <v>2595</v>
      </c>
      <c r="F572" s="23"/>
      <c r="G572" s="23"/>
    </row>
    <row r="573" spans="2:7">
      <c r="C573" s="49" t="s">
        <v>461</v>
      </c>
      <c r="D573" s="23" t="s">
        <v>1</v>
      </c>
      <c r="E573" s="22">
        <v>278214</v>
      </c>
      <c r="F573" s="23"/>
      <c r="G573" s="23"/>
    </row>
    <row r="574" spans="2:7">
      <c r="C574" s="49" t="s">
        <v>985</v>
      </c>
      <c r="D574" s="23"/>
      <c r="E574" s="22">
        <v>71.400000000000006</v>
      </c>
      <c r="F574" s="23"/>
      <c r="G574" s="23"/>
    </row>
    <row r="575" spans="2:7">
      <c r="C575" s="49" t="s">
        <v>986</v>
      </c>
      <c r="D575" s="23"/>
      <c r="E575" s="22">
        <v>142.80000000000001</v>
      </c>
      <c r="F575" s="23"/>
      <c r="G575" s="23"/>
    </row>
    <row r="576" spans="2:7">
      <c r="C576" s="49" t="s">
        <v>987</v>
      </c>
      <c r="D576" s="23"/>
      <c r="E576" s="22">
        <v>285.60000000000002</v>
      </c>
      <c r="F576" s="23"/>
      <c r="G576" s="23"/>
    </row>
    <row r="577" spans="3:7">
      <c r="C577" s="49" t="s">
        <v>370</v>
      </c>
      <c r="D577" s="23" t="s">
        <v>77</v>
      </c>
      <c r="E577" s="22">
        <v>71.400000000000006</v>
      </c>
      <c r="F577" s="23"/>
      <c r="G577" s="23"/>
    </row>
    <row r="578" spans="3:7">
      <c r="C578" s="48" t="s">
        <v>1133</v>
      </c>
      <c r="D578" s="23" t="s">
        <v>3</v>
      </c>
      <c r="E578" s="22">
        <v>24000</v>
      </c>
      <c r="F578" s="23"/>
      <c r="G578" s="23"/>
    </row>
    <row r="579" spans="3:7">
      <c r="C579" s="49" t="s">
        <v>1131</v>
      </c>
      <c r="D579" s="23" t="s">
        <v>67</v>
      </c>
      <c r="E579" s="22">
        <f>1850000*1.19</f>
        <v>2201500</v>
      </c>
      <c r="F579" s="23"/>
      <c r="G579" s="23"/>
    </row>
    <row r="580" spans="3:7">
      <c r="C580" s="49" t="s">
        <v>82</v>
      </c>
      <c r="D580" s="23" t="s">
        <v>77</v>
      </c>
      <c r="E580" s="22">
        <v>43435</v>
      </c>
      <c r="F580" s="23"/>
      <c r="G580" s="23"/>
    </row>
    <row r="581" spans="3:7">
      <c r="C581" s="49" t="s">
        <v>305</v>
      </c>
      <c r="D581" s="23" t="s">
        <v>77</v>
      </c>
      <c r="E581" s="22">
        <v>41650</v>
      </c>
      <c r="F581" s="23"/>
      <c r="G581" s="23"/>
    </row>
    <row r="582" spans="3:7">
      <c r="C582" s="49" t="s">
        <v>304</v>
      </c>
      <c r="D582" s="23" t="s">
        <v>77</v>
      </c>
      <c r="E582" s="22">
        <v>41650</v>
      </c>
      <c r="F582" s="23"/>
      <c r="G582" s="23"/>
    </row>
    <row r="583" spans="3:7">
      <c r="C583" s="49" t="s">
        <v>296</v>
      </c>
      <c r="D583" s="23" t="s">
        <v>76</v>
      </c>
      <c r="E583" s="22">
        <v>71400</v>
      </c>
      <c r="F583" s="23"/>
      <c r="G583" s="23"/>
    </row>
    <row r="584" spans="3:7">
      <c r="C584" s="49" t="s">
        <v>297</v>
      </c>
      <c r="D584" s="23" t="s">
        <v>76</v>
      </c>
      <c r="E584" s="22">
        <v>42840</v>
      </c>
      <c r="F584" s="23"/>
      <c r="G584" s="23"/>
    </row>
    <row r="585" spans="3:7">
      <c r="C585" s="49" t="s">
        <v>298</v>
      </c>
      <c r="D585" s="23" t="s">
        <v>77</v>
      </c>
      <c r="E585" s="22">
        <v>39270</v>
      </c>
      <c r="F585" s="23"/>
      <c r="G585" s="23"/>
    </row>
    <row r="586" spans="3:7">
      <c r="C586" s="48" t="s">
        <v>1147</v>
      </c>
      <c r="D586" s="49" t="s">
        <v>1</v>
      </c>
      <c r="E586" s="22">
        <f>74833*1.19</f>
        <v>89051.26999999999</v>
      </c>
      <c r="F586" s="23"/>
      <c r="G586" s="23"/>
    </row>
    <row r="587" spans="3:7">
      <c r="C587" s="49" t="s">
        <v>322</v>
      </c>
      <c r="D587" s="23" t="s">
        <v>77</v>
      </c>
      <c r="E587" s="22">
        <v>95.2</v>
      </c>
      <c r="F587" s="23"/>
      <c r="G587" s="23"/>
    </row>
    <row r="588" spans="3:7">
      <c r="C588" s="49" t="s">
        <v>371</v>
      </c>
      <c r="D588" s="23" t="s">
        <v>77</v>
      </c>
      <c r="E588" s="22">
        <v>190.4</v>
      </c>
      <c r="F588" s="23"/>
      <c r="G588" s="23"/>
    </row>
    <row r="589" spans="3:7">
      <c r="C589" s="49" t="s">
        <v>321</v>
      </c>
      <c r="D589" s="23" t="s">
        <v>77</v>
      </c>
      <c r="E589" s="22">
        <v>119</v>
      </c>
      <c r="F589" s="23"/>
      <c r="G589" s="23"/>
    </row>
    <row r="590" spans="3:7">
      <c r="C590" s="49" t="s">
        <v>372</v>
      </c>
      <c r="D590" s="23" t="s">
        <v>77</v>
      </c>
      <c r="E590" s="22">
        <v>309.39999999999998</v>
      </c>
      <c r="F590" s="23"/>
      <c r="G590" s="23"/>
    </row>
    <row r="591" spans="3:7">
      <c r="C591" s="49" t="s">
        <v>320</v>
      </c>
      <c r="D591" s="23" t="s">
        <v>77</v>
      </c>
      <c r="E591" s="22">
        <v>142.80000000000001</v>
      </c>
      <c r="F591" s="23"/>
      <c r="G591" s="23"/>
    </row>
    <row r="592" spans="3:7" ht="25.5">
      <c r="C592" s="49" t="s">
        <v>475</v>
      </c>
      <c r="D592" s="23" t="s">
        <v>12</v>
      </c>
      <c r="E592" s="22">
        <v>16900</v>
      </c>
      <c r="F592" s="23"/>
      <c r="G592" s="23"/>
    </row>
    <row r="593" spans="2:9" ht="25.5">
      <c r="C593" s="49" t="s">
        <v>474</v>
      </c>
      <c r="D593" s="23" t="s">
        <v>87</v>
      </c>
      <c r="E593" s="22">
        <v>53900</v>
      </c>
      <c r="F593" s="23"/>
      <c r="G593" s="23"/>
    </row>
    <row r="594" spans="2:9">
      <c r="C594" s="49" t="s">
        <v>480</v>
      </c>
      <c r="D594" s="23" t="s">
        <v>3</v>
      </c>
      <c r="E594" s="22">
        <v>180000</v>
      </c>
      <c r="F594" s="23"/>
      <c r="G594" s="23"/>
    </row>
    <row r="595" spans="2:9">
      <c r="B595" s="13" t="s">
        <v>442</v>
      </c>
      <c r="C595" s="49" t="s">
        <v>479</v>
      </c>
      <c r="D595" s="23" t="s">
        <v>3</v>
      </c>
      <c r="E595" s="22">
        <v>190000</v>
      </c>
      <c r="F595" s="23"/>
      <c r="G595" s="23"/>
    </row>
    <row r="596" spans="2:9">
      <c r="C596" s="49" t="s">
        <v>1136</v>
      </c>
      <c r="D596" s="23" t="s">
        <v>3</v>
      </c>
      <c r="E596" s="22" t="e">
        <f>#REF!*6</f>
        <v>#REF!</v>
      </c>
      <c r="F596" s="23"/>
      <c r="G596" s="23"/>
    </row>
    <row r="597" spans="2:9">
      <c r="C597" s="49" t="s">
        <v>500</v>
      </c>
      <c r="D597" s="23" t="s">
        <v>12</v>
      </c>
      <c r="E597" s="22">
        <v>2700</v>
      </c>
      <c r="F597" s="23"/>
      <c r="G597" s="23"/>
    </row>
    <row r="598" spans="2:9">
      <c r="C598" s="49"/>
      <c r="D598" s="23"/>
      <c r="E598" s="22"/>
      <c r="F598" s="23"/>
      <c r="G598" s="23"/>
    </row>
    <row r="599" spans="2:9">
      <c r="C599" s="49" t="s">
        <v>1276</v>
      </c>
      <c r="D599" s="23" t="s">
        <v>1241</v>
      </c>
      <c r="E599" s="22">
        <f>2690</f>
        <v>2690</v>
      </c>
      <c r="F599" s="23"/>
      <c r="G599" s="23"/>
      <c r="H599" s="127"/>
      <c r="I599" s="127"/>
    </row>
    <row r="600" spans="2:9">
      <c r="C600" s="49" t="s">
        <v>1277</v>
      </c>
      <c r="D600" s="23" t="s">
        <v>1241</v>
      </c>
      <c r="E600" s="22">
        <f>9000</f>
        <v>9000</v>
      </c>
      <c r="F600" s="23"/>
      <c r="G600" s="23"/>
      <c r="H600" s="127"/>
      <c r="I600" s="127"/>
    </row>
    <row r="601" spans="2:9">
      <c r="C601" s="49" t="s">
        <v>1278</v>
      </c>
      <c r="D601" s="23" t="s">
        <v>1244</v>
      </c>
      <c r="E601" s="22">
        <f>36740</f>
        <v>36740</v>
      </c>
      <c r="F601" s="23"/>
      <c r="G601" s="23"/>
      <c r="H601" s="127"/>
      <c r="I601" s="127"/>
    </row>
    <row r="602" spans="2:9">
      <c r="C602" s="49" t="s">
        <v>1279</v>
      </c>
      <c r="D602" s="23" t="s">
        <v>1244</v>
      </c>
      <c r="E602" s="22">
        <f>16500</f>
        <v>16500</v>
      </c>
      <c r="F602" s="23"/>
      <c r="G602" s="23"/>
      <c r="H602" s="127"/>
      <c r="I602" s="127"/>
    </row>
    <row r="603" spans="2:9">
      <c r="C603" s="49" t="s">
        <v>1280</v>
      </c>
      <c r="D603" s="23" t="s">
        <v>1244</v>
      </c>
      <c r="E603" s="22">
        <f>52500</f>
        <v>52500</v>
      </c>
      <c r="F603" s="23"/>
      <c r="G603" s="23"/>
      <c r="H603" s="127"/>
      <c r="I603" s="127"/>
    </row>
    <row r="604" spans="2:9">
      <c r="C604" s="49" t="s">
        <v>1281</v>
      </c>
      <c r="D604" s="23" t="s">
        <v>1286</v>
      </c>
      <c r="E604" s="22">
        <f>417</f>
        <v>417</v>
      </c>
      <c r="F604" s="23"/>
      <c r="G604" s="23"/>
      <c r="H604" s="127"/>
      <c r="I604" s="127"/>
    </row>
    <row r="605" spans="2:9">
      <c r="C605" s="49" t="s">
        <v>1282</v>
      </c>
      <c r="D605" s="23" t="s">
        <v>1285</v>
      </c>
      <c r="E605" s="22">
        <f>27500</f>
        <v>27500</v>
      </c>
      <c r="F605" s="23"/>
      <c r="G605" s="23"/>
      <c r="H605" s="127"/>
      <c r="I605" s="127"/>
    </row>
    <row r="606" spans="2:9">
      <c r="C606" s="49" t="s">
        <v>1283</v>
      </c>
      <c r="D606" s="23" t="s">
        <v>1286</v>
      </c>
      <c r="E606" s="22">
        <f>65000</f>
        <v>65000</v>
      </c>
      <c r="F606" s="23"/>
      <c r="G606" s="23"/>
      <c r="H606" s="127"/>
      <c r="I606" s="127"/>
    </row>
    <row r="607" spans="2:9">
      <c r="C607" s="49" t="s">
        <v>1284</v>
      </c>
      <c r="D607" s="23" t="s">
        <v>1285</v>
      </c>
      <c r="E607" s="22">
        <f>20000</f>
        <v>20000</v>
      </c>
      <c r="F607" s="23"/>
      <c r="G607" s="23"/>
      <c r="H607" s="127"/>
      <c r="I607" s="127"/>
    </row>
    <row r="608" spans="2:9">
      <c r="C608" s="49"/>
      <c r="D608" s="23"/>
      <c r="E608" s="22"/>
      <c r="F608" s="23"/>
      <c r="G608" s="23"/>
    </row>
    <row r="609" spans="3:9">
      <c r="C609" s="49" t="s">
        <v>1288</v>
      </c>
      <c r="D609" s="23" t="s">
        <v>0</v>
      </c>
      <c r="E609" s="22">
        <v>9850</v>
      </c>
      <c r="F609" s="23"/>
      <c r="G609" s="23"/>
      <c r="H609" s="127"/>
      <c r="I609" s="127"/>
    </row>
    <row r="610" spans="3:9">
      <c r="C610" s="49" t="s">
        <v>1289</v>
      </c>
      <c r="D610" s="23" t="s">
        <v>0</v>
      </c>
      <c r="E610" s="22">
        <v>4580</v>
      </c>
      <c r="F610" s="23"/>
      <c r="G610" s="23"/>
      <c r="H610" s="127"/>
      <c r="I610" s="127"/>
    </row>
    <row r="611" spans="3:9">
      <c r="C611" s="49" t="s">
        <v>1290</v>
      </c>
      <c r="D611" s="23" t="s">
        <v>1</v>
      </c>
      <c r="E611" s="22">
        <v>19954.310000000001</v>
      </c>
      <c r="F611" s="23"/>
      <c r="G611" s="23"/>
      <c r="H611" s="127"/>
      <c r="I611" s="127"/>
    </row>
    <row r="612" spans="3:9">
      <c r="C612" s="49" t="s">
        <v>1291</v>
      </c>
      <c r="D612" s="23" t="s">
        <v>0</v>
      </c>
      <c r="E612" s="22">
        <v>30</v>
      </c>
      <c r="F612" s="23"/>
      <c r="G612" s="23"/>
      <c r="H612" s="127"/>
      <c r="I612" s="127"/>
    </row>
    <row r="613" spans="3:9">
      <c r="C613" s="49" t="s">
        <v>1292</v>
      </c>
      <c r="D613" s="23" t="s">
        <v>0</v>
      </c>
      <c r="E613" s="22">
        <v>20</v>
      </c>
      <c r="F613" s="23"/>
      <c r="G613" s="23"/>
      <c r="H613" s="127"/>
      <c r="I613" s="127"/>
    </row>
    <row r="614" spans="3:9">
      <c r="C614" s="49" t="s">
        <v>1293</v>
      </c>
      <c r="D614" s="23" t="s">
        <v>5</v>
      </c>
      <c r="E614" s="22">
        <v>90</v>
      </c>
      <c r="F614" s="23"/>
      <c r="G614" s="23"/>
      <c r="H614" s="127"/>
      <c r="I614" s="127"/>
    </row>
    <row r="615" spans="3:9">
      <c r="C615" s="49" t="s">
        <v>1294</v>
      </c>
      <c r="D615" s="23" t="s">
        <v>1244</v>
      </c>
      <c r="E615" s="22">
        <v>25584</v>
      </c>
      <c r="F615" s="23"/>
      <c r="G615" s="23"/>
      <c r="H615" s="127"/>
      <c r="I615" s="127"/>
    </row>
    <row r="616" spans="3:9">
      <c r="C616" s="49" t="s">
        <v>1295</v>
      </c>
      <c r="D616" s="23" t="s">
        <v>1</v>
      </c>
      <c r="E616" s="22">
        <v>14991</v>
      </c>
      <c r="F616" s="23"/>
      <c r="G616" s="23"/>
      <c r="H616" s="127"/>
      <c r="I616" s="127"/>
    </row>
    <row r="617" spans="3:9">
      <c r="C617" s="49"/>
      <c r="D617" s="23"/>
      <c r="E617" s="22"/>
      <c r="F617" s="23"/>
      <c r="G617" s="23"/>
    </row>
    <row r="618" spans="3:9">
      <c r="C618" s="49" t="s">
        <v>1299</v>
      </c>
      <c r="D618" s="23" t="s">
        <v>5</v>
      </c>
      <c r="E618" s="22">
        <v>30614</v>
      </c>
      <c r="F618" s="23"/>
      <c r="G618" s="23"/>
      <c r="H618" s="127"/>
      <c r="I618" s="127"/>
    </row>
    <row r="619" spans="3:9">
      <c r="C619" s="49"/>
      <c r="D619" s="23"/>
      <c r="E619" s="22"/>
      <c r="F619" s="23"/>
      <c r="G619" s="23"/>
    </row>
    <row r="620" spans="3:9" ht="38.25">
      <c r="C620" s="49" t="s">
        <v>1300</v>
      </c>
      <c r="D620" s="23" t="s">
        <v>1</v>
      </c>
      <c r="E620" s="22">
        <v>75000</v>
      </c>
      <c r="F620" s="23"/>
      <c r="G620" s="23"/>
      <c r="H620" s="127"/>
      <c r="I620" s="127"/>
    </row>
    <row r="621" spans="3:9">
      <c r="C621" s="49"/>
      <c r="D621" s="23"/>
      <c r="E621" s="22"/>
      <c r="F621" s="23"/>
      <c r="G621" s="23"/>
    </row>
    <row r="622" spans="3:9">
      <c r="C622" s="49" t="s">
        <v>1307</v>
      </c>
      <c r="D622" s="23" t="s">
        <v>1244</v>
      </c>
      <c r="E622" s="22">
        <v>53580</v>
      </c>
      <c r="F622" s="23"/>
      <c r="G622" s="23"/>
      <c r="H622" s="127"/>
      <c r="I622" s="127"/>
    </row>
    <row r="623" spans="3:9">
      <c r="C623" s="49"/>
      <c r="D623" s="23"/>
      <c r="E623" s="22"/>
      <c r="F623" s="23"/>
      <c r="G623" s="23"/>
    </row>
    <row r="624" spans="3:9">
      <c r="C624" s="49" t="s">
        <v>1308</v>
      </c>
      <c r="D624" s="23" t="s">
        <v>12</v>
      </c>
      <c r="E624" s="22">
        <v>42300</v>
      </c>
      <c r="F624" s="23"/>
      <c r="G624" s="23"/>
      <c r="H624" s="127"/>
      <c r="I624" s="127"/>
    </row>
    <row r="625" spans="3:9">
      <c r="C625" s="49"/>
      <c r="D625" s="23"/>
      <c r="E625" s="22"/>
      <c r="F625" s="23"/>
      <c r="G625" s="23"/>
    </row>
    <row r="626" spans="3:9">
      <c r="C626" s="49" t="s">
        <v>1310</v>
      </c>
      <c r="D626" s="23" t="s">
        <v>5</v>
      </c>
      <c r="E626" s="22">
        <f>3332*1.1</f>
        <v>3665.2000000000003</v>
      </c>
      <c r="F626" s="23"/>
      <c r="G626" s="23"/>
      <c r="H626" s="127"/>
      <c r="I626" s="127"/>
    </row>
    <row r="627" spans="3:9">
      <c r="C627" s="49"/>
      <c r="D627" s="23"/>
      <c r="E627" s="22"/>
      <c r="F627" s="23"/>
      <c r="G627" s="23"/>
    </row>
    <row r="628" spans="3:9">
      <c r="C628" s="49" t="s">
        <v>1311</v>
      </c>
      <c r="D628" s="23" t="s">
        <v>1</v>
      </c>
      <c r="E628" s="22">
        <v>80000</v>
      </c>
      <c r="F628" s="23"/>
      <c r="G628" s="23"/>
      <c r="H628" s="127"/>
      <c r="I628" s="127"/>
    </row>
    <row r="629" spans="3:9">
      <c r="C629" s="49" t="s">
        <v>1642</v>
      </c>
      <c r="D629" s="23" t="s">
        <v>5</v>
      </c>
      <c r="E629" s="22">
        <v>10600</v>
      </c>
      <c r="F629" s="23"/>
      <c r="G629" s="23"/>
    </row>
    <row r="630" spans="3:9">
      <c r="C630" s="49" t="s">
        <v>1312</v>
      </c>
      <c r="D630" s="23" t="s">
        <v>5</v>
      </c>
      <c r="E630" s="22">
        <v>13203</v>
      </c>
      <c r="F630" s="23"/>
      <c r="G630" s="23"/>
      <c r="H630" s="127"/>
      <c r="I630" s="127"/>
    </row>
    <row r="631" spans="3:9">
      <c r="C631" s="49" t="s">
        <v>1313</v>
      </c>
      <c r="D631" s="23" t="s">
        <v>75</v>
      </c>
      <c r="E631" s="22">
        <v>6747</v>
      </c>
      <c r="F631" s="23"/>
      <c r="G631" s="23"/>
      <c r="H631" s="127"/>
      <c r="I631" s="127"/>
    </row>
    <row r="632" spans="3:9">
      <c r="C632" s="49" t="s">
        <v>1314</v>
      </c>
      <c r="D632" s="23" t="s">
        <v>5</v>
      </c>
      <c r="E632" s="22">
        <v>2969</v>
      </c>
      <c r="F632" s="23"/>
      <c r="G632" s="23"/>
      <c r="H632" s="127"/>
      <c r="I632" s="127"/>
    </row>
    <row r="633" spans="3:9">
      <c r="C633" s="49"/>
      <c r="D633" s="23"/>
      <c r="E633" s="22"/>
      <c r="F633" s="23"/>
      <c r="G633" s="23"/>
    </row>
    <row r="634" spans="3:9">
      <c r="C634" s="49" t="s">
        <v>1315</v>
      </c>
      <c r="D634" s="23" t="s">
        <v>12</v>
      </c>
      <c r="E634" s="22">
        <f>90000*1.19</f>
        <v>107100</v>
      </c>
      <c r="F634" s="23"/>
      <c r="G634" s="23"/>
      <c r="H634" s="127"/>
      <c r="I634" s="127"/>
    </row>
    <row r="635" spans="3:9">
      <c r="C635" s="49" t="s">
        <v>1316</v>
      </c>
      <c r="D635" s="23" t="s">
        <v>5</v>
      </c>
      <c r="E635" s="22">
        <v>6000</v>
      </c>
      <c r="F635" s="23"/>
      <c r="G635" s="23"/>
      <c r="H635" s="127"/>
      <c r="I635" s="127"/>
    </row>
    <row r="636" spans="3:9">
      <c r="C636" s="49"/>
      <c r="D636" s="23"/>
      <c r="E636" s="49"/>
      <c r="F636" s="23"/>
      <c r="G636" s="23"/>
      <c r="H636" s="13"/>
      <c r="I636" s="13"/>
    </row>
    <row r="637" spans="3:9">
      <c r="C637" s="49" t="s">
        <v>1317</v>
      </c>
      <c r="D637" s="23" t="s">
        <v>1</v>
      </c>
      <c r="E637" s="22">
        <f>43637+10000</f>
        <v>53637</v>
      </c>
      <c r="F637" s="23"/>
      <c r="G637" s="23"/>
      <c r="H637" s="127"/>
      <c r="I637" s="127"/>
    </row>
    <row r="638" spans="3:9">
      <c r="C638" s="49"/>
      <c r="D638" s="23"/>
      <c r="E638" s="49"/>
      <c r="F638" s="23"/>
      <c r="G638" s="23"/>
      <c r="H638" s="13"/>
      <c r="I638" s="13"/>
    </row>
    <row r="639" spans="3:9">
      <c r="C639" s="49" t="s">
        <v>1324</v>
      </c>
      <c r="D639" s="23" t="s">
        <v>12</v>
      </c>
      <c r="E639" s="22">
        <v>910900</v>
      </c>
      <c r="F639" s="23"/>
      <c r="G639" s="23"/>
      <c r="H639" s="127"/>
      <c r="I639" s="127"/>
    </row>
    <row r="640" spans="3:9">
      <c r="C640" s="49"/>
      <c r="D640" s="23"/>
      <c r="E640" s="49"/>
      <c r="F640" s="23"/>
      <c r="G640" s="23"/>
      <c r="H640" s="13"/>
      <c r="I640" s="13"/>
    </row>
    <row r="641" spans="3:11">
      <c r="C641" s="196" t="s">
        <v>1330</v>
      </c>
      <c r="D641" s="23" t="s">
        <v>12</v>
      </c>
      <c r="E641" s="22">
        <v>1452147.48</v>
      </c>
      <c r="F641" s="23">
        <v>4</v>
      </c>
      <c r="G641" s="23"/>
      <c r="J641" s="13">
        <v>0.6</v>
      </c>
      <c r="K641" s="129">
        <f>E645*J641</f>
        <v>780000</v>
      </c>
    </row>
    <row r="642" spans="3:11">
      <c r="C642" s="196" t="s">
        <v>1331</v>
      </c>
      <c r="D642" s="23" t="s">
        <v>12</v>
      </c>
      <c r="E642" s="22">
        <v>2823746.2399999998</v>
      </c>
      <c r="F642" s="23">
        <v>4</v>
      </c>
      <c r="G642" s="23"/>
      <c r="J642" s="13">
        <v>2.98</v>
      </c>
      <c r="K642" s="129">
        <f>E645*J642</f>
        <v>3874000</v>
      </c>
    </row>
    <row r="643" spans="3:11">
      <c r="C643" s="196" t="s">
        <v>1332</v>
      </c>
      <c r="D643" s="23" t="s">
        <v>12</v>
      </c>
      <c r="E643" s="22">
        <v>3410353.17</v>
      </c>
      <c r="F643" s="23">
        <v>8</v>
      </c>
      <c r="G643" s="23"/>
      <c r="J643" s="13">
        <v>3.78</v>
      </c>
      <c r="K643" s="129">
        <f>E645*J643</f>
        <v>4914000</v>
      </c>
    </row>
    <row r="644" spans="3:11">
      <c r="C644" s="196"/>
      <c r="D644" s="23"/>
      <c r="E644" s="202">
        <f>SUM(E641:E643)</f>
        <v>7686246.8899999997</v>
      </c>
      <c r="F644" s="23"/>
      <c r="G644" s="23"/>
      <c r="H644" s="13"/>
      <c r="I644" s="13"/>
      <c r="J644" s="16">
        <f>SUM(J641:J643)</f>
        <v>7.3599999999999994</v>
      </c>
      <c r="K644" s="130">
        <f>SUM(K641:K643)</f>
        <v>9568000</v>
      </c>
    </row>
    <row r="645" spans="3:11" ht="25.5">
      <c r="C645" s="196" t="s">
        <v>1329</v>
      </c>
      <c r="D645" s="23" t="s">
        <v>5</v>
      </c>
      <c r="E645" s="203">
        <f>F646</f>
        <v>1300000</v>
      </c>
      <c r="F645" s="200">
        <f>E644/J644</f>
        <v>1044327.0230978262</v>
      </c>
      <c r="G645" s="200"/>
      <c r="H645" s="129"/>
      <c r="I645" s="129"/>
    </row>
    <row r="646" spans="3:11">
      <c r="C646" s="49"/>
      <c r="D646" s="23"/>
      <c r="E646" s="49"/>
      <c r="F646" s="200">
        <v>1300000</v>
      </c>
      <c r="G646" s="200"/>
      <c r="H646" s="128"/>
      <c r="I646" s="128"/>
    </row>
    <row r="647" spans="3:11">
      <c r="C647" s="49"/>
      <c r="D647" s="23"/>
      <c r="E647" s="49"/>
      <c r="F647" s="200">
        <f>F646-F645</f>
        <v>255672.97690217383</v>
      </c>
      <c r="G647" s="200"/>
      <c r="H647" s="129"/>
      <c r="I647" s="129"/>
    </row>
    <row r="648" spans="3:11" ht="25.5">
      <c r="C648" s="49" t="s">
        <v>1335</v>
      </c>
      <c r="D648" s="23" t="s">
        <v>1</v>
      </c>
      <c r="E648" s="22">
        <v>9342</v>
      </c>
      <c r="F648" s="23"/>
      <c r="G648" s="23"/>
      <c r="H648" s="13"/>
      <c r="I648" s="13"/>
    </row>
    <row r="649" spans="3:11">
      <c r="C649" s="49" t="s">
        <v>1336</v>
      </c>
      <c r="D649" s="23" t="s">
        <v>1241</v>
      </c>
      <c r="E649" s="22">
        <v>5190</v>
      </c>
      <c r="F649" s="23"/>
      <c r="G649" s="23"/>
      <c r="H649" s="13"/>
      <c r="I649" s="13"/>
    </row>
    <row r="650" spans="3:11">
      <c r="C650" s="49" t="s">
        <v>1277</v>
      </c>
      <c r="D650" s="23" t="s">
        <v>1241</v>
      </c>
      <c r="E650" s="22">
        <v>12975</v>
      </c>
      <c r="F650" s="23"/>
      <c r="G650" s="23"/>
      <c r="H650" s="13"/>
      <c r="I650" s="13"/>
    </row>
    <row r="651" spans="3:11">
      <c r="C651" s="49" t="s">
        <v>1337</v>
      </c>
      <c r="D651" s="23" t="s">
        <v>5</v>
      </c>
      <c r="E651" s="22">
        <v>4671</v>
      </c>
      <c r="F651" s="23"/>
      <c r="G651" s="23"/>
      <c r="H651" s="13"/>
      <c r="I651" s="13"/>
    </row>
    <row r="652" spans="3:11">
      <c r="C652" s="49" t="s">
        <v>1338</v>
      </c>
      <c r="D652" s="23" t="s">
        <v>0</v>
      </c>
      <c r="E652" s="22">
        <v>60500</v>
      </c>
      <c r="F652" s="23"/>
      <c r="G652" s="23"/>
      <c r="H652" s="13"/>
      <c r="I652" s="13"/>
    </row>
    <row r="653" spans="3:11">
      <c r="C653" s="49" t="s">
        <v>1339</v>
      </c>
      <c r="D653" s="23" t="s">
        <v>2</v>
      </c>
      <c r="E653" s="22" t="e">
        <f>#REF!</f>
        <v>#REF!</v>
      </c>
      <c r="F653" s="23"/>
      <c r="G653" s="23"/>
      <c r="H653" s="13"/>
      <c r="I653" s="13"/>
    </row>
    <row r="654" spans="3:11">
      <c r="C654" s="49" t="s">
        <v>1340</v>
      </c>
      <c r="D654" s="23" t="s">
        <v>2</v>
      </c>
      <c r="E654" s="22"/>
      <c r="F654" s="23"/>
      <c r="G654" s="23"/>
      <c r="H654" s="13"/>
      <c r="I654" s="13"/>
    </row>
    <row r="655" spans="3:11">
      <c r="C655" s="49" t="s">
        <v>1341</v>
      </c>
      <c r="D655" s="23" t="s">
        <v>1241</v>
      </c>
      <c r="E655" s="22"/>
      <c r="F655" s="23"/>
      <c r="G655" s="23"/>
      <c r="H655" s="13"/>
      <c r="I655" s="13"/>
    </row>
    <row r="656" spans="3:11">
      <c r="C656" s="49" t="s">
        <v>1342</v>
      </c>
      <c r="D656" s="23" t="s">
        <v>5</v>
      </c>
      <c r="E656" s="22" t="e">
        <f>#REF!</f>
        <v>#REF!</v>
      </c>
      <c r="F656" s="23"/>
      <c r="G656" s="23"/>
      <c r="H656" s="13"/>
      <c r="I656" s="13"/>
    </row>
    <row r="657" spans="3:10">
      <c r="C657" s="49" t="s">
        <v>1343</v>
      </c>
      <c r="D657" s="23" t="s">
        <v>2</v>
      </c>
      <c r="E657" s="22">
        <v>261407</v>
      </c>
      <c r="F657" s="23"/>
      <c r="G657" s="23"/>
      <c r="H657" s="13"/>
      <c r="I657" s="13"/>
    </row>
    <row r="658" spans="3:10">
      <c r="C658" s="49" t="s">
        <v>1344</v>
      </c>
      <c r="D658" s="23" t="s">
        <v>806</v>
      </c>
      <c r="E658" s="22">
        <v>52780</v>
      </c>
      <c r="F658" s="23"/>
      <c r="G658" s="23"/>
      <c r="H658" s="13"/>
      <c r="I658" s="13"/>
    </row>
    <row r="659" spans="3:10">
      <c r="C659" s="49" t="s">
        <v>1345</v>
      </c>
      <c r="D659" s="23" t="s">
        <v>1</v>
      </c>
      <c r="E659" s="22">
        <v>76834</v>
      </c>
      <c r="F659" s="23"/>
      <c r="G659" s="23"/>
      <c r="H659" s="13"/>
      <c r="I659" s="13"/>
    </row>
    <row r="660" spans="3:10">
      <c r="C660" s="49" t="s">
        <v>1278</v>
      </c>
      <c r="D660" s="23" t="s">
        <v>1244</v>
      </c>
      <c r="E660" s="22">
        <v>5020</v>
      </c>
      <c r="F660" s="23"/>
      <c r="G660" s="23"/>
      <c r="H660" s="13"/>
      <c r="I660" s="13"/>
    </row>
    <row r="661" spans="3:10">
      <c r="C661" s="49" t="s">
        <v>1346</v>
      </c>
      <c r="D661" s="23" t="s">
        <v>1244</v>
      </c>
      <c r="E661" s="22">
        <v>71900</v>
      </c>
      <c r="F661" s="23"/>
      <c r="G661" s="23"/>
    </row>
    <row r="662" spans="3:10">
      <c r="C662" s="49" t="s">
        <v>1348</v>
      </c>
      <c r="D662" s="23" t="s">
        <v>1285</v>
      </c>
      <c r="E662" s="22">
        <v>73142</v>
      </c>
      <c r="F662" s="23"/>
      <c r="G662" s="23"/>
    </row>
    <row r="663" spans="3:10">
      <c r="C663" s="49"/>
      <c r="D663" s="23"/>
      <c r="E663" s="22"/>
      <c r="F663" s="23"/>
      <c r="G663" s="23"/>
    </row>
    <row r="664" spans="3:10">
      <c r="C664" s="23" t="s">
        <v>1350</v>
      </c>
      <c r="D664" s="23" t="s">
        <v>0</v>
      </c>
      <c r="E664" s="22">
        <v>7474</v>
      </c>
      <c r="F664" s="23"/>
      <c r="G664" s="23"/>
    </row>
    <row r="665" spans="3:10">
      <c r="C665" s="23" t="s">
        <v>1351</v>
      </c>
      <c r="D665" s="23" t="s">
        <v>0</v>
      </c>
      <c r="E665" s="22">
        <v>8200</v>
      </c>
      <c r="F665" s="23"/>
      <c r="G665" s="23"/>
    </row>
    <row r="666" spans="3:10">
      <c r="C666" s="23" t="s">
        <v>1352</v>
      </c>
      <c r="D666" s="23" t="s">
        <v>0</v>
      </c>
      <c r="E666" s="22">
        <v>12456</v>
      </c>
      <c r="F666" s="23"/>
      <c r="G666" s="23"/>
    </row>
    <row r="667" spans="3:10">
      <c r="C667" s="49" t="s">
        <v>1347</v>
      </c>
      <c r="D667" s="23" t="s">
        <v>1285</v>
      </c>
      <c r="E667" s="22">
        <v>293615</v>
      </c>
      <c r="F667" s="23"/>
      <c r="G667" s="23"/>
    </row>
    <row r="668" spans="3:10">
      <c r="C668" s="23" t="s">
        <v>1348</v>
      </c>
      <c r="D668" s="23" t="s">
        <v>1285</v>
      </c>
      <c r="E668" s="22">
        <v>73142</v>
      </c>
      <c r="F668" s="23"/>
      <c r="G668" s="23"/>
    </row>
    <row r="669" spans="3:10">
      <c r="C669" s="49"/>
      <c r="D669" s="23"/>
      <c r="E669" s="22"/>
      <c r="F669" s="23"/>
      <c r="G669" s="23"/>
    </row>
    <row r="670" spans="3:10" ht="25.5">
      <c r="C670" s="49" t="s">
        <v>1357</v>
      </c>
      <c r="D670" s="23" t="s">
        <v>12</v>
      </c>
      <c r="E670" s="22">
        <v>134000000</v>
      </c>
      <c r="F670" s="204"/>
      <c r="G670" s="204"/>
      <c r="H670" s="131"/>
      <c r="I670" s="131"/>
    </row>
    <row r="671" spans="3:10">
      <c r="C671" s="49" t="s">
        <v>1358</v>
      </c>
      <c r="D671" s="23" t="s">
        <v>12</v>
      </c>
      <c r="E671" s="22">
        <v>21000000</v>
      </c>
      <c r="F671" s="22"/>
      <c r="G671" s="22"/>
      <c r="H671" s="54"/>
      <c r="I671" s="54"/>
      <c r="J671" s="13" t="s">
        <v>1354</v>
      </c>
    </row>
    <row r="672" spans="3:10">
      <c r="C672" s="49"/>
      <c r="D672" s="23"/>
      <c r="E672" s="22"/>
      <c r="F672" s="22"/>
      <c r="G672" s="22"/>
      <c r="H672" s="54"/>
      <c r="I672" s="54"/>
    </row>
    <row r="673" spans="3:10">
      <c r="C673" s="49"/>
      <c r="D673" s="23"/>
      <c r="E673" s="22"/>
      <c r="F673" s="205"/>
      <c r="G673" s="205"/>
      <c r="H673" s="132"/>
      <c r="I673" s="132"/>
      <c r="J673" s="13" t="s">
        <v>1353</v>
      </c>
    </row>
    <row r="674" spans="3:10">
      <c r="C674" s="196" t="e">
        <f>#REF!</f>
        <v>#REF!</v>
      </c>
      <c r="D674" s="206" t="e">
        <f>#REF!</f>
        <v>#REF!</v>
      </c>
      <c r="E674" s="207" t="e">
        <f>#REF!</f>
        <v>#REF!</v>
      </c>
      <c r="F674" s="22"/>
      <c r="G674" s="22"/>
      <c r="H674" s="54"/>
      <c r="I674" s="54"/>
      <c r="J674" s="13" t="s">
        <v>1355</v>
      </c>
    </row>
    <row r="675" spans="3:10">
      <c r="C675" s="196"/>
      <c r="D675" s="23"/>
      <c r="E675" s="22"/>
      <c r="F675" s="23"/>
      <c r="G675" s="23"/>
      <c r="J675" s="13" t="s">
        <v>1356</v>
      </c>
    </row>
    <row r="676" spans="3:10">
      <c r="C676" s="49" t="s">
        <v>1374</v>
      </c>
      <c r="D676" s="23" t="s">
        <v>1240</v>
      </c>
      <c r="E676" s="22">
        <f>50000*1.19</f>
        <v>59500</v>
      </c>
      <c r="F676" s="200"/>
      <c r="G676" s="200"/>
      <c r="H676" s="128"/>
      <c r="I676" s="128"/>
      <c r="J676" s="128">
        <f>F676*1.19</f>
        <v>0</v>
      </c>
    </row>
    <row r="677" spans="3:10">
      <c r="C677" s="49" t="s">
        <v>1368</v>
      </c>
      <c r="D677" s="23" t="s">
        <v>2</v>
      </c>
      <c r="E677" s="22">
        <v>120000</v>
      </c>
      <c r="F677" s="200"/>
      <c r="G677" s="200"/>
      <c r="H677" s="128"/>
      <c r="I677" s="128"/>
      <c r="J677" s="128">
        <f>F677*1.19</f>
        <v>0</v>
      </c>
    </row>
    <row r="678" spans="3:10">
      <c r="C678" s="49" t="s">
        <v>1349</v>
      </c>
      <c r="D678" s="23" t="s">
        <v>820</v>
      </c>
      <c r="E678" s="22"/>
      <c r="F678" s="23"/>
      <c r="G678" s="23"/>
      <c r="J678" s="129">
        <f>SUM(J676:J677)</f>
        <v>0</v>
      </c>
    </row>
    <row r="679" spans="3:10">
      <c r="C679" s="49" t="s">
        <v>1369</v>
      </c>
      <c r="D679" s="23" t="s">
        <v>1240</v>
      </c>
      <c r="E679" s="22"/>
      <c r="F679" s="23"/>
      <c r="G679" s="23"/>
    </row>
    <row r="680" spans="3:10">
      <c r="C680" s="49"/>
      <c r="D680" s="23"/>
      <c r="E680" s="22"/>
      <c r="F680" s="200"/>
      <c r="G680" s="200"/>
      <c r="H680" s="128"/>
      <c r="I680" s="128"/>
      <c r="J680" s="128">
        <f>F680*1.19</f>
        <v>0</v>
      </c>
    </row>
    <row r="681" spans="3:10">
      <c r="C681" s="49" t="s">
        <v>1370</v>
      </c>
      <c r="D681" s="23" t="s">
        <v>1373</v>
      </c>
      <c r="E681" s="22"/>
      <c r="F681" s="23"/>
      <c r="G681" s="23"/>
    </row>
    <row r="682" spans="3:10">
      <c r="C682" s="23"/>
      <c r="D682" s="23"/>
      <c r="E682" s="22"/>
      <c r="F682" s="23"/>
      <c r="G682" s="23"/>
    </row>
    <row r="683" spans="3:10">
      <c r="C683" s="23"/>
      <c r="D683" s="23"/>
      <c r="E683" s="22"/>
      <c r="F683" s="23"/>
      <c r="G683" s="23"/>
    </row>
    <row r="684" spans="3:10">
      <c r="C684" s="49" t="s">
        <v>1371</v>
      </c>
      <c r="D684" s="23" t="s">
        <v>1373</v>
      </c>
      <c r="E684" s="22"/>
      <c r="F684" s="23"/>
      <c r="G684" s="23"/>
    </row>
    <row r="685" spans="3:10">
      <c r="C685" s="49" t="s">
        <v>1372</v>
      </c>
      <c r="D685" s="23" t="s">
        <v>1373</v>
      </c>
      <c r="E685" s="22"/>
      <c r="F685" s="23"/>
      <c r="G685" s="23"/>
    </row>
    <row r="686" spans="3:10">
      <c r="C686" s="49"/>
      <c r="D686" s="23"/>
      <c r="E686" s="22"/>
      <c r="F686" s="23"/>
      <c r="G686" s="23"/>
    </row>
    <row r="687" spans="3:10">
      <c r="C687" s="208" t="s">
        <v>1375</v>
      </c>
      <c r="D687" s="23" t="s">
        <v>1241</v>
      </c>
      <c r="E687" s="22">
        <v>6939</v>
      </c>
      <c r="F687" s="23"/>
      <c r="G687" s="23"/>
    </row>
    <row r="688" spans="3:10">
      <c r="C688" s="208" t="s">
        <v>1376</v>
      </c>
      <c r="D688" s="206" t="s">
        <v>2</v>
      </c>
      <c r="E688" s="22">
        <v>472430</v>
      </c>
      <c r="F688" s="23"/>
      <c r="G688" s="23"/>
    </row>
    <row r="689" spans="3:7">
      <c r="C689" s="208" t="s">
        <v>1377</v>
      </c>
      <c r="D689" s="23" t="s">
        <v>5</v>
      </c>
      <c r="E689" s="22">
        <v>5661</v>
      </c>
      <c r="F689" s="23"/>
      <c r="G689" s="23"/>
    </row>
    <row r="690" spans="3:7">
      <c r="C690" s="208"/>
      <c r="D690" s="23"/>
      <c r="E690" s="22"/>
      <c r="F690" s="23"/>
      <c r="G690" s="23"/>
    </row>
    <row r="691" spans="3:7">
      <c r="C691" s="208" t="s">
        <v>1378</v>
      </c>
      <c r="D691" s="23" t="s">
        <v>1285</v>
      </c>
      <c r="E691" s="22">
        <v>3809</v>
      </c>
      <c r="F691" s="23"/>
      <c r="G691" s="23"/>
    </row>
    <row r="692" spans="3:7">
      <c r="C692" s="208" t="s">
        <v>1379</v>
      </c>
      <c r="D692" s="23" t="s">
        <v>0</v>
      </c>
      <c r="E692" s="22">
        <v>10520</v>
      </c>
      <c r="F692" s="23"/>
      <c r="G692" s="23"/>
    </row>
    <row r="693" spans="3:7">
      <c r="C693" s="49"/>
      <c r="D693" s="23"/>
      <c r="E693" s="22"/>
      <c r="F693" s="23"/>
      <c r="G693" s="23"/>
    </row>
    <row r="694" spans="3:7">
      <c r="C694" s="208" t="s">
        <v>1381</v>
      </c>
      <c r="D694" s="134" t="s">
        <v>1244</v>
      </c>
      <c r="E694" s="22">
        <v>7900</v>
      </c>
      <c r="F694" s="23"/>
      <c r="G694" s="23"/>
    </row>
    <row r="695" spans="3:7">
      <c r="C695" s="208" t="s">
        <v>1382</v>
      </c>
      <c r="D695" s="23" t="s">
        <v>5</v>
      </c>
      <c r="E695" s="22">
        <f>23500*1.3</f>
        <v>30550</v>
      </c>
      <c r="F695" s="23"/>
      <c r="G695" s="23"/>
    </row>
    <row r="696" spans="3:7">
      <c r="C696" s="49"/>
      <c r="D696" s="23"/>
      <c r="E696" s="22"/>
      <c r="F696" s="23"/>
      <c r="G696" s="23"/>
    </row>
    <row r="697" spans="3:7">
      <c r="C697" s="49" t="s">
        <v>1384</v>
      </c>
      <c r="D697" s="23" t="s">
        <v>1240</v>
      </c>
      <c r="E697" s="22">
        <v>27800</v>
      </c>
      <c r="F697" s="23"/>
      <c r="G697" s="23"/>
    </row>
    <row r="698" spans="3:7">
      <c r="C698" s="49" t="s">
        <v>1385</v>
      </c>
      <c r="D698" s="23" t="s">
        <v>815</v>
      </c>
      <c r="E698" s="22">
        <v>4000</v>
      </c>
      <c r="F698" s="23"/>
      <c r="G698" s="23"/>
    </row>
    <row r="699" spans="3:7">
      <c r="C699" s="49" t="s">
        <v>1386</v>
      </c>
      <c r="D699" s="23" t="s">
        <v>1241</v>
      </c>
      <c r="E699" s="22">
        <v>120000</v>
      </c>
      <c r="F699" s="23"/>
      <c r="G699" s="23"/>
    </row>
    <row r="700" spans="3:7">
      <c r="C700" s="49" t="s">
        <v>1387</v>
      </c>
      <c r="D700" s="23" t="s">
        <v>806</v>
      </c>
      <c r="E700" s="22">
        <v>65000</v>
      </c>
      <c r="F700" s="23"/>
      <c r="G700" s="23"/>
    </row>
    <row r="701" spans="3:7">
      <c r="C701" s="23"/>
      <c r="D701" s="23"/>
      <c r="E701" s="22"/>
      <c r="F701" s="23"/>
      <c r="G701" s="23"/>
    </row>
    <row r="702" spans="3:7">
      <c r="C702" s="49" t="s">
        <v>1388</v>
      </c>
      <c r="D702" s="23" t="s">
        <v>1373</v>
      </c>
      <c r="E702" s="22">
        <v>30000</v>
      </c>
      <c r="F702" s="23"/>
      <c r="G702" s="23"/>
    </row>
    <row r="703" spans="3:7">
      <c r="C703" s="49"/>
      <c r="D703" s="23"/>
      <c r="E703" s="22"/>
      <c r="F703" s="23"/>
      <c r="G703" s="23"/>
    </row>
    <row r="704" spans="3:7">
      <c r="C704" s="49" t="s">
        <v>73</v>
      </c>
      <c r="D704" s="23"/>
      <c r="E704" s="22"/>
      <c r="F704" s="23"/>
      <c r="G704" s="23"/>
    </row>
    <row r="705" spans="3:7">
      <c r="C705" s="49" t="s">
        <v>1371</v>
      </c>
      <c r="D705" s="23" t="s">
        <v>1373</v>
      </c>
      <c r="E705" s="22">
        <v>65624</v>
      </c>
      <c r="F705" s="23"/>
      <c r="G705" s="23"/>
    </row>
    <row r="706" spans="3:7">
      <c r="C706" s="49" t="s">
        <v>1372</v>
      </c>
      <c r="D706" s="23" t="s">
        <v>1373</v>
      </c>
      <c r="E706" s="22">
        <v>123760</v>
      </c>
      <c r="F706" s="23"/>
      <c r="G706" s="23"/>
    </row>
    <row r="707" spans="3:7">
      <c r="C707" s="23"/>
      <c r="D707" s="23"/>
      <c r="E707" s="22"/>
      <c r="F707" s="23"/>
      <c r="G707" s="23"/>
    </row>
    <row r="708" spans="3:7">
      <c r="C708" s="49" t="s">
        <v>1611</v>
      </c>
      <c r="D708" s="23" t="s">
        <v>1</v>
      </c>
      <c r="E708" s="22">
        <v>550000</v>
      </c>
      <c r="F708" s="23"/>
      <c r="G708" s="23"/>
    </row>
    <row r="709" spans="3:7">
      <c r="C709" s="49" t="s">
        <v>1612</v>
      </c>
      <c r="D709" s="23" t="s">
        <v>1</v>
      </c>
      <c r="E709" s="22">
        <v>320000</v>
      </c>
      <c r="F709" s="23"/>
      <c r="G709" s="23"/>
    </row>
    <row r="710" spans="3:7">
      <c r="C710" s="49" t="s">
        <v>1683</v>
      </c>
      <c r="D710" s="23" t="s">
        <v>1</v>
      </c>
      <c r="E710" s="22">
        <v>558000</v>
      </c>
      <c r="F710" s="23"/>
      <c r="G710" s="23"/>
    </row>
    <row r="711" spans="3:7">
      <c r="C711" s="49" t="s">
        <v>1684</v>
      </c>
      <c r="D711" s="23" t="s">
        <v>1</v>
      </c>
      <c r="E711" s="22">
        <v>690000</v>
      </c>
      <c r="F711" s="23"/>
      <c r="G711" s="23"/>
    </row>
    <row r="712" spans="3:7">
      <c r="C712" s="49" t="s">
        <v>1685</v>
      </c>
      <c r="D712" s="23" t="s">
        <v>1</v>
      </c>
      <c r="E712" s="22">
        <v>400000</v>
      </c>
      <c r="F712" s="23"/>
      <c r="G712" s="23"/>
    </row>
    <row r="713" spans="3:7">
      <c r="C713" s="49" t="s">
        <v>1681</v>
      </c>
      <c r="D713" s="23" t="s">
        <v>1</v>
      </c>
      <c r="E713" s="22">
        <v>180000</v>
      </c>
      <c r="F713" s="23"/>
      <c r="G713" s="23"/>
    </row>
    <row r="714" spans="3:7">
      <c r="C714" s="49" t="s">
        <v>1686</v>
      </c>
      <c r="D714" s="23" t="s">
        <v>1</v>
      </c>
      <c r="E714" s="22">
        <v>320000</v>
      </c>
      <c r="F714" s="23"/>
      <c r="G714" s="23"/>
    </row>
    <row r="715" spans="3:7">
      <c r="C715" s="49" t="s">
        <v>1682</v>
      </c>
      <c r="D715" s="23" t="s">
        <v>1</v>
      </c>
      <c r="E715" s="22">
        <v>340000</v>
      </c>
      <c r="F715" s="23"/>
      <c r="G715" s="23"/>
    </row>
    <row r="716" spans="3:7">
      <c r="C716" s="49"/>
      <c r="D716" s="23"/>
      <c r="E716" s="22"/>
      <c r="F716" s="23"/>
      <c r="G716" s="23"/>
    </row>
    <row r="717" spans="3:7" ht="25.5">
      <c r="C717" s="49" t="s">
        <v>1613</v>
      </c>
      <c r="D717" s="23" t="s">
        <v>1</v>
      </c>
      <c r="E717" s="22">
        <v>400000</v>
      </c>
      <c r="F717" s="23"/>
      <c r="G717" s="23"/>
    </row>
    <row r="718" spans="3:7">
      <c r="C718" s="49" t="s">
        <v>1609</v>
      </c>
      <c r="D718" s="23" t="s">
        <v>1</v>
      </c>
      <c r="E718" s="22">
        <f>((1218470+300000)*1.19)/1/2.2</f>
        <v>821354.22727272718</v>
      </c>
      <c r="F718" s="23"/>
      <c r="G718" s="23"/>
    </row>
    <row r="719" spans="3:7">
      <c r="C719" s="49" t="s">
        <v>1610</v>
      </c>
      <c r="D719" s="23" t="s">
        <v>12</v>
      </c>
      <c r="E719" s="22">
        <f>109900</f>
        <v>109900</v>
      </c>
      <c r="F719" s="23"/>
      <c r="G719" s="23"/>
    </row>
    <row r="720" spans="3:7">
      <c r="C720" s="49"/>
      <c r="D720" s="23"/>
      <c r="E720" s="22"/>
      <c r="F720" s="23"/>
      <c r="G720" s="23"/>
    </row>
    <row r="721" spans="3:13">
      <c r="C721" s="49" t="s">
        <v>1615</v>
      </c>
      <c r="D721" s="23" t="s">
        <v>1246</v>
      </c>
      <c r="E721" s="22">
        <v>1200000</v>
      </c>
      <c r="F721" s="23"/>
      <c r="G721" s="23"/>
      <c r="H721" s="127"/>
      <c r="I721" s="127"/>
      <c r="J721" s="14"/>
      <c r="K721" s="54">
        <v>3639650</v>
      </c>
      <c r="L721" s="129">
        <f>K725-K721</f>
        <v>580524.17499999981</v>
      </c>
      <c r="M721" s="13">
        <f>L721/K721</f>
        <v>0.15949999999999995</v>
      </c>
    </row>
    <row r="722" spans="3:13">
      <c r="C722" s="49"/>
      <c r="D722" s="23"/>
      <c r="E722" s="22"/>
      <c r="F722" s="23"/>
      <c r="G722" s="23"/>
      <c r="J722" s="158">
        <v>0.1</v>
      </c>
      <c r="K722" s="54">
        <f>K721*J722</f>
        <v>363965</v>
      </c>
    </row>
    <row r="723" spans="3:13">
      <c r="C723" s="49" t="s">
        <v>1635</v>
      </c>
      <c r="D723" s="23" t="s">
        <v>2</v>
      </c>
      <c r="E723" s="22">
        <f>(360150)*1.19</f>
        <v>428578.5</v>
      </c>
      <c r="F723" s="23"/>
      <c r="G723" s="23"/>
      <c r="H723" s="127"/>
      <c r="I723" s="127"/>
      <c r="J723" s="158">
        <v>0.05</v>
      </c>
      <c r="K723" s="54">
        <f>K721*J723</f>
        <v>181982.5</v>
      </c>
    </row>
    <row r="724" spans="3:13">
      <c r="C724" s="49"/>
      <c r="D724" s="23"/>
      <c r="E724" s="22"/>
      <c r="F724" s="23"/>
      <c r="G724" s="23"/>
      <c r="J724" s="158">
        <v>0.19</v>
      </c>
      <c r="K724" s="54">
        <f>K723*J724</f>
        <v>34576.675000000003</v>
      </c>
    </row>
    <row r="725" spans="3:13">
      <c r="C725" s="49" t="s">
        <v>1628</v>
      </c>
      <c r="D725" s="23" t="s">
        <v>2</v>
      </c>
      <c r="E725" s="22">
        <f>105000*1.1595</f>
        <v>121747.5</v>
      </c>
      <c r="F725" s="23"/>
      <c r="G725" s="23"/>
      <c r="J725" s="14"/>
      <c r="K725" s="54">
        <f>SUM(K721:K724)</f>
        <v>4220174.1749999998</v>
      </c>
      <c r="L725" s="129">
        <f>K721*1.1595</f>
        <v>4220174.1749999998</v>
      </c>
    </row>
    <row r="726" spans="3:13">
      <c r="C726" s="49" t="s">
        <v>1634</v>
      </c>
      <c r="D726" s="23" t="s">
        <v>5</v>
      </c>
      <c r="E726" s="22">
        <f>120000*1.2095</f>
        <v>145140</v>
      </c>
      <c r="F726" s="23"/>
      <c r="G726" s="23"/>
    </row>
    <row r="727" spans="3:13">
      <c r="C727" s="49" t="s">
        <v>1697</v>
      </c>
      <c r="D727" s="23" t="s">
        <v>5</v>
      </c>
      <c r="E727" s="22">
        <f>120000*1.2095</f>
        <v>145140</v>
      </c>
      <c r="F727" s="23"/>
      <c r="G727" s="23"/>
    </row>
    <row r="728" spans="3:13">
      <c r="C728" s="49" t="s">
        <v>1629</v>
      </c>
      <c r="D728" s="23" t="s">
        <v>2</v>
      </c>
      <c r="E728" s="22">
        <f>162000*1.2095</f>
        <v>195939</v>
      </c>
      <c r="F728" s="23"/>
      <c r="G728" s="23"/>
      <c r="J728" s="14"/>
      <c r="K728" s="54">
        <v>183000</v>
      </c>
      <c r="L728" s="129"/>
    </row>
    <row r="729" spans="3:13">
      <c r="C729" s="49" t="s">
        <v>1630</v>
      </c>
      <c r="D729" s="23" t="s">
        <v>2</v>
      </c>
      <c r="E729" s="22">
        <f>250000*1.2095</f>
        <v>302375</v>
      </c>
      <c r="F729" s="23"/>
      <c r="G729" s="23"/>
      <c r="J729" s="158">
        <v>0.1</v>
      </c>
      <c r="K729" s="54">
        <f>K728*J729</f>
        <v>18300</v>
      </c>
    </row>
    <row r="730" spans="3:13">
      <c r="C730" s="49"/>
      <c r="D730" s="23"/>
      <c r="E730" s="22"/>
      <c r="F730" s="23"/>
      <c r="G730" s="23"/>
      <c r="J730" s="158">
        <v>0.05</v>
      </c>
      <c r="K730" s="54">
        <f>K728*J730</f>
        <v>9150</v>
      </c>
    </row>
    <row r="731" spans="3:13">
      <c r="C731" s="49" t="s">
        <v>1636</v>
      </c>
      <c r="D731" s="23" t="s">
        <v>1244</v>
      </c>
      <c r="E731" s="22">
        <v>60000</v>
      </c>
      <c r="F731" s="23"/>
      <c r="G731" s="23"/>
      <c r="J731" s="158">
        <v>0.19</v>
      </c>
      <c r="K731" s="54">
        <f>K730*J731</f>
        <v>1738.5</v>
      </c>
    </row>
    <row r="732" spans="3:13">
      <c r="C732" s="49"/>
      <c r="D732" s="23"/>
      <c r="E732" s="22"/>
      <c r="F732" s="23"/>
      <c r="G732" s="23"/>
      <c r="J732" s="14"/>
      <c r="K732" s="54">
        <f>SUM(K728:K731)</f>
        <v>212188.5</v>
      </c>
    </row>
    <row r="733" spans="3:13">
      <c r="C733" s="49" t="s">
        <v>1638</v>
      </c>
      <c r="D733" s="23" t="s">
        <v>5</v>
      </c>
      <c r="E733" s="22">
        <f>115000*1.1595</f>
        <v>133342.5</v>
      </c>
      <c r="F733" s="23"/>
      <c r="G733" s="23"/>
    </row>
    <row r="734" spans="3:13">
      <c r="C734" s="49" t="s">
        <v>1639</v>
      </c>
      <c r="D734" s="23" t="s">
        <v>5</v>
      </c>
      <c r="E734" s="22">
        <f>85000</f>
        <v>85000</v>
      </c>
      <c r="F734" s="23"/>
      <c r="G734" s="23"/>
    </row>
    <row r="735" spans="3:13">
      <c r="C735" s="49"/>
      <c r="D735" s="23"/>
      <c r="E735" s="22"/>
      <c r="F735" s="23"/>
      <c r="G735" s="23"/>
      <c r="J735" s="14"/>
      <c r="K735" s="54">
        <v>70000</v>
      </c>
      <c r="L735" s="129">
        <f>K740-K735</f>
        <v>14665</v>
      </c>
      <c r="M735" s="13">
        <f>L735/K735</f>
        <v>0.20949999999999999</v>
      </c>
    </row>
    <row r="736" spans="3:13">
      <c r="C736" s="49"/>
      <c r="D736" s="23"/>
      <c r="E736" s="22"/>
      <c r="F736" s="23"/>
      <c r="G736" s="23"/>
      <c r="J736" s="158">
        <v>0.08</v>
      </c>
      <c r="K736" s="54">
        <f>K735*J736</f>
        <v>5600</v>
      </c>
    </row>
    <row r="737" spans="3:11">
      <c r="C737" s="49" t="s">
        <v>1688</v>
      </c>
      <c r="D737" s="23" t="s">
        <v>1687</v>
      </c>
      <c r="E737" s="22">
        <v>373900</v>
      </c>
      <c r="F737" s="23"/>
      <c r="G737" s="23"/>
      <c r="J737" s="158">
        <v>7.0000000000000007E-2</v>
      </c>
      <c r="K737" s="54">
        <f>K735*J737</f>
        <v>4900.0000000000009</v>
      </c>
    </row>
    <row r="738" spans="3:11">
      <c r="C738" s="49" t="s">
        <v>1689</v>
      </c>
      <c r="D738" s="23" t="s">
        <v>1687</v>
      </c>
      <c r="E738" s="22">
        <v>165900</v>
      </c>
      <c r="F738" s="23"/>
      <c r="G738" s="23"/>
      <c r="J738" s="158">
        <v>0.05</v>
      </c>
      <c r="K738" s="54">
        <f>K735*J738</f>
        <v>3500</v>
      </c>
    </row>
    <row r="739" spans="3:11">
      <c r="C739" s="49" t="s">
        <v>1690</v>
      </c>
      <c r="D739" s="23" t="s">
        <v>1687</v>
      </c>
      <c r="E739" s="22">
        <v>120000</v>
      </c>
      <c r="F739" s="23"/>
      <c r="G739" s="23"/>
      <c r="J739" s="158">
        <v>0.19</v>
      </c>
      <c r="K739" s="54">
        <f>K738*J739</f>
        <v>665</v>
      </c>
    </row>
    <row r="740" spans="3:11">
      <c r="C740" s="49"/>
      <c r="D740" s="23"/>
      <c r="E740" s="22"/>
      <c r="F740" s="23"/>
      <c r="G740" s="23"/>
      <c r="J740" s="14"/>
      <c r="K740" s="54">
        <f>SUM(K735:K739)</f>
        <v>84665</v>
      </c>
    </row>
    <row r="741" spans="3:11">
      <c r="C741" s="49" t="s">
        <v>1691</v>
      </c>
      <c r="D741" s="23" t="s">
        <v>5</v>
      </c>
      <c r="E741" s="22">
        <v>1586.67</v>
      </c>
      <c r="F741" s="23"/>
      <c r="G741" s="23"/>
    </row>
    <row r="742" spans="3:11">
      <c r="C742" s="49" t="s">
        <v>1692</v>
      </c>
      <c r="D742" s="23" t="s">
        <v>1693</v>
      </c>
      <c r="E742" s="22">
        <v>12000</v>
      </c>
      <c r="F742" s="23"/>
      <c r="G742" s="23"/>
      <c r="K742" s="163">
        <f>K735*1.2095</f>
        <v>84665</v>
      </c>
    </row>
    <row r="743" spans="3:11">
      <c r="C743" s="49"/>
      <c r="D743" s="23"/>
      <c r="E743" s="22"/>
      <c r="F743" s="23"/>
      <c r="G743" s="23"/>
    </row>
    <row r="744" spans="3:11">
      <c r="C744" s="49" t="s">
        <v>1773</v>
      </c>
      <c r="D744" s="23" t="s">
        <v>0</v>
      </c>
      <c r="E744" s="22">
        <v>132000</v>
      </c>
      <c r="F744" s="23"/>
      <c r="G744" s="23"/>
    </row>
    <row r="745" spans="3:11">
      <c r="C745" s="49"/>
      <c r="D745" s="23"/>
      <c r="E745" s="22"/>
      <c r="F745" s="23"/>
      <c r="G745" s="23"/>
    </row>
    <row r="746" spans="3:11">
      <c r="C746" s="49"/>
      <c r="D746" s="23"/>
      <c r="E746" s="22"/>
      <c r="F746" s="23"/>
      <c r="G746" s="23"/>
    </row>
    <row r="747" spans="3:11">
      <c r="C747" s="49" t="s">
        <v>1774</v>
      </c>
      <c r="D747" s="23" t="s">
        <v>5</v>
      </c>
      <c r="E747" s="22">
        <v>218</v>
      </c>
      <c r="F747" s="23"/>
      <c r="G747" s="23"/>
    </row>
    <row r="748" spans="3:11">
      <c r="C748" s="49" t="s">
        <v>1775</v>
      </c>
      <c r="D748" s="23" t="s">
        <v>0</v>
      </c>
      <c r="E748" s="22">
        <v>48900</v>
      </c>
      <c r="F748" s="23"/>
      <c r="G748" s="23"/>
    </row>
    <row r="749" spans="3:11">
      <c r="C749" s="49"/>
      <c r="D749" s="23"/>
      <c r="E749" s="22"/>
      <c r="F749" s="23"/>
      <c r="G749" s="23"/>
    </row>
    <row r="750" spans="3:11">
      <c r="C750" s="49" t="s">
        <v>1777</v>
      </c>
      <c r="D750" s="23" t="s">
        <v>12</v>
      </c>
      <c r="E750" s="22">
        <f>50595596*1.19</f>
        <v>60208759.239999995</v>
      </c>
      <c r="F750" s="204"/>
      <c r="G750" s="204"/>
      <c r="H750" s="131"/>
      <c r="I750" s="131"/>
    </row>
    <row r="751" spans="3:11">
      <c r="C751" s="49" t="s">
        <v>1358</v>
      </c>
      <c r="D751" s="23" t="s">
        <v>12</v>
      </c>
      <c r="E751" s="22">
        <f>23050000*1.19</f>
        <v>27429500</v>
      </c>
      <c r="F751" s="22">
        <v>87638259.239999995</v>
      </c>
      <c r="G751" s="22"/>
      <c r="H751" s="54"/>
      <c r="I751" s="54"/>
      <c r="J751" s="13" t="s">
        <v>1354</v>
      </c>
    </row>
    <row r="752" spans="3:11">
      <c r="C752" s="49"/>
      <c r="D752" s="23"/>
      <c r="E752" s="22"/>
      <c r="F752" s="222">
        <f>SUM(E750:E751)</f>
        <v>87638259.239999995</v>
      </c>
      <c r="G752" s="23"/>
    </row>
    <row r="753" spans="1:7">
      <c r="C753" s="197" t="s">
        <v>1872</v>
      </c>
      <c r="D753" s="23"/>
      <c r="E753" s="22"/>
      <c r="F753" s="23"/>
      <c r="G753" s="23"/>
    </row>
    <row r="754" spans="1:7">
      <c r="B754" s="251"/>
      <c r="C754" s="197" t="s">
        <v>1874</v>
      </c>
      <c r="D754" s="23"/>
      <c r="E754" s="252"/>
      <c r="F754" s="23"/>
      <c r="G754" s="23"/>
    </row>
    <row r="755" spans="1:7" ht="38.25">
      <c r="A755" s="13">
        <v>28.1</v>
      </c>
      <c r="B755" s="251" t="s">
        <v>1168</v>
      </c>
      <c r="C755" s="49" t="s">
        <v>1803</v>
      </c>
      <c r="D755" s="23" t="s">
        <v>1</v>
      </c>
      <c r="E755" s="252">
        <v>614376.77</v>
      </c>
      <c r="F755" s="23"/>
      <c r="G755" s="23"/>
    </row>
    <row r="756" spans="1:7" ht="38.25">
      <c r="A756" s="13">
        <v>28.2</v>
      </c>
      <c r="B756" s="251" t="s">
        <v>1862</v>
      </c>
      <c r="C756" s="49" t="s">
        <v>1804</v>
      </c>
      <c r="D756" s="23" t="s">
        <v>1</v>
      </c>
      <c r="E756" s="252">
        <v>957319.56113888894</v>
      </c>
      <c r="F756" s="23"/>
      <c r="G756" s="23"/>
    </row>
    <row r="757" spans="1:7" ht="38.25">
      <c r="B757" s="251" t="s">
        <v>1863</v>
      </c>
      <c r="C757" s="49" t="s">
        <v>1805</v>
      </c>
      <c r="D757" s="23" t="s">
        <v>1</v>
      </c>
      <c r="E757" s="252">
        <v>0</v>
      </c>
      <c r="F757" s="23"/>
      <c r="G757" s="23"/>
    </row>
    <row r="758" spans="1:7" ht="38.25">
      <c r="A758" s="13">
        <v>28.3</v>
      </c>
      <c r="B758" s="251" t="s">
        <v>1864</v>
      </c>
      <c r="C758" s="49" t="s">
        <v>1806</v>
      </c>
      <c r="D758" s="23" t="s">
        <v>1</v>
      </c>
      <c r="E758" s="252">
        <v>590540.30131826736</v>
      </c>
      <c r="F758" s="23"/>
      <c r="G758" s="23"/>
    </row>
    <row r="759" spans="1:7" ht="51">
      <c r="A759" s="13">
        <v>28.4</v>
      </c>
      <c r="B759" s="251" t="s">
        <v>1865</v>
      </c>
      <c r="C759" s="49" t="s">
        <v>1807</v>
      </c>
      <c r="D759" s="23" t="s">
        <v>1</v>
      </c>
      <c r="E759" s="252">
        <v>709406.21155053354</v>
      </c>
      <c r="F759" s="23"/>
      <c r="G759" s="23"/>
    </row>
    <row r="760" spans="1:7" ht="51">
      <c r="B760" s="251" t="s">
        <v>1866</v>
      </c>
      <c r="C760" s="49" t="s">
        <v>1808</v>
      </c>
      <c r="D760" s="23" t="s">
        <v>1</v>
      </c>
      <c r="E760" s="252"/>
      <c r="F760" s="23"/>
      <c r="G760" s="23"/>
    </row>
    <row r="761" spans="1:7" ht="38.25">
      <c r="A761" s="13">
        <v>28.5</v>
      </c>
      <c r="B761" s="251" t="s">
        <v>1867</v>
      </c>
      <c r="C761" s="49" t="s">
        <v>1809</v>
      </c>
      <c r="D761" s="23" t="s">
        <v>1</v>
      </c>
      <c r="E761" s="252">
        <v>712649.5023440317</v>
      </c>
      <c r="F761" s="23"/>
      <c r="G761" s="23"/>
    </row>
    <row r="762" spans="1:7" ht="38.25">
      <c r="A762" s="13">
        <v>28.6</v>
      </c>
      <c r="B762" s="251" t="s">
        <v>1868</v>
      </c>
      <c r="C762" s="49" t="s">
        <v>1810</v>
      </c>
      <c r="D762" s="23" t="s">
        <v>1</v>
      </c>
      <c r="E762" s="252">
        <v>817486.46751412423</v>
      </c>
      <c r="F762" s="23"/>
      <c r="G762" s="23"/>
    </row>
    <row r="763" spans="1:7" ht="38.25">
      <c r="A763" s="13">
        <v>28.7</v>
      </c>
      <c r="B763" s="251" t="s">
        <v>1869</v>
      </c>
      <c r="C763" s="49" t="s">
        <v>1811</v>
      </c>
      <c r="D763" s="23" t="s">
        <v>1</v>
      </c>
      <c r="E763" s="252">
        <v>857148.03578154417</v>
      </c>
      <c r="F763" s="23"/>
      <c r="G763" s="23"/>
    </row>
    <row r="764" spans="1:7">
      <c r="B764" s="251"/>
      <c r="C764" s="197" t="s">
        <v>1873</v>
      </c>
      <c r="D764" s="23"/>
      <c r="E764" s="252"/>
      <c r="F764" s="23"/>
      <c r="G764" s="23"/>
    </row>
    <row r="765" spans="1:7">
      <c r="A765" s="13">
        <v>28.8</v>
      </c>
      <c r="B765" s="251" t="s">
        <v>1832</v>
      </c>
      <c r="C765" s="49" t="s">
        <v>1812</v>
      </c>
      <c r="D765" s="23" t="s">
        <v>1</v>
      </c>
      <c r="E765" s="252">
        <v>402323.52260552818</v>
      </c>
      <c r="F765" s="23"/>
      <c r="G765" s="23"/>
    </row>
    <row r="766" spans="1:7" ht="25.5">
      <c r="A766" s="13">
        <v>28.9</v>
      </c>
      <c r="B766" s="251" t="s">
        <v>1833</v>
      </c>
      <c r="C766" s="49" t="s">
        <v>1813</v>
      </c>
      <c r="D766" s="23" t="s">
        <v>1</v>
      </c>
      <c r="E766" s="252">
        <v>510149.07433412381</v>
      </c>
      <c r="F766" s="23"/>
      <c r="G766" s="23"/>
    </row>
    <row r="767" spans="1:7" ht="38.25">
      <c r="A767" s="253">
        <v>28.1</v>
      </c>
      <c r="B767" s="251" t="s">
        <v>1834</v>
      </c>
      <c r="C767" s="49" t="s">
        <v>1814</v>
      </c>
      <c r="D767" s="23" t="s">
        <v>1</v>
      </c>
      <c r="E767" s="252">
        <v>413535.75426177069</v>
      </c>
      <c r="F767" s="23"/>
      <c r="G767" s="23"/>
    </row>
    <row r="768" spans="1:7">
      <c r="B768" s="251" t="s">
        <v>1835</v>
      </c>
      <c r="C768" s="14" t="s">
        <v>1815</v>
      </c>
      <c r="D768" s="23" t="s">
        <v>1</v>
      </c>
      <c r="E768" s="252">
        <v>0</v>
      </c>
    </row>
    <row r="769" spans="1:5">
      <c r="B769" s="251" t="s">
        <v>1836</v>
      </c>
      <c r="C769" s="14" t="s">
        <v>1815</v>
      </c>
      <c r="D769" s="23" t="s">
        <v>1</v>
      </c>
      <c r="E769" s="252">
        <v>0</v>
      </c>
    </row>
    <row r="770" spans="1:5" ht="25.5">
      <c r="B770" s="251" t="s">
        <v>1837</v>
      </c>
      <c r="C770" s="14" t="s">
        <v>1816</v>
      </c>
      <c r="D770" s="23" t="s">
        <v>1</v>
      </c>
      <c r="E770" s="252">
        <v>0</v>
      </c>
    </row>
    <row r="771" spans="1:5" ht="25.5">
      <c r="B771" s="251" t="s">
        <v>1838</v>
      </c>
      <c r="C771" s="14" t="s">
        <v>1816</v>
      </c>
      <c r="D771" s="23" t="s">
        <v>1</v>
      </c>
      <c r="E771" s="252">
        <v>0</v>
      </c>
    </row>
    <row r="772" spans="1:5">
      <c r="B772" s="251" t="s">
        <v>1839</v>
      </c>
      <c r="C772" s="14" t="s">
        <v>1817</v>
      </c>
      <c r="D772" s="23" t="s">
        <v>1</v>
      </c>
      <c r="E772" s="252">
        <v>0</v>
      </c>
    </row>
    <row r="773" spans="1:5" ht="25.5">
      <c r="A773" s="13">
        <v>28.11</v>
      </c>
      <c r="B773" s="251" t="s">
        <v>1840</v>
      </c>
      <c r="C773" s="14" t="s">
        <v>1818</v>
      </c>
      <c r="D773" s="23" t="s">
        <v>1</v>
      </c>
      <c r="E773" s="252">
        <v>617582.28293723695</v>
      </c>
    </row>
    <row r="774" spans="1:5" ht="25.5">
      <c r="A774" s="13">
        <v>28.12</v>
      </c>
      <c r="B774" s="251" t="s">
        <v>1841</v>
      </c>
      <c r="C774" s="14" t="s">
        <v>1819</v>
      </c>
      <c r="D774" s="23" t="s">
        <v>1</v>
      </c>
      <c r="E774" s="252">
        <v>294072.7314199133</v>
      </c>
    </row>
    <row r="775" spans="1:5">
      <c r="B775" s="251" t="s">
        <v>1842</v>
      </c>
      <c r="C775" s="14" t="s">
        <v>1820</v>
      </c>
      <c r="D775" s="23" t="s">
        <v>1</v>
      </c>
      <c r="E775" s="252">
        <v>0</v>
      </c>
    </row>
    <row r="776" spans="1:5">
      <c r="B776" s="251" t="s">
        <v>1843</v>
      </c>
      <c r="C776" s="14" t="s">
        <v>1820</v>
      </c>
      <c r="D776" s="23" t="s">
        <v>1</v>
      </c>
      <c r="E776" s="252">
        <v>0</v>
      </c>
    </row>
    <row r="777" spans="1:5">
      <c r="B777" s="251" t="s">
        <v>1844</v>
      </c>
      <c r="C777" s="14" t="s">
        <v>1820</v>
      </c>
      <c r="D777" s="23" t="s">
        <v>1</v>
      </c>
      <c r="E777" s="252">
        <v>0</v>
      </c>
    </row>
    <row r="778" spans="1:5">
      <c r="B778" s="251" t="s">
        <v>1845</v>
      </c>
      <c r="C778" s="14" t="s">
        <v>1820</v>
      </c>
      <c r="D778" s="23" t="s">
        <v>1</v>
      </c>
      <c r="E778" s="252">
        <v>0</v>
      </c>
    </row>
    <row r="779" spans="1:5" ht="25.5">
      <c r="A779" s="13">
        <v>28.13</v>
      </c>
      <c r="B779" s="251" t="s">
        <v>1846</v>
      </c>
      <c r="C779" s="14" t="s">
        <v>1821</v>
      </c>
      <c r="D779" s="23" t="s">
        <v>1</v>
      </c>
      <c r="E779" s="252">
        <v>288367.71687499998</v>
      </c>
    </row>
    <row r="780" spans="1:5">
      <c r="B780" s="251" t="s">
        <v>1847</v>
      </c>
      <c r="C780" s="14" t="s">
        <v>1822</v>
      </c>
      <c r="D780" s="23" t="s">
        <v>1</v>
      </c>
      <c r="E780" s="252">
        <v>0</v>
      </c>
    </row>
    <row r="781" spans="1:5" ht="25.5">
      <c r="A781" s="13">
        <v>28.14</v>
      </c>
      <c r="B781" s="251" t="s">
        <v>1848</v>
      </c>
      <c r="C781" s="14" t="s">
        <v>1823</v>
      </c>
      <c r="D781" s="23" t="s">
        <v>1</v>
      </c>
      <c r="E781" s="252">
        <v>368442.95158020884</v>
      </c>
    </row>
    <row r="782" spans="1:5">
      <c r="B782" s="251" t="s">
        <v>1849</v>
      </c>
      <c r="C782" s="14" t="s">
        <v>1824</v>
      </c>
      <c r="D782" s="23" t="s">
        <v>1</v>
      </c>
      <c r="E782" s="252">
        <v>0</v>
      </c>
    </row>
    <row r="783" spans="1:5" ht="25.5">
      <c r="A783" s="13">
        <v>28.15</v>
      </c>
      <c r="B783" s="251" t="s">
        <v>1850</v>
      </c>
      <c r="C783" s="14" t="s">
        <v>1825</v>
      </c>
      <c r="D783" s="23" t="s">
        <v>1</v>
      </c>
      <c r="E783" s="252">
        <v>250008.8875234818</v>
      </c>
    </row>
    <row r="784" spans="1:5">
      <c r="B784" s="251" t="s">
        <v>1851</v>
      </c>
      <c r="C784" s="14" t="s">
        <v>1826</v>
      </c>
      <c r="D784" s="23" t="s">
        <v>1</v>
      </c>
      <c r="E784" s="252">
        <v>0</v>
      </c>
    </row>
    <row r="785" spans="1:7">
      <c r="B785" s="251" t="s">
        <v>1852</v>
      </c>
      <c r="C785" s="14" t="s">
        <v>1826</v>
      </c>
      <c r="D785" s="23" t="s">
        <v>1</v>
      </c>
      <c r="E785" s="252">
        <v>0</v>
      </c>
    </row>
    <row r="786" spans="1:7">
      <c r="B786" s="251" t="s">
        <v>1853</v>
      </c>
      <c r="C786" s="14" t="s">
        <v>1826</v>
      </c>
      <c r="D786" s="23" t="s">
        <v>1</v>
      </c>
      <c r="E786" s="252">
        <v>0</v>
      </c>
    </row>
    <row r="787" spans="1:7">
      <c r="B787" s="251" t="s">
        <v>1854</v>
      </c>
      <c r="C787" s="14" t="s">
        <v>1826</v>
      </c>
      <c r="D787" s="23" t="s">
        <v>1</v>
      </c>
      <c r="E787" s="252">
        <v>0</v>
      </c>
    </row>
    <row r="788" spans="1:7">
      <c r="B788" s="251" t="s">
        <v>1855</v>
      </c>
      <c r="C788" s="14" t="s">
        <v>1827</v>
      </c>
      <c r="D788" s="23" t="s">
        <v>1</v>
      </c>
      <c r="E788" s="252">
        <v>0</v>
      </c>
    </row>
    <row r="789" spans="1:7">
      <c r="B789" s="251" t="s">
        <v>1856</v>
      </c>
      <c r="C789" s="14" t="s">
        <v>1826</v>
      </c>
      <c r="D789" s="23" t="s">
        <v>1</v>
      </c>
      <c r="E789" s="252">
        <v>0</v>
      </c>
    </row>
    <row r="790" spans="1:7">
      <c r="B790" s="251" t="s">
        <v>1857</v>
      </c>
      <c r="C790" s="14" t="s">
        <v>1820</v>
      </c>
      <c r="D790" s="23" t="s">
        <v>1</v>
      </c>
      <c r="E790" s="252">
        <v>0</v>
      </c>
    </row>
    <row r="791" spans="1:7" ht="25.5">
      <c r="A791" s="13">
        <v>28.16</v>
      </c>
      <c r="B791" s="251" t="s">
        <v>1858</v>
      </c>
      <c r="C791" s="14" t="s">
        <v>1828</v>
      </c>
      <c r="D791" s="23" t="s">
        <v>1</v>
      </c>
      <c r="E791" s="252">
        <v>564015.06685499055</v>
      </c>
    </row>
    <row r="792" spans="1:7" ht="25.5">
      <c r="A792" s="13">
        <v>28.17</v>
      </c>
      <c r="B792" s="251" t="s">
        <v>1859</v>
      </c>
      <c r="C792" s="14" t="s">
        <v>1829</v>
      </c>
      <c r="D792" s="23" t="s">
        <v>1</v>
      </c>
      <c r="E792" s="252">
        <v>286208.30388390948</v>
      </c>
    </row>
    <row r="793" spans="1:7" ht="25.5">
      <c r="B793" s="251" t="s">
        <v>1860</v>
      </c>
      <c r="C793" s="14" t="s">
        <v>1830</v>
      </c>
      <c r="D793" s="23" t="s">
        <v>1</v>
      </c>
      <c r="E793" s="252">
        <v>0</v>
      </c>
    </row>
    <row r="794" spans="1:7">
      <c r="A794" s="13">
        <v>28.18</v>
      </c>
      <c r="B794" s="251" t="s">
        <v>1861</v>
      </c>
      <c r="C794" s="14" t="s">
        <v>1831</v>
      </c>
      <c r="D794" s="23" t="s">
        <v>1</v>
      </c>
      <c r="E794" s="252">
        <v>430243.65</v>
      </c>
    </row>
    <row r="796" spans="1:7">
      <c r="C796" s="197" t="s">
        <v>1875</v>
      </c>
      <c r="D796" s="23" t="s">
        <v>1</v>
      </c>
      <c r="E796" s="252">
        <f>45000-445.5445545+9900.99</f>
        <v>54455.445445500001</v>
      </c>
      <c r="F796" s="23">
        <v>544.55445544554459</v>
      </c>
      <c r="G796" s="23"/>
    </row>
    <row r="797" spans="1:7">
      <c r="C797" s="197" t="s">
        <v>1876</v>
      </c>
      <c r="D797" s="23" t="s">
        <v>1</v>
      </c>
      <c r="E797" s="252">
        <f>5000</f>
        <v>5000</v>
      </c>
    </row>
    <row r="1586" spans="4:4">
      <c r="D1586" s="13" t="str">
        <f>'INSUMOS OBRA CIVIL'!D60</f>
        <v>M2</v>
      </c>
    </row>
  </sheetData>
  <sortState ref="B2:F578">
    <sortCondition ref="C2:C578"/>
  </sortState>
  <hyperlinks>
    <hyperlink ref="A1" location="ÍNDICE!B20" display="Índice" xr:uid="{00000000-0004-0000-0800-000000000000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68"/>
  <sheetViews>
    <sheetView workbookViewId="0"/>
  </sheetViews>
  <sheetFormatPr baseColWidth="10" defaultRowHeight="12.75"/>
  <cols>
    <col min="1" max="1" width="8.7109375" customWidth="1"/>
    <col min="2" max="2" width="58.42578125" bestFit="1" customWidth="1"/>
    <col min="3" max="3" width="8" style="7" bestFit="1" customWidth="1"/>
    <col min="4" max="4" width="15.7109375" style="10" bestFit="1" customWidth="1"/>
  </cols>
  <sheetData>
    <row r="1" spans="1:5" ht="25.5">
      <c r="A1" s="126" t="s">
        <v>1214</v>
      </c>
      <c r="B1" s="3" t="s">
        <v>28</v>
      </c>
      <c r="C1" s="4" t="s">
        <v>0</v>
      </c>
      <c r="D1" s="11" t="s">
        <v>18</v>
      </c>
    </row>
    <row r="2" spans="1:5">
      <c r="B2" t="s">
        <v>560</v>
      </c>
      <c r="C2" s="7" t="s">
        <v>76</v>
      </c>
      <c r="D2" s="10">
        <v>14470</v>
      </c>
      <c r="E2" t="s">
        <v>669</v>
      </c>
    </row>
    <row r="3" spans="1:5">
      <c r="B3" t="s">
        <v>561</v>
      </c>
      <c r="C3" s="7" t="s">
        <v>76</v>
      </c>
      <c r="D3" s="10">
        <v>11450</v>
      </c>
      <c r="E3" t="s">
        <v>669</v>
      </c>
    </row>
    <row r="4" spans="1:5">
      <c r="B4" t="s">
        <v>562</v>
      </c>
      <c r="C4" s="7" t="s">
        <v>76</v>
      </c>
      <c r="D4" s="10">
        <v>20045</v>
      </c>
      <c r="E4" t="s">
        <v>669</v>
      </c>
    </row>
    <row r="5" spans="1:5">
      <c r="B5" t="s">
        <v>563</v>
      </c>
      <c r="C5" s="7" t="s">
        <v>102</v>
      </c>
      <c r="E5" t="s">
        <v>669</v>
      </c>
    </row>
    <row r="6" spans="1:5">
      <c r="B6" t="s">
        <v>592</v>
      </c>
      <c r="C6" s="7" t="s">
        <v>5</v>
      </c>
      <c r="D6" s="10">
        <v>196</v>
      </c>
      <c r="E6" t="s">
        <v>670</v>
      </c>
    </row>
    <row r="7" spans="1:5">
      <c r="B7" t="s">
        <v>558</v>
      </c>
      <c r="C7" s="7" t="s">
        <v>975</v>
      </c>
      <c r="D7" s="10">
        <v>84914</v>
      </c>
      <c r="E7" t="s">
        <v>670</v>
      </c>
    </row>
    <row r="8" spans="1:5">
      <c r="B8" t="s">
        <v>559</v>
      </c>
      <c r="C8" s="7" t="s">
        <v>975</v>
      </c>
      <c r="D8" s="10">
        <v>40944</v>
      </c>
      <c r="E8" t="s">
        <v>670</v>
      </c>
    </row>
    <row r="9" spans="1:5">
      <c r="B9" t="s">
        <v>556</v>
      </c>
      <c r="C9" s="7" t="s">
        <v>5</v>
      </c>
      <c r="D9" s="10">
        <v>3292.3333333333335</v>
      </c>
      <c r="E9" t="s">
        <v>670</v>
      </c>
    </row>
    <row r="10" spans="1:5">
      <c r="B10" t="s">
        <v>564</v>
      </c>
      <c r="C10" s="7" t="s">
        <v>5</v>
      </c>
      <c r="D10" s="10">
        <v>4383.7616666666663</v>
      </c>
      <c r="E10" t="s">
        <v>670</v>
      </c>
    </row>
    <row r="11" spans="1:5">
      <c r="B11" t="s">
        <v>566</v>
      </c>
      <c r="C11" s="7" t="s">
        <v>5</v>
      </c>
      <c r="D11" s="10">
        <v>5914.498333333333</v>
      </c>
      <c r="E11" t="s">
        <v>670</v>
      </c>
    </row>
    <row r="12" spans="1:5">
      <c r="B12" t="s">
        <v>568</v>
      </c>
      <c r="C12" s="7" t="s">
        <v>5</v>
      </c>
      <c r="D12" s="10">
        <v>7357.9683333333332</v>
      </c>
      <c r="E12" t="s">
        <v>670</v>
      </c>
    </row>
    <row r="13" spans="1:5">
      <c r="B13" t="s">
        <v>570</v>
      </c>
      <c r="C13" s="7" t="s">
        <v>5</v>
      </c>
      <c r="D13" s="10">
        <v>9607.4650000000001</v>
      </c>
      <c r="E13" t="s">
        <v>670</v>
      </c>
    </row>
    <row r="14" spans="1:5">
      <c r="B14" t="s">
        <v>572</v>
      </c>
      <c r="C14" s="7" t="s">
        <v>5</v>
      </c>
      <c r="D14" s="10">
        <v>14732.596666666666</v>
      </c>
      <c r="E14" t="s">
        <v>670</v>
      </c>
    </row>
    <row r="15" spans="1:5">
      <c r="B15" t="s">
        <v>671</v>
      </c>
      <c r="C15" s="7" t="s">
        <v>5</v>
      </c>
      <c r="D15" s="10">
        <v>23876.556666666667</v>
      </c>
      <c r="E15" t="s">
        <v>670</v>
      </c>
    </row>
    <row r="16" spans="1:5">
      <c r="B16" t="s">
        <v>574</v>
      </c>
      <c r="C16" s="7" t="s">
        <v>5</v>
      </c>
      <c r="D16" s="10">
        <v>31878.711666666666</v>
      </c>
      <c r="E16" t="s">
        <v>670</v>
      </c>
    </row>
    <row r="17" spans="2:5">
      <c r="B17" t="s">
        <v>672</v>
      </c>
      <c r="C17" s="7" t="s">
        <v>5</v>
      </c>
      <c r="D17" s="10">
        <v>54374.471666666657</v>
      </c>
      <c r="E17" t="s">
        <v>670</v>
      </c>
    </row>
    <row r="18" spans="2:5">
      <c r="B18" t="s">
        <v>673</v>
      </c>
      <c r="C18" s="7" t="s">
        <v>5</v>
      </c>
      <c r="D18" s="10">
        <v>115697.55166666665</v>
      </c>
      <c r="E18" t="s">
        <v>670</v>
      </c>
    </row>
    <row r="19" spans="2:5">
      <c r="B19" t="s">
        <v>588</v>
      </c>
      <c r="C19" s="7" t="s">
        <v>12</v>
      </c>
      <c r="D19" s="10">
        <v>706.86</v>
      </c>
      <c r="E19" t="s">
        <v>670</v>
      </c>
    </row>
    <row r="20" spans="2:5">
      <c r="B20" t="s">
        <v>674</v>
      </c>
      <c r="C20" s="7" t="s">
        <v>12</v>
      </c>
      <c r="D20" s="10">
        <v>1193.57</v>
      </c>
      <c r="E20" t="s">
        <v>670</v>
      </c>
    </row>
    <row r="21" spans="2:5">
      <c r="B21" t="s">
        <v>675</v>
      </c>
      <c r="C21" s="7" t="s">
        <v>12</v>
      </c>
      <c r="D21" s="10">
        <v>2332.4</v>
      </c>
      <c r="E21" t="s">
        <v>670</v>
      </c>
    </row>
    <row r="22" spans="2:5">
      <c r="B22" t="s">
        <v>593</v>
      </c>
      <c r="C22" s="7" t="s">
        <v>12</v>
      </c>
      <c r="D22" s="10">
        <v>6022.59</v>
      </c>
      <c r="E22" t="s">
        <v>670</v>
      </c>
    </row>
    <row r="23" spans="2:5">
      <c r="B23" t="s">
        <v>676</v>
      </c>
      <c r="C23" s="7" t="s">
        <v>12</v>
      </c>
      <c r="D23" s="10">
        <v>7906.36</v>
      </c>
      <c r="E23" t="s">
        <v>670</v>
      </c>
    </row>
    <row r="24" spans="2:5">
      <c r="B24" t="s">
        <v>677</v>
      </c>
      <c r="C24" s="7" t="s">
        <v>12</v>
      </c>
      <c r="D24" s="10">
        <v>12589.01</v>
      </c>
      <c r="E24" t="s">
        <v>670</v>
      </c>
    </row>
    <row r="25" spans="2:5">
      <c r="B25" t="s">
        <v>678</v>
      </c>
      <c r="C25" s="7" t="s">
        <v>12</v>
      </c>
      <c r="D25" s="10">
        <v>29861.859999999997</v>
      </c>
      <c r="E25" t="s">
        <v>670</v>
      </c>
    </row>
    <row r="26" spans="2:5">
      <c r="B26" t="s">
        <v>679</v>
      </c>
      <c r="C26" s="7" t="s">
        <v>12</v>
      </c>
      <c r="D26" s="10">
        <v>47501.229999999996</v>
      </c>
      <c r="E26" t="s">
        <v>670</v>
      </c>
    </row>
    <row r="27" spans="2:5">
      <c r="B27" t="s">
        <v>680</v>
      </c>
      <c r="C27" s="7" t="s">
        <v>12</v>
      </c>
      <c r="D27" s="10">
        <v>103657.33</v>
      </c>
      <c r="E27" t="s">
        <v>670</v>
      </c>
    </row>
    <row r="28" spans="2:5">
      <c r="B28" t="s">
        <v>557</v>
      </c>
      <c r="C28" s="7" t="s">
        <v>12</v>
      </c>
      <c r="D28" s="10">
        <v>535.5</v>
      </c>
      <c r="E28" t="s">
        <v>670</v>
      </c>
    </row>
    <row r="29" spans="2:5">
      <c r="B29" t="s">
        <v>565</v>
      </c>
      <c r="C29" s="7" t="s">
        <v>12</v>
      </c>
      <c r="D29" s="10">
        <v>857.99</v>
      </c>
      <c r="E29" t="s">
        <v>670</v>
      </c>
    </row>
    <row r="30" spans="2:5">
      <c r="B30" t="s">
        <v>567</v>
      </c>
      <c r="C30" s="7" t="s">
        <v>12</v>
      </c>
      <c r="D30" s="10">
        <v>1675.52</v>
      </c>
      <c r="E30" t="s">
        <v>670</v>
      </c>
    </row>
    <row r="31" spans="2:5">
      <c r="B31" t="s">
        <v>569</v>
      </c>
      <c r="C31" s="7" t="s">
        <v>12</v>
      </c>
      <c r="D31" s="10">
        <v>3220.14</v>
      </c>
      <c r="E31" t="s">
        <v>670</v>
      </c>
    </row>
    <row r="32" spans="2:5">
      <c r="B32" t="s">
        <v>571</v>
      </c>
      <c r="C32" s="7" t="s">
        <v>12</v>
      </c>
      <c r="D32" s="10">
        <v>6011.88</v>
      </c>
      <c r="E32" t="s">
        <v>670</v>
      </c>
    </row>
    <row r="33" spans="2:5">
      <c r="B33" t="s">
        <v>573</v>
      </c>
      <c r="C33" s="7" t="s">
        <v>12</v>
      </c>
      <c r="D33" s="10">
        <v>9853.1999999999989</v>
      </c>
      <c r="E33" t="s">
        <v>670</v>
      </c>
    </row>
    <row r="34" spans="2:5">
      <c r="B34" t="s">
        <v>681</v>
      </c>
      <c r="C34" s="7" t="s">
        <v>12</v>
      </c>
      <c r="D34" s="10">
        <v>28375.55</v>
      </c>
      <c r="E34" t="s">
        <v>670</v>
      </c>
    </row>
    <row r="35" spans="2:5">
      <c r="B35" t="s">
        <v>575</v>
      </c>
      <c r="C35" s="7" t="s">
        <v>12</v>
      </c>
      <c r="D35" s="10">
        <v>36722.21</v>
      </c>
      <c r="E35" t="s">
        <v>670</v>
      </c>
    </row>
    <row r="36" spans="2:5">
      <c r="B36" t="s">
        <v>682</v>
      </c>
      <c r="C36" s="7" t="s">
        <v>12</v>
      </c>
      <c r="D36" s="10">
        <v>79665.739999999991</v>
      </c>
      <c r="E36" t="s">
        <v>670</v>
      </c>
    </row>
    <row r="37" spans="2:5">
      <c r="B37" t="s">
        <v>589</v>
      </c>
      <c r="C37" s="7" t="s">
        <v>12</v>
      </c>
      <c r="D37" s="10">
        <v>305.83</v>
      </c>
      <c r="E37" t="s">
        <v>670</v>
      </c>
    </row>
    <row r="38" spans="2:5">
      <c r="B38" t="s">
        <v>683</v>
      </c>
      <c r="C38" s="7" t="s">
        <v>12</v>
      </c>
      <c r="D38" s="10">
        <v>611.66</v>
      </c>
      <c r="E38" t="s">
        <v>670</v>
      </c>
    </row>
    <row r="39" spans="2:5">
      <c r="B39" t="s">
        <v>684</v>
      </c>
      <c r="C39" s="7" t="s">
        <v>12</v>
      </c>
      <c r="D39" s="10">
        <v>1025.78</v>
      </c>
      <c r="E39" t="s">
        <v>670</v>
      </c>
    </row>
    <row r="40" spans="2:5">
      <c r="B40" t="s">
        <v>595</v>
      </c>
      <c r="C40" s="7" t="s">
        <v>12</v>
      </c>
      <c r="D40" s="10">
        <v>2470.44</v>
      </c>
      <c r="E40" t="s">
        <v>670</v>
      </c>
    </row>
    <row r="41" spans="2:5">
      <c r="B41" t="s">
        <v>685</v>
      </c>
      <c r="C41" s="7" t="s">
        <v>12</v>
      </c>
      <c r="D41" s="10">
        <v>3215.3799999999997</v>
      </c>
      <c r="E41" t="s">
        <v>670</v>
      </c>
    </row>
    <row r="42" spans="2:5">
      <c r="B42" t="s">
        <v>686</v>
      </c>
      <c r="C42" s="7" t="s">
        <v>12</v>
      </c>
      <c r="D42" s="10">
        <v>5109.8599999999997</v>
      </c>
      <c r="E42" t="s">
        <v>670</v>
      </c>
    </row>
    <row r="43" spans="2:5">
      <c r="B43" t="s">
        <v>591</v>
      </c>
      <c r="C43" s="7" t="s">
        <v>12</v>
      </c>
      <c r="D43" s="10">
        <v>417.69</v>
      </c>
      <c r="E43" t="s">
        <v>670</v>
      </c>
    </row>
    <row r="44" spans="2:5">
      <c r="B44" t="s">
        <v>590</v>
      </c>
      <c r="C44" s="7" t="s">
        <v>12</v>
      </c>
      <c r="D44" s="10">
        <v>368.9</v>
      </c>
      <c r="E44" t="s">
        <v>670</v>
      </c>
    </row>
    <row r="45" spans="2:5">
      <c r="B45" t="s">
        <v>601</v>
      </c>
      <c r="C45" s="7" t="s">
        <v>12</v>
      </c>
      <c r="D45" s="10">
        <v>668.78</v>
      </c>
      <c r="E45" t="s">
        <v>670</v>
      </c>
    </row>
    <row r="46" spans="2:5">
      <c r="B46" t="s">
        <v>687</v>
      </c>
      <c r="C46" s="7" t="s">
        <v>12</v>
      </c>
      <c r="D46" s="10">
        <v>1398.25</v>
      </c>
      <c r="E46" t="s">
        <v>670</v>
      </c>
    </row>
    <row r="47" spans="2:5">
      <c r="B47" t="s">
        <v>594</v>
      </c>
      <c r="C47" s="7" t="s">
        <v>12</v>
      </c>
      <c r="D47" s="10">
        <v>2940.49</v>
      </c>
      <c r="E47" t="s">
        <v>670</v>
      </c>
    </row>
    <row r="48" spans="2:5">
      <c r="B48" t="s">
        <v>604</v>
      </c>
      <c r="C48" s="7" t="s">
        <v>12</v>
      </c>
      <c r="D48" s="10">
        <v>3445.0499999999997</v>
      </c>
      <c r="E48" t="s">
        <v>670</v>
      </c>
    </row>
    <row r="49" spans="2:5">
      <c r="B49" t="s">
        <v>606</v>
      </c>
      <c r="C49" s="7" t="s">
        <v>12</v>
      </c>
      <c r="D49" s="10">
        <v>4921.84</v>
      </c>
      <c r="E49" t="s">
        <v>670</v>
      </c>
    </row>
    <row r="50" spans="2:5">
      <c r="B50" t="s">
        <v>688</v>
      </c>
      <c r="C50" s="7" t="s">
        <v>12</v>
      </c>
      <c r="D50" s="10">
        <v>12797.26</v>
      </c>
      <c r="E50" t="s">
        <v>670</v>
      </c>
    </row>
    <row r="51" spans="2:5">
      <c r="B51" t="s">
        <v>608</v>
      </c>
      <c r="C51" s="7" t="s">
        <v>12</v>
      </c>
      <c r="D51" s="10">
        <v>19347.02</v>
      </c>
      <c r="E51" t="s">
        <v>670</v>
      </c>
    </row>
    <row r="52" spans="2:5">
      <c r="B52" t="s">
        <v>689</v>
      </c>
      <c r="C52" s="7" t="s">
        <v>12</v>
      </c>
      <c r="D52" s="10">
        <v>35588.14</v>
      </c>
      <c r="E52" t="s">
        <v>670</v>
      </c>
    </row>
    <row r="53" spans="2:5">
      <c r="B53" t="s">
        <v>690</v>
      </c>
      <c r="C53" s="7" t="s">
        <v>5</v>
      </c>
      <c r="D53" s="10">
        <v>8257.41</v>
      </c>
      <c r="E53" t="s">
        <v>670</v>
      </c>
    </row>
    <row r="54" spans="2:5">
      <c r="B54" t="s">
        <v>609</v>
      </c>
      <c r="C54" s="7" t="s">
        <v>5</v>
      </c>
      <c r="D54" s="10">
        <v>10237.57</v>
      </c>
      <c r="E54" t="s">
        <v>670</v>
      </c>
    </row>
    <row r="55" spans="2:5">
      <c r="B55" t="s">
        <v>611</v>
      </c>
      <c r="C55" s="7" t="s">
        <v>5</v>
      </c>
      <c r="D55" s="10">
        <v>15291.301666666666</v>
      </c>
      <c r="E55" t="s">
        <v>670</v>
      </c>
    </row>
    <row r="56" spans="2:5">
      <c r="B56" t="s">
        <v>613</v>
      </c>
      <c r="C56" s="7" t="s">
        <v>5</v>
      </c>
      <c r="D56" s="10">
        <v>21310.123333333333</v>
      </c>
      <c r="E56" t="s">
        <v>670</v>
      </c>
    </row>
    <row r="57" spans="2:5">
      <c r="B57" t="s">
        <v>615</v>
      </c>
      <c r="C57" s="7" t="s">
        <v>5</v>
      </c>
      <c r="D57" s="10">
        <v>45127.57666666666</v>
      </c>
      <c r="E57" t="s">
        <v>670</v>
      </c>
    </row>
    <row r="58" spans="2:5">
      <c r="B58" t="s">
        <v>618</v>
      </c>
      <c r="C58" s="7" t="s">
        <v>5</v>
      </c>
      <c r="D58" s="10">
        <v>4639.8099999999995</v>
      </c>
      <c r="E58" t="s">
        <v>670</v>
      </c>
    </row>
    <row r="59" spans="2:5">
      <c r="B59" t="s">
        <v>620</v>
      </c>
      <c r="C59" s="7" t="s">
        <v>5</v>
      </c>
      <c r="D59" s="10">
        <v>6707.831666666666</v>
      </c>
      <c r="E59" t="s">
        <v>670</v>
      </c>
    </row>
    <row r="60" spans="2:5">
      <c r="B60" t="s">
        <v>621</v>
      </c>
      <c r="C60" s="7" t="s">
        <v>5</v>
      </c>
      <c r="D60" s="10">
        <v>8952.7666666666664</v>
      </c>
      <c r="E60" t="s">
        <v>670</v>
      </c>
    </row>
    <row r="61" spans="2:5">
      <c r="B61" t="s">
        <v>691</v>
      </c>
      <c r="C61" s="7" t="s">
        <v>5</v>
      </c>
      <c r="D61" s="10">
        <v>15437.671666666667</v>
      </c>
      <c r="E61" t="s">
        <v>670</v>
      </c>
    </row>
    <row r="62" spans="2:5">
      <c r="B62" t="s">
        <v>619</v>
      </c>
      <c r="C62" s="7" t="s">
        <v>12</v>
      </c>
      <c r="D62" s="10">
        <v>2350.25</v>
      </c>
      <c r="E62" t="s">
        <v>670</v>
      </c>
    </row>
    <row r="63" spans="2:5">
      <c r="B63" t="s">
        <v>610</v>
      </c>
      <c r="C63" s="7" t="s">
        <v>12</v>
      </c>
      <c r="D63" s="10">
        <v>2753.66</v>
      </c>
      <c r="E63" t="s">
        <v>670</v>
      </c>
    </row>
    <row r="64" spans="2:5">
      <c r="B64" t="s">
        <v>612</v>
      </c>
      <c r="C64" s="7" t="s">
        <v>12</v>
      </c>
      <c r="D64" s="10">
        <v>6379.59</v>
      </c>
      <c r="E64" t="s">
        <v>670</v>
      </c>
    </row>
    <row r="65" spans="2:5">
      <c r="B65" t="s">
        <v>614</v>
      </c>
      <c r="C65" s="7" t="s">
        <v>12</v>
      </c>
      <c r="D65" s="10">
        <v>10993.22</v>
      </c>
      <c r="E65" t="s">
        <v>670</v>
      </c>
    </row>
    <row r="66" spans="2:5">
      <c r="B66" t="s">
        <v>616</v>
      </c>
      <c r="C66" s="7" t="s">
        <v>12</v>
      </c>
      <c r="D66" s="10">
        <v>93901.709999999992</v>
      </c>
      <c r="E66" t="s">
        <v>670</v>
      </c>
    </row>
    <row r="67" spans="2:5">
      <c r="B67" t="s">
        <v>692</v>
      </c>
      <c r="C67" s="7" t="s">
        <v>12</v>
      </c>
      <c r="D67" s="10">
        <v>4902.8</v>
      </c>
      <c r="E67" t="s">
        <v>670</v>
      </c>
    </row>
    <row r="68" spans="2:5">
      <c r="B68" t="s">
        <v>622</v>
      </c>
      <c r="C68" s="7" t="s">
        <v>12</v>
      </c>
      <c r="D68" s="10">
        <v>5619.1799999999994</v>
      </c>
      <c r="E68" t="s">
        <v>670</v>
      </c>
    </row>
    <row r="69" spans="2:5">
      <c r="B69" t="s">
        <v>693</v>
      </c>
      <c r="C69" s="7" t="s">
        <v>12</v>
      </c>
      <c r="D69" s="10">
        <v>7050.75</v>
      </c>
      <c r="E69" t="s">
        <v>670</v>
      </c>
    </row>
    <row r="70" spans="2:5">
      <c r="B70" t="s">
        <v>694</v>
      </c>
      <c r="C70" s="7" t="s">
        <v>12</v>
      </c>
      <c r="D70" s="10">
        <v>14559.65</v>
      </c>
      <c r="E70" t="s">
        <v>670</v>
      </c>
    </row>
    <row r="71" spans="2:5">
      <c r="B71" t="s">
        <v>617</v>
      </c>
      <c r="C71" s="7" t="s">
        <v>12</v>
      </c>
      <c r="D71" s="10">
        <v>133429.94</v>
      </c>
      <c r="E71" t="s">
        <v>670</v>
      </c>
    </row>
    <row r="72" spans="2:5">
      <c r="B72" t="s">
        <v>695</v>
      </c>
      <c r="C72" s="7" t="s">
        <v>12</v>
      </c>
      <c r="D72" s="10">
        <v>6318.9</v>
      </c>
      <c r="E72" t="s">
        <v>670</v>
      </c>
    </row>
    <row r="73" spans="2:5">
      <c r="B73" t="s">
        <v>696</v>
      </c>
      <c r="C73" s="7" t="s">
        <v>12</v>
      </c>
      <c r="D73" s="10">
        <v>12979.33</v>
      </c>
      <c r="E73" t="s">
        <v>670</v>
      </c>
    </row>
    <row r="74" spans="2:5">
      <c r="B74" t="s">
        <v>624</v>
      </c>
      <c r="C74" s="7" t="s">
        <v>12</v>
      </c>
      <c r="D74" s="10">
        <v>22379.14</v>
      </c>
      <c r="E74" t="s">
        <v>670</v>
      </c>
    </row>
    <row r="75" spans="2:5">
      <c r="B75" t="s">
        <v>697</v>
      </c>
      <c r="C75" s="7" t="s">
        <v>12</v>
      </c>
      <c r="D75" s="10">
        <v>106857.23999999999</v>
      </c>
      <c r="E75" t="s">
        <v>670</v>
      </c>
    </row>
    <row r="76" spans="2:5">
      <c r="B76" t="s">
        <v>698</v>
      </c>
      <c r="C76" s="7" t="s">
        <v>12</v>
      </c>
      <c r="D76" s="10">
        <v>779.44999999999993</v>
      </c>
      <c r="E76" t="s">
        <v>670</v>
      </c>
    </row>
    <row r="77" spans="2:5">
      <c r="B77" t="s">
        <v>623</v>
      </c>
      <c r="C77" s="7" t="s">
        <v>12</v>
      </c>
      <c r="D77" s="10">
        <v>1019.8299999999999</v>
      </c>
      <c r="E77" t="s">
        <v>670</v>
      </c>
    </row>
    <row r="78" spans="2:5">
      <c r="B78" t="s">
        <v>699</v>
      </c>
      <c r="C78" s="7" t="s">
        <v>12</v>
      </c>
      <c r="D78" s="10">
        <v>1293.53</v>
      </c>
      <c r="E78" t="s">
        <v>670</v>
      </c>
    </row>
    <row r="79" spans="2:5">
      <c r="B79" t="s">
        <v>625</v>
      </c>
      <c r="C79" s="7" t="s">
        <v>12</v>
      </c>
      <c r="D79" s="10">
        <v>2546.6</v>
      </c>
      <c r="E79" t="s">
        <v>670</v>
      </c>
    </row>
    <row r="80" spans="2:5">
      <c r="B80" t="s">
        <v>700</v>
      </c>
      <c r="C80" s="7" t="s">
        <v>12</v>
      </c>
      <c r="D80" s="10">
        <v>11558.47</v>
      </c>
      <c r="E80" t="s">
        <v>670</v>
      </c>
    </row>
    <row r="81" spans="2:5">
      <c r="B81" t="s">
        <v>701</v>
      </c>
      <c r="C81" s="7" t="s">
        <v>5</v>
      </c>
      <c r="D81" s="10">
        <v>15457.689655172413</v>
      </c>
      <c r="E81" t="s">
        <v>670</v>
      </c>
    </row>
    <row r="82" spans="2:5">
      <c r="B82" t="s">
        <v>702</v>
      </c>
      <c r="C82" s="7" t="s">
        <v>5</v>
      </c>
      <c r="D82" s="10">
        <v>30191.736206896549</v>
      </c>
      <c r="E82" t="s">
        <v>670</v>
      </c>
    </row>
    <row r="83" spans="2:5">
      <c r="B83" t="s">
        <v>703</v>
      </c>
      <c r="C83" s="7" t="s">
        <v>5</v>
      </c>
      <c r="D83" s="10">
        <v>41232.474137931029</v>
      </c>
      <c r="E83" t="s">
        <v>670</v>
      </c>
    </row>
    <row r="84" spans="2:5">
      <c r="B84" t="s">
        <v>704</v>
      </c>
      <c r="C84" s="7" t="s">
        <v>5</v>
      </c>
      <c r="D84" s="10">
        <v>60222.206896551725</v>
      </c>
      <c r="E84" t="s">
        <v>670</v>
      </c>
    </row>
    <row r="85" spans="2:5">
      <c r="B85" t="s">
        <v>705</v>
      </c>
      <c r="C85" s="7" t="s">
        <v>5</v>
      </c>
      <c r="D85" s="10">
        <v>89040.929310344829</v>
      </c>
      <c r="E85" t="s">
        <v>670</v>
      </c>
    </row>
    <row r="86" spans="2:5">
      <c r="B86" t="s">
        <v>706</v>
      </c>
      <c r="C86" s="7" t="s">
        <v>5</v>
      </c>
      <c r="D86" s="10">
        <v>127587.08103448275</v>
      </c>
      <c r="E86" t="s">
        <v>670</v>
      </c>
    </row>
    <row r="87" spans="2:5">
      <c r="B87" t="s">
        <v>707</v>
      </c>
      <c r="C87" s="7" t="s">
        <v>5</v>
      </c>
      <c r="D87" s="10">
        <v>156052.90689655172</v>
      </c>
      <c r="E87" t="s">
        <v>670</v>
      </c>
    </row>
    <row r="88" spans="2:5">
      <c r="B88" t="s">
        <v>708</v>
      </c>
      <c r="C88" s="7" t="s">
        <v>5</v>
      </c>
      <c r="D88" s="10">
        <v>404208.94137931033</v>
      </c>
      <c r="E88" t="s">
        <v>670</v>
      </c>
    </row>
    <row r="89" spans="2:5">
      <c r="B89" t="s">
        <v>709</v>
      </c>
      <c r="C89" s="7" t="s">
        <v>5</v>
      </c>
      <c r="D89" s="10">
        <v>463654.16034482757</v>
      </c>
      <c r="E89" t="s">
        <v>670</v>
      </c>
    </row>
    <row r="90" spans="2:5">
      <c r="B90" t="s">
        <v>710</v>
      </c>
      <c r="C90" s="7" t="s">
        <v>5</v>
      </c>
      <c r="D90" s="10">
        <v>6039704.2517241379</v>
      </c>
      <c r="E90" t="s">
        <v>670</v>
      </c>
    </row>
    <row r="91" spans="2:5">
      <c r="B91" t="s">
        <v>641</v>
      </c>
      <c r="C91" s="7" t="s">
        <v>12</v>
      </c>
      <c r="D91" s="10">
        <v>18730.599999999999</v>
      </c>
      <c r="E91" t="s">
        <v>670</v>
      </c>
    </row>
    <row r="92" spans="2:5">
      <c r="B92" t="s">
        <v>599</v>
      </c>
      <c r="C92" s="7" t="s">
        <v>12</v>
      </c>
      <c r="D92" s="10">
        <v>50099</v>
      </c>
      <c r="E92" t="s">
        <v>711</v>
      </c>
    </row>
    <row r="93" spans="2:5">
      <c r="B93" t="s">
        <v>600</v>
      </c>
      <c r="C93" s="7" t="s">
        <v>12</v>
      </c>
      <c r="D93" s="10">
        <v>62951</v>
      </c>
      <c r="E93" t="s">
        <v>711</v>
      </c>
    </row>
    <row r="94" spans="2:5">
      <c r="B94" t="s">
        <v>712</v>
      </c>
      <c r="C94" s="7" t="s">
        <v>12</v>
      </c>
      <c r="D94" s="10">
        <v>89131</v>
      </c>
      <c r="E94" t="s">
        <v>711</v>
      </c>
    </row>
    <row r="95" spans="2:5">
      <c r="B95" t="s">
        <v>602</v>
      </c>
      <c r="C95" s="7" t="s">
        <v>12</v>
      </c>
      <c r="D95" s="10">
        <v>119714</v>
      </c>
      <c r="E95" t="s">
        <v>711</v>
      </c>
    </row>
    <row r="96" spans="2:5">
      <c r="B96" t="s">
        <v>603</v>
      </c>
      <c r="C96" s="7" t="s">
        <v>12</v>
      </c>
      <c r="D96" s="10">
        <v>161007</v>
      </c>
      <c r="E96" t="s">
        <v>711</v>
      </c>
    </row>
    <row r="97" spans="2:5">
      <c r="B97" t="s">
        <v>605</v>
      </c>
      <c r="C97" s="7" t="s">
        <v>12</v>
      </c>
      <c r="D97" s="10">
        <v>259658</v>
      </c>
      <c r="E97" t="s">
        <v>711</v>
      </c>
    </row>
    <row r="98" spans="2:5">
      <c r="B98" t="s">
        <v>713</v>
      </c>
      <c r="C98" s="7" t="s">
        <v>12</v>
      </c>
      <c r="D98" s="10">
        <v>455294</v>
      </c>
      <c r="E98" t="s">
        <v>711</v>
      </c>
    </row>
    <row r="99" spans="2:5">
      <c r="B99" t="s">
        <v>607</v>
      </c>
      <c r="C99" s="7" t="s">
        <v>12</v>
      </c>
      <c r="D99" s="10">
        <v>630224</v>
      </c>
      <c r="E99" t="s">
        <v>711</v>
      </c>
    </row>
    <row r="100" spans="2:5">
      <c r="B100" t="s">
        <v>714</v>
      </c>
      <c r="C100" s="7" t="s">
        <v>12</v>
      </c>
      <c r="D100" s="10">
        <v>1477861</v>
      </c>
      <c r="E100" t="s">
        <v>711</v>
      </c>
    </row>
    <row r="101" spans="2:5">
      <c r="B101" t="s">
        <v>715</v>
      </c>
      <c r="C101" s="7" t="s">
        <v>12</v>
      </c>
      <c r="D101" s="10">
        <v>52479</v>
      </c>
      <c r="E101" t="s">
        <v>711</v>
      </c>
    </row>
    <row r="102" spans="2:5">
      <c r="B102" t="s">
        <v>716</v>
      </c>
      <c r="C102" s="7" t="s">
        <v>12</v>
      </c>
      <c r="D102" s="10">
        <v>71043</v>
      </c>
      <c r="E102" t="s">
        <v>711</v>
      </c>
    </row>
    <row r="103" spans="2:5">
      <c r="B103" t="s">
        <v>717</v>
      </c>
      <c r="C103" s="7" t="s">
        <v>12</v>
      </c>
      <c r="D103" s="10">
        <v>100674</v>
      </c>
      <c r="E103" t="s">
        <v>711</v>
      </c>
    </row>
    <row r="104" spans="2:5">
      <c r="B104" t="s">
        <v>666</v>
      </c>
      <c r="C104" s="7" t="s">
        <v>12</v>
      </c>
      <c r="D104" s="10">
        <v>142086</v>
      </c>
      <c r="E104" t="s">
        <v>711</v>
      </c>
    </row>
    <row r="105" spans="2:5">
      <c r="B105" t="s">
        <v>718</v>
      </c>
      <c r="C105" s="7" t="s">
        <v>12</v>
      </c>
      <c r="D105" s="10">
        <v>194803</v>
      </c>
      <c r="E105" t="s">
        <v>711</v>
      </c>
    </row>
    <row r="106" spans="2:5">
      <c r="B106" t="s">
        <v>719</v>
      </c>
      <c r="C106" s="7" t="s">
        <v>12</v>
      </c>
      <c r="D106" s="10">
        <v>309043</v>
      </c>
      <c r="E106" t="s">
        <v>711</v>
      </c>
    </row>
    <row r="107" spans="2:5">
      <c r="B107" t="s">
        <v>720</v>
      </c>
      <c r="C107" s="7" t="s">
        <v>12</v>
      </c>
      <c r="D107" s="10">
        <v>598927</v>
      </c>
      <c r="E107" t="s">
        <v>711</v>
      </c>
    </row>
    <row r="108" spans="2:5">
      <c r="B108" t="s">
        <v>721</v>
      </c>
      <c r="C108" s="7" t="s">
        <v>12</v>
      </c>
      <c r="D108" s="10">
        <v>912492</v>
      </c>
      <c r="E108" t="s">
        <v>711</v>
      </c>
    </row>
    <row r="109" spans="2:5">
      <c r="B109" t="s">
        <v>722</v>
      </c>
      <c r="C109" s="7" t="s">
        <v>12</v>
      </c>
      <c r="D109" s="10">
        <v>1736091</v>
      </c>
      <c r="E109" t="s">
        <v>711</v>
      </c>
    </row>
    <row r="110" spans="2:5">
      <c r="B110" t="s">
        <v>723</v>
      </c>
      <c r="C110" s="7" t="s">
        <v>12</v>
      </c>
      <c r="D110" s="10">
        <v>205870</v>
      </c>
      <c r="E110" t="s">
        <v>711</v>
      </c>
    </row>
    <row r="111" spans="2:5">
      <c r="B111" t="s">
        <v>724</v>
      </c>
      <c r="C111" s="7" t="s">
        <v>12</v>
      </c>
      <c r="D111" s="10">
        <v>265965</v>
      </c>
      <c r="E111" t="s">
        <v>711</v>
      </c>
    </row>
    <row r="112" spans="2:5">
      <c r="B112" t="s">
        <v>725</v>
      </c>
      <c r="C112" s="7" t="s">
        <v>12</v>
      </c>
      <c r="D112" s="10">
        <v>361998</v>
      </c>
      <c r="E112" t="s">
        <v>711</v>
      </c>
    </row>
    <row r="113" spans="2:5">
      <c r="B113" t="s">
        <v>726</v>
      </c>
      <c r="C113" s="7" t="s">
        <v>12</v>
      </c>
      <c r="D113" s="10">
        <v>525147</v>
      </c>
      <c r="E113" t="s">
        <v>711</v>
      </c>
    </row>
    <row r="114" spans="2:5">
      <c r="B114" t="s">
        <v>727</v>
      </c>
      <c r="C114" s="7" t="s">
        <v>12</v>
      </c>
      <c r="D114" s="10">
        <v>949977</v>
      </c>
      <c r="E114" t="s">
        <v>711</v>
      </c>
    </row>
    <row r="115" spans="2:5">
      <c r="B115" t="s">
        <v>728</v>
      </c>
      <c r="C115" s="7" t="s">
        <v>12</v>
      </c>
      <c r="D115" s="10">
        <v>72471</v>
      </c>
      <c r="E115" t="s">
        <v>711</v>
      </c>
    </row>
    <row r="116" spans="2:5">
      <c r="B116" t="s">
        <v>729</v>
      </c>
      <c r="C116" s="7" t="s">
        <v>12</v>
      </c>
      <c r="D116" s="10">
        <v>74613</v>
      </c>
      <c r="E116" t="s">
        <v>711</v>
      </c>
    </row>
    <row r="117" spans="2:5">
      <c r="B117" t="s">
        <v>730</v>
      </c>
      <c r="C117" s="7" t="s">
        <v>12</v>
      </c>
      <c r="D117" s="10">
        <v>142800</v>
      </c>
      <c r="E117" t="s">
        <v>711</v>
      </c>
    </row>
    <row r="118" spans="2:5">
      <c r="B118" t="s">
        <v>731</v>
      </c>
      <c r="C118" s="7" t="s">
        <v>12</v>
      </c>
      <c r="D118" s="10">
        <v>156723</v>
      </c>
      <c r="E118" t="s">
        <v>711</v>
      </c>
    </row>
    <row r="119" spans="2:5">
      <c r="B119" t="s">
        <v>732</v>
      </c>
      <c r="C119" s="7" t="s">
        <v>12</v>
      </c>
      <c r="D119" s="10">
        <v>257040</v>
      </c>
      <c r="E119" t="s">
        <v>711</v>
      </c>
    </row>
    <row r="120" spans="2:5">
      <c r="B120" t="s">
        <v>733</v>
      </c>
      <c r="C120" s="7" t="s">
        <v>12</v>
      </c>
      <c r="D120" s="10">
        <v>354025</v>
      </c>
      <c r="E120" t="s">
        <v>711</v>
      </c>
    </row>
    <row r="121" spans="2:5">
      <c r="B121" t="s">
        <v>734</v>
      </c>
      <c r="C121" s="7" t="s">
        <v>12</v>
      </c>
      <c r="D121" s="10">
        <v>504560</v>
      </c>
      <c r="E121" t="s">
        <v>711</v>
      </c>
    </row>
    <row r="122" spans="2:5">
      <c r="B122" t="s">
        <v>735</v>
      </c>
      <c r="C122" s="7" t="s">
        <v>12</v>
      </c>
      <c r="D122" s="10">
        <v>911064</v>
      </c>
      <c r="E122" t="s">
        <v>711</v>
      </c>
    </row>
    <row r="123" spans="2:5">
      <c r="B123" t="s">
        <v>736</v>
      </c>
      <c r="C123" s="7" t="s">
        <v>12</v>
      </c>
      <c r="D123" s="10">
        <v>41650</v>
      </c>
      <c r="E123" t="s">
        <v>711</v>
      </c>
    </row>
    <row r="124" spans="2:5">
      <c r="B124" t="s">
        <v>737</v>
      </c>
      <c r="C124" s="7" t="s">
        <v>12</v>
      </c>
      <c r="D124" s="10">
        <v>54502</v>
      </c>
      <c r="E124" t="s">
        <v>711</v>
      </c>
    </row>
    <row r="125" spans="2:5">
      <c r="B125" t="s">
        <v>738</v>
      </c>
      <c r="C125" s="7" t="s">
        <v>12</v>
      </c>
      <c r="D125" s="10">
        <v>84014</v>
      </c>
      <c r="E125" t="s">
        <v>711</v>
      </c>
    </row>
    <row r="126" spans="2:5">
      <c r="B126" t="s">
        <v>739</v>
      </c>
      <c r="C126" s="7" t="s">
        <v>12</v>
      </c>
      <c r="D126" s="10">
        <v>102340</v>
      </c>
      <c r="E126" t="s">
        <v>711</v>
      </c>
    </row>
    <row r="127" spans="2:5">
      <c r="B127" t="s">
        <v>740</v>
      </c>
      <c r="C127" s="7" t="s">
        <v>12</v>
      </c>
      <c r="D127" s="10">
        <v>174811</v>
      </c>
      <c r="E127" t="s">
        <v>711</v>
      </c>
    </row>
    <row r="128" spans="2:5">
      <c r="B128" t="s">
        <v>741</v>
      </c>
      <c r="C128" s="7" t="s">
        <v>12</v>
      </c>
      <c r="D128" s="10">
        <v>202776</v>
      </c>
      <c r="E128" t="s">
        <v>711</v>
      </c>
    </row>
    <row r="129" spans="2:5">
      <c r="B129" t="s">
        <v>742</v>
      </c>
      <c r="C129" s="7" t="s">
        <v>12</v>
      </c>
      <c r="D129" s="10">
        <v>400554</v>
      </c>
      <c r="E129" t="s">
        <v>711</v>
      </c>
    </row>
    <row r="130" spans="2:5">
      <c r="B130" t="s">
        <v>743</v>
      </c>
      <c r="C130" s="7" t="s">
        <v>12</v>
      </c>
      <c r="D130" s="10">
        <v>810152</v>
      </c>
      <c r="E130" t="s">
        <v>711</v>
      </c>
    </row>
    <row r="131" spans="2:5">
      <c r="B131" s="8" t="s">
        <v>576</v>
      </c>
      <c r="C131" s="7" t="s">
        <v>12</v>
      </c>
      <c r="D131" s="10">
        <v>1250</v>
      </c>
      <c r="E131" t="s">
        <v>744</v>
      </c>
    </row>
    <row r="132" spans="2:5">
      <c r="B132" s="8" t="s">
        <v>579</v>
      </c>
      <c r="C132" s="7" t="s">
        <v>12</v>
      </c>
      <c r="D132" s="10">
        <v>1450</v>
      </c>
      <c r="E132" t="s">
        <v>744</v>
      </c>
    </row>
    <row r="133" spans="2:5">
      <c r="B133" s="8" t="s">
        <v>745</v>
      </c>
      <c r="C133" s="7" t="s">
        <v>12</v>
      </c>
      <c r="D133" s="10">
        <v>1725</v>
      </c>
      <c r="E133" t="s">
        <v>744</v>
      </c>
    </row>
    <row r="134" spans="2:5">
      <c r="B134" s="8" t="s">
        <v>580</v>
      </c>
      <c r="C134" s="7" t="s">
        <v>12</v>
      </c>
      <c r="D134" s="10">
        <v>1800</v>
      </c>
      <c r="E134" t="s">
        <v>744</v>
      </c>
    </row>
    <row r="135" spans="2:5">
      <c r="B135" s="8" t="s">
        <v>581</v>
      </c>
      <c r="C135" s="7" t="s">
        <v>12</v>
      </c>
      <c r="D135" s="10">
        <v>1950</v>
      </c>
      <c r="E135" t="s">
        <v>744</v>
      </c>
    </row>
    <row r="136" spans="2:5">
      <c r="B136" s="8" t="s">
        <v>584</v>
      </c>
      <c r="C136" s="7" t="s">
        <v>12</v>
      </c>
      <c r="D136" s="10">
        <v>2100</v>
      </c>
      <c r="E136" t="s">
        <v>744</v>
      </c>
    </row>
    <row r="137" spans="2:5">
      <c r="B137" s="8" t="s">
        <v>585</v>
      </c>
      <c r="C137" s="7" t="s">
        <v>12</v>
      </c>
      <c r="D137" s="10">
        <v>3100</v>
      </c>
      <c r="E137" t="s">
        <v>744</v>
      </c>
    </row>
    <row r="138" spans="2:5">
      <c r="B138" s="8" t="s">
        <v>586</v>
      </c>
      <c r="C138" s="7" t="s">
        <v>12</v>
      </c>
      <c r="D138" s="10">
        <v>3350</v>
      </c>
      <c r="E138" t="s">
        <v>744</v>
      </c>
    </row>
    <row r="139" spans="2:5">
      <c r="B139" s="8" t="s">
        <v>587</v>
      </c>
      <c r="C139" s="7" t="s">
        <v>12</v>
      </c>
      <c r="D139" s="10">
        <v>4150</v>
      </c>
      <c r="E139" t="s">
        <v>744</v>
      </c>
    </row>
    <row r="140" spans="2:5">
      <c r="B140" s="8" t="s">
        <v>746</v>
      </c>
      <c r="C140" s="7" t="s">
        <v>12</v>
      </c>
      <c r="D140" s="10">
        <v>5250</v>
      </c>
      <c r="E140" t="s">
        <v>744</v>
      </c>
    </row>
    <row r="141" spans="2:5">
      <c r="B141" t="s">
        <v>578</v>
      </c>
      <c r="C141" s="7" t="s">
        <v>5</v>
      </c>
      <c r="D141" s="10">
        <v>5500</v>
      </c>
      <c r="E141" t="s">
        <v>747</v>
      </c>
    </row>
    <row r="142" spans="2:5">
      <c r="B142" t="s">
        <v>583</v>
      </c>
      <c r="C142" s="7" t="s">
        <v>5</v>
      </c>
      <c r="D142" s="10">
        <v>6600</v>
      </c>
      <c r="E142" t="s">
        <v>747</v>
      </c>
    </row>
    <row r="143" spans="2:5">
      <c r="B143" t="s">
        <v>577</v>
      </c>
      <c r="C143" s="7" t="s">
        <v>12</v>
      </c>
      <c r="D143" s="10">
        <v>550</v>
      </c>
      <c r="E143" t="s">
        <v>747</v>
      </c>
    </row>
    <row r="144" spans="2:5">
      <c r="B144" t="s">
        <v>582</v>
      </c>
      <c r="C144" s="7" t="s">
        <v>12</v>
      </c>
      <c r="D144" s="10">
        <v>890</v>
      </c>
      <c r="E144" t="s">
        <v>747</v>
      </c>
    </row>
    <row r="145" spans="2:5">
      <c r="B145" t="s">
        <v>640</v>
      </c>
      <c r="C145" s="7" t="s">
        <v>5</v>
      </c>
      <c r="D145" s="10">
        <v>86651</v>
      </c>
      <c r="E145" t="s">
        <v>748</v>
      </c>
    </row>
    <row r="146" spans="2:5">
      <c r="B146" t="s">
        <v>749</v>
      </c>
      <c r="C146" s="7" t="s">
        <v>5</v>
      </c>
      <c r="D146" s="10">
        <v>186817</v>
      </c>
      <c r="E146" t="s">
        <v>748</v>
      </c>
    </row>
    <row r="147" spans="2:5">
      <c r="B147" t="s">
        <v>750</v>
      </c>
      <c r="C147" s="7" t="s">
        <v>12</v>
      </c>
      <c r="D147" s="10">
        <v>669478.53</v>
      </c>
      <c r="E147" t="s">
        <v>748</v>
      </c>
    </row>
    <row r="148" spans="2:5">
      <c r="B148" t="s">
        <v>642</v>
      </c>
      <c r="C148" s="7" t="s">
        <v>12</v>
      </c>
      <c r="D148" s="10">
        <v>411764.99</v>
      </c>
      <c r="E148" t="s">
        <v>748</v>
      </c>
    </row>
    <row r="149" spans="2:5">
      <c r="B149" t="s">
        <v>751</v>
      </c>
      <c r="C149" s="7" t="s">
        <v>12</v>
      </c>
      <c r="D149" s="10">
        <v>249134.83</v>
      </c>
      <c r="E149" t="s">
        <v>748</v>
      </c>
    </row>
    <row r="150" spans="2:5">
      <c r="B150" t="s">
        <v>543</v>
      </c>
      <c r="C150" s="7" t="s">
        <v>5</v>
      </c>
      <c r="D150" s="10">
        <v>15737.749999999998</v>
      </c>
      <c r="E150" t="s">
        <v>752</v>
      </c>
    </row>
    <row r="151" spans="2:5">
      <c r="B151" t="s">
        <v>544</v>
      </c>
      <c r="C151" s="7" t="s">
        <v>5</v>
      </c>
      <c r="D151" s="10">
        <v>18474.75</v>
      </c>
      <c r="E151" t="s">
        <v>752</v>
      </c>
    </row>
    <row r="152" spans="2:5">
      <c r="B152" t="s">
        <v>550</v>
      </c>
      <c r="C152" s="7" t="s">
        <v>5</v>
      </c>
      <c r="D152" s="10">
        <v>21074.899999999998</v>
      </c>
      <c r="E152" t="s">
        <v>752</v>
      </c>
    </row>
    <row r="153" spans="2:5">
      <c r="B153" t="s">
        <v>551</v>
      </c>
      <c r="C153" s="7" t="s">
        <v>5</v>
      </c>
      <c r="D153" s="10">
        <v>26548.899999999998</v>
      </c>
      <c r="E153" t="s">
        <v>752</v>
      </c>
    </row>
    <row r="154" spans="2:5">
      <c r="B154" t="s">
        <v>552</v>
      </c>
      <c r="C154" s="7" t="s">
        <v>5</v>
      </c>
      <c r="D154" s="10">
        <v>35854.699999999997</v>
      </c>
      <c r="E154" t="s">
        <v>752</v>
      </c>
    </row>
    <row r="155" spans="2:5">
      <c r="B155" t="s">
        <v>553</v>
      </c>
      <c r="C155" s="7" t="s">
        <v>5</v>
      </c>
      <c r="D155" s="10">
        <v>43107.75</v>
      </c>
      <c r="E155" t="s">
        <v>752</v>
      </c>
    </row>
    <row r="156" spans="2:5">
      <c r="B156" t="s">
        <v>667</v>
      </c>
      <c r="C156" s="7" t="s">
        <v>5</v>
      </c>
      <c r="D156" s="10">
        <v>55971.649999999994</v>
      </c>
      <c r="E156" t="s">
        <v>752</v>
      </c>
    </row>
    <row r="157" spans="2:5">
      <c r="B157" t="s">
        <v>629</v>
      </c>
      <c r="C157" s="7" t="s">
        <v>12</v>
      </c>
      <c r="D157" s="10">
        <v>5760</v>
      </c>
      <c r="E157" t="s">
        <v>752</v>
      </c>
    </row>
    <row r="158" spans="2:5">
      <c r="B158" t="s">
        <v>632</v>
      </c>
      <c r="C158" s="7" t="s">
        <v>12</v>
      </c>
      <c r="D158" s="10">
        <v>6284</v>
      </c>
      <c r="E158" t="s">
        <v>752</v>
      </c>
    </row>
    <row r="159" spans="2:5">
      <c r="B159" t="s">
        <v>635</v>
      </c>
      <c r="C159" s="7" t="s">
        <v>12</v>
      </c>
      <c r="D159" s="10">
        <v>10342</v>
      </c>
      <c r="E159" t="s">
        <v>752</v>
      </c>
    </row>
    <row r="160" spans="2:5">
      <c r="B160" t="s">
        <v>753</v>
      </c>
      <c r="C160" s="7" t="s">
        <v>12</v>
      </c>
      <c r="D160" s="10">
        <v>15578</v>
      </c>
      <c r="E160" t="s">
        <v>752</v>
      </c>
    </row>
    <row r="161" spans="2:5">
      <c r="B161" t="s">
        <v>638</v>
      </c>
      <c r="C161" s="7" t="s">
        <v>12</v>
      </c>
      <c r="D161" s="10">
        <v>21861</v>
      </c>
      <c r="E161" t="s">
        <v>752</v>
      </c>
    </row>
    <row r="162" spans="2:5">
      <c r="B162" t="s">
        <v>754</v>
      </c>
      <c r="C162" s="7" t="s">
        <v>12</v>
      </c>
      <c r="D162" s="10">
        <v>28537</v>
      </c>
      <c r="E162" t="s">
        <v>752</v>
      </c>
    </row>
    <row r="163" spans="2:5">
      <c r="B163" t="s">
        <v>755</v>
      </c>
      <c r="C163" s="7" t="s">
        <v>12</v>
      </c>
      <c r="D163" s="10">
        <v>54717</v>
      </c>
      <c r="E163" t="s">
        <v>752</v>
      </c>
    </row>
    <row r="164" spans="2:5">
      <c r="B164" t="s">
        <v>756</v>
      </c>
      <c r="C164" s="7" t="s">
        <v>12</v>
      </c>
      <c r="D164" s="10">
        <v>159698</v>
      </c>
      <c r="E164" t="s">
        <v>752</v>
      </c>
    </row>
    <row r="165" spans="2:5">
      <c r="B165" t="s">
        <v>757</v>
      </c>
      <c r="C165" s="7" t="s">
        <v>12</v>
      </c>
      <c r="D165" s="10">
        <v>273581</v>
      </c>
      <c r="E165" t="s">
        <v>752</v>
      </c>
    </row>
    <row r="166" spans="2:5">
      <c r="B166" t="s">
        <v>758</v>
      </c>
      <c r="C166" s="7" t="s">
        <v>12</v>
      </c>
      <c r="D166" s="10">
        <v>358666</v>
      </c>
      <c r="E166" t="s">
        <v>752</v>
      </c>
    </row>
    <row r="167" spans="2:5">
      <c r="B167" t="s">
        <v>759</v>
      </c>
      <c r="C167" s="7" t="s">
        <v>12</v>
      </c>
      <c r="D167" s="10">
        <v>8378</v>
      </c>
      <c r="E167" t="s">
        <v>752</v>
      </c>
    </row>
    <row r="168" spans="2:5">
      <c r="B168" t="s">
        <v>760</v>
      </c>
      <c r="C168" s="7" t="s">
        <v>12</v>
      </c>
      <c r="D168" s="10">
        <v>9818</v>
      </c>
      <c r="E168" t="s">
        <v>752</v>
      </c>
    </row>
    <row r="169" spans="2:5">
      <c r="B169" t="s">
        <v>761</v>
      </c>
      <c r="C169" s="7" t="s">
        <v>12</v>
      </c>
      <c r="D169" s="10">
        <v>15316</v>
      </c>
      <c r="E169" t="s">
        <v>752</v>
      </c>
    </row>
    <row r="170" spans="2:5">
      <c r="B170" t="s">
        <v>762</v>
      </c>
      <c r="C170" s="7" t="s">
        <v>12</v>
      </c>
      <c r="D170" s="10">
        <v>231693</v>
      </c>
      <c r="E170" t="s">
        <v>752</v>
      </c>
    </row>
    <row r="171" spans="2:5">
      <c r="B171" t="s">
        <v>763</v>
      </c>
      <c r="C171" s="7" t="s">
        <v>12</v>
      </c>
      <c r="D171" s="10">
        <v>31024</v>
      </c>
      <c r="E171" t="s">
        <v>752</v>
      </c>
    </row>
    <row r="172" spans="2:5">
      <c r="B172" t="s">
        <v>764</v>
      </c>
      <c r="C172" s="7" t="s">
        <v>12</v>
      </c>
      <c r="D172" s="10">
        <v>48433</v>
      </c>
      <c r="E172" t="s">
        <v>752</v>
      </c>
    </row>
    <row r="173" spans="2:5">
      <c r="B173" t="s">
        <v>765</v>
      </c>
      <c r="C173" s="7" t="s">
        <v>12</v>
      </c>
      <c r="D173" s="10">
        <v>90714</v>
      </c>
      <c r="E173" t="s">
        <v>752</v>
      </c>
    </row>
    <row r="174" spans="2:5">
      <c r="B174" t="s">
        <v>766</v>
      </c>
      <c r="C174" s="7" t="s">
        <v>12</v>
      </c>
      <c r="D174" s="10">
        <v>223839</v>
      </c>
      <c r="E174" t="s">
        <v>752</v>
      </c>
    </row>
    <row r="175" spans="2:5">
      <c r="B175" t="s">
        <v>767</v>
      </c>
      <c r="C175" s="7" t="s">
        <v>12</v>
      </c>
      <c r="D175" s="10">
        <v>3835370</v>
      </c>
      <c r="E175" t="s">
        <v>752</v>
      </c>
    </row>
    <row r="176" spans="2:5">
      <c r="B176" t="s">
        <v>626</v>
      </c>
      <c r="C176" s="7" t="s">
        <v>12</v>
      </c>
      <c r="D176" s="10">
        <v>2618</v>
      </c>
      <c r="E176" t="s">
        <v>752</v>
      </c>
    </row>
    <row r="177" spans="2:5">
      <c r="B177" t="s">
        <v>768</v>
      </c>
      <c r="C177" s="7" t="s">
        <v>12</v>
      </c>
      <c r="D177" s="10">
        <v>3570</v>
      </c>
      <c r="E177" t="s">
        <v>752</v>
      </c>
    </row>
    <row r="178" spans="2:5">
      <c r="B178" t="s">
        <v>769</v>
      </c>
      <c r="C178" s="7" t="s">
        <v>12</v>
      </c>
      <c r="D178" s="10">
        <v>5771.5</v>
      </c>
      <c r="E178" t="s">
        <v>752</v>
      </c>
    </row>
    <row r="179" spans="2:5">
      <c r="B179" t="s">
        <v>647</v>
      </c>
      <c r="C179" s="7" t="s">
        <v>12</v>
      </c>
      <c r="D179" s="10">
        <v>2796.5</v>
      </c>
      <c r="E179" t="s">
        <v>752</v>
      </c>
    </row>
    <row r="180" spans="2:5">
      <c r="B180" t="s">
        <v>628</v>
      </c>
      <c r="C180" s="7" t="s">
        <v>12</v>
      </c>
      <c r="D180" s="10">
        <v>7854</v>
      </c>
      <c r="E180" t="s">
        <v>752</v>
      </c>
    </row>
    <row r="181" spans="2:5">
      <c r="B181" t="s">
        <v>631</v>
      </c>
      <c r="C181" s="7" t="s">
        <v>12</v>
      </c>
      <c r="D181" s="10">
        <v>8247</v>
      </c>
      <c r="E181" t="s">
        <v>752</v>
      </c>
    </row>
    <row r="182" spans="2:5">
      <c r="B182" t="s">
        <v>634</v>
      </c>
      <c r="C182" s="7" t="s">
        <v>12</v>
      </c>
      <c r="D182" s="10">
        <v>9425</v>
      </c>
      <c r="E182" t="s">
        <v>752</v>
      </c>
    </row>
    <row r="183" spans="2:5">
      <c r="B183" t="s">
        <v>770</v>
      </c>
      <c r="C183" s="7" t="s">
        <v>12</v>
      </c>
      <c r="D183" s="10">
        <v>11781</v>
      </c>
      <c r="E183" t="s">
        <v>752</v>
      </c>
    </row>
    <row r="184" spans="2:5">
      <c r="B184" t="s">
        <v>637</v>
      </c>
      <c r="C184" s="7" t="s">
        <v>12</v>
      </c>
      <c r="D184" s="10">
        <v>12960</v>
      </c>
      <c r="E184" t="s">
        <v>752</v>
      </c>
    </row>
    <row r="185" spans="2:5">
      <c r="B185" t="s">
        <v>771</v>
      </c>
      <c r="C185" s="7" t="s">
        <v>12</v>
      </c>
      <c r="D185" s="10">
        <v>15447</v>
      </c>
      <c r="E185" t="s">
        <v>752</v>
      </c>
    </row>
    <row r="186" spans="2:5">
      <c r="B186" t="s">
        <v>772</v>
      </c>
      <c r="C186" s="7" t="s">
        <v>12</v>
      </c>
      <c r="D186" s="10">
        <v>28537</v>
      </c>
      <c r="E186" t="s">
        <v>752</v>
      </c>
    </row>
    <row r="187" spans="2:5">
      <c r="B187" t="s">
        <v>773</v>
      </c>
      <c r="C187" s="7" t="s">
        <v>12</v>
      </c>
      <c r="D187" s="10">
        <v>53408</v>
      </c>
      <c r="E187" t="s">
        <v>752</v>
      </c>
    </row>
    <row r="188" spans="2:5">
      <c r="B188" t="s">
        <v>774</v>
      </c>
      <c r="C188" s="7" t="s">
        <v>12</v>
      </c>
      <c r="D188" s="10">
        <v>108124</v>
      </c>
      <c r="E188" t="s">
        <v>752</v>
      </c>
    </row>
    <row r="189" spans="2:5">
      <c r="B189" t="s">
        <v>775</v>
      </c>
      <c r="C189" s="7" t="s">
        <v>12</v>
      </c>
      <c r="D189" s="10">
        <v>7462</v>
      </c>
      <c r="E189" t="s">
        <v>752</v>
      </c>
    </row>
    <row r="190" spans="2:5">
      <c r="B190" t="s">
        <v>648</v>
      </c>
      <c r="C190" s="7" t="s">
        <v>12</v>
      </c>
      <c r="D190" s="10">
        <v>6783</v>
      </c>
      <c r="E190" t="s">
        <v>752</v>
      </c>
    </row>
    <row r="191" spans="2:5">
      <c r="B191" t="s">
        <v>776</v>
      </c>
      <c r="C191" s="7" t="s">
        <v>12</v>
      </c>
      <c r="D191" s="10">
        <v>10591</v>
      </c>
      <c r="E191" t="s">
        <v>752</v>
      </c>
    </row>
    <row r="192" spans="2:5">
      <c r="B192" t="s">
        <v>646</v>
      </c>
      <c r="C192" s="7" t="s">
        <v>12</v>
      </c>
      <c r="D192" s="10">
        <v>26061</v>
      </c>
      <c r="E192" t="s">
        <v>744</v>
      </c>
    </row>
    <row r="193" spans="2:5">
      <c r="B193" t="s">
        <v>649</v>
      </c>
      <c r="C193" s="7" t="s">
        <v>12</v>
      </c>
      <c r="D193" s="10">
        <v>6664</v>
      </c>
      <c r="E193" t="s">
        <v>744</v>
      </c>
    </row>
    <row r="194" spans="2:5">
      <c r="B194" t="s">
        <v>777</v>
      </c>
      <c r="C194" s="7" t="s">
        <v>12</v>
      </c>
      <c r="D194" s="10">
        <v>3450</v>
      </c>
      <c r="E194" t="s">
        <v>778</v>
      </c>
    </row>
    <row r="195" spans="2:5">
      <c r="B195" t="s">
        <v>779</v>
      </c>
      <c r="C195" s="7" t="s">
        <v>5</v>
      </c>
      <c r="D195" s="10">
        <v>12342.166666666666</v>
      </c>
      <c r="E195" t="s">
        <v>780</v>
      </c>
    </row>
    <row r="196" spans="2:5">
      <c r="B196" t="s">
        <v>655</v>
      </c>
      <c r="C196" s="7" t="s">
        <v>12</v>
      </c>
      <c r="D196" s="10">
        <v>497500</v>
      </c>
      <c r="E196" t="s">
        <v>752</v>
      </c>
    </row>
    <row r="197" spans="2:5">
      <c r="B197" t="s">
        <v>656</v>
      </c>
      <c r="C197" s="7" t="s">
        <v>12</v>
      </c>
      <c r="D197" s="10">
        <v>505750</v>
      </c>
      <c r="E197" t="s">
        <v>744</v>
      </c>
    </row>
    <row r="198" spans="2:5">
      <c r="B198" t="s">
        <v>657</v>
      </c>
      <c r="C198" s="7" t="s">
        <v>12</v>
      </c>
      <c r="D198" s="10">
        <v>459161.5</v>
      </c>
      <c r="E198" t="s">
        <v>744</v>
      </c>
    </row>
    <row r="199" spans="2:5">
      <c r="B199" t="s">
        <v>658</v>
      </c>
      <c r="C199" s="7" t="s">
        <v>12</v>
      </c>
      <c r="D199" s="10">
        <v>434350</v>
      </c>
      <c r="E199" t="s">
        <v>744</v>
      </c>
    </row>
    <row r="200" spans="2:5">
      <c r="B200" t="s">
        <v>659</v>
      </c>
      <c r="C200" s="7" t="s">
        <v>12</v>
      </c>
      <c r="D200" s="10">
        <v>12400</v>
      </c>
      <c r="E200" t="s">
        <v>744</v>
      </c>
    </row>
    <row r="201" spans="2:5">
      <c r="B201" t="s">
        <v>660</v>
      </c>
      <c r="C201" s="7" t="s">
        <v>12</v>
      </c>
      <c r="D201" s="10">
        <v>123000</v>
      </c>
      <c r="E201" t="s">
        <v>744</v>
      </c>
    </row>
    <row r="202" spans="2:5">
      <c r="B202" t="s">
        <v>661</v>
      </c>
      <c r="C202" s="7" t="s">
        <v>12</v>
      </c>
      <c r="D202" s="10">
        <v>75000000</v>
      </c>
      <c r="E202" t="s">
        <v>781</v>
      </c>
    </row>
    <row r="203" spans="2:5">
      <c r="B203" t="s">
        <v>662</v>
      </c>
      <c r="C203" s="7" t="s">
        <v>12</v>
      </c>
      <c r="D203" s="10">
        <v>23550000</v>
      </c>
      <c r="E203" t="s">
        <v>781</v>
      </c>
    </row>
    <row r="204" spans="2:5">
      <c r="B204" t="s">
        <v>663</v>
      </c>
      <c r="C204" s="7" t="s">
        <v>12</v>
      </c>
      <c r="D204" s="10">
        <v>7540000</v>
      </c>
      <c r="E204" t="s">
        <v>781</v>
      </c>
    </row>
    <row r="205" spans="2:5">
      <c r="B205" t="s">
        <v>664</v>
      </c>
      <c r="C205" s="7" t="s">
        <v>12</v>
      </c>
      <c r="D205" s="10">
        <v>1054000</v>
      </c>
      <c r="E205" t="s">
        <v>781</v>
      </c>
    </row>
    <row r="206" spans="2:5">
      <c r="B206" t="s">
        <v>665</v>
      </c>
      <c r="C206" s="7" t="s">
        <v>12</v>
      </c>
      <c r="D206" s="10">
        <v>915000</v>
      </c>
      <c r="E206" t="s">
        <v>781</v>
      </c>
    </row>
    <row r="207" spans="2:5">
      <c r="B207" t="s">
        <v>643</v>
      </c>
      <c r="C207" s="7" t="s">
        <v>12</v>
      </c>
      <c r="D207" s="10">
        <v>509100</v>
      </c>
      <c r="E207" t="s">
        <v>748</v>
      </c>
    </row>
    <row r="208" spans="2:5">
      <c r="B208" t="s">
        <v>644</v>
      </c>
      <c r="C208" s="7" t="s">
        <v>12</v>
      </c>
      <c r="D208" s="10">
        <v>36200</v>
      </c>
      <c r="E208" t="s">
        <v>752</v>
      </c>
    </row>
    <row r="209" spans="2:5">
      <c r="B209" t="s">
        <v>645</v>
      </c>
      <c r="C209" s="7" t="s">
        <v>12</v>
      </c>
      <c r="D209" s="10">
        <v>15800</v>
      </c>
      <c r="E209" t="s">
        <v>747</v>
      </c>
    </row>
    <row r="210" spans="2:5">
      <c r="B210" t="s">
        <v>782</v>
      </c>
      <c r="C210" s="7" t="s">
        <v>12</v>
      </c>
      <c r="D210" s="10">
        <v>6366500</v>
      </c>
      <c r="E210" t="s">
        <v>783</v>
      </c>
    </row>
    <row r="211" spans="2:5">
      <c r="B211" t="s">
        <v>784</v>
      </c>
      <c r="C211" s="7" t="s">
        <v>12</v>
      </c>
      <c r="D211" s="10">
        <v>1428000</v>
      </c>
      <c r="E211" t="s">
        <v>781</v>
      </c>
    </row>
    <row r="212" spans="2:5">
      <c r="B212" t="s">
        <v>785</v>
      </c>
      <c r="C212" s="7" t="s">
        <v>12</v>
      </c>
      <c r="D212" s="10">
        <v>1850000</v>
      </c>
      <c r="E212" t="s">
        <v>783</v>
      </c>
    </row>
    <row r="213" spans="2:5">
      <c r="B213" t="s">
        <v>786</v>
      </c>
      <c r="C213" s="7" t="s">
        <v>12</v>
      </c>
      <c r="D213" s="10">
        <v>282149</v>
      </c>
      <c r="E213" t="s">
        <v>711</v>
      </c>
    </row>
    <row r="214" spans="2:5">
      <c r="B214" t="s">
        <v>787</v>
      </c>
      <c r="C214" s="7" t="s">
        <v>12</v>
      </c>
      <c r="D214" s="10">
        <v>52122</v>
      </c>
      <c r="E214" t="s">
        <v>711</v>
      </c>
    </row>
    <row r="215" spans="2:5">
      <c r="B215" t="s">
        <v>788</v>
      </c>
      <c r="C215" s="7" t="s">
        <v>12</v>
      </c>
      <c r="D215" s="10">
        <v>53074</v>
      </c>
      <c r="E215" t="s">
        <v>711</v>
      </c>
    </row>
    <row r="216" spans="2:5">
      <c r="B216" t="s">
        <v>549</v>
      </c>
      <c r="C216" s="7" t="s">
        <v>12</v>
      </c>
      <c r="D216" s="10">
        <v>133280000</v>
      </c>
      <c r="E216" t="s">
        <v>670</v>
      </c>
    </row>
    <row r="217" spans="2:5">
      <c r="B217" t="s">
        <v>668</v>
      </c>
      <c r="C217" s="7" t="s">
        <v>12</v>
      </c>
      <c r="D217" s="10">
        <v>25300000</v>
      </c>
      <c r="E217" t="s">
        <v>781</v>
      </c>
    </row>
    <row r="218" spans="2:5">
      <c r="B218" t="s">
        <v>789</v>
      </c>
      <c r="C218" s="7" t="s">
        <v>2</v>
      </c>
      <c r="D218" s="10">
        <v>458000</v>
      </c>
      <c r="E218" t="s">
        <v>669</v>
      </c>
    </row>
    <row r="219" spans="2:5">
      <c r="B219" t="s">
        <v>790</v>
      </c>
      <c r="C219" s="7" t="s">
        <v>7</v>
      </c>
      <c r="D219" s="10">
        <v>3050</v>
      </c>
      <c r="E219" t="s">
        <v>780</v>
      </c>
    </row>
    <row r="220" spans="2:5">
      <c r="B220" t="s">
        <v>791</v>
      </c>
      <c r="C220" s="7" t="s">
        <v>77</v>
      </c>
      <c r="D220" s="10">
        <v>8000</v>
      </c>
      <c r="E220" t="s">
        <v>792</v>
      </c>
    </row>
    <row r="221" spans="2:5">
      <c r="B221" t="s">
        <v>793</v>
      </c>
      <c r="C221" s="7" t="s">
        <v>12</v>
      </c>
      <c r="D221" s="10">
        <v>2450000</v>
      </c>
      <c r="E221" t="s">
        <v>781</v>
      </c>
    </row>
    <row r="222" spans="2:5">
      <c r="B222" t="s">
        <v>794</v>
      </c>
      <c r="C222" s="7" t="s">
        <v>12</v>
      </c>
      <c r="D222" s="10">
        <v>2082500</v>
      </c>
      <c r="E222" t="s">
        <v>781</v>
      </c>
    </row>
    <row r="223" spans="2:5">
      <c r="B223" t="s">
        <v>795</v>
      </c>
      <c r="C223" s="7" t="s">
        <v>12</v>
      </c>
      <c r="D223" s="10">
        <v>185000</v>
      </c>
      <c r="E223" t="s">
        <v>669</v>
      </c>
    </row>
    <row r="224" spans="2:5">
      <c r="B224" t="s">
        <v>796</v>
      </c>
      <c r="C224" s="7" t="s">
        <v>12</v>
      </c>
      <c r="D224" s="10">
        <v>255932</v>
      </c>
      <c r="E224" t="s">
        <v>670</v>
      </c>
    </row>
    <row r="225" spans="2:5">
      <c r="B225" t="s">
        <v>596</v>
      </c>
      <c r="C225" s="7" t="s">
        <v>976</v>
      </c>
      <c r="D225" s="10">
        <v>12000</v>
      </c>
      <c r="E225" t="s">
        <v>780</v>
      </c>
    </row>
    <row r="226" spans="2:5">
      <c r="B226" t="s">
        <v>597</v>
      </c>
      <c r="C226" s="7" t="s">
        <v>7</v>
      </c>
      <c r="D226" s="10">
        <v>7700</v>
      </c>
      <c r="E226" t="s">
        <v>780</v>
      </c>
    </row>
    <row r="227" spans="2:5">
      <c r="B227" t="s">
        <v>650</v>
      </c>
      <c r="C227" s="7" t="s">
        <v>12</v>
      </c>
      <c r="D227" s="10">
        <v>205000</v>
      </c>
      <c r="E227" t="s">
        <v>744</v>
      </c>
    </row>
    <row r="228" spans="2:5">
      <c r="B228" t="s">
        <v>651</v>
      </c>
      <c r="C228" s="7" t="s">
        <v>12</v>
      </c>
      <c r="D228" s="10">
        <v>197000</v>
      </c>
      <c r="E228" t="s">
        <v>744</v>
      </c>
    </row>
    <row r="229" spans="2:5">
      <c r="B229" t="s">
        <v>652</v>
      </c>
      <c r="C229" s="7" t="s">
        <v>12</v>
      </c>
      <c r="D229" s="10">
        <v>230000</v>
      </c>
      <c r="E229" t="s">
        <v>744</v>
      </c>
    </row>
    <row r="230" spans="2:5">
      <c r="B230" t="s">
        <v>653</v>
      </c>
      <c r="C230" s="7" t="s">
        <v>12</v>
      </c>
      <c r="D230" s="10">
        <v>15000</v>
      </c>
      <c r="E230" t="s">
        <v>744</v>
      </c>
    </row>
    <row r="231" spans="2:5">
      <c r="B231" t="s">
        <v>654</v>
      </c>
      <c r="C231" s="7" t="s">
        <v>12</v>
      </c>
      <c r="D231" s="10">
        <v>78500</v>
      </c>
      <c r="E231" t="s">
        <v>744</v>
      </c>
    </row>
    <row r="232" spans="2:5">
      <c r="B232" t="s">
        <v>797</v>
      </c>
      <c r="C232" s="7" t="s">
        <v>12</v>
      </c>
      <c r="D232" s="10">
        <v>3140</v>
      </c>
      <c r="E232" t="s">
        <v>669</v>
      </c>
    </row>
    <row r="233" spans="2:5">
      <c r="B233" t="s">
        <v>798</v>
      </c>
      <c r="C233" s="7" t="s">
        <v>12</v>
      </c>
      <c r="D233" s="10">
        <v>4720</v>
      </c>
      <c r="E233" t="s">
        <v>669</v>
      </c>
    </row>
    <row r="234" spans="2:5">
      <c r="B234" t="s">
        <v>627</v>
      </c>
      <c r="C234" s="7" t="s">
        <v>12</v>
      </c>
      <c r="D234" s="10">
        <v>6280</v>
      </c>
      <c r="E234" t="s">
        <v>669</v>
      </c>
    </row>
    <row r="235" spans="2:5">
      <c r="B235" t="s">
        <v>799</v>
      </c>
      <c r="C235" s="7" t="s">
        <v>12</v>
      </c>
      <c r="D235" s="10">
        <v>7860</v>
      </c>
      <c r="E235" t="s">
        <v>669</v>
      </c>
    </row>
    <row r="236" spans="2:5">
      <c r="B236" t="s">
        <v>800</v>
      </c>
      <c r="C236" s="7" t="s">
        <v>12</v>
      </c>
      <c r="D236" s="10">
        <v>9420</v>
      </c>
      <c r="E236" t="s">
        <v>669</v>
      </c>
    </row>
    <row r="237" spans="2:5">
      <c r="B237" t="s">
        <v>801</v>
      </c>
      <c r="C237" s="7" t="s">
        <v>12</v>
      </c>
      <c r="D237" s="10">
        <v>12560</v>
      </c>
      <c r="E237" t="s">
        <v>669</v>
      </c>
    </row>
    <row r="238" spans="2:5">
      <c r="B238" t="s">
        <v>630</v>
      </c>
      <c r="C238" s="7" t="s">
        <v>12</v>
      </c>
      <c r="D238" s="10">
        <v>5895</v>
      </c>
      <c r="E238" t="s">
        <v>669</v>
      </c>
    </row>
    <row r="239" spans="2:5">
      <c r="B239" t="s">
        <v>633</v>
      </c>
      <c r="C239" s="7" t="s">
        <v>12</v>
      </c>
      <c r="D239" s="10">
        <v>7065</v>
      </c>
      <c r="E239" t="s">
        <v>669</v>
      </c>
    </row>
    <row r="240" spans="2:5">
      <c r="B240" t="s">
        <v>636</v>
      </c>
      <c r="C240" s="7" t="s">
        <v>12</v>
      </c>
      <c r="D240" s="10">
        <v>9420</v>
      </c>
      <c r="E240" t="s">
        <v>669</v>
      </c>
    </row>
    <row r="241" spans="2:5">
      <c r="B241" t="s">
        <v>802</v>
      </c>
      <c r="C241" s="7" t="s">
        <v>12</v>
      </c>
      <c r="D241" s="10">
        <v>11775</v>
      </c>
      <c r="E241" t="s">
        <v>669</v>
      </c>
    </row>
    <row r="242" spans="2:5">
      <c r="B242" t="s">
        <v>639</v>
      </c>
      <c r="C242" s="7" t="s">
        <v>12</v>
      </c>
      <c r="D242" s="10">
        <v>14130</v>
      </c>
      <c r="E242" t="s">
        <v>669</v>
      </c>
    </row>
    <row r="243" spans="2:5">
      <c r="B243" t="s">
        <v>803</v>
      </c>
      <c r="C243" s="7" t="s">
        <v>12</v>
      </c>
      <c r="D243" s="10">
        <v>18840</v>
      </c>
      <c r="E243" t="s">
        <v>669</v>
      </c>
    </row>
    <row r="244" spans="2:5">
      <c r="B244" t="s">
        <v>804</v>
      </c>
      <c r="C244" s="7" t="s">
        <v>12</v>
      </c>
      <c r="D244" s="10">
        <v>28260</v>
      </c>
      <c r="E244" t="s">
        <v>669</v>
      </c>
    </row>
    <row r="245" spans="2:5">
      <c r="B245" t="s">
        <v>805</v>
      </c>
      <c r="C245" s="7" t="s">
        <v>67</v>
      </c>
      <c r="D245" s="10">
        <v>20000</v>
      </c>
      <c r="E245" t="s">
        <v>669</v>
      </c>
    </row>
    <row r="246" spans="2:5">
      <c r="B246" t="s">
        <v>807</v>
      </c>
      <c r="C246" s="7" t="s">
        <v>12</v>
      </c>
      <c r="D246" s="10">
        <v>2300000</v>
      </c>
      <c r="E246" t="s">
        <v>669</v>
      </c>
    </row>
    <row r="247" spans="2:5">
      <c r="B247" t="s">
        <v>808</v>
      </c>
      <c r="C247" s="7" t="s">
        <v>12</v>
      </c>
      <c r="D247" s="10">
        <v>2150000</v>
      </c>
    </row>
    <row r="248" spans="2:5">
      <c r="B248" t="s">
        <v>809</v>
      </c>
      <c r="C248" s="7" t="s">
        <v>12</v>
      </c>
      <c r="D248" s="10">
        <v>1650000</v>
      </c>
    </row>
    <row r="249" spans="2:5">
      <c r="B249" t="s">
        <v>810</v>
      </c>
      <c r="C249" s="7" t="s">
        <v>12</v>
      </c>
      <c r="D249" s="10">
        <v>1650000</v>
      </c>
    </row>
    <row r="250" spans="2:5">
      <c r="B250" t="s">
        <v>811</v>
      </c>
      <c r="C250" s="7" t="s">
        <v>12</v>
      </c>
      <c r="D250" s="10">
        <v>180000</v>
      </c>
    </row>
    <row r="251" spans="2:5">
      <c r="B251" s="8" t="s">
        <v>598</v>
      </c>
      <c r="C251" s="7" t="s">
        <v>12</v>
      </c>
      <c r="D251" s="10">
        <v>37900</v>
      </c>
    </row>
    <row r="252" spans="2:5">
      <c r="B252" s="8" t="s">
        <v>1646</v>
      </c>
      <c r="C252" s="7" t="s">
        <v>0</v>
      </c>
      <c r="D252" s="10">
        <v>80000</v>
      </c>
    </row>
    <row r="253" spans="2:5">
      <c r="B253" s="8" t="s">
        <v>1663</v>
      </c>
      <c r="C253" s="7" t="s">
        <v>12</v>
      </c>
      <c r="D253" s="10">
        <v>29506</v>
      </c>
      <c r="E253" t="s">
        <v>670</v>
      </c>
    </row>
    <row r="254" spans="2:5">
      <c r="B254" s="8" t="s">
        <v>1665</v>
      </c>
      <c r="C254" s="7" t="s">
        <v>12</v>
      </c>
      <c r="D254" s="10">
        <v>37500</v>
      </c>
    </row>
    <row r="255" spans="2:5">
      <c r="B255" s="159" t="str">
        <f>'INSUMOS OBRA CIVIL'!C356</f>
        <v>MORTERO 1:3</v>
      </c>
      <c r="C255" s="160" t="str">
        <f>'INSUMOS OBRA CIVIL'!D356</f>
        <v>M3</v>
      </c>
      <c r="D255" s="161" t="e">
        <f>'INSUMOS OBRA CIVIL'!E356</f>
        <v>#REF!</v>
      </c>
    </row>
    <row r="256" spans="2:5">
      <c r="B256" s="159" t="s">
        <v>1666</v>
      </c>
      <c r="C256" s="160" t="s">
        <v>87</v>
      </c>
      <c r="D256" s="161">
        <v>79850</v>
      </c>
    </row>
    <row r="257" spans="2:5">
      <c r="B257" s="159" t="s">
        <v>1667</v>
      </c>
      <c r="C257" s="160" t="s">
        <v>87</v>
      </c>
      <c r="D257" s="161">
        <v>98600</v>
      </c>
    </row>
    <row r="258" spans="2:5">
      <c r="B258" s="159" t="s">
        <v>1676</v>
      </c>
      <c r="C258" s="7" t="s">
        <v>12</v>
      </c>
      <c r="D258" s="161">
        <f>211000</f>
        <v>211000</v>
      </c>
      <c r="E258" t="s">
        <v>1677</v>
      </c>
    </row>
    <row r="259" spans="2:5" ht="21.75">
      <c r="B259" s="162" t="s">
        <v>1669</v>
      </c>
      <c r="C259" s="7" t="s">
        <v>12</v>
      </c>
      <c r="D259" s="10">
        <v>1200000</v>
      </c>
    </row>
    <row r="260" spans="2:5">
      <c r="B260" t="s">
        <v>1670</v>
      </c>
      <c r="C260" s="7" t="s">
        <v>12</v>
      </c>
      <c r="D260" s="10">
        <v>882300</v>
      </c>
    </row>
    <row r="261" spans="2:5">
      <c r="B261" t="s">
        <v>1671</v>
      </c>
      <c r="C261" s="7" t="s">
        <v>12</v>
      </c>
      <c r="D261" s="10">
        <v>4000000</v>
      </c>
    </row>
    <row r="262" spans="2:5" ht="25.5">
      <c r="B262" s="9" t="s">
        <v>1672</v>
      </c>
      <c r="C262" s="7" t="s">
        <v>12</v>
      </c>
      <c r="D262" s="10">
        <v>2023000</v>
      </c>
    </row>
    <row r="263" spans="2:5" ht="25.5">
      <c r="B263" s="9" t="s">
        <v>1673</v>
      </c>
      <c r="C263" s="7" t="s">
        <v>12</v>
      </c>
      <c r="D263" s="10">
        <v>8500000</v>
      </c>
    </row>
    <row r="264" spans="2:5">
      <c r="B264" t="s">
        <v>1674</v>
      </c>
      <c r="C264" s="7" t="s">
        <v>12</v>
      </c>
      <c r="D264" s="10">
        <v>600000</v>
      </c>
    </row>
    <row r="265" spans="2:5">
      <c r="B265" s="9" t="s">
        <v>1679</v>
      </c>
      <c r="C265" s="7" t="s">
        <v>12</v>
      </c>
      <c r="D265" s="10">
        <v>200000</v>
      </c>
    </row>
    <row r="266" spans="2:5" ht="25.5">
      <c r="B266" s="9" t="s">
        <v>1675</v>
      </c>
      <c r="C266" s="7" t="s">
        <v>5</v>
      </c>
      <c r="D266" s="10">
        <v>600</v>
      </c>
    </row>
    <row r="267" spans="2:5" ht="63.75">
      <c r="B267" s="9" t="s">
        <v>1678</v>
      </c>
      <c r="C267" s="7" t="s">
        <v>12</v>
      </c>
      <c r="D267" s="10">
        <v>46000</v>
      </c>
    </row>
    <row r="268" spans="2:5">
      <c r="B268" s="162" t="s">
        <v>1680</v>
      </c>
      <c r="C268" s="7" t="s">
        <v>12</v>
      </c>
      <c r="D268" s="10">
        <v>15000</v>
      </c>
    </row>
  </sheetData>
  <hyperlinks>
    <hyperlink ref="A1" location="ÍNDICE!B20" display="Índice" xr:uid="{00000000-0004-0000-0D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44"/>
  <sheetViews>
    <sheetView workbookViewId="0"/>
  </sheetViews>
  <sheetFormatPr baseColWidth="10" defaultColWidth="11.42578125" defaultRowHeight="12.75"/>
  <cols>
    <col min="1" max="1" width="8.7109375" style="152" customWidth="1"/>
    <col min="2" max="2" width="48" style="9" customWidth="1"/>
    <col min="3" max="3" width="5.7109375" style="9" customWidth="1"/>
    <col min="4" max="4" width="12.42578125" style="157" bestFit="1" customWidth="1"/>
    <col min="5" max="5" width="13.28515625" style="9" customWidth="1"/>
    <col min="6" max="6" width="11.42578125" style="9"/>
    <col min="7" max="7" width="23.85546875" style="9" bestFit="1" customWidth="1"/>
    <col min="8" max="16384" width="11.42578125" style="9"/>
  </cols>
  <sheetData>
    <row r="1" spans="1:7">
      <c r="A1" s="126" t="s">
        <v>1214</v>
      </c>
    </row>
    <row r="2" spans="1:7" ht="25.5">
      <c r="A2" s="135"/>
      <c r="B2" s="136" t="s">
        <v>28</v>
      </c>
      <c r="C2" s="136" t="s">
        <v>0</v>
      </c>
      <c r="D2" s="137" t="s">
        <v>18</v>
      </c>
      <c r="G2" s="9" t="s">
        <v>1501</v>
      </c>
    </row>
    <row r="3" spans="1:7">
      <c r="A3" s="138"/>
      <c r="B3" s="139" t="s">
        <v>813</v>
      </c>
      <c r="C3" s="139" t="s">
        <v>521</v>
      </c>
      <c r="D3" s="140">
        <f>70000/6</f>
        <v>11666.666666666666</v>
      </c>
      <c r="G3" s="9" t="s">
        <v>70</v>
      </c>
    </row>
    <row r="4" spans="1:7">
      <c r="A4" s="138"/>
      <c r="B4" s="139" t="s">
        <v>814</v>
      </c>
      <c r="C4" s="139" t="s">
        <v>815</v>
      </c>
      <c r="D4" s="140">
        <v>6200</v>
      </c>
    </row>
    <row r="5" spans="1:7">
      <c r="A5" s="138"/>
      <c r="B5" s="139" t="s">
        <v>816</v>
      </c>
      <c r="C5" s="139" t="s">
        <v>815</v>
      </c>
      <c r="D5" s="141">
        <v>41600</v>
      </c>
    </row>
    <row r="6" spans="1:7">
      <c r="A6" s="138"/>
      <c r="B6" s="139" t="s">
        <v>817</v>
      </c>
      <c r="C6" s="139" t="s">
        <v>521</v>
      </c>
      <c r="D6" s="141">
        <v>102</v>
      </c>
    </row>
    <row r="7" spans="1:7">
      <c r="A7" s="138"/>
      <c r="B7" s="139" t="s">
        <v>824</v>
      </c>
      <c r="C7" s="139" t="s">
        <v>815</v>
      </c>
      <c r="D7" s="141">
        <v>167450</v>
      </c>
      <c r="G7" s="9" t="s">
        <v>1502</v>
      </c>
    </row>
    <row r="8" spans="1:7">
      <c r="A8" s="138"/>
      <c r="B8" s="139" t="s">
        <v>826</v>
      </c>
      <c r="C8" s="139" t="s">
        <v>521</v>
      </c>
      <c r="D8" s="141">
        <v>27469</v>
      </c>
      <c r="G8" s="9" t="s">
        <v>1503</v>
      </c>
    </row>
    <row r="9" spans="1:7">
      <c r="A9" s="138"/>
      <c r="B9" s="139" t="s">
        <v>828</v>
      </c>
      <c r="C9" s="139" t="s">
        <v>815</v>
      </c>
      <c r="D9" s="141">
        <v>842815</v>
      </c>
      <c r="E9" s="142"/>
      <c r="F9" s="142"/>
      <c r="G9" s="9" t="s">
        <v>71</v>
      </c>
    </row>
    <row r="10" spans="1:7">
      <c r="A10" s="138"/>
      <c r="B10" s="139" t="s">
        <v>829</v>
      </c>
      <c r="C10" s="139" t="s">
        <v>815</v>
      </c>
      <c r="D10" s="141">
        <v>150250</v>
      </c>
      <c r="G10" s="9" t="s">
        <v>1504</v>
      </c>
    </row>
    <row r="11" spans="1:7">
      <c r="A11" s="138"/>
      <c r="B11" s="139" t="s">
        <v>831</v>
      </c>
      <c r="C11" s="139" t="s">
        <v>822</v>
      </c>
      <c r="D11" s="141">
        <v>327589</v>
      </c>
      <c r="G11" s="9" t="s">
        <v>13</v>
      </c>
    </row>
    <row r="12" spans="1:7">
      <c r="A12" s="138"/>
      <c r="B12" s="139" t="s">
        <v>836</v>
      </c>
      <c r="C12" s="139" t="s">
        <v>815</v>
      </c>
      <c r="D12" s="141">
        <v>4500000</v>
      </c>
      <c r="G12" s="9" t="s">
        <v>1505</v>
      </c>
    </row>
    <row r="13" spans="1:7">
      <c r="A13" s="138"/>
      <c r="B13" s="139" t="s">
        <v>838</v>
      </c>
      <c r="C13" s="139" t="s">
        <v>815</v>
      </c>
      <c r="D13" s="141">
        <v>13500000</v>
      </c>
      <c r="G13" s="9" t="s">
        <v>1506</v>
      </c>
    </row>
    <row r="14" spans="1:7">
      <c r="A14" s="138"/>
      <c r="B14" s="139" t="s">
        <v>839</v>
      </c>
      <c r="C14" s="139" t="s">
        <v>815</v>
      </c>
      <c r="D14" s="141">
        <v>265000</v>
      </c>
      <c r="G14" s="9" t="s">
        <v>72</v>
      </c>
    </row>
    <row r="15" spans="1:7" ht="25.5">
      <c r="A15" s="138"/>
      <c r="B15" s="139" t="s">
        <v>1507</v>
      </c>
      <c r="C15" s="139" t="s">
        <v>815</v>
      </c>
      <c r="D15" s="141">
        <v>17000000</v>
      </c>
      <c r="G15" s="9" t="s">
        <v>1508</v>
      </c>
    </row>
    <row r="16" spans="1:7">
      <c r="A16" s="138"/>
      <c r="B16" s="139" t="s">
        <v>1509</v>
      </c>
      <c r="C16" s="139" t="s">
        <v>815</v>
      </c>
      <c r="D16" s="141">
        <v>460000</v>
      </c>
      <c r="G16" s="9" t="s">
        <v>1510</v>
      </c>
    </row>
    <row r="17" spans="1:7">
      <c r="A17" s="138"/>
      <c r="B17" s="139" t="s">
        <v>842</v>
      </c>
      <c r="C17" s="139" t="s">
        <v>815</v>
      </c>
      <c r="D17" s="141">
        <v>3700000</v>
      </c>
      <c r="G17" s="9" t="s">
        <v>1511</v>
      </c>
    </row>
    <row r="18" spans="1:7" ht="25.5">
      <c r="A18" s="138"/>
      <c r="B18" s="139" t="s">
        <v>844</v>
      </c>
      <c r="C18" s="139" t="s">
        <v>815</v>
      </c>
      <c r="D18" s="141">
        <v>6566800</v>
      </c>
    </row>
    <row r="19" spans="1:7">
      <c r="A19" s="138"/>
      <c r="B19" s="139" t="s">
        <v>846</v>
      </c>
      <c r="C19" s="139" t="s">
        <v>815</v>
      </c>
      <c r="D19" s="141">
        <v>4100000</v>
      </c>
    </row>
    <row r="20" spans="1:7">
      <c r="A20" s="138"/>
      <c r="B20" s="139" t="s">
        <v>848</v>
      </c>
      <c r="C20" s="139" t="s">
        <v>815</v>
      </c>
      <c r="D20" s="141">
        <v>5400</v>
      </c>
    </row>
    <row r="21" spans="1:7">
      <c r="A21" s="138"/>
      <c r="B21" s="139" t="s">
        <v>849</v>
      </c>
      <c r="C21" s="139" t="s">
        <v>521</v>
      </c>
      <c r="D21" s="141">
        <v>1858</v>
      </c>
    </row>
    <row r="22" spans="1:7">
      <c r="A22" s="138"/>
      <c r="B22" s="139" t="s">
        <v>850</v>
      </c>
      <c r="C22" s="139" t="s">
        <v>521</v>
      </c>
      <c r="D22" s="141">
        <f>12618/3</f>
        <v>4206</v>
      </c>
    </row>
    <row r="23" spans="1:7">
      <c r="A23" s="138"/>
      <c r="B23" s="139" t="s">
        <v>851</v>
      </c>
      <c r="C23" s="139" t="s">
        <v>815</v>
      </c>
      <c r="D23" s="141">
        <v>590</v>
      </c>
    </row>
    <row r="24" spans="1:7">
      <c r="A24" s="138"/>
      <c r="B24" s="139" t="s">
        <v>852</v>
      </c>
      <c r="C24" s="139" t="s">
        <v>815</v>
      </c>
      <c r="D24" s="141">
        <v>245600</v>
      </c>
    </row>
    <row r="25" spans="1:7" ht="102">
      <c r="A25" s="143"/>
      <c r="B25" s="139" t="s">
        <v>34</v>
      </c>
      <c r="C25" s="144" t="s">
        <v>815</v>
      </c>
      <c r="D25" s="145">
        <v>17000000</v>
      </c>
    </row>
    <row r="26" spans="1:7">
      <c r="A26" s="146"/>
      <c r="B26" s="139" t="s">
        <v>855</v>
      </c>
      <c r="C26" s="139" t="s">
        <v>815</v>
      </c>
      <c r="D26" s="141">
        <v>68900</v>
      </c>
    </row>
    <row r="27" spans="1:7">
      <c r="A27" s="146"/>
      <c r="B27" s="139" t="s">
        <v>856</v>
      </c>
      <c r="C27" s="139" t="s">
        <v>815</v>
      </c>
      <c r="D27" s="141">
        <v>10800</v>
      </c>
    </row>
    <row r="28" spans="1:7">
      <c r="A28" s="146"/>
      <c r="B28" s="139" t="s">
        <v>832</v>
      </c>
      <c r="C28" s="139" t="s">
        <v>521</v>
      </c>
      <c r="D28" s="141">
        <v>1285</v>
      </c>
    </row>
    <row r="29" spans="1:7">
      <c r="A29" s="147"/>
      <c r="B29" s="139" t="s">
        <v>857</v>
      </c>
      <c r="C29" s="139" t="s">
        <v>815</v>
      </c>
      <c r="D29" s="141">
        <f>13100*3100</f>
        <v>40610000</v>
      </c>
    </row>
    <row r="30" spans="1:7">
      <c r="A30" s="147"/>
      <c r="B30" s="139" t="s">
        <v>858</v>
      </c>
      <c r="C30" s="139" t="s">
        <v>521</v>
      </c>
      <c r="D30" s="141">
        <v>20782</v>
      </c>
    </row>
    <row r="31" spans="1:7">
      <c r="A31" s="147"/>
      <c r="B31" s="139" t="s">
        <v>859</v>
      </c>
      <c r="C31" s="139" t="s">
        <v>521</v>
      </c>
      <c r="D31" s="141">
        <v>10325</v>
      </c>
    </row>
    <row r="32" spans="1:7">
      <c r="A32" s="147"/>
      <c r="B32" s="139" t="s">
        <v>860</v>
      </c>
      <c r="C32" s="139" t="s">
        <v>815</v>
      </c>
      <c r="D32" s="141">
        <v>8300</v>
      </c>
    </row>
    <row r="33" spans="1:4">
      <c r="A33" s="147"/>
      <c r="B33" s="139" t="s">
        <v>861</v>
      </c>
      <c r="C33" s="139" t="s">
        <v>815</v>
      </c>
      <c r="D33" s="141">
        <v>4800</v>
      </c>
    </row>
    <row r="34" spans="1:4">
      <c r="A34" s="147"/>
      <c r="B34" s="139" t="s">
        <v>833</v>
      </c>
      <c r="C34" s="139" t="s">
        <v>815</v>
      </c>
      <c r="D34" s="141">
        <v>5300</v>
      </c>
    </row>
    <row r="35" spans="1:4">
      <c r="A35" s="147"/>
      <c r="B35" s="139" t="s">
        <v>853</v>
      </c>
      <c r="C35" s="139" t="s">
        <v>815</v>
      </c>
      <c r="D35" s="141">
        <v>70</v>
      </c>
    </row>
    <row r="36" spans="1:4">
      <c r="A36" s="147"/>
      <c r="B36" s="148" t="s">
        <v>1512</v>
      </c>
      <c r="C36" s="139" t="s">
        <v>521</v>
      </c>
      <c r="D36" s="141">
        <v>40200</v>
      </c>
    </row>
    <row r="37" spans="1:4">
      <c r="A37" s="147"/>
      <c r="B37" s="139" t="s">
        <v>890</v>
      </c>
      <c r="C37" s="139" t="s">
        <v>815</v>
      </c>
      <c r="D37" s="141">
        <v>156300</v>
      </c>
    </row>
    <row r="38" spans="1:4">
      <c r="A38" s="149"/>
      <c r="B38" s="139" t="s">
        <v>862</v>
      </c>
      <c r="C38" s="139" t="s">
        <v>521</v>
      </c>
      <c r="D38" s="141">
        <v>10311</v>
      </c>
    </row>
    <row r="39" spans="1:4">
      <c r="A39" s="149"/>
      <c r="B39" s="139" t="s">
        <v>1513</v>
      </c>
      <c r="C39" s="139" t="s">
        <v>521</v>
      </c>
      <c r="D39" s="141">
        <v>1400</v>
      </c>
    </row>
    <row r="40" spans="1:4">
      <c r="A40" s="149"/>
      <c r="B40" s="139" t="s">
        <v>863</v>
      </c>
      <c r="C40" s="139" t="s">
        <v>815</v>
      </c>
      <c r="D40" s="141">
        <v>136700</v>
      </c>
    </row>
    <row r="41" spans="1:4">
      <c r="A41" s="149"/>
      <c r="B41" s="139" t="s">
        <v>864</v>
      </c>
      <c r="C41" s="139" t="s">
        <v>815</v>
      </c>
      <c r="D41" s="141">
        <v>221000</v>
      </c>
    </row>
    <row r="42" spans="1:4">
      <c r="A42" s="149"/>
      <c r="B42" s="139" t="s">
        <v>865</v>
      </c>
      <c r="C42" s="139" t="s">
        <v>815</v>
      </c>
      <c r="D42" s="141">
        <v>230000</v>
      </c>
    </row>
    <row r="43" spans="1:4">
      <c r="A43" s="149"/>
      <c r="B43" s="139" t="s">
        <v>866</v>
      </c>
      <c r="C43" s="139" t="s">
        <v>815</v>
      </c>
      <c r="D43" s="141">
        <v>15750</v>
      </c>
    </row>
    <row r="44" spans="1:4">
      <c r="A44" s="149"/>
      <c r="B44" s="139" t="s">
        <v>867</v>
      </c>
      <c r="C44" s="139" t="s">
        <v>815</v>
      </c>
      <c r="D44" s="141">
        <v>156000</v>
      </c>
    </row>
    <row r="45" spans="1:4">
      <c r="A45" s="149"/>
      <c r="B45" s="139" t="s">
        <v>868</v>
      </c>
      <c r="C45" s="139" t="s">
        <v>815</v>
      </c>
      <c r="D45" s="141">
        <v>38900</v>
      </c>
    </row>
    <row r="46" spans="1:4" ht="25.5">
      <c r="A46" s="149"/>
      <c r="B46" s="139" t="s">
        <v>869</v>
      </c>
      <c r="C46" s="139" t="s">
        <v>815</v>
      </c>
      <c r="D46" s="141">
        <v>116071</v>
      </c>
    </row>
    <row r="47" spans="1:4">
      <c r="A47" s="149"/>
      <c r="B47" s="139" t="s">
        <v>870</v>
      </c>
      <c r="C47" s="139" t="s">
        <v>521</v>
      </c>
      <c r="D47" s="141">
        <v>2100</v>
      </c>
    </row>
    <row r="48" spans="1:4">
      <c r="A48" s="149"/>
      <c r="B48" s="139" t="s">
        <v>871</v>
      </c>
      <c r="C48" s="139" t="s">
        <v>815</v>
      </c>
      <c r="D48" s="141">
        <v>18070</v>
      </c>
    </row>
    <row r="49" spans="1:4">
      <c r="A49" s="149"/>
      <c r="B49" s="139" t="s">
        <v>872</v>
      </c>
      <c r="C49" s="139" t="s">
        <v>815</v>
      </c>
      <c r="D49" s="141">
        <v>18070</v>
      </c>
    </row>
    <row r="50" spans="1:4" ht="25.5">
      <c r="A50" s="149"/>
      <c r="B50" s="139" t="s">
        <v>873</v>
      </c>
      <c r="C50" s="139" t="s">
        <v>815</v>
      </c>
      <c r="D50" s="141">
        <v>7500</v>
      </c>
    </row>
    <row r="51" spans="1:4" ht="25.5">
      <c r="A51" s="149"/>
      <c r="B51" s="139" t="s">
        <v>874</v>
      </c>
      <c r="C51" s="139" t="s">
        <v>815</v>
      </c>
      <c r="D51" s="141">
        <v>25500</v>
      </c>
    </row>
    <row r="52" spans="1:4">
      <c r="A52" s="149"/>
      <c r="B52" s="139" t="s">
        <v>875</v>
      </c>
      <c r="C52" s="139" t="s">
        <v>815</v>
      </c>
      <c r="D52" s="141">
        <v>37000</v>
      </c>
    </row>
    <row r="53" spans="1:4">
      <c r="A53" s="149"/>
      <c r="B53" s="139" t="s">
        <v>1514</v>
      </c>
      <c r="C53" s="139" t="s">
        <v>521</v>
      </c>
      <c r="D53" s="141">
        <v>16134</v>
      </c>
    </row>
    <row r="54" spans="1:4">
      <c r="A54" s="149"/>
      <c r="B54" s="139" t="s">
        <v>1515</v>
      </c>
      <c r="C54" s="139" t="s">
        <v>521</v>
      </c>
      <c r="D54" s="141">
        <v>21650</v>
      </c>
    </row>
    <row r="55" spans="1:4" ht="25.5">
      <c r="A55" s="149"/>
      <c r="B55" s="139" t="s">
        <v>876</v>
      </c>
      <c r="C55" s="139" t="s">
        <v>815</v>
      </c>
      <c r="D55" s="141">
        <v>234600</v>
      </c>
    </row>
    <row r="56" spans="1:4" ht="25.5">
      <c r="A56" s="149"/>
      <c r="B56" s="139" t="s">
        <v>877</v>
      </c>
      <c r="C56" s="139" t="s">
        <v>815</v>
      </c>
      <c r="D56" s="141">
        <v>275400</v>
      </c>
    </row>
    <row r="57" spans="1:4" ht="25.5">
      <c r="A57" s="149"/>
      <c r="B57" s="139" t="s">
        <v>878</v>
      </c>
      <c r="C57" s="139" t="s">
        <v>521</v>
      </c>
      <c r="D57" s="141">
        <v>35640</v>
      </c>
    </row>
    <row r="58" spans="1:4" ht="25.5">
      <c r="A58" s="149"/>
      <c r="B58" s="139" t="s">
        <v>880</v>
      </c>
      <c r="C58" s="139" t="s">
        <v>521</v>
      </c>
      <c r="D58" s="141">
        <f>71238/3</f>
        <v>23746</v>
      </c>
    </row>
    <row r="59" spans="1:4" ht="25.5">
      <c r="A59" s="149"/>
      <c r="B59" s="139" t="s">
        <v>881</v>
      </c>
      <c r="C59" s="139" t="s">
        <v>521</v>
      </c>
      <c r="D59" s="141">
        <f>106638/3</f>
        <v>35546</v>
      </c>
    </row>
    <row r="60" spans="1:4">
      <c r="A60" s="149"/>
      <c r="B60" s="139" t="s">
        <v>53</v>
      </c>
      <c r="C60" s="139" t="s">
        <v>815</v>
      </c>
      <c r="D60" s="141">
        <v>30550</v>
      </c>
    </row>
    <row r="61" spans="1:4">
      <c r="A61" s="149"/>
      <c r="B61" s="139" t="s">
        <v>1516</v>
      </c>
      <c r="C61" s="139" t="s">
        <v>815</v>
      </c>
      <c r="D61" s="141">
        <v>16120</v>
      </c>
    </row>
    <row r="62" spans="1:4" ht="25.5">
      <c r="A62" s="149"/>
      <c r="B62" s="139" t="s">
        <v>882</v>
      </c>
      <c r="C62" s="139" t="s">
        <v>815</v>
      </c>
      <c r="D62" s="141">
        <v>270000</v>
      </c>
    </row>
    <row r="63" spans="1:4">
      <c r="A63" s="149"/>
      <c r="B63" s="139" t="s">
        <v>884</v>
      </c>
      <c r="C63" s="139" t="s">
        <v>521</v>
      </c>
      <c r="D63" s="141">
        <v>2044</v>
      </c>
    </row>
    <row r="64" spans="1:4" ht="38.25">
      <c r="A64" s="149"/>
      <c r="B64" s="139" t="s">
        <v>885</v>
      </c>
      <c r="C64" s="139" t="s">
        <v>815</v>
      </c>
      <c r="D64" s="141">
        <v>27200</v>
      </c>
    </row>
    <row r="65" spans="1:4" ht="38.25">
      <c r="A65" s="149"/>
      <c r="B65" s="139" t="s">
        <v>886</v>
      </c>
      <c r="C65" s="139" t="s">
        <v>815</v>
      </c>
      <c r="D65" s="141">
        <v>115000</v>
      </c>
    </row>
    <row r="66" spans="1:4" ht="25.5">
      <c r="A66" s="149"/>
      <c r="B66" s="139" t="s">
        <v>887</v>
      </c>
      <c r="C66" s="139" t="s">
        <v>815</v>
      </c>
      <c r="D66" s="141">
        <v>31900</v>
      </c>
    </row>
    <row r="67" spans="1:4">
      <c r="A67" s="149"/>
      <c r="B67" s="139" t="s">
        <v>888</v>
      </c>
      <c r="C67" s="139" t="s">
        <v>521</v>
      </c>
      <c r="D67" s="141">
        <v>3120</v>
      </c>
    </row>
    <row r="68" spans="1:4">
      <c r="A68" s="149"/>
      <c r="B68" s="139" t="s">
        <v>889</v>
      </c>
      <c r="C68" s="139" t="s">
        <v>815</v>
      </c>
      <c r="D68" s="141">
        <v>510</v>
      </c>
    </row>
    <row r="69" spans="1:4">
      <c r="A69" s="149"/>
      <c r="B69" s="139" t="s">
        <v>891</v>
      </c>
      <c r="C69" s="139" t="s">
        <v>815</v>
      </c>
      <c r="D69" s="141">
        <v>10800</v>
      </c>
    </row>
    <row r="70" spans="1:4">
      <c r="A70" s="149"/>
      <c r="B70" s="139" t="s">
        <v>892</v>
      </c>
      <c r="C70" s="139" t="s">
        <v>815</v>
      </c>
      <c r="D70" s="141">
        <v>18100</v>
      </c>
    </row>
    <row r="71" spans="1:4">
      <c r="A71" s="149"/>
      <c r="B71" s="139" t="s">
        <v>893</v>
      </c>
      <c r="C71" s="139" t="s">
        <v>815</v>
      </c>
      <c r="D71" s="141">
        <v>84100</v>
      </c>
    </row>
    <row r="72" spans="1:4">
      <c r="A72" s="149"/>
      <c r="B72" s="139" t="s">
        <v>1517</v>
      </c>
      <c r="C72" s="139" t="s">
        <v>815</v>
      </c>
      <c r="D72" s="141">
        <v>149900</v>
      </c>
    </row>
    <row r="73" spans="1:4">
      <c r="A73" s="149"/>
      <c r="B73" s="139" t="s">
        <v>1518</v>
      </c>
      <c r="C73" s="139" t="s">
        <v>815</v>
      </c>
      <c r="D73" s="141">
        <v>168700</v>
      </c>
    </row>
    <row r="74" spans="1:4">
      <c r="A74" s="149"/>
      <c r="B74" s="139" t="s">
        <v>895</v>
      </c>
      <c r="C74" s="139" t="s">
        <v>521</v>
      </c>
      <c r="D74" s="141">
        <v>3074</v>
      </c>
    </row>
    <row r="75" spans="1:4">
      <c r="A75" s="149"/>
      <c r="B75" s="139" t="s">
        <v>898</v>
      </c>
      <c r="C75" s="139" t="s">
        <v>521</v>
      </c>
      <c r="D75" s="141">
        <v>4846</v>
      </c>
    </row>
    <row r="76" spans="1:4">
      <c r="A76" s="149"/>
      <c r="B76" s="139" t="s">
        <v>900</v>
      </c>
      <c r="C76" s="139" t="s">
        <v>521</v>
      </c>
      <c r="D76" s="141">
        <v>18297</v>
      </c>
    </row>
    <row r="77" spans="1:4">
      <c r="A77" s="149"/>
      <c r="B77" s="139" t="s">
        <v>904</v>
      </c>
      <c r="C77" s="139" t="s">
        <v>521</v>
      </c>
      <c r="D77" s="141">
        <v>11258</v>
      </c>
    </row>
    <row r="78" spans="1:4">
      <c r="A78" s="149"/>
      <c r="B78" s="139" t="s">
        <v>905</v>
      </c>
      <c r="C78" s="139" t="s">
        <v>521</v>
      </c>
      <c r="D78" s="141">
        <v>7323</v>
      </c>
    </row>
    <row r="79" spans="1:4">
      <c r="A79" s="149"/>
      <c r="B79" s="139" t="s">
        <v>897</v>
      </c>
      <c r="C79" s="139" t="s">
        <v>815</v>
      </c>
      <c r="D79" s="141">
        <v>700</v>
      </c>
    </row>
    <row r="80" spans="1:4">
      <c r="A80" s="149"/>
      <c r="B80" s="139" t="s">
        <v>899</v>
      </c>
      <c r="C80" s="139" t="s">
        <v>815</v>
      </c>
      <c r="D80" s="141">
        <v>2700</v>
      </c>
    </row>
    <row r="81" spans="1:4">
      <c r="A81" s="149"/>
      <c r="B81" s="139" t="s">
        <v>901</v>
      </c>
      <c r="C81" s="139" t="s">
        <v>815</v>
      </c>
      <c r="D81" s="141">
        <v>7000</v>
      </c>
    </row>
    <row r="82" spans="1:4">
      <c r="A82" s="149"/>
      <c r="B82" s="139" t="s">
        <v>906</v>
      </c>
      <c r="C82" s="139" t="s">
        <v>815</v>
      </c>
      <c r="D82" s="141">
        <v>3600</v>
      </c>
    </row>
    <row r="83" spans="1:4">
      <c r="A83" s="149"/>
      <c r="B83" s="139" t="s">
        <v>907</v>
      </c>
      <c r="C83" s="139" t="s">
        <v>815</v>
      </c>
      <c r="D83" s="141">
        <v>20900</v>
      </c>
    </row>
    <row r="84" spans="1:4">
      <c r="A84" s="149"/>
      <c r="B84" s="139" t="s">
        <v>908</v>
      </c>
      <c r="C84" s="139" t="s">
        <v>815</v>
      </c>
      <c r="D84" s="141">
        <v>27400</v>
      </c>
    </row>
    <row r="85" spans="1:4">
      <c r="A85" s="149"/>
      <c r="B85" s="139" t="s">
        <v>909</v>
      </c>
      <c r="C85" s="139" t="s">
        <v>815</v>
      </c>
      <c r="D85" s="141">
        <f>14200+5100</f>
        <v>19300</v>
      </c>
    </row>
    <row r="86" spans="1:4">
      <c r="A86" s="149"/>
      <c r="B86" s="139" t="s">
        <v>1519</v>
      </c>
      <c r="C86" s="139" t="s">
        <v>815</v>
      </c>
      <c r="D86" s="141">
        <v>23900</v>
      </c>
    </row>
    <row r="87" spans="1:4">
      <c r="A87" s="149"/>
      <c r="B87" s="139" t="s">
        <v>910</v>
      </c>
      <c r="C87" s="139" t="s">
        <v>815</v>
      </c>
      <c r="D87" s="141">
        <v>100000</v>
      </c>
    </row>
    <row r="88" spans="1:4" ht="38.25">
      <c r="A88" s="149"/>
      <c r="B88" s="139" t="s">
        <v>911</v>
      </c>
      <c r="C88" s="139" t="s">
        <v>815</v>
      </c>
      <c r="D88" s="141">
        <v>338965</v>
      </c>
    </row>
    <row r="89" spans="1:4" ht="38.25">
      <c r="A89" s="149"/>
      <c r="B89" s="139" t="s">
        <v>914</v>
      </c>
      <c r="C89" s="139" t="s">
        <v>815</v>
      </c>
      <c r="D89" s="141">
        <v>303600</v>
      </c>
    </row>
    <row r="90" spans="1:4" ht="25.5">
      <c r="A90" s="149"/>
      <c r="B90" s="139" t="s">
        <v>915</v>
      </c>
      <c r="C90" s="139" t="s">
        <v>815</v>
      </c>
      <c r="D90" s="140">
        <v>103940</v>
      </c>
    </row>
    <row r="91" spans="1:4" ht="38.25">
      <c r="A91" s="149"/>
      <c r="B91" s="139" t="s">
        <v>917</v>
      </c>
      <c r="C91" s="139" t="s">
        <v>815</v>
      </c>
      <c r="D91" s="140">
        <v>345800</v>
      </c>
    </row>
    <row r="92" spans="1:4">
      <c r="A92" s="149"/>
      <c r="B92" s="139" t="s">
        <v>920</v>
      </c>
      <c r="C92" s="139" t="s">
        <v>815</v>
      </c>
      <c r="D92" s="140">
        <v>4500000</v>
      </c>
    </row>
    <row r="93" spans="1:4">
      <c r="A93" s="149"/>
      <c r="B93" s="139" t="s">
        <v>921</v>
      </c>
      <c r="C93" s="139" t="s">
        <v>815</v>
      </c>
      <c r="D93" s="140">
        <v>405000</v>
      </c>
    </row>
    <row r="94" spans="1:4">
      <c r="A94" s="149"/>
      <c r="B94" s="139" t="s">
        <v>922</v>
      </c>
      <c r="C94" s="139" t="s">
        <v>815</v>
      </c>
      <c r="D94" s="140">
        <v>310000</v>
      </c>
    </row>
    <row r="95" spans="1:4">
      <c r="A95" s="149"/>
      <c r="B95" s="139" t="s">
        <v>1520</v>
      </c>
      <c r="C95" s="139" t="s">
        <v>815</v>
      </c>
      <c r="D95" s="140">
        <v>320000</v>
      </c>
    </row>
    <row r="96" spans="1:4">
      <c r="A96" s="149"/>
      <c r="B96" s="139" t="s">
        <v>1521</v>
      </c>
      <c r="C96" s="139" t="s">
        <v>815</v>
      </c>
      <c r="D96" s="140">
        <v>320000</v>
      </c>
    </row>
    <row r="97" spans="1:4">
      <c r="A97" s="149"/>
      <c r="B97" s="139" t="s">
        <v>923</v>
      </c>
      <c r="C97" s="139" t="s">
        <v>521</v>
      </c>
      <c r="D97" s="140">
        <v>2115</v>
      </c>
    </row>
    <row r="98" spans="1:4">
      <c r="A98" s="149"/>
      <c r="B98" s="148" t="s">
        <v>883</v>
      </c>
      <c r="C98" s="148" t="s">
        <v>815</v>
      </c>
      <c r="D98" s="140">
        <v>5300</v>
      </c>
    </row>
    <row r="99" spans="1:4">
      <c r="A99" s="149"/>
      <c r="B99" s="148" t="s">
        <v>968</v>
      </c>
      <c r="C99" s="139" t="s">
        <v>815</v>
      </c>
      <c r="D99" s="140">
        <v>5000</v>
      </c>
    </row>
    <row r="100" spans="1:4">
      <c r="A100" s="149"/>
      <c r="B100" s="148" t="s">
        <v>969</v>
      </c>
      <c r="C100" s="148" t="s">
        <v>815</v>
      </c>
      <c r="D100" s="140">
        <v>120000</v>
      </c>
    </row>
    <row r="101" spans="1:4">
      <c r="A101" s="149"/>
      <c r="B101" s="148" t="s">
        <v>879</v>
      </c>
      <c r="C101" s="148" t="s">
        <v>815</v>
      </c>
      <c r="D101" s="140">
        <v>8715</v>
      </c>
    </row>
    <row r="102" spans="1:4">
      <c r="A102" s="149"/>
      <c r="B102" s="139" t="s">
        <v>894</v>
      </c>
      <c r="C102" s="148" t="s">
        <v>521</v>
      </c>
      <c r="D102" s="140">
        <v>1413</v>
      </c>
    </row>
    <row r="103" spans="1:4">
      <c r="A103" s="149"/>
      <c r="B103" s="148" t="s">
        <v>896</v>
      </c>
      <c r="C103" s="148" t="s">
        <v>815</v>
      </c>
      <c r="D103" s="140">
        <v>500</v>
      </c>
    </row>
    <row r="104" spans="1:4">
      <c r="A104" s="149"/>
      <c r="B104" s="148" t="s">
        <v>970</v>
      </c>
      <c r="C104" s="148" t="s">
        <v>815</v>
      </c>
      <c r="D104" s="140">
        <v>500</v>
      </c>
    </row>
    <row r="105" spans="1:4">
      <c r="A105" s="149"/>
      <c r="B105" s="139" t="s">
        <v>902</v>
      </c>
      <c r="C105" s="139" t="s">
        <v>521</v>
      </c>
      <c r="D105" s="140">
        <f>40469/3</f>
        <v>13489.666666666666</v>
      </c>
    </row>
    <row r="106" spans="1:4">
      <c r="A106" s="139"/>
      <c r="B106" s="139" t="s">
        <v>903</v>
      </c>
      <c r="C106" s="139" t="s">
        <v>815</v>
      </c>
      <c r="D106" s="140">
        <v>820</v>
      </c>
    </row>
    <row r="107" spans="1:4">
      <c r="A107" s="149"/>
      <c r="B107" s="148" t="s">
        <v>912</v>
      </c>
      <c r="C107" s="148" t="s">
        <v>815</v>
      </c>
      <c r="D107" s="140">
        <v>50061</v>
      </c>
    </row>
    <row r="108" spans="1:4">
      <c r="A108" s="149"/>
      <c r="B108" s="148" t="s">
        <v>916</v>
      </c>
      <c r="C108" s="148" t="s">
        <v>815</v>
      </c>
      <c r="D108" s="140">
        <v>19481</v>
      </c>
    </row>
    <row r="109" spans="1:4">
      <c r="A109" s="149"/>
      <c r="B109" s="148" t="s">
        <v>918</v>
      </c>
      <c r="C109" s="139" t="s">
        <v>815</v>
      </c>
      <c r="D109" s="140">
        <v>127595</v>
      </c>
    </row>
    <row r="110" spans="1:4">
      <c r="A110" s="149"/>
      <c r="B110" s="139" t="s">
        <v>913</v>
      </c>
      <c r="C110" s="139" t="s">
        <v>815</v>
      </c>
      <c r="D110" s="140">
        <v>470231</v>
      </c>
    </row>
    <row r="111" spans="1:4">
      <c r="A111" s="149"/>
      <c r="B111" s="139" t="s">
        <v>919</v>
      </c>
      <c r="C111" s="139" t="s">
        <v>815</v>
      </c>
      <c r="D111" s="140">
        <v>683663</v>
      </c>
    </row>
    <row r="112" spans="1:4" ht="25.5">
      <c r="A112" s="149"/>
      <c r="B112" s="139" t="s">
        <v>924</v>
      </c>
      <c r="C112" s="148" t="s">
        <v>815</v>
      </c>
      <c r="D112" s="140">
        <v>2682510</v>
      </c>
    </row>
    <row r="113" spans="1:4" ht="38.25">
      <c r="A113" s="149"/>
      <c r="B113" s="139" t="s">
        <v>925</v>
      </c>
      <c r="C113" s="148" t="s">
        <v>815</v>
      </c>
      <c r="D113" s="140">
        <v>465219</v>
      </c>
    </row>
    <row r="114" spans="1:4" ht="25.5">
      <c r="A114" s="149"/>
      <c r="B114" s="139" t="s">
        <v>926</v>
      </c>
      <c r="C114" s="148" t="s">
        <v>815</v>
      </c>
      <c r="D114" s="140">
        <v>35245</v>
      </c>
    </row>
    <row r="115" spans="1:4" ht="25.5">
      <c r="A115" s="149"/>
      <c r="B115" s="139" t="s">
        <v>927</v>
      </c>
      <c r="C115" s="148" t="s">
        <v>815</v>
      </c>
      <c r="D115" s="140">
        <v>142721</v>
      </c>
    </row>
    <row r="116" spans="1:4" ht="38.25">
      <c r="A116" s="149"/>
      <c r="B116" s="139" t="s">
        <v>928</v>
      </c>
      <c r="C116" s="148" t="s">
        <v>815</v>
      </c>
      <c r="D116" s="140">
        <v>71874</v>
      </c>
    </row>
    <row r="117" spans="1:4" ht="25.5">
      <c r="A117" s="149"/>
      <c r="B117" s="139" t="s">
        <v>929</v>
      </c>
      <c r="C117" s="148" t="s">
        <v>815</v>
      </c>
      <c r="D117" s="140">
        <v>220689</v>
      </c>
    </row>
    <row r="118" spans="1:4" ht="38.25">
      <c r="A118" s="149"/>
      <c r="B118" s="139" t="s">
        <v>930</v>
      </c>
      <c r="C118" s="148" t="s">
        <v>815</v>
      </c>
      <c r="D118" s="140">
        <v>552677</v>
      </c>
    </row>
    <row r="119" spans="1:4" ht="38.25">
      <c r="A119" s="149"/>
      <c r="B119" s="139" t="s">
        <v>931</v>
      </c>
      <c r="C119" s="148" t="s">
        <v>815</v>
      </c>
      <c r="D119" s="140">
        <v>758687</v>
      </c>
    </row>
    <row r="120" spans="1:4" ht="25.5">
      <c r="A120" s="149"/>
      <c r="B120" s="139" t="s">
        <v>932</v>
      </c>
      <c r="C120" s="148" t="s">
        <v>815</v>
      </c>
      <c r="D120" s="140">
        <v>96645</v>
      </c>
    </row>
    <row r="121" spans="1:4" ht="63.75">
      <c r="A121" s="149"/>
      <c r="B121" s="139" t="s">
        <v>971</v>
      </c>
      <c r="C121" s="148" t="s">
        <v>521</v>
      </c>
      <c r="D121" s="140">
        <v>22144</v>
      </c>
    </row>
    <row r="122" spans="1:4" ht="51">
      <c r="A122" s="149"/>
      <c r="B122" s="139" t="s">
        <v>933</v>
      </c>
      <c r="C122" s="148" t="s">
        <v>815</v>
      </c>
      <c r="D122" s="140">
        <v>36456</v>
      </c>
    </row>
    <row r="123" spans="1:4" ht="38.25">
      <c r="A123" s="149"/>
      <c r="B123" s="139" t="s">
        <v>934</v>
      </c>
      <c r="C123" s="148" t="s">
        <v>815</v>
      </c>
      <c r="D123" s="140">
        <v>710780</v>
      </c>
    </row>
    <row r="124" spans="1:4" ht="38.25">
      <c r="A124" s="149"/>
      <c r="B124" s="139" t="s">
        <v>935</v>
      </c>
      <c r="C124" s="148" t="s">
        <v>815</v>
      </c>
      <c r="D124" s="140">
        <v>959448</v>
      </c>
    </row>
    <row r="125" spans="1:4" ht="25.5">
      <c r="A125" s="149"/>
      <c r="B125" s="139" t="s">
        <v>1522</v>
      </c>
      <c r="C125" s="148" t="s">
        <v>815</v>
      </c>
      <c r="D125" s="140">
        <v>248219</v>
      </c>
    </row>
    <row r="126" spans="1:4" ht="25.5">
      <c r="A126" s="149"/>
      <c r="B126" s="139" t="s">
        <v>936</v>
      </c>
      <c r="C126" s="148" t="s">
        <v>815</v>
      </c>
      <c r="D126" s="140">
        <v>170952</v>
      </c>
    </row>
    <row r="127" spans="1:4">
      <c r="A127" s="149"/>
      <c r="B127" s="139" t="s">
        <v>937</v>
      </c>
      <c r="C127" s="148" t="s">
        <v>815</v>
      </c>
      <c r="D127" s="140">
        <v>254201</v>
      </c>
    </row>
    <row r="128" spans="1:4" ht="25.5">
      <c r="A128" s="149"/>
      <c r="B128" s="139" t="s">
        <v>972</v>
      </c>
      <c r="C128" s="148" t="s">
        <v>815</v>
      </c>
      <c r="D128" s="140">
        <v>19978</v>
      </c>
    </row>
    <row r="129" spans="1:4">
      <c r="A129" s="149"/>
      <c r="B129" s="139" t="s">
        <v>1494</v>
      </c>
      <c r="C129" s="148" t="s">
        <v>815</v>
      </c>
      <c r="D129" s="140">
        <v>10000</v>
      </c>
    </row>
    <row r="130" spans="1:4">
      <c r="A130" s="149"/>
      <c r="B130" s="139" t="s">
        <v>938</v>
      </c>
      <c r="C130" s="148" t="s">
        <v>815</v>
      </c>
      <c r="D130" s="140">
        <v>4988887</v>
      </c>
    </row>
    <row r="131" spans="1:4" ht="25.5">
      <c r="A131" s="149"/>
      <c r="B131" s="139" t="s">
        <v>939</v>
      </c>
      <c r="C131" s="148" t="s">
        <v>815</v>
      </c>
      <c r="D131" s="140">
        <v>4454343</v>
      </c>
    </row>
    <row r="132" spans="1:4" ht="25.5">
      <c r="A132" s="149"/>
      <c r="B132" s="139" t="s">
        <v>940</v>
      </c>
      <c r="C132" s="148" t="s">
        <v>815</v>
      </c>
      <c r="D132" s="140">
        <v>99388</v>
      </c>
    </row>
    <row r="133" spans="1:4">
      <c r="A133" s="149"/>
      <c r="B133" s="139" t="s">
        <v>941</v>
      </c>
      <c r="C133" s="148" t="s">
        <v>815</v>
      </c>
      <c r="D133" s="140">
        <v>60428</v>
      </c>
    </row>
    <row r="134" spans="1:4">
      <c r="A134" s="149"/>
      <c r="B134" s="139" t="s">
        <v>942</v>
      </c>
      <c r="C134" s="148" t="s">
        <v>815</v>
      </c>
      <c r="D134" s="140">
        <v>17228</v>
      </c>
    </row>
    <row r="135" spans="1:4">
      <c r="A135" s="149"/>
      <c r="B135" s="139" t="s">
        <v>943</v>
      </c>
      <c r="C135" s="148" t="s">
        <v>815</v>
      </c>
      <c r="D135" s="140">
        <v>7823006</v>
      </c>
    </row>
    <row r="136" spans="1:4">
      <c r="A136" s="149"/>
      <c r="B136" s="139" t="s">
        <v>944</v>
      </c>
      <c r="C136" s="148" t="s">
        <v>815</v>
      </c>
      <c r="D136" s="140">
        <v>2682510</v>
      </c>
    </row>
    <row r="137" spans="1:4">
      <c r="A137" s="149"/>
      <c r="B137" s="139" t="s">
        <v>945</v>
      </c>
      <c r="C137" s="148" t="s">
        <v>815</v>
      </c>
      <c r="D137" s="140">
        <v>4938560</v>
      </c>
    </row>
    <row r="138" spans="1:4">
      <c r="A138" s="149"/>
      <c r="B138" s="139" t="s">
        <v>946</v>
      </c>
      <c r="C138" s="148" t="s">
        <v>815</v>
      </c>
      <c r="D138" s="140">
        <v>4962764</v>
      </c>
    </row>
    <row r="139" spans="1:4">
      <c r="A139" s="149"/>
      <c r="B139" s="139" t="s">
        <v>947</v>
      </c>
      <c r="C139" s="148" t="s">
        <v>815</v>
      </c>
      <c r="D139" s="140">
        <v>3858250</v>
      </c>
    </row>
    <row r="140" spans="1:4">
      <c r="A140" s="149"/>
      <c r="B140" s="139" t="s">
        <v>948</v>
      </c>
      <c r="C140" s="148" t="s">
        <v>815</v>
      </c>
      <c r="D140" s="140">
        <v>818264</v>
      </c>
    </row>
    <row r="141" spans="1:4">
      <c r="A141" s="149"/>
      <c r="B141" s="139" t="s">
        <v>949</v>
      </c>
      <c r="C141" s="148" t="s">
        <v>815</v>
      </c>
      <c r="D141" s="140">
        <v>3235179</v>
      </c>
    </row>
    <row r="142" spans="1:4">
      <c r="A142" s="149"/>
      <c r="B142" s="139" t="s">
        <v>950</v>
      </c>
      <c r="C142" s="148" t="s">
        <v>815</v>
      </c>
      <c r="D142" s="140">
        <v>6715051</v>
      </c>
    </row>
    <row r="143" spans="1:4">
      <c r="A143" s="149"/>
      <c r="B143" s="139" t="s">
        <v>951</v>
      </c>
      <c r="C143" s="148" t="s">
        <v>815</v>
      </c>
      <c r="D143" s="140">
        <v>1028787</v>
      </c>
    </row>
    <row r="144" spans="1:4">
      <c r="A144" s="149"/>
      <c r="B144" s="139" t="s">
        <v>952</v>
      </c>
      <c r="C144" s="148" t="s">
        <v>815</v>
      </c>
      <c r="D144" s="140">
        <v>2204435</v>
      </c>
    </row>
    <row r="145" spans="1:4">
      <c r="A145" s="149"/>
      <c r="B145" s="139" t="s">
        <v>953</v>
      </c>
      <c r="C145" s="148" t="s">
        <v>815</v>
      </c>
      <c r="D145" s="140">
        <v>3262365</v>
      </c>
    </row>
    <row r="146" spans="1:4">
      <c r="A146" s="149"/>
      <c r="B146" s="139" t="s">
        <v>954</v>
      </c>
      <c r="C146" s="148" t="s">
        <v>815</v>
      </c>
      <c r="D146" s="140">
        <v>3449389</v>
      </c>
    </row>
    <row r="147" spans="1:4">
      <c r="A147" s="149"/>
      <c r="B147" s="139" t="s">
        <v>955</v>
      </c>
      <c r="C147" s="148" t="s">
        <v>815</v>
      </c>
      <c r="D147" s="140">
        <v>997071</v>
      </c>
    </row>
    <row r="148" spans="1:4" ht="42" customHeight="1">
      <c r="A148" s="149"/>
      <c r="B148" s="139" t="s">
        <v>956</v>
      </c>
      <c r="C148" s="148" t="s">
        <v>815</v>
      </c>
      <c r="D148" s="140">
        <v>5259004</v>
      </c>
    </row>
    <row r="149" spans="1:4" ht="25.5">
      <c r="A149" s="149"/>
      <c r="B149" s="139" t="s">
        <v>957</v>
      </c>
      <c r="C149" s="148" t="s">
        <v>815</v>
      </c>
      <c r="D149" s="140">
        <v>584399</v>
      </c>
    </row>
    <row r="150" spans="1:4" ht="25.5">
      <c r="A150" s="149"/>
      <c r="B150" s="139" t="s">
        <v>958</v>
      </c>
      <c r="C150" s="148" t="s">
        <v>815</v>
      </c>
      <c r="D150" s="140">
        <v>658995</v>
      </c>
    </row>
    <row r="151" spans="1:4" ht="38.25">
      <c r="A151" s="149"/>
      <c r="B151" s="139" t="s">
        <v>959</v>
      </c>
      <c r="C151" s="148" t="s">
        <v>815</v>
      </c>
      <c r="D151" s="140">
        <v>3245202</v>
      </c>
    </row>
    <row r="152" spans="1:4" ht="25.5">
      <c r="A152" s="149"/>
      <c r="B152" s="139" t="s">
        <v>1523</v>
      </c>
      <c r="C152" s="148" t="s">
        <v>815</v>
      </c>
      <c r="D152" s="140">
        <f>63918220*0.666666666</f>
        <v>42612146.624054521</v>
      </c>
    </row>
    <row r="153" spans="1:4" ht="76.5">
      <c r="A153" s="149"/>
      <c r="B153" s="139" t="s">
        <v>973</v>
      </c>
      <c r="C153" s="148" t="s">
        <v>815</v>
      </c>
      <c r="D153" s="140">
        <v>463809</v>
      </c>
    </row>
    <row r="154" spans="1:4" ht="76.5">
      <c r="A154" s="149"/>
      <c r="B154" s="139" t="s">
        <v>974</v>
      </c>
      <c r="C154" s="148" t="s">
        <v>815</v>
      </c>
      <c r="D154" s="140">
        <v>331292</v>
      </c>
    </row>
    <row r="155" spans="1:4" ht="25.5">
      <c r="A155" s="149"/>
      <c r="B155" s="139" t="s">
        <v>522</v>
      </c>
      <c r="C155" s="148" t="s">
        <v>521</v>
      </c>
      <c r="D155" s="140">
        <v>6940</v>
      </c>
    </row>
    <row r="156" spans="1:4" ht="25.5">
      <c r="A156" s="149"/>
      <c r="B156" s="139" t="s">
        <v>1524</v>
      </c>
      <c r="C156" s="148" t="s">
        <v>521</v>
      </c>
      <c r="D156" s="140">
        <v>6940</v>
      </c>
    </row>
    <row r="157" spans="1:4" ht="25.5">
      <c r="A157" s="149"/>
      <c r="B157" s="139" t="s">
        <v>523</v>
      </c>
      <c r="C157" s="148" t="s">
        <v>815</v>
      </c>
      <c r="D157" s="140">
        <v>192945</v>
      </c>
    </row>
    <row r="158" spans="1:4">
      <c r="A158" s="149"/>
      <c r="B158" s="139" t="s">
        <v>960</v>
      </c>
      <c r="C158" s="148" t="s">
        <v>815</v>
      </c>
      <c r="D158" s="140">
        <v>699300</v>
      </c>
    </row>
    <row r="159" spans="1:4" ht="51">
      <c r="A159" s="149"/>
      <c r="B159" s="139" t="s">
        <v>961</v>
      </c>
      <c r="C159" s="148" t="s">
        <v>815</v>
      </c>
      <c r="D159" s="150">
        <f>10158700*1.19</f>
        <v>12088853</v>
      </c>
    </row>
    <row r="160" spans="1:4" ht="51">
      <c r="A160" s="149"/>
      <c r="B160" s="139" t="s">
        <v>962</v>
      </c>
      <c r="C160" s="148" t="s">
        <v>521</v>
      </c>
      <c r="D160" s="140">
        <v>4455</v>
      </c>
    </row>
    <row r="161" spans="1:4">
      <c r="A161" s="149"/>
      <c r="B161" s="139" t="s">
        <v>963</v>
      </c>
      <c r="C161" s="148" t="s">
        <v>815</v>
      </c>
      <c r="D161" s="150">
        <v>15000000</v>
      </c>
    </row>
    <row r="162" spans="1:4">
      <c r="A162" s="149"/>
      <c r="B162" s="139" t="s">
        <v>964</v>
      </c>
      <c r="C162" s="148" t="s">
        <v>815</v>
      </c>
      <c r="D162" s="140">
        <v>2093900</v>
      </c>
    </row>
    <row r="163" spans="1:4">
      <c r="A163" s="149"/>
      <c r="B163" s="148" t="s">
        <v>965</v>
      </c>
      <c r="C163" s="148" t="s">
        <v>815</v>
      </c>
      <c r="D163" s="140">
        <f>3061800*0.6</f>
        <v>1837080</v>
      </c>
    </row>
    <row r="164" spans="1:4">
      <c r="A164" s="149"/>
      <c r="B164" s="139" t="s">
        <v>966</v>
      </c>
      <c r="C164" s="139" t="s">
        <v>521</v>
      </c>
      <c r="D164" s="140">
        <f>31897/3</f>
        <v>10632.333333333334</v>
      </c>
    </row>
    <row r="165" spans="1:4">
      <c r="A165" s="149"/>
      <c r="B165" s="139" t="s">
        <v>967</v>
      </c>
      <c r="C165" s="139" t="s">
        <v>806</v>
      </c>
      <c r="D165" s="140">
        <v>13000000</v>
      </c>
    </row>
    <row r="166" spans="1:4" ht="25.5">
      <c r="A166" s="149"/>
      <c r="B166" s="139" t="s">
        <v>1525</v>
      </c>
      <c r="C166" s="139" t="s">
        <v>815</v>
      </c>
      <c r="D166" s="140">
        <v>60381</v>
      </c>
    </row>
    <row r="167" spans="1:4" ht="25.5">
      <c r="A167" s="151"/>
      <c r="B167" s="139" t="s">
        <v>1526</v>
      </c>
      <c r="C167" s="139" t="s">
        <v>815</v>
      </c>
      <c r="D167" s="140">
        <v>132500</v>
      </c>
    </row>
    <row r="168" spans="1:4" ht="25.5">
      <c r="A168" s="151"/>
      <c r="B168" s="139" t="s">
        <v>1527</v>
      </c>
      <c r="C168" s="139" t="s">
        <v>815</v>
      </c>
      <c r="D168" s="140">
        <v>92800</v>
      </c>
    </row>
    <row r="169" spans="1:4" ht="25.5">
      <c r="A169" s="151"/>
      <c r="B169" s="139" t="s">
        <v>1528</v>
      </c>
      <c r="C169" s="139" t="s">
        <v>815</v>
      </c>
      <c r="D169" s="140">
        <v>191750</v>
      </c>
    </row>
    <row r="170" spans="1:4" ht="25.5">
      <c r="A170" s="151"/>
      <c r="B170" s="139" t="s">
        <v>1529</v>
      </c>
      <c r="C170" s="139" t="s">
        <v>815</v>
      </c>
      <c r="D170" s="140">
        <v>345800</v>
      </c>
    </row>
    <row r="171" spans="1:4" ht="25.5">
      <c r="A171" s="151"/>
      <c r="B171" s="139" t="s">
        <v>1530</v>
      </c>
      <c r="C171" s="139" t="s">
        <v>815</v>
      </c>
      <c r="D171" s="140">
        <v>25750</v>
      </c>
    </row>
    <row r="172" spans="1:4" ht="25.5">
      <c r="A172" s="151"/>
      <c r="B172" s="139" t="s">
        <v>1531</v>
      </c>
      <c r="C172" s="139" t="s">
        <v>815</v>
      </c>
      <c r="D172" s="140">
        <v>68900</v>
      </c>
    </row>
    <row r="173" spans="1:4">
      <c r="A173" s="151"/>
      <c r="B173" s="139" t="s">
        <v>1532</v>
      </c>
      <c r="C173" s="139" t="s">
        <v>815</v>
      </c>
      <c r="D173" s="140">
        <v>190000</v>
      </c>
    </row>
    <row r="174" spans="1:4">
      <c r="A174" s="151"/>
      <c r="B174" s="139" t="s">
        <v>1533</v>
      </c>
      <c r="C174" s="139" t="s">
        <v>521</v>
      </c>
      <c r="D174" s="140">
        <v>7367</v>
      </c>
    </row>
    <row r="175" spans="1:4">
      <c r="A175" s="151"/>
      <c r="B175" s="139" t="s">
        <v>1534</v>
      </c>
      <c r="C175" s="139" t="s">
        <v>815</v>
      </c>
      <c r="D175" s="140">
        <v>1500</v>
      </c>
    </row>
    <row r="176" spans="1:4">
      <c r="A176" s="151"/>
      <c r="B176" s="139" t="s">
        <v>1535</v>
      </c>
      <c r="C176" s="139" t="s">
        <v>521</v>
      </c>
      <c r="D176" s="140">
        <f>36250/3</f>
        <v>12083.333333333334</v>
      </c>
    </row>
    <row r="177" spans="1:4">
      <c r="A177" s="151"/>
      <c r="B177" s="139" t="s">
        <v>1536</v>
      </c>
      <c r="C177" s="139" t="s">
        <v>815</v>
      </c>
      <c r="D177" s="140">
        <v>2250</v>
      </c>
    </row>
    <row r="178" spans="1:4">
      <c r="A178" s="151"/>
      <c r="B178" s="139" t="s">
        <v>1537</v>
      </c>
      <c r="C178" s="139" t="s">
        <v>521</v>
      </c>
      <c r="D178" s="140">
        <f>40200/3</f>
        <v>13400</v>
      </c>
    </row>
    <row r="179" spans="1:4">
      <c r="A179" s="151"/>
      <c r="B179" s="139" t="s">
        <v>1538</v>
      </c>
      <c r="C179" s="139" t="s">
        <v>815</v>
      </c>
      <c r="D179" s="140">
        <v>2600</v>
      </c>
    </row>
    <row r="180" spans="1:4">
      <c r="B180" s="148" t="s">
        <v>1539</v>
      </c>
      <c r="C180" s="139" t="s">
        <v>815</v>
      </c>
      <c r="D180" s="140">
        <v>19481</v>
      </c>
    </row>
    <row r="181" spans="1:4">
      <c r="B181" s="148" t="s">
        <v>1540</v>
      </c>
      <c r="C181" s="139" t="s">
        <v>815</v>
      </c>
      <c r="D181" s="140">
        <v>19481</v>
      </c>
    </row>
    <row r="182" spans="1:4">
      <c r="B182" s="148" t="s">
        <v>1541</v>
      </c>
      <c r="C182" s="139" t="s">
        <v>815</v>
      </c>
      <c r="D182" s="140">
        <v>39900</v>
      </c>
    </row>
    <row r="183" spans="1:4">
      <c r="B183" s="148" t="s">
        <v>1542</v>
      </c>
      <c r="C183" s="139" t="s">
        <v>815</v>
      </c>
      <c r="D183" s="140">
        <v>65000</v>
      </c>
    </row>
    <row r="184" spans="1:4">
      <c r="B184" s="148" t="s">
        <v>1543</v>
      </c>
      <c r="C184" s="139" t="s">
        <v>815</v>
      </c>
      <c r="D184" s="140">
        <v>65000</v>
      </c>
    </row>
    <row r="185" spans="1:4">
      <c r="B185" s="148" t="s">
        <v>1544</v>
      </c>
      <c r="C185" s="139" t="s">
        <v>815</v>
      </c>
      <c r="D185" s="140">
        <v>65150</v>
      </c>
    </row>
    <row r="186" spans="1:4">
      <c r="B186" s="148" t="s">
        <v>1545</v>
      </c>
      <c r="C186" s="139" t="s">
        <v>815</v>
      </c>
      <c r="D186" s="140">
        <v>78321</v>
      </c>
    </row>
    <row r="187" spans="1:4">
      <c r="B187" s="148" t="s">
        <v>1546</v>
      </c>
      <c r="C187" s="139" t="s">
        <v>815</v>
      </c>
      <c r="D187" s="140">
        <v>98900</v>
      </c>
    </row>
    <row r="188" spans="1:4">
      <c r="B188" s="148" t="s">
        <v>1547</v>
      </c>
      <c r="C188" s="139" t="s">
        <v>815</v>
      </c>
      <c r="D188" s="140">
        <v>245620</v>
      </c>
    </row>
    <row r="189" spans="1:4">
      <c r="B189" s="148" t="s">
        <v>1548</v>
      </c>
      <c r="C189" s="139" t="s">
        <v>815</v>
      </c>
      <c r="D189" s="140">
        <v>19481</v>
      </c>
    </row>
    <row r="190" spans="1:4">
      <c r="B190" s="148" t="s">
        <v>1549</v>
      </c>
      <c r="C190" s="139" t="s">
        <v>815</v>
      </c>
      <c r="D190" s="140">
        <v>19481</v>
      </c>
    </row>
    <row r="191" spans="1:4">
      <c r="B191" s="148" t="s">
        <v>1550</v>
      </c>
      <c r="C191" s="139" t="s">
        <v>815</v>
      </c>
      <c r="D191" s="140">
        <v>39900</v>
      </c>
    </row>
    <row r="192" spans="1:4">
      <c r="B192" s="148" t="s">
        <v>1551</v>
      </c>
      <c r="C192" s="139" t="s">
        <v>815</v>
      </c>
      <c r="D192" s="140">
        <v>98900</v>
      </c>
    </row>
    <row r="193" spans="2:4">
      <c r="B193" s="148" t="s">
        <v>1552</v>
      </c>
      <c r="C193" s="139" t="s">
        <v>815</v>
      </c>
      <c r="D193" s="140">
        <v>65000</v>
      </c>
    </row>
    <row r="194" spans="2:4">
      <c r="B194" s="139" t="s">
        <v>1553</v>
      </c>
      <c r="C194" s="139" t="s">
        <v>815</v>
      </c>
      <c r="D194" s="140">
        <v>65000</v>
      </c>
    </row>
    <row r="195" spans="2:4">
      <c r="B195" s="139" t="s">
        <v>1554</v>
      </c>
      <c r="C195" s="139" t="s">
        <v>815</v>
      </c>
      <c r="D195" s="140">
        <v>65000</v>
      </c>
    </row>
    <row r="196" spans="2:4">
      <c r="B196" s="139" t="s">
        <v>1551</v>
      </c>
      <c r="C196" s="139" t="s">
        <v>815</v>
      </c>
      <c r="D196" s="140">
        <v>81000</v>
      </c>
    </row>
    <row r="197" spans="2:4">
      <c r="B197" s="139" t="s">
        <v>1555</v>
      </c>
      <c r="C197" s="139" t="s">
        <v>815</v>
      </c>
      <c r="D197" s="140">
        <v>81000</v>
      </c>
    </row>
    <row r="198" spans="2:4">
      <c r="B198" s="139" t="s">
        <v>1556</v>
      </c>
      <c r="C198" s="139" t="s">
        <v>815</v>
      </c>
      <c r="D198" s="140">
        <v>106000</v>
      </c>
    </row>
    <row r="199" spans="2:4">
      <c r="B199" s="148" t="s">
        <v>1557</v>
      </c>
      <c r="C199" s="139" t="s">
        <v>815</v>
      </c>
      <c r="D199" s="140">
        <v>295000</v>
      </c>
    </row>
    <row r="200" spans="2:4">
      <c r="B200" s="148" t="s">
        <v>1558</v>
      </c>
      <c r="C200" s="139" t="s">
        <v>815</v>
      </c>
      <c r="D200" s="140">
        <v>136900</v>
      </c>
    </row>
    <row r="201" spans="2:4">
      <c r="B201" s="148" t="s">
        <v>1559</v>
      </c>
      <c r="C201" s="139" t="s">
        <v>815</v>
      </c>
      <c r="D201" s="140">
        <v>134000</v>
      </c>
    </row>
    <row r="202" spans="2:4">
      <c r="B202" s="148" t="s">
        <v>1560</v>
      </c>
      <c r="C202" s="139" t="s">
        <v>815</v>
      </c>
      <c r="D202" s="153">
        <v>99420</v>
      </c>
    </row>
    <row r="203" spans="2:4">
      <c r="B203" s="148" t="s">
        <v>1561</v>
      </c>
      <c r="C203" s="139" t="s">
        <v>815</v>
      </c>
      <c r="D203" s="140">
        <v>82320</v>
      </c>
    </row>
    <row r="204" spans="2:4">
      <c r="B204" s="148" t="s">
        <v>1562</v>
      </c>
      <c r="C204" s="139" t="s">
        <v>815</v>
      </c>
      <c r="D204" s="140">
        <v>240000</v>
      </c>
    </row>
    <row r="205" spans="2:4">
      <c r="B205" s="148" t="s">
        <v>1563</v>
      </c>
      <c r="C205" s="139" t="s">
        <v>815</v>
      </c>
      <c r="D205" s="140">
        <v>101600</v>
      </c>
    </row>
    <row r="206" spans="2:4" ht="25.5">
      <c r="B206" s="154" t="s">
        <v>1564</v>
      </c>
      <c r="C206" s="148" t="s">
        <v>815</v>
      </c>
      <c r="D206" s="140">
        <v>561321</v>
      </c>
    </row>
    <row r="207" spans="2:4">
      <c r="B207" s="148" t="s">
        <v>1565</v>
      </c>
      <c r="C207" s="148" t="s">
        <v>815</v>
      </c>
      <c r="D207" s="140">
        <v>17500</v>
      </c>
    </row>
    <row r="208" spans="2:4">
      <c r="B208" s="148" t="s">
        <v>1566</v>
      </c>
      <c r="C208" s="148" t="s">
        <v>820</v>
      </c>
      <c r="D208" s="140">
        <v>60000</v>
      </c>
    </row>
    <row r="209" spans="2:5">
      <c r="B209" s="148" t="s">
        <v>1567</v>
      </c>
      <c r="C209" s="148" t="s">
        <v>815</v>
      </c>
      <c r="D209" s="140">
        <v>30000</v>
      </c>
    </row>
    <row r="210" spans="2:5" ht="25.5">
      <c r="B210" s="148" t="s">
        <v>1568</v>
      </c>
      <c r="C210" s="139" t="s">
        <v>815</v>
      </c>
      <c r="D210" s="140">
        <v>456423</v>
      </c>
    </row>
    <row r="211" spans="2:5">
      <c r="B211" s="139" t="s">
        <v>1569</v>
      </c>
      <c r="C211" s="139" t="s">
        <v>525</v>
      </c>
      <c r="D211" s="140">
        <v>20000</v>
      </c>
    </row>
    <row r="212" spans="2:5" ht="25.5">
      <c r="B212" s="139" t="s">
        <v>1570</v>
      </c>
      <c r="C212" s="139" t="s">
        <v>815</v>
      </c>
      <c r="D212" s="140">
        <v>18483633</v>
      </c>
      <c r="E212" s="246"/>
    </row>
    <row r="213" spans="2:5">
      <c r="B213" s="139" t="s">
        <v>1571</v>
      </c>
      <c r="C213" s="139" t="s">
        <v>1240</v>
      </c>
      <c r="D213" s="140">
        <v>184900</v>
      </c>
    </row>
    <row r="214" spans="2:5">
      <c r="B214" s="139" t="s">
        <v>1572</v>
      </c>
      <c r="C214" s="139" t="s">
        <v>815</v>
      </c>
      <c r="D214" s="140">
        <v>64400</v>
      </c>
    </row>
    <row r="215" spans="2:5">
      <c r="B215" s="139" t="s">
        <v>1573</v>
      </c>
      <c r="C215" s="139" t="s">
        <v>815</v>
      </c>
      <c r="D215" s="140">
        <v>112200</v>
      </c>
    </row>
    <row r="216" spans="2:5">
      <c r="B216" s="139" t="s">
        <v>1574</v>
      </c>
      <c r="C216" s="139" t="s">
        <v>815</v>
      </c>
      <c r="D216" s="140">
        <v>154200</v>
      </c>
    </row>
    <row r="217" spans="2:5" ht="25.5">
      <c r="B217" s="139" t="s">
        <v>1575</v>
      </c>
      <c r="C217" s="139" t="s">
        <v>815</v>
      </c>
      <c r="D217" s="140">
        <v>156300</v>
      </c>
    </row>
    <row r="218" spans="2:5" ht="38.25">
      <c r="B218" s="139" t="s">
        <v>1576</v>
      </c>
      <c r="C218" s="139" t="s">
        <v>0</v>
      </c>
      <c r="D218" s="155">
        <v>84478261</v>
      </c>
    </row>
    <row r="219" spans="2:5">
      <c r="B219" s="139" t="s">
        <v>1577</v>
      </c>
      <c r="C219" s="139" t="s">
        <v>521</v>
      </c>
      <c r="D219" s="140">
        <v>70000</v>
      </c>
    </row>
    <row r="220" spans="2:5">
      <c r="B220" s="139"/>
      <c r="C220" s="139"/>
      <c r="D220" s="140"/>
    </row>
    <row r="221" spans="2:5">
      <c r="B221" s="139"/>
      <c r="C221" s="139"/>
      <c r="D221" s="140"/>
    </row>
    <row r="222" spans="2:5">
      <c r="B222" s="139"/>
      <c r="C222" s="139"/>
      <c r="D222" s="140"/>
    </row>
    <row r="223" spans="2:5">
      <c r="B223" s="139"/>
      <c r="C223" s="139"/>
      <c r="D223" s="140"/>
    </row>
    <row r="224" spans="2:5">
      <c r="B224" s="139"/>
      <c r="C224" s="139"/>
      <c r="D224" s="140"/>
    </row>
    <row r="225" spans="1:5">
      <c r="B225" s="139"/>
      <c r="C225" s="139"/>
      <c r="D225" s="140"/>
    </row>
    <row r="226" spans="1:5">
      <c r="B226" s="139"/>
      <c r="C226" s="139"/>
      <c r="D226" s="140"/>
    </row>
    <row r="227" spans="1:5">
      <c r="B227" s="139"/>
      <c r="C227" s="139"/>
      <c r="D227" s="140"/>
    </row>
    <row r="228" spans="1:5">
      <c r="B228" s="156" t="s">
        <v>1578</v>
      </c>
      <c r="C228" s="139">
        <f>24+24</f>
        <v>48</v>
      </c>
      <c r="D228" s="140" t="s">
        <v>525</v>
      </c>
    </row>
    <row r="229" spans="1:5">
      <c r="B229" s="139" t="s">
        <v>1579</v>
      </c>
      <c r="C229" s="139">
        <v>250</v>
      </c>
      <c r="D229" s="140" t="s">
        <v>525</v>
      </c>
    </row>
    <row r="230" spans="1:5" ht="25.5">
      <c r="B230" s="139" t="s">
        <v>1580</v>
      </c>
      <c r="C230" s="139">
        <v>40</v>
      </c>
      <c r="D230" s="140" t="s">
        <v>525</v>
      </c>
    </row>
    <row r="231" spans="1:5">
      <c r="B231" s="254" t="s">
        <v>1877</v>
      </c>
    </row>
    <row r="232" spans="1:5" ht="38.25">
      <c r="A232" s="152">
        <v>18.100000000000001</v>
      </c>
      <c r="B232" s="9" t="s">
        <v>1793</v>
      </c>
      <c r="C232" s="152" t="s">
        <v>0</v>
      </c>
      <c r="D232" s="157">
        <v>110750</v>
      </c>
      <c r="E232" s="9" t="s">
        <v>1878</v>
      </c>
    </row>
    <row r="233" spans="1:5" ht="38.25">
      <c r="A233" s="152">
        <v>18.2</v>
      </c>
      <c r="B233" s="9" t="s">
        <v>1802</v>
      </c>
      <c r="C233" s="152" t="s">
        <v>0</v>
      </c>
      <c r="D233" s="157">
        <v>396933</v>
      </c>
      <c r="E233" s="9" t="s">
        <v>1878</v>
      </c>
    </row>
    <row r="234" spans="1:5" ht="38.25">
      <c r="A234" s="152">
        <v>18.3</v>
      </c>
      <c r="B234" s="9" t="s">
        <v>1794</v>
      </c>
      <c r="C234" s="152" t="s">
        <v>0</v>
      </c>
      <c r="D234" s="157">
        <v>103134</v>
      </c>
      <c r="E234" s="9" t="s">
        <v>1878</v>
      </c>
    </row>
    <row r="235" spans="1:5" ht="38.25">
      <c r="A235" s="152">
        <v>18.399999999999999</v>
      </c>
      <c r="B235" s="9" t="s">
        <v>1795</v>
      </c>
      <c r="C235" s="152" t="s">
        <v>0</v>
      </c>
      <c r="D235" s="157">
        <v>77790</v>
      </c>
      <c r="E235" s="9" t="s">
        <v>1878</v>
      </c>
    </row>
    <row r="236" spans="1:5" ht="25.5">
      <c r="A236" s="152">
        <v>18.5</v>
      </c>
      <c r="B236" s="9" t="s">
        <v>1870</v>
      </c>
      <c r="C236" s="152" t="s">
        <v>0</v>
      </c>
      <c r="D236" s="157">
        <v>29845</v>
      </c>
      <c r="E236" s="9" t="s">
        <v>1878</v>
      </c>
    </row>
    <row r="237" spans="1:5" ht="25.5">
      <c r="A237" s="152">
        <v>18.600000000000001</v>
      </c>
      <c r="B237" s="9" t="s">
        <v>1871</v>
      </c>
      <c r="C237" s="152" t="s">
        <v>0</v>
      </c>
      <c r="D237" s="157">
        <v>81396</v>
      </c>
      <c r="E237" s="9" t="s">
        <v>1878</v>
      </c>
    </row>
    <row r="238" spans="1:5" ht="25.5">
      <c r="A238" s="152">
        <v>18.7</v>
      </c>
      <c r="B238" s="9" t="s">
        <v>1796</v>
      </c>
      <c r="C238" s="152" t="s">
        <v>0</v>
      </c>
      <c r="D238" s="157">
        <v>108211</v>
      </c>
      <c r="E238" s="9" t="s">
        <v>1878</v>
      </c>
    </row>
    <row r="239" spans="1:5" ht="38.25">
      <c r="A239" s="152">
        <v>18.8</v>
      </c>
      <c r="B239" s="9" t="s">
        <v>1797</v>
      </c>
      <c r="C239" s="152" t="s">
        <v>0</v>
      </c>
      <c r="D239" s="157">
        <v>80001</v>
      </c>
      <c r="E239" s="9" t="s">
        <v>1878</v>
      </c>
    </row>
    <row r="240" spans="1:5" ht="38.25">
      <c r="A240" s="152">
        <v>18.899999999999999</v>
      </c>
      <c r="B240" s="9" t="s">
        <v>1799</v>
      </c>
      <c r="C240" s="152" t="s">
        <v>0</v>
      </c>
      <c r="D240" s="157">
        <v>227155</v>
      </c>
      <c r="E240" s="9" t="s">
        <v>1878</v>
      </c>
    </row>
    <row r="241" spans="1:5" ht="38.25">
      <c r="A241" s="255">
        <v>18.100000000000001</v>
      </c>
      <c r="B241" s="9" t="s">
        <v>1798</v>
      </c>
      <c r="C241" s="152" t="s">
        <v>0</v>
      </c>
      <c r="D241" s="157">
        <v>79319</v>
      </c>
      <c r="E241" s="9" t="s">
        <v>1878</v>
      </c>
    </row>
    <row r="242" spans="1:5" ht="38.25">
      <c r="A242" s="152">
        <v>18.11</v>
      </c>
      <c r="B242" s="9" t="s">
        <v>1800</v>
      </c>
      <c r="C242" s="152" t="s">
        <v>0</v>
      </c>
      <c r="D242" s="157">
        <v>134852</v>
      </c>
      <c r="E242" s="9" t="s">
        <v>1878</v>
      </c>
    </row>
    <row r="243" spans="1:5" ht="38.25">
      <c r="A243" s="152">
        <v>18.12</v>
      </c>
      <c r="B243" s="9" t="s">
        <v>1801</v>
      </c>
      <c r="C243" s="152" t="s">
        <v>0</v>
      </c>
      <c r="D243" s="157">
        <v>81396</v>
      </c>
      <c r="E243" s="9" t="s">
        <v>1878</v>
      </c>
    </row>
    <row r="244" spans="1:5">
      <c r="A244" s="152">
        <v>18.13</v>
      </c>
      <c r="B244" s="9" t="s">
        <v>1431</v>
      </c>
      <c r="C244" s="152" t="s">
        <v>0</v>
      </c>
      <c r="E244" s="9" t="s">
        <v>1878</v>
      </c>
    </row>
  </sheetData>
  <hyperlinks>
    <hyperlink ref="A1" location="ÍNDICE!B20" display="Índice" xr:uid="{00000000-0004-0000-0E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ÍNDICE</vt:lpstr>
      <vt:lpstr>FORMATO 9 </vt:lpstr>
      <vt:lpstr>FORMATO 11</vt:lpstr>
      <vt:lpstr>APU SGSST</vt:lpstr>
      <vt:lpstr>INSUMOS OBRA CIVIL</vt:lpstr>
      <vt:lpstr>INSUMOS HS</vt:lpstr>
      <vt:lpstr>INSUMOS ELECT</vt:lpstr>
      <vt:lpstr>'FORMATO 9 '!Área_de_impresión</vt:lpstr>
      <vt:lpstr>INSUMO</vt:lpstr>
      <vt:lpstr>LISTADO_DE_INSUMOS</vt:lpstr>
      <vt:lpstr>'FORMATO 9 '!PRESUPUESTO</vt:lpstr>
      <vt:lpstr>'FORMATO 9 '!Títulos_a_imprimir</vt:lpstr>
      <vt:lpstr>UNIDAD</vt:lpstr>
      <vt:lpstr>VR_UNITARIO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salamanca</dc:creator>
  <cp:lastModifiedBy>Gloria</cp:lastModifiedBy>
  <cp:lastPrinted>2020-07-14T04:35:02Z</cp:lastPrinted>
  <dcterms:created xsi:type="dcterms:W3CDTF">2019-01-11T23:02:33Z</dcterms:created>
  <dcterms:modified xsi:type="dcterms:W3CDTF">2020-11-20T15:02:56Z</dcterms:modified>
</cp:coreProperties>
</file>