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E:\Dropbox\000. 2021_OS 000\8. INV 7 LAB. MECANICA\TRABAJO INV 7 LAB. MECANICA\6. FORMATOS INV 7\"/>
    </mc:Choice>
  </mc:AlternateContent>
  <xr:revisionPtr revIDLastSave="0" documentId="13_ncr:1_{9227F4BD-ECCE-4874-A485-28C184C09E48}" xr6:coauthVersionLast="45" xr6:coauthVersionMax="46" xr10:uidLastSave="{00000000-0000-0000-0000-000000000000}"/>
  <bookViews>
    <workbookView xWindow="-120" yWindow="-120" windowWidth="20730" windowHeight="11160" firstSheet="6" activeTab="7"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09 CUADRO CANTIDADES" sheetId="30" r:id="rId8"/>
    <sheet name="10 APU" sheetId="21" r:id="rId9"/>
    <sheet name="11 AIU" sheetId="1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 localSheetId="7">[10]Insumos!#REF!</definedName>
    <definedName name="\a">[1]Insumos!#REF!</definedName>
    <definedName name="\b" localSheetId="7">#REF!</definedName>
    <definedName name="\b">#REF!</definedName>
    <definedName name="\c" localSheetId="7">#REF!</definedName>
    <definedName name="\c">#REF!</definedName>
    <definedName name="\e" localSheetId="7">#REF!</definedName>
    <definedName name="\e">#REF!</definedName>
    <definedName name="\i" localSheetId="7">#REF!</definedName>
    <definedName name="\i">#REF!</definedName>
    <definedName name="\m" localSheetId="7">#REF!</definedName>
    <definedName name="\m">#REF!</definedName>
    <definedName name="\r" localSheetId="7">#REF!</definedName>
    <definedName name="\r">#REF!</definedName>
    <definedName name="\t" localSheetId="7">#REF!</definedName>
    <definedName name="\t">#REF!</definedName>
    <definedName name="\x" localSheetId="7">#REF!</definedName>
    <definedName name="\x">#REF!</definedName>
    <definedName name="\z" localSheetId="7">#REF!</definedName>
    <definedName name="\z">#REF!</definedName>
    <definedName name="_________________________________apu1" localSheetId="7">[12]INSUMOS!#REF!</definedName>
    <definedName name="_________________________________apu1">[2]INSUMOS!#REF!</definedName>
    <definedName name="________________________________apu1" localSheetId="7">[12]INSUMOS!#REF!</definedName>
    <definedName name="________________________________apu1">[2]INSUMOS!#REF!</definedName>
    <definedName name="_______________________________apu1" localSheetId="7">[12]INSUMOS!#REF!</definedName>
    <definedName name="_______________________________apu1">[2]INSUMOS!#REF!</definedName>
    <definedName name="______________________________apu1" localSheetId="7">[12]INSUMOS!#REF!</definedName>
    <definedName name="______________________________apu1">[2]INSUMOS!#REF!</definedName>
    <definedName name="____________________________apu1" localSheetId="7">[12]INSUMOS!#REF!</definedName>
    <definedName name="____________________________apu1">[2]INSUMOS!#REF!</definedName>
    <definedName name="___________________________apu1" localSheetId="7">[12]INSUMOS!#REF!</definedName>
    <definedName name="___________________________apu1">[2]INSUMOS!#REF!</definedName>
    <definedName name="__________________________apu1" localSheetId="7">[12]INSUMOS!#REF!</definedName>
    <definedName name="__________________________apu1">[2]INSUMOS!#REF!</definedName>
    <definedName name="_________________________apu1" localSheetId="7">[12]INSUMOS!#REF!</definedName>
    <definedName name="_________________________apu1">[2]INSUMOS!#REF!</definedName>
    <definedName name="________________________apu1" localSheetId="7">[12]INSUMOS!#REF!</definedName>
    <definedName name="________________________apu1">[2]INSUMOS!#REF!</definedName>
    <definedName name="_______________________apu1" localSheetId="7">[12]INSUMOS!#REF!</definedName>
    <definedName name="_______________________apu1">[2]INSUMOS!#REF!</definedName>
    <definedName name="_____________________apu1" localSheetId="7">[12]INSUMOS!#REF!</definedName>
    <definedName name="_____________________apu1">[2]INSUMOS!#REF!</definedName>
    <definedName name="____________________apu1" localSheetId="7">[12]INSUMOS!#REF!</definedName>
    <definedName name="____________________apu1">[2]INSUMOS!#REF!</definedName>
    <definedName name="___________________apu1" localSheetId="7">[12]INSUMOS!#REF!</definedName>
    <definedName name="___________________apu1">[2]INSUMOS!#REF!</definedName>
    <definedName name="__________________apu1" localSheetId="7">[12]INSUMOS!#REF!</definedName>
    <definedName name="__________________apu1">[2]INSUMOS!#REF!</definedName>
    <definedName name="_________________apu1" localSheetId="7">[12]INSUMOS!#REF!</definedName>
    <definedName name="_________________apu1">[2]INSUMOS!#REF!</definedName>
    <definedName name="________________apu1" localSheetId="7">[12]INSUMOS!#REF!</definedName>
    <definedName name="________________apu1">[2]INSUMOS!#REF!</definedName>
    <definedName name="_______________apu1" localSheetId="7">[12]INSUMOS!#REF!</definedName>
    <definedName name="_______________apu1">[2]INSUMOS!#REF!</definedName>
    <definedName name="______________apu1" localSheetId="7">[12]INSUMOS!#REF!</definedName>
    <definedName name="______________apu1">[2]INSUMOS!#REF!</definedName>
    <definedName name="_____________apu1" localSheetId="7">[12]INSUMOS!#REF!</definedName>
    <definedName name="_____________apu1">[2]INSUMOS!#REF!</definedName>
    <definedName name="____________apu1" localSheetId="7">[12]INSUMOS!#REF!</definedName>
    <definedName name="____________apu1">[2]INSUMOS!#REF!</definedName>
    <definedName name="___________apu1" localSheetId="7">[12]INSUMOS!#REF!</definedName>
    <definedName name="___________apu1">[2]INSUMOS!#REF!</definedName>
    <definedName name="__________apu1" localSheetId="7">[12]INSUMOS!#REF!</definedName>
    <definedName name="__________apu1">[2]INSUMOS!#REF!</definedName>
    <definedName name="_________apu1" localSheetId="7">[12]INSUMOS!#REF!</definedName>
    <definedName name="_________apu1">[2]INSUMOS!#REF!</definedName>
    <definedName name="________apu1" localSheetId="7">[12]INSUMOS!#REF!</definedName>
    <definedName name="________apu1">[2]INSUMOS!#REF!</definedName>
    <definedName name="_______apu1" localSheetId="7">[12]INSUMOS!#REF!</definedName>
    <definedName name="_______apu1">[2]INSUMOS!#REF!</definedName>
    <definedName name="______apu1" localSheetId="7">[12]INSUMOS!#REF!</definedName>
    <definedName name="______apu1">[2]INSUMOS!#REF!</definedName>
    <definedName name="_____apu1" localSheetId="7">[12]INSUMOS!#REF!</definedName>
    <definedName name="_____apu1">[2]INSUMOS!#REF!</definedName>
    <definedName name="____apu1" localSheetId="7">[12]INSUMOS!#REF!</definedName>
    <definedName name="____apu1">[2]INSUMOS!#REF!</definedName>
    <definedName name="___apu1" localSheetId="7">[12]INSUMOS!#REF!</definedName>
    <definedName name="___apu1">[2]INSUMOS!#REF!</definedName>
    <definedName name="__apu1" localSheetId="7">[12]INSUMOS!#REF!</definedName>
    <definedName name="__apu1">[2]INSUMOS!#REF!</definedName>
    <definedName name="_apu1" localSheetId="7">[12]INSUMOS!#REF!</definedName>
    <definedName name="_apu1">[2]INSUMOS!#REF!</definedName>
    <definedName name="_Fill" hidden="1">#REF!</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Key1" localSheetId="7" hidden="1">[12]INSUMOS!#REF!</definedName>
    <definedName name="_Key1" hidden="1">[2]INSUMOS!#REF!</definedName>
    <definedName name="_Order1" hidden="1">255</definedName>
    <definedName name="_Sort" localSheetId="7" hidden="1">[12]INSUMOS!#REF!</definedName>
    <definedName name="_Sort" hidden="1">[2]INSUMOS!#REF!</definedName>
    <definedName name="_Toc224373662" localSheetId="7">'09 CUADRO CANTIDADES'!#REF!</definedName>
    <definedName name="_Toc375059475" localSheetId="7">'09 CUADRO CANTIDADES'!#REF!</definedName>
    <definedName name="_Toc486599747" localSheetId="7">'09 CUADRO CANTIDADES'!#REF!</definedName>
    <definedName name="_Toc486599750" localSheetId="7">'09 CUADRO CANTIDADES'!#REF!</definedName>
    <definedName name="_Toc486599751" localSheetId="7">'09 CUADRO CANTIDADES'!#REF!</definedName>
    <definedName name="_Toc486599752" localSheetId="7">'09 CUADRO CANTIDADES'!#REF!</definedName>
    <definedName name="_Toc486599753" localSheetId="7">'09 CUADRO CANTIDADES'!#REF!</definedName>
    <definedName name="_Toc486599757" localSheetId="7">'09 CUADRO CANTIDADES'!#REF!</definedName>
    <definedName name="_Toc486599759" localSheetId="7">'09 CUADRO CANTIDADES'!#REF!</definedName>
    <definedName name="_Toc486599760" localSheetId="7">'09 CUADRO CANTIDADES'!#REF!</definedName>
    <definedName name="_Toc486599761" localSheetId="7">'09 CUADRO CANTIDADES'!#REF!</definedName>
    <definedName name="_Toc486599762" localSheetId="7">'09 CUADRO CANTIDADES'!#REF!</definedName>
    <definedName name="_Toc486599763" localSheetId="7">'09 CUADRO CANTIDADES'!#REF!</definedName>
    <definedName name="_Toc486599764" localSheetId="7">'09 CUADRO CANTIDADES'!#REF!</definedName>
    <definedName name="_Toc486599768" localSheetId="7">'09 CUADRO CANTIDADES'!#REF!</definedName>
    <definedName name="_Toc486599802" localSheetId="7">'09 CUADRO CANTIDADES'!#REF!</definedName>
    <definedName name="a" localSheetId="7">#REF!</definedName>
    <definedName name="a">#REF!</definedName>
    <definedName name="A_impresión_IM">#REF!</definedName>
    <definedName name="Accesorios_Galvanizados" localSheetId="7">'[13]Hoja de Unitarios de Obra'!#REF!</definedName>
    <definedName name="Accesorios_Galvanizados">'[3]Hoja de Unitarios de Obra'!#REF!</definedName>
    <definedName name="AccessDatabase" hidden="1">"A:\SAIN.mdb"</definedName>
    <definedName name="ACERO" localSheetId="7">#REF!</definedName>
    <definedName name="ACERO">#REF!</definedName>
    <definedName name="Acero_Figurado_en_Obra" localSheetId="7">'[13]Hoja de Unitarios de Obra'!#REF!</definedName>
    <definedName name="Acero_Figurado_en_Obra">'[3]Hoja de Unitarios de Obra'!#REF!</definedName>
    <definedName name="Acero_Para_Transferencias" localSheetId="7">'[13]Hoja de Unitarios de Obra'!#REF!</definedName>
    <definedName name="Acero_Para_Transferencias">'[3]Hoja de Unitarios de Obra'!#REF!</definedName>
    <definedName name="adfasdfsa" localSheetId="7">[10]Insumos!#REF!</definedName>
    <definedName name="adfasdfsa">[1]Insumos!#REF!</definedName>
    <definedName name="adfasfadfa" localSheetId="7">[10]Insumos!#REF!</definedName>
    <definedName name="adfasfadfa">[1]Insumos!#REF!</definedName>
    <definedName name="ADMON" localSheetId="7">#REF!</definedName>
    <definedName name="ADMON">#REF!</definedName>
    <definedName name="adsfadsfasdfafdasfdasfd" localSheetId="7">[12]INSUMOS!#REF!</definedName>
    <definedName name="adsfadsfasdfafdasfdasfd">[2]INSUMOS!#REF!</definedName>
    <definedName name="adsfadsfasfasdfasfdasdfadsfdsafdsa" localSheetId="7">[10]Insumos!#REF!</definedName>
    <definedName name="adsfadsfasfasdfasfdasdfadsfdsafdsa">[1]Insumos!#REF!</definedName>
    <definedName name="afdaffaf" localSheetId="7">[10]Insumos!#REF!</definedName>
    <definedName name="afdaffaf">[1]Insumos!#REF!</definedName>
    <definedName name="AGUA" localSheetId="7">[14]INSUMOS!$D$4</definedName>
    <definedName name="AGUA">[4]INSUMOS!$D$4</definedName>
    <definedName name="ALAMB" localSheetId="7">[14]INSUMOS!$D$169</definedName>
    <definedName name="ALAMB">[4]INSUMOS!$D$169</definedName>
    <definedName name="ALAMBRE" localSheetId="7">#REF!</definedName>
    <definedName name="ALAMBRE">#REF!</definedName>
    <definedName name="ANALISIS" localSheetId="7">#REF!</definedName>
    <definedName name="ANALISIS">#REF!</definedName>
    <definedName name="ANALISIS_UNITARIOS" localSheetId="7">#REF!</definedName>
    <definedName name="ANALISIS_UNITARIOS">#REF!</definedName>
    <definedName name="ANDENESV" localSheetId="7">#REF!</definedName>
    <definedName name="ANDENESV">#REF!</definedName>
    <definedName name="ANTISB" localSheetId="7">[14]INSUMOS!$D$181</definedName>
    <definedName name="ANTISB">[4]INSUMOS!$D$181</definedName>
    <definedName name="apu" localSheetId="7">[10]Insumos!#REF!</definedName>
    <definedName name="apu">[1]Insumos!#REF!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7">'09 CUADRO CANTIDADES'!#REF!</definedName>
    <definedName name="_xlnm.Print_Area" localSheetId="8">'10 APU'!$B$1:$M$64</definedName>
    <definedName name="_xlnm.Print_Area" localSheetId="9">'11 AIU'!$B$5:$H$64</definedName>
    <definedName name="_xlnm.Print_Area" localSheetId="10">'12 ANTICIPO'!$B$1:$L$57</definedName>
    <definedName name="ARENA" localSheetId="7">#REF!</definedName>
    <definedName name="ARENA">#REF!</definedName>
    <definedName name="asdfadsfadsfafda" localSheetId="7">[10]Insumos!#REF!</definedName>
    <definedName name="asdfadsfadsfafda">[1]Insumos!#REF!</definedName>
    <definedName name="asdfasdf" localSheetId="7">[12]INSUMOS!#REF!</definedName>
    <definedName name="asdfasdf">[2]INSUMOS!#REF!</definedName>
    <definedName name="AYU" localSheetId="7">#REF!</definedName>
    <definedName name="AYU">#REF!</definedName>
    <definedName name="b" localSheetId="7">[10]Insumos!#REF!</definedName>
    <definedName name="b">[1]Insumos!#REF!</definedName>
    <definedName name="bas" localSheetId="7">#REF!</definedName>
    <definedName name="bas">#REF!</definedName>
    <definedName name="BASE" localSheetId="7">#REF!</definedName>
    <definedName name="BASE">#REF!</definedName>
    <definedName name="Base_datos_IM" localSheetId="7">#REF!</definedName>
    <definedName name="Base_datos_IM">#REF!</definedName>
    <definedName name="_xlnm.Database" localSheetId="7">#REF!</definedName>
    <definedName name="_xlnm.Database">#REF!</definedName>
    <definedName name="BASEGRAV" localSheetId="7">#REF!</definedName>
    <definedName name="BASEGRAV">#REF!</definedName>
    <definedName name="Beg_Bal">#REF!</definedName>
    <definedName name="BORDE1" localSheetId="7">#REF!</definedName>
    <definedName name="BORDE1">#REF!</definedName>
    <definedName name="BORDE2" localSheetId="7">#REF!</definedName>
    <definedName name="BORDE2">#REF!</definedName>
    <definedName name="BORDE3" localSheetId="7">#REF!</definedName>
    <definedName name="BORDE3">#REF!</definedName>
    <definedName name="BuiltIn_Print_Area">NA()</definedName>
    <definedName name="BuiltIn_Print_Titles">NA()</definedName>
    <definedName name="CANGURO" localSheetId="7">#REF!</definedName>
    <definedName name="CANGURO">#REF!</definedName>
    <definedName name="CAnt">#REF!</definedName>
    <definedName name="CANT.HS" localSheetId="7">#REF!</definedName>
    <definedName name="CANT.HS">#REF!</definedName>
    <definedName name="cantidades">[1]Insumos!#REF!</definedName>
    <definedName name="CapActividad">#REF!</definedName>
    <definedName name="CapComponent">#REF!</definedName>
    <definedName name="Capitulo" localSheetId="7">[15]Capitulos!$B$1:$B$65536</definedName>
    <definedName name="Capitulo">[5]Capitulos!$B$1:$B$65536</definedName>
    <definedName name="CapResumen">#REF!</definedName>
    <definedName name="CEM" localSheetId="7">[14]INSUMOS!$D$275</definedName>
    <definedName name="CEM">[4]INSUMOS!$D$275</definedName>
    <definedName name="CEMENTO" localSheetId="7">#REF!</definedName>
    <definedName name="CEMENTO">#REF!</definedName>
    <definedName name="Cemento_Gris" localSheetId="7">'[13]Hoja de Unitarios de Obra'!#REF!</definedName>
    <definedName name="Cemento_Gris">'[3]Hoja de Unitarios de Obra'!#REF!</definedName>
    <definedName name="cesped" localSheetId="7">[16]Mater!#REF!</definedName>
    <definedName name="cesped">[6]Mater!#REF!</definedName>
    <definedName name="CINCO_XXXXX" hidden="1">#REF!</definedName>
    <definedName name="Ciudades">[17]Insumos!$B$2:$B$2</definedName>
    <definedName name="CompanyAddress" localSheetId="7">#REF!</definedName>
    <definedName name="CompanyAddress">#REF!</definedName>
    <definedName name="CompanyCity" localSheetId="7">#REF!</definedName>
    <definedName name="CompanyCity">#REF!</definedName>
    <definedName name="CompanyCountry" localSheetId="7">#REF!</definedName>
    <definedName name="CompanyCountry">#REF!</definedName>
    <definedName name="CompanyName" localSheetId="7">#REF!</definedName>
    <definedName name="CompanyName">#REF!</definedName>
    <definedName name="CompanyState" localSheetId="7">#REF!</definedName>
    <definedName name="CompanyState">#REF!</definedName>
    <definedName name="CompanyZip" localSheetId="7">#REF!</definedName>
    <definedName name="CompanyZip">#REF!</definedName>
    <definedName name="COMPRE" localSheetId="7">#REF!</definedName>
    <definedName name="COMPRE">#REF!</definedName>
    <definedName name="CONCRETO25" localSheetId="7">#REF!</definedName>
    <definedName name="CONCRETO25">#REF!</definedName>
    <definedName name="Concreto2500v" localSheetId="7">#REF!</definedName>
    <definedName name="Concreto2500v">#REF!</definedName>
    <definedName name="CONCRETO3" localSheetId="7">#REF!</definedName>
    <definedName name="CONCRETO3">#REF!</definedName>
    <definedName name="concreto5" localSheetId="7">#REF!</definedName>
    <definedName name="concreto5">#REF!</definedName>
    <definedName name="Concreto5500v" localSheetId="7">#REF!</definedName>
    <definedName name="Concreto5500v">#REF!</definedName>
    <definedName name="concretomuro" localSheetId="7">#REF!</definedName>
    <definedName name="concretomuro">#REF!</definedName>
    <definedName name="Concretos">[18]Insumos!#REF!</definedName>
    <definedName name="_xlnm.Criteria" localSheetId="7">#REF!</definedName>
    <definedName name="_xlnm.Criteria">#REF!</definedName>
    <definedName name="Criterios_IM" localSheetId="7">#REF!</definedName>
    <definedName name="Criterios_IM">#REF!</definedName>
    <definedName name="Cronograma" localSheetId="7">[12]INSUMOS!#REF!</definedName>
    <definedName name="Cronograma">[2]INSUMOS!#REF!</definedName>
    <definedName name="CUAD" localSheetId="7">#REF!</definedName>
    <definedName name="CUAD">#REF!</definedName>
    <definedName name="Cuadrilla" localSheetId="7">'[15]Mano Obra'!$B$1:$B$65536</definedName>
    <definedName name="Cuadrilla">'[5]Mano Obra'!$B$1:$B$65536</definedName>
    <definedName name="CUATROXXXX" hidden="1">#REF!</definedName>
    <definedName name="curva">"Chart 11"</definedName>
    <definedName name="d" localSheetId="7">DATE(YEAR([19]!Loan_Start),MONTH([19]!Loan_Start)+Payment_Number,DAY([19]!Loan_Start))</definedName>
    <definedName name="d">DATE(YEAR([19]!Loan_Start),MONTH([19]!Loan_Start)+Payment_Number,DAY([19]!Loan_Start))</definedName>
    <definedName name="Data">#REF!</definedName>
    <definedName name="DataDisplayed">"Ejemplo"</definedName>
    <definedName name="dd" localSheetId="7">#REF!</definedName>
    <definedName name="dd">#REF!</definedName>
    <definedName name="DEMOLICIONANDEN" localSheetId="7">#REF!</definedName>
    <definedName name="DEMOLICIONANDEN">#REF!</definedName>
    <definedName name="demolicionladrillo" localSheetId="7">#REF!</definedName>
    <definedName name="demolicionladrillo">#REF!</definedName>
    <definedName name="DEMOLICIONMURO" localSheetId="7">#REF!</definedName>
    <definedName name="DEMOLICIONMURO">#REF!</definedName>
    <definedName name="demolicionpav" localSheetId="7">#REF!</definedName>
    <definedName name="demolicionpav">#REF!</definedName>
    <definedName name="dfasfdasdfadsfasdfas" localSheetId="7">[10]Insumos!#REF!</definedName>
    <definedName name="dfasfdasdfadsfasdfas">[1]Insumos!#REF!</definedName>
    <definedName name="DGBXGHSTHST" localSheetId="7">#REF!</definedName>
    <definedName name="DGBXGHSTHST">#REF!</definedName>
    <definedName name="DIA" localSheetId="7">#REF!</definedName>
    <definedName name="DIA">#REF!</definedName>
    <definedName name="ENCABEZA">#REF!</definedName>
    <definedName name="End_Bal">#REF!</definedName>
    <definedName name="Equipo">[7]Equipo!$A$1:$A$48</definedName>
    <definedName name="espejo" localSheetId="7">[10]Insumos!#REF!</definedName>
    <definedName name="espejo">[1]Insumos!#REF!</definedName>
    <definedName name="ESTACA" localSheetId="7">#REF!</definedName>
    <definedName name="ESTACA">#REF!</definedName>
    <definedName name="excavaconglomerado" localSheetId="7">#REF!</definedName>
    <definedName name="excavaconglomerado">#REF!</definedName>
    <definedName name="EXCAVAMANOV" localSheetId="7">#REF!</definedName>
    <definedName name="EXCAVAMANOV">#REF!</definedName>
    <definedName name="EXCAVAMAQUINAV" localSheetId="7">#REF!</definedName>
    <definedName name="EXCAVAMAQUINAV">#REF!</definedName>
    <definedName name="EXCAVATIERRA" localSheetId="7">#REF!</definedName>
    <definedName name="EXCAVATIERRA">#REF!</definedName>
    <definedName name="EXPL" localSheetId="7">#REF!</definedName>
    <definedName name="EXPL">#REF!</definedName>
    <definedName name="Extra_Pay">#REF!</definedName>
    <definedName name="filtrov" localSheetId="7">#REF!</definedName>
    <definedName name="filtrov">#REF!</definedName>
    <definedName name="FORMA" localSheetId="7">#REF!</definedName>
    <definedName name="FORMA">#REF!</definedName>
    <definedName name="Full_Print">#REF!</definedName>
    <definedName name="g" localSheetId="7">DATE(YEAR([19]!Loan_Start),MONTH([19]!Loan_Start)+Payment_Number,DAY([19]!Loan_Start))</definedName>
    <definedName name="g">DATE(YEAR([19]!Loan_Start),MONTH([19]!Loan_Start)+Payment_Number,DAY([19]!Loan_Start))</definedName>
    <definedName name="GALON" localSheetId="7">#REF!</definedName>
    <definedName name="GALON">#REF!</definedName>
    <definedName name="GEO" localSheetId="7">#REF!</definedName>
    <definedName name="GEO">#REF!</definedName>
    <definedName name="GRAVILLA" localSheetId="7">#REF!</definedName>
    <definedName name="GRAVILLA">#REF!</definedName>
    <definedName name="Header_Row">ROW(#REF!)</definedName>
    <definedName name="hierro60v" localSheetId="7">#REF!</definedName>
    <definedName name="hierro60v">#REF!</definedName>
    <definedName name="HMEN" localSheetId="7">#REF!</definedName>
    <definedName name="HMEN">#REF!</definedName>
    <definedName name="hoy" hidden="1">#REF!</definedName>
    <definedName name="IMP" localSheetId="7">#REF!</definedName>
    <definedName name="IMP">#REF!</definedName>
    <definedName name="INSUMO">'[8]INSUMOS OBRA CIVIL'!$C$2:$C$613</definedName>
    <definedName name="INSUMOS" localSheetId="7">#REF!</definedName>
    <definedName name="INSUMOS">#REF!</definedName>
    <definedName name="INSUMOSTOTAL" localSheetId="7">#REF!</definedName>
    <definedName name="INSUMOSTOTAL">#REF!</definedName>
    <definedName name="Int">#REF!</definedName>
    <definedName name="Interest_Rate">#REF!</definedName>
    <definedName name="ITEMS" localSheetId="7">#REF!</definedName>
    <definedName name="ITEMS">#REF!</definedName>
    <definedName name="juli" localSheetId="7">#REF!</definedName>
    <definedName name="juli">#REF!</definedName>
    <definedName name="Last_Row">IF(Values_Entered,Header_Row+Number_of_Payments,Header_Row)</definedName>
    <definedName name="Lavamanos" localSheetId="7">[10]Insumos!#REF!</definedName>
    <definedName name="Lavamanos">[1]Insumos!#REF!</definedName>
    <definedName name="LLANTAS" localSheetId="7">#REF!</definedName>
    <definedName name="LLANTAS">#REF!</definedName>
    <definedName name="llenov" localSheetId="7">#REF!</definedName>
    <definedName name="llenov">#REF!</definedName>
    <definedName name="Loan_Amount">#REF!</definedName>
    <definedName name="Loan_Start">#REF!</definedName>
    <definedName name="Loan_Years">#REF!</definedName>
    <definedName name="LOCALIZACIONV" localSheetId="7">#REF!</definedName>
    <definedName name="LOCALIZACIONV">#REF!</definedName>
    <definedName name="localizamuro" localSheetId="7">#REF!</definedName>
    <definedName name="localizamuro">#REF!</definedName>
    <definedName name="MALLA" localSheetId="7">#REF!</definedName>
    <definedName name="MALLA">#REF!</definedName>
    <definedName name="Maquinaria" localSheetId="7">'[15]Maqui Equip'!$B$1:$B$65536</definedName>
    <definedName name="Maquinaria">'[5]Maqui Equip'!$B$1:$B$65536</definedName>
    <definedName name="MDC" localSheetId="7">#REF!</definedName>
    <definedName name="MDC">#REF!</definedName>
    <definedName name="medidas">#REF!</definedName>
    <definedName name="MEZCLADORA" localSheetId="7">#REF!</definedName>
    <definedName name="MEZCLADORA">#REF!</definedName>
    <definedName name="Mobra">[7]MObra!$A$2:$A$19</definedName>
    <definedName name="MOTO" localSheetId="7">#REF!</definedName>
    <definedName name="MOTO">#REF!</definedName>
    <definedName name="motosierra" localSheetId="7">[16]Mater!#REF!</definedName>
    <definedName name="motosierra">[6]Mater!#REF!</definedName>
    <definedName name="Num_Pmt_Per_Year">#REF!</definedName>
    <definedName name="Number_of_Payments">MATCH(0.01,End_Bal,-1)+1</definedName>
    <definedName name="OFI" localSheetId="7">#REF!</definedName>
    <definedName name="OFI">#REF!</definedName>
    <definedName name="p">OFFSET([0]!Full_Print,0,0,[0]!Last_Row)</definedName>
    <definedName name="patricia" localSheetId="7">#REF!</definedName>
    <definedName name="patricia">#REF!</definedName>
    <definedName name="pavimento" localSheetId="7">#REF!</definedName>
    <definedName name="pavimento">#REF!</definedName>
    <definedName name="Pay_Date">#REF!</definedName>
    <definedName name="Pay_Num">#REF!</definedName>
    <definedName name="Payment_Date" localSheetId="7">DATE(YEAR([0]!Loan_Start),MONTH([0]!Loan_Start)+Payment_Number,DAY([0]!Loan_Start))</definedName>
    <definedName name="Payment_Date">DATE(YEAR(Loan_Start),MONTH(Loan_Start)+Payment_Number,DAY(Loan_Start))</definedName>
    <definedName name="PPTO" localSheetId="7">#REF!</definedName>
    <definedName name="PPTO">#REF!</definedName>
    <definedName name="Precio">[7]Precios!$A$2:$A$825</definedName>
    <definedName name="pres2" localSheetId="7">#REF!</definedName>
    <definedName name="pres2">#REF!</definedName>
    <definedName name="PREST" localSheetId="7">#REF!</definedName>
    <definedName name="PREST">#REF!</definedName>
    <definedName name="PRESUPUESTO" localSheetId="7">#REF!</definedName>
    <definedName name="PRESUPUESTO">#REF!</definedName>
    <definedName name="Princ">#REF!</definedName>
    <definedName name="Print_Area_Reset">OFFSET(Full_Print,0,0,Last_Row)</definedName>
    <definedName name="PROPONE" localSheetId="7">#REF!</definedName>
    <definedName name="PROPONE">#REF!</definedName>
    <definedName name="PUNT" localSheetId="7">[14]INSUMOS!$D$688</definedName>
    <definedName name="PUNT">[4]INSUMOS!$D$688</definedName>
    <definedName name="qdefqfqwreqwerqw" localSheetId="7">[10]Insumos!#REF!</definedName>
    <definedName name="qdefqfqwreqwerqw">[1]Insumos!#REF!</definedName>
    <definedName name="RAJON" localSheetId="7">#REF!</definedName>
    <definedName name="RAJON">#REF!</definedName>
    <definedName name="RECEBO" localSheetId="7">#REF!</definedName>
    <definedName name="RECEBO">#REF!</definedName>
    <definedName name="RETIROV" localSheetId="7">#REF!</definedName>
    <definedName name="RETIROV">#REF!</definedName>
    <definedName name="RETRO" localSheetId="7">#REF!</definedName>
    <definedName name="RETRO">#REF!</definedName>
    <definedName name="SARDINELV" localSheetId="7">#REF!</definedName>
    <definedName name="SARDINELV">#REF!</definedName>
    <definedName name="Sched_Pay">#REF!</definedName>
    <definedName name="Scheduled_Extra_Payments">#REF!</definedName>
    <definedName name="Scheduled_Interest_Rate">#REF!</definedName>
    <definedName name="Scheduled_Monthly_Payment">#REF!</definedName>
    <definedName name="SDFSD">#REF!</definedName>
    <definedName name="siete" localSheetId="7">#REF!</definedName>
    <definedName name="siete">#REF!</definedName>
    <definedName name="Slicer_Contact_Type">#N/A</definedName>
    <definedName name="soladov" localSheetId="7">#REF!</definedName>
    <definedName name="soladov">#REF!</definedName>
    <definedName name="SSS">#REF!</definedName>
    <definedName name="SUBBASE" localSheetId="7">#REF!</definedName>
    <definedName name="SUBBASE">#REF!</definedName>
    <definedName name="TABLA" localSheetId="7">[14]INSUMOS!$D$793</definedName>
    <definedName name="TABLA">[4]INSUMOS!$D$793</definedName>
    <definedName name="tablonx" localSheetId="7">'[20]BASE DE DATOS'!#REF!</definedName>
    <definedName name="tablonx">'[9]BASE DE DATOS'!#REF!</definedName>
    <definedName name="TANQUE" localSheetId="7">#REF!</definedName>
    <definedName name="TANQUE">#REF!</definedName>
    <definedName name="TERMINADORA" localSheetId="7">#REF!</definedName>
    <definedName name="TERMINADORA">#REF!</definedName>
    <definedName name="TITULOANALISISUNITARIOS" localSheetId="7">#REF!</definedName>
    <definedName name="TITULOANALISISUNITARIOS">#REF!</definedName>
    <definedName name="TITULOPRESUPUESTO" localSheetId="7">#REF!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_xlnm.Print_Titles" localSheetId="9">'11 AIU'!$2:$4</definedName>
    <definedName name="TODOANA" localSheetId="7">#REF!</definedName>
    <definedName name="TODOANA">#REF!</definedName>
    <definedName name="TODOINSU" localSheetId="7">#REF!</definedName>
    <definedName name="TODOINSU">#REF!</definedName>
    <definedName name="TODOITEM" localSheetId="7">#REF!</definedName>
    <definedName name="TODOITEM">#REF!</definedName>
    <definedName name="TOPO" localSheetId="7">#REF!</definedName>
    <definedName name="TOPO">#REF!</definedName>
    <definedName name="Total_Interest">#REF!</definedName>
    <definedName name="Total_Pay">#REF!</definedName>
    <definedName name="Total_Payment" localSheetId="7">Scheduled_Payment+Extra_Payment</definedName>
    <definedName name="Total_Payment">Scheduled_Payment+Extra_Payment</definedName>
    <definedName name="TRAB" localSheetId="7">[14]INSUMOS!$D$932</definedName>
    <definedName name="TRAB">[4]INSUMOS!$D$932</definedName>
    <definedName name="Transporte">[7]Transpórte!$A$2:$A$10</definedName>
    <definedName name="TRIPLEXXX" hidden="1">#REF!</definedName>
    <definedName name="TRIPLEXXXX" hidden="1">#REF!</definedName>
    <definedName name="TUBO" localSheetId="7">#REF!</definedName>
    <definedName name="TUBO">#REF!</definedName>
    <definedName name="UNIDAD">'[8]INSUMOS OBRA CIVIL'!$D$2:$D$613</definedName>
    <definedName name="Unidades" localSheetId="7">[15]Unidades!$A$1:$A$65536</definedName>
    <definedName name="Unidades">[5]Unidades!$A$1:$A$65536</definedName>
    <definedName name="UTIL" localSheetId="7">#REF!</definedName>
    <definedName name="UTIL">#REF!</definedName>
    <definedName name="Values_Entered">IF(Loan_Amount*Interest_Rate*Loan_Years*Loan_Start&gt;0,1,0)</definedName>
    <definedName name="VIBRA" localSheetId="7">[14]INSUMOS!$D$1404</definedName>
    <definedName name="VIBRA">[4]INSUMOS!$D$1404</definedName>
    <definedName name="VIBRADOR" localSheetId="7">#REF!</definedName>
    <definedName name="VIBRADOR">#REF!</definedName>
    <definedName name="VIBRO" localSheetId="7">#REF!</definedName>
    <definedName name="VIBRO">#REF!</definedName>
    <definedName name="VOLQUETA" localSheetId="7">#REF!</definedName>
    <definedName name="VOLQUETA">#REF!</definedName>
    <definedName name="VR_UNITARIO">'[8]INSUMOS OBRA CIVIL'!$E$2:$E$613</definedName>
    <definedName name="XXX" hidden="1">#REF!</definedName>
    <definedName name="xxxx" localSheetId="7">#REF!</definedName>
    <definedName name="xxxx">#REF!</definedName>
    <definedName name="XXXXX" hidden="1">#REF!</definedName>
    <definedName name="Z" localSheetId="7">[10]Insumos!#REF!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2" l="1"/>
  <c r="H22" i="12"/>
  <c r="E149" i="30" l="1"/>
  <c r="F147" i="30"/>
  <c r="F146" i="30"/>
  <c r="A146" i="30"/>
  <c r="F144" i="30"/>
  <c r="F142" i="30"/>
  <c r="F140" i="30"/>
  <c r="F139" i="30"/>
  <c r="F137" i="30"/>
  <c r="A137" i="30"/>
  <c r="A139" i="30" s="1"/>
  <c r="A140" i="30" s="1"/>
  <c r="A142" i="30" s="1"/>
  <c r="F133" i="30"/>
  <c r="F132" i="30"/>
  <c r="F131" i="30"/>
  <c r="F130" i="30"/>
  <c r="F128" i="30"/>
  <c r="F127" i="30"/>
  <c r="F126" i="30"/>
  <c r="F125" i="30"/>
  <c r="F124" i="30"/>
  <c r="F123" i="30"/>
  <c r="F122" i="30"/>
  <c r="F121" i="30"/>
  <c r="F120" i="30"/>
  <c r="F119" i="30"/>
  <c r="F117" i="30"/>
  <c r="F116" i="30"/>
  <c r="F114" i="30"/>
  <c r="F113" i="30"/>
  <c r="F112" i="30"/>
  <c r="F111" i="30"/>
  <c r="F110" i="30"/>
  <c r="F109" i="30"/>
  <c r="F108" i="30"/>
  <c r="F106" i="30"/>
  <c r="F105" i="30"/>
  <c r="F104" i="30"/>
  <c r="F103" i="30"/>
  <c r="F102" i="30"/>
  <c r="F101" i="30"/>
  <c r="F134" i="30" s="1"/>
  <c r="F100" i="30"/>
  <c r="A100" i="30"/>
  <c r="A101" i="30" s="1"/>
  <c r="A102" i="30" s="1"/>
  <c r="A103" i="30" s="1"/>
  <c r="A104" i="30" s="1"/>
  <c r="A105" i="30" s="1"/>
  <c r="A106" i="30" s="1"/>
  <c r="A108" i="30" s="1"/>
  <c r="A109" i="30" s="1"/>
  <c r="A110" i="30" s="1"/>
  <c r="A111" i="30" s="1"/>
  <c r="A112" i="30" s="1"/>
  <c r="A113" i="30" s="1"/>
  <c r="A114" i="30" s="1"/>
  <c r="A116" i="30" s="1"/>
  <c r="A117" i="30" s="1"/>
  <c r="A119" i="30" s="1"/>
  <c r="A120" i="30" s="1"/>
  <c r="A121" i="30" s="1"/>
  <c r="A122" i="30" s="1"/>
  <c r="A123" i="30" s="1"/>
  <c r="A124" i="30" s="1"/>
  <c r="A125" i="30" s="1"/>
  <c r="A126" i="30" s="1"/>
  <c r="A127" i="30" s="1"/>
  <c r="A128" i="30" s="1"/>
  <c r="A130" i="30" s="1"/>
  <c r="A131" i="30" s="1"/>
  <c r="A132" i="30" s="1"/>
  <c r="A133" i="30" s="1"/>
  <c r="F96" i="30"/>
  <c r="F95" i="30"/>
  <c r="F94" i="30"/>
  <c r="F93" i="30"/>
  <c r="F92" i="30"/>
  <c r="F91" i="30"/>
  <c r="F90" i="30"/>
  <c r="F89" i="30"/>
  <c r="F88" i="30"/>
  <c r="F87" i="30"/>
  <c r="F86" i="30"/>
  <c r="F85" i="30"/>
  <c r="F84" i="30"/>
  <c r="F83" i="30"/>
  <c r="A83" i="30"/>
  <c r="A84" i="30" s="1"/>
  <c r="A85" i="30" s="1"/>
  <c r="A86" i="30" s="1"/>
  <c r="A87" i="30" s="1"/>
  <c r="A88" i="30" s="1"/>
  <c r="A89" i="30" s="1"/>
  <c r="A90" i="30" s="1"/>
  <c r="A91" i="30" s="1"/>
  <c r="A92" i="30" s="1"/>
  <c r="A93" i="30" s="1"/>
  <c r="A94" i="30" s="1"/>
  <c r="A95" i="30" s="1"/>
  <c r="A96" i="30" s="1"/>
  <c r="F82" i="30"/>
  <c r="F97" i="30" s="1"/>
  <c r="A82" i="30"/>
  <c r="F78" i="30"/>
  <c r="F76" i="30"/>
  <c r="F75" i="30"/>
  <c r="F79" i="30" s="1"/>
  <c r="F74" i="30"/>
  <c r="A74" i="30"/>
  <c r="A75" i="30" s="1"/>
  <c r="A76" i="30" s="1"/>
  <c r="A78" i="30" s="1"/>
  <c r="F70" i="30"/>
  <c r="D69" i="30"/>
  <c r="F69" i="30" s="1"/>
  <c r="F68" i="30"/>
  <c r="F67" i="30"/>
  <c r="D67" i="30"/>
  <c r="F66" i="30"/>
  <c r="D66" i="30"/>
  <c r="F65" i="30"/>
  <c r="D65" i="30"/>
  <c r="D64" i="30"/>
  <c r="F64" i="30" s="1"/>
  <c r="F71" i="30" s="1"/>
  <c r="A64" i="30"/>
  <c r="A65" i="30" s="1"/>
  <c r="A66" i="30" s="1"/>
  <c r="A67" i="30" s="1"/>
  <c r="A69" i="30" s="1"/>
  <c r="A70" i="30" s="1"/>
  <c r="F60" i="30"/>
  <c r="F59" i="30"/>
  <c r="F58" i="30"/>
  <c r="F57" i="30"/>
  <c r="F56" i="30"/>
  <c r="F61" i="30" s="1"/>
  <c r="D56" i="30"/>
  <c r="F55" i="30"/>
  <c r="D55" i="30"/>
  <c r="A55" i="30"/>
  <c r="A56" i="30" s="1"/>
  <c r="A57" i="30" s="1"/>
  <c r="A58" i="30" s="1"/>
  <c r="A59" i="30" s="1"/>
  <c r="A60" i="30" s="1"/>
  <c r="D52" i="30"/>
  <c r="F52" i="30" s="1"/>
  <c r="D51" i="30"/>
  <c r="F51" i="30" s="1"/>
  <c r="D50" i="30"/>
  <c r="F50" i="30" s="1"/>
  <c r="F49" i="30"/>
  <c r="F53" i="30" s="1"/>
  <c r="D49" i="30"/>
  <c r="F48" i="30"/>
  <c r="A48" i="30"/>
  <c r="A49" i="30" s="1"/>
  <c r="A50" i="30" s="1"/>
  <c r="A51" i="30" s="1"/>
  <c r="A52" i="30" s="1"/>
  <c r="F45" i="30"/>
  <c r="F44" i="30"/>
  <c r="D44" i="30"/>
  <c r="F43" i="30"/>
  <c r="D43" i="30"/>
  <c r="F42" i="30"/>
  <c r="D42" i="30"/>
  <c r="F41" i="30"/>
  <c r="D41" i="30"/>
  <c r="D40" i="30"/>
  <c r="F40" i="30" s="1"/>
  <c r="D39" i="30"/>
  <c r="F39" i="30" s="1"/>
  <c r="D38" i="30"/>
  <c r="F38" i="30" s="1"/>
  <c r="D37" i="30"/>
  <c r="F37" i="30" s="1"/>
  <c r="F36" i="30"/>
  <c r="D36" i="30"/>
  <c r="F35" i="30"/>
  <c r="D35" i="30"/>
  <c r="F34" i="30"/>
  <c r="D34" i="30"/>
  <c r="F33" i="30"/>
  <c r="D33" i="30"/>
  <c r="D32" i="30"/>
  <c r="F32" i="30" s="1"/>
  <c r="F46" i="30" s="1"/>
  <c r="A32" i="30"/>
  <c r="A33" i="30" s="1"/>
  <c r="A34" i="30" s="1"/>
  <c r="A35" i="30" s="1"/>
  <c r="A36" i="30" s="1"/>
  <c r="A37" i="30" s="1"/>
  <c r="A38" i="30" s="1"/>
  <c r="A39" i="30" s="1"/>
  <c r="A40" i="30" s="1"/>
  <c r="A41" i="30" s="1"/>
  <c r="A42" i="30" s="1"/>
  <c r="A43" i="30" s="1"/>
  <c r="A44" i="30" s="1"/>
  <c r="A45" i="30" s="1"/>
  <c r="F29" i="30"/>
  <c r="D29" i="30"/>
  <c r="F28" i="30"/>
  <c r="D28" i="30"/>
  <c r="F27" i="30"/>
  <c r="F30" i="30" s="1"/>
  <c r="D27" i="30"/>
  <c r="A27" i="30"/>
  <c r="A28" i="30" s="1"/>
  <c r="A29" i="30" s="1"/>
  <c r="D24" i="30"/>
  <c r="F24" i="30" s="1"/>
  <c r="F23" i="30"/>
  <c r="D22" i="30"/>
  <c r="F22" i="30" s="1"/>
  <c r="D21" i="30"/>
  <c r="F21" i="30" s="1"/>
  <c r="D20" i="30"/>
  <c r="F20" i="30" s="1"/>
  <c r="A20" i="30"/>
  <c r="A21" i="30" s="1"/>
  <c r="A22" i="30" s="1"/>
  <c r="A23" i="30" s="1"/>
  <c r="A24" i="30" s="1"/>
  <c r="F17" i="30"/>
  <c r="F16" i="30"/>
  <c r="D16" i="30"/>
  <c r="F15" i="30"/>
  <c r="F14" i="30"/>
  <c r="D14" i="30"/>
  <c r="F13" i="30"/>
  <c r="D12" i="30"/>
  <c r="F12" i="30" s="1"/>
  <c r="A12" i="30"/>
  <c r="A13" i="30" s="1"/>
  <c r="A14" i="30" s="1"/>
  <c r="A15" i="30" s="1"/>
  <c r="A16" i="30" s="1"/>
  <c r="A17" i="30" s="1"/>
  <c r="F11" i="30"/>
  <c r="F18" i="30" s="1"/>
  <c r="D11" i="30"/>
  <c r="A11" i="30"/>
  <c r="F8" i="30"/>
  <c r="F7" i="30"/>
  <c r="F6" i="30"/>
  <c r="F9" i="30" s="1"/>
  <c r="F5" i="30"/>
  <c r="F4" i="30"/>
  <c r="A4" i="30"/>
  <c r="A5" i="30" s="1"/>
  <c r="A6" i="30" s="1"/>
  <c r="A7" i="30" s="1"/>
  <c r="A8" i="30" s="1"/>
  <c r="F148" i="30" l="1"/>
  <c r="F25" i="30"/>
  <c r="F153" i="30" l="1"/>
  <c r="F151" i="30"/>
  <c r="F152" i="30" s="1"/>
  <c r="F150" i="30"/>
  <c r="F149" i="30"/>
  <c r="H45" i="12" l="1"/>
  <c r="H46" i="12"/>
  <c r="H26" i="12"/>
  <c r="H27" i="12"/>
  <c r="H23" i="12"/>
  <c r="H24" i="12"/>
  <c r="H25" i="12"/>
  <c r="H40" i="12" l="1"/>
  <c r="H43" i="12"/>
  <c r="H17" i="12"/>
  <c r="F56" i="12" l="1"/>
  <c r="H37" i="12"/>
  <c r="H38" i="12"/>
  <c r="H39" i="12"/>
  <c r="H42" i="12"/>
  <c r="H44" i="12"/>
  <c r="H28" i="12"/>
  <c r="H47" i="12" l="1"/>
  <c r="H20" i="12" l="1"/>
  <c r="H18" i="12"/>
  <c r="H19" i="12"/>
  <c r="H36" i="12"/>
  <c r="H57" i="12"/>
  <c r="F60" i="12"/>
  <c r="H60" i="12" s="1"/>
  <c r="F61" i="12"/>
  <c r="H61" i="12" s="1"/>
  <c r="F55" i="12"/>
  <c r="F54" i="12"/>
  <c r="F53" i="12"/>
  <c r="H29" i="12" l="1"/>
  <c r="H59" i="12" s="1"/>
  <c r="H62" i="12" s="1"/>
</calcChain>
</file>

<file path=xl/sharedStrings.xml><?xml version="1.0" encoding="utf-8"?>
<sst xmlns="http://schemas.openxmlformats.org/spreadsheetml/2006/main" count="721" uniqueCount="452">
  <si>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</si>
  <si>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</si>
  <si>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</si>
  <si>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</si>
  <si>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</si>
  <si>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</si>
  <si>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</si>
  <si>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</si>
  <si>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</si>
  <si>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</si>
  <si>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</si>
  <si>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</si>
  <si>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</si>
  <si>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</si>
  <si>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</si>
  <si>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</si>
  <si>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</si>
  <si>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</si>
  <si>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</si>
  <si>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</si>
  <si>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</si>
  <si>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</si>
  <si>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</si>
  <si>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</si>
  <si>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</si>
  <si>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ANALISIS DE AIU</t>
  </si>
  <si>
    <t>INFORMACION BASICA</t>
  </si>
  <si>
    <t>Plazo (meses)</t>
  </si>
  <si>
    <t>1.  PERSONAL ADMINISTRATIVO</t>
  </si>
  <si>
    <t>DESCRIPCION</t>
  </si>
  <si>
    <t>SUELDO</t>
  </si>
  <si>
    <t>F.P</t>
  </si>
  <si>
    <t>DEDICACION</t>
  </si>
  <si>
    <t>TIEMPO</t>
  </si>
  <si>
    <t>VALOR PARCIAL</t>
  </si>
  <si>
    <t>MESES</t>
  </si>
  <si>
    <t>$/mes</t>
  </si>
  <si>
    <t>%</t>
  </si>
  <si>
    <t>mes</t>
  </si>
  <si>
    <t>1.1</t>
  </si>
  <si>
    <t>1.2</t>
  </si>
  <si>
    <t>1.3</t>
  </si>
  <si>
    <t>1.4</t>
  </si>
  <si>
    <t>1.5</t>
  </si>
  <si>
    <t>Maestro General</t>
  </si>
  <si>
    <t>Total Personal Administrativo</t>
  </si>
  <si>
    <t>UNIDAD</t>
  </si>
  <si>
    <t>VALOR UNIT.</t>
  </si>
  <si>
    <t>CANTIDAD</t>
  </si>
  <si>
    <t>u</t>
  </si>
  <si>
    <t>($/u)</t>
  </si>
  <si>
    <t>2.1</t>
  </si>
  <si>
    <t>2.2</t>
  </si>
  <si>
    <t>2.3</t>
  </si>
  <si>
    <t>Servicios públicos provisionales</t>
  </si>
  <si>
    <t>2.4</t>
  </si>
  <si>
    <t>Comunicaciones</t>
  </si>
  <si>
    <t>2.5</t>
  </si>
  <si>
    <t>2.6</t>
  </si>
  <si>
    <t>2.7</t>
  </si>
  <si>
    <t>2.8</t>
  </si>
  <si>
    <t>3.  IMPUESTOS y POLIZAS</t>
  </si>
  <si>
    <t>BASE</t>
  </si>
  <si>
    <t>3.1</t>
  </si>
  <si>
    <t>3.2</t>
  </si>
  <si>
    <t>3.3</t>
  </si>
  <si>
    <t>3.4</t>
  </si>
  <si>
    <t>Total Impuestos y Pólizas</t>
  </si>
  <si>
    <t>Valor Administración</t>
  </si>
  <si>
    <t>Valor Imprevistos</t>
  </si>
  <si>
    <t>Valor Utilidad</t>
  </si>
  <si>
    <t>AIU</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</si>
  <si>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</si>
  <si>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</si>
  <si>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</si>
  <si>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</si>
  <si>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</si>
  <si>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</si>
  <si>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</si>
  <si>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</si>
  <si>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PRELIMINARES</t>
  </si>
  <si>
    <t>SUBTOTAL</t>
  </si>
  <si>
    <t>INFORMACION FINANCIERA</t>
  </si>
  <si>
    <t>Proponente Singular</t>
  </si>
  <si>
    <t>Fórmula</t>
  </si>
  <si>
    <t>Valor permitido</t>
  </si>
  <si>
    <t>Capital de Trabajo</t>
  </si>
  <si>
    <t>CT</t>
  </si>
  <si>
    <t>AC – PC</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</si>
  <si>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</si>
  <si>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</si>
  <si>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</si>
  <si>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</si>
  <si>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</si>
  <si>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</si>
  <si>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</si>
  <si>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</si>
  <si>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</si>
  <si>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</si>
  <si>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</si>
  <si>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</si>
  <si>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</si>
  <si>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</si>
  <si>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</si>
  <si>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</si>
  <si>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</si>
  <si>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</si>
  <si>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</si>
  <si>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</si>
  <si>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</si>
  <si>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</si>
  <si>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</si>
  <si>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</si>
  <si>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</si>
  <si>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</si>
  <si>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</si>
  <si>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Formato 11</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</si>
  <si>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</si>
  <si>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</si>
  <si>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</si>
  <si>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</si>
  <si>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</si>
  <si>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</si>
  <si>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</si>
  <si>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</si>
  <si>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</si>
  <si>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</si>
  <si>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</si>
  <si>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</si>
  <si>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</si>
  <si>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</si>
  <si>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</si>
  <si>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</si>
  <si>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</si>
  <si>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</si>
  <si>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</si>
  <si>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</si>
  <si>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</si>
  <si>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</si>
  <si>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</si>
  <si>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</si>
  <si>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</si>
  <si>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</si>
  <si>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</si>
  <si>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</si>
  <si>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</si>
  <si>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</si>
  <si>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</si>
  <si>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</si>
  <si>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</si>
  <si>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</si>
  <si>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</si>
  <si>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</si>
  <si>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</si>
  <si>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</si>
  <si>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</si>
  <si>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</si>
  <si>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</si>
  <si>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</si>
  <si>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</si>
  <si>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</si>
  <si>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</si>
  <si>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</si>
  <si>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</si>
  <si>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</si>
  <si>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</si>
  <si>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</si>
  <si>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</si>
  <si>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</si>
  <si>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</si>
  <si>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</si>
  <si>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</si>
  <si>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</si>
  <si>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</si>
  <si>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</si>
  <si>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</si>
  <si>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</si>
  <si>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</si>
  <si>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</si>
  <si>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</si>
  <si>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</si>
  <si>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</si>
  <si>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</si>
  <si>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</si>
  <si>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</si>
  <si>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</si>
  <si>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</si>
  <si>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</si>
  <si>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</si>
  <si>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</si>
  <si>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</si>
  <si>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</si>
  <si>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</si>
  <si>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</si>
  <si>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</si>
  <si>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</si>
  <si>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</si>
  <si>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</si>
  <si>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</si>
  <si>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</si>
  <si>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</si>
  <si>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</si>
  <si>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</si>
  <si>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</si>
  <si>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</si>
  <si>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</si>
  <si>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</si>
  <si>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</si>
  <si>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</si>
  <si>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</si>
  <si>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</si>
  <si>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</si>
  <si>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</si>
  <si>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</si>
  <si>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</si>
  <si>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</si>
  <si>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</si>
  <si>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</si>
  <si>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</si>
  <si>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</si>
  <si>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</si>
  <si>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</si>
  <si>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</si>
  <si>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</si>
  <si>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</si>
  <si>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</si>
  <si>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</si>
  <si>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</si>
  <si>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</si>
  <si>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</si>
  <si>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</si>
  <si>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</si>
  <si>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</si>
  <si>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</si>
  <si>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</si>
  <si>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Un</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</si>
  <si>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</si>
  <si>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</si>
  <si>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</si>
  <si>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</si>
  <si>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</si>
  <si>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</si>
  <si>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</si>
  <si>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r>
      <t xml:space="preserve">NOTA:  </t>
    </r>
    <r>
      <rPr>
        <sz val="11"/>
        <color theme="4"/>
        <rFont val="Arial"/>
        <family val="2"/>
      </rPr>
      <t xml:space="preserve">Este formato es de carácter informativo, cada proponente es responsable de revisar el contenido e incluir aquellos componentes que considere para su análisis. </t>
    </r>
  </si>
  <si>
    <t>Residente de Obra   Ingeniero Civil o Arquitecto</t>
  </si>
  <si>
    <t>Asesor de Gestión de Calidad, Control, Programación</t>
  </si>
  <si>
    <t xml:space="preserve">Asesor Componente Eléctrico y Telecomunicaciones </t>
  </si>
  <si>
    <t>Papelería y útiles, ploteo planos</t>
  </si>
  <si>
    <t>Pruebas hidráulicas</t>
  </si>
  <si>
    <t>Contribucion Especial</t>
  </si>
  <si>
    <t>Estampilla ProUniversidad</t>
  </si>
  <si>
    <t>Ret. ICA</t>
  </si>
  <si>
    <t>Polizas</t>
  </si>
  <si>
    <t>2.  GASTOS DE OPERACIÓN</t>
  </si>
  <si>
    <t>Total Gastos de Operación</t>
  </si>
  <si>
    <t>Asesor  SST</t>
  </si>
  <si>
    <t>Maestro de obra</t>
  </si>
  <si>
    <t>Asesor  ambiental</t>
  </si>
  <si>
    <t>ÍTEM</t>
  </si>
  <si>
    <t>VALOR 
PARCIAL</t>
  </si>
  <si>
    <t>M</t>
  </si>
  <si>
    <t>M2</t>
  </si>
  <si>
    <t>M3</t>
  </si>
  <si>
    <t>ml</t>
  </si>
  <si>
    <t>ADMINISTRACIÓN</t>
  </si>
  <si>
    <t>IMPREVISTOS</t>
  </si>
  <si>
    <t>UTILIDAD</t>
  </si>
  <si>
    <t>IVA (U)</t>
  </si>
  <si>
    <t>COSTO TOTAL:</t>
  </si>
  <si>
    <t>Profesional Seguridad industrial-Salud ocupacional</t>
  </si>
  <si>
    <t>m</t>
  </si>
  <si>
    <t>un</t>
  </si>
  <si>
    <t>Director de Obra   Ingeniero Civil o Arquitecto</t>
  </si>
  <si>
    <t>2.9</t>
  </si>
  <si>
    <t>Pruebas y ensayos obras civiles</t>
  </si>
  <si>
    <t>Planos Record</t>
  </si>
  <si>
    <t>2.10</t>
  </si>
  <si>
    <t>Asesor Componente Eléctrico,  Telecomunicaciones y Automatización</t>
  </si>
  <si>
    <t>Maestro</t>
  </si>
  <si>
    <t>Inspector</t>
  </si>
  <si>
    <t>1.6</t>
  </si>
  <si>
    <t>Almacenista</t>
  </si>
  <si>
    <t>1.7</t>
  </si>
  <si>
    <t>Dibujante</t>
  </si>
  <si>
    <t>1.8</t>
  </si>
  <si>
    <t>1.9</t>
  </si>
  <si>
    <t>Secretaria</t>
  </si>
  <si>
    <t>1.10</t>
  </si>
  <si>
    <t>Personal de Limpieza y desinfección</t>
  </si>
  <si>
    <t>1.11</t>
  </si>
  <si>
    <t>Servicio de vigilancia</t>
  </si>
  <si>
    <t>Protocolo de Bioseguridad
Elementos de SGSST incluye manejo de bioseguridad (COVID_19)</t>
  </si>
  <si>
    <t xml:space="preserve">Elementos de desinfección y aseo General </t>
  </si>
  <si>
    <t>Elementos de Seguridad Industrial</t>
  </si>
  <si>
    <t>2.11</t>
  </si>
  <si>
    <t>PRESUPUESTO OBRAS DE ADECUACIÓN FUNCIONAL DEL ESPACIO 4-104 
ANTIGUO AUDITORIO DEL EDIFICIO 4 – FACULTAD DE INGENIERÍA MECÁNICA 
   En marco del proyecto gestión integral de la infraestructura física del 
Pilar de Gestión y Sostenibilidad institucional del Plan de Desarrollo institucional 2020-2028
 “Aquí construimos futuro”</t>
  </si>
  <si>
    <t>DESCRIPCIÓN DE LA ACTIVIDAD</t>
  </si>
  <si>
    <t xml:space="preserve">CANTIDAD </t>
  </si>
  <si>
    <t>VALOR
 UNITARIO</t>
  </si>
  <si>
    <t>Localización y replanteo.</t>
  </si>
  <si>
    <t>Red provisional de agua.</t>
  </si>
  <si>
    <t>GL</t>
  </si>
  <si>
    <t>Red provisional eléctrica.</t>
  </si>
  <si>
    <t xml:space="preserve">Cerramiento con cinta de señalización, incluye poste en guadua pintado y base en concreto de 2.500 psi </t>
  </si>
  <si>
    <t>Cerramiento provisional en tela de polipropileno h=2.10 m. Incluye señalizador</t>
  </si>
  <si>
    <t>SUBTOTAL CAPITULO 1</t>
  </si>
  <si>
    <t>DEMOLICIONES</t>
  </si>
  <si>
    <t>Demolición enchape y/o revoque</t>
  </si>
  <si>
    <t xml:space="preserve">Demolición de muro en ladrillo. Incluye demolición de revoques, enchapes, alfajías, columnas y vigas de amarre, cortes con disco y retiro de material sobrante fuera de la obra. </t>
  </si>
  <si>
    <t>Demolición mesón en concreto laboratorio. Incluye retiro de acero de refuerzo, demolición de muros de soporte, cortes, y retiro de material sobrante fuera de la obra.</t>
  </si>
  <si>
    <t xml:space="preserve">Desmonte y Demolición de tarima, incluye demolición de muro en ladrillo, demolición de revoques, piso, alfajías, columnas y vigas de amarre, cortes con disco y retiro de material sobrante fuera de la obra. </t>
  </si>
  <si>
    <t>Demolición escalera aera en concreto. Incluye retiro de acero de refuerzo, demolición de muros de soporte, cortes, y retiro de material sobrante fuera de la obra.</t>
  </si>
  <si>
    <t>Demolición de placa de contrapiso, e= 7cm a e= 12cm. Incluye corte y retiro de material sobrante fuera de la obra.</t>
  </si>
  <si>
    <t>Demolición Placa existente, incluye retiro de material</t>
  </si>
  <si>
    <t>SUBTOTAL CAPITULO 2</t>
  </si>
  <si>
    <t>DESMONTES</t>
  </si>
  <si>
    <t>Desmonte muros livianos y guardaescobas en baldosa o madera, incluye cortes con disco,  desmonte de redes existentes y retiro de material sobrante fuera de la obra.</t>
  </si>
  <si>
    <t>Desmonte de puertas con marcos y ventanas con rejas de seguridad,  Incluye retiro fuera de la obra.</t>
  </si>
  <si>
    <t>Desmonte de cielo falso. Incluye desmonte de estructuras de soporte principal y/o secundaria, y retiro de material sobrante fuera de la obra.</t>
  </si>
  <si>
    <t>Desmonte aparatos sanitarios, con recuperación de ellos</t>
  </si>
  <si>
    <t>Desmonte acabado de piso tipo alfombra y retiro del material sobrante fuera de la obra</t>
  </si>
  <si>
    <t>SUBTOTAL CAPITULO 3</t>
  </si>
  <si>
    <t>EXCAVACIONES</t>
  </si>
  <si>
    <t>Excavación manual de material común (tierra y conglomerado).</t>
  </si>
  <si>
    <t>Retiro de material sobrante cargue manual</t>
  </si>
  <si>
    <t>Afirmado compactado e = 0.10 m manual, incluye transporte</t>
  </si>
  <si>
    <t>SUBTOTAL CAPITULO 4</t>
  </si>
  <si>
    <t xml:space="preserve">ESTRUCTURA EN CONCRETO </t>
  </si>
  <si>
    <t>Columna de amarre en concreto de 20,7 Mpa (3.000 psi) de 0,10 x 0,20 m, incluye refuerzo</t>
  </si>
  <si>
    <t>Viga de amarre en concreto de 20,7 Mpa (3000 psi) de 0,10 x 0,20 m, incluye refuerzo</t>
  </si>
  <si>
    <t>Dintel en concreto de 20,7 Mpa de 0,12 x 0,15 m, incluye refuerzo</t>
  </si>
  <si>
    <t>Placa de contrapiso en concreto de 20,7 Mpa e = 0,07 m,  incluye malla electrosoldada</t>
  </si>
  <si>
    <t>Demolicion de losa existente</t>
  </si>
  <si>
    <t>Acero de refuerzo fy=60000psi columnetas</t>
  </si>
  <si>
    <t>KG</t>
  </si>
  <si>
    <t>Concreto de 3000psi columnetas de confinamiento 12x20cm</t>
  </si>
  <si>
    <t>ML</t>
  </si>
  <si>
    <t>Acero de refuerzo vigas 12x20cm</t>
  </si>
  <si>
    <t>Concreto de 3000psi vigas de confinamiento 12x20cm</t>
  </si>
  <si>
    <t>Losa de entrepiso en placa fibrocemento de 20mm, perfil estructural calibre 12 (incluye soldadura, anticorrosivo y esmalte)</t>
  </si>
  <si>
    <t>Suministro e instalacion estructura metalica (incluye soldadura, anticorrosivo y esmalte)</t>
  </si>
  <si>
    <t>Suministro, transporte e instalacion anclaje epóxico 1/2" l=14 cm (incluye perforación, adhesivo epóxico y perno 5/8 x 14cm)</t>
  </si>
  <si>
    <t>und</t>
  </si>
  <si>
    <t>Dilatacion en sikarod y sikaflex estructura</t>
  </si>
  <si>
    <t>Construccion de banca en cocnreto de 3000psi a la vista, incluye acero de refuerzo</t>
  </si>
  <si>
    <t>SUBTOTAL CAPITULO 5</t>
  </si>
  <si>
    <t>MUROS Y CIELO RASOS</t>
  </si>
  <si>
    <t>Perforación y anclaje estructural para acero de 3/8".</t>
  </si>
  <si>
    <t>Muro en ladrillo farol pandereta e = 0,12 m</t>
  </si>
  <si>
    <t>Suministro e instalación de cerramiento en panel de lámina galvanizada e= CAL 16 (1,5 mm). Diseño Punzonado, sección cuadrada variable. Inlcuye soportes en acero galvanizadoy transporte.</t>
  </si>
  <si>
    <t>Recubrimiento bajantes en muro en placa de fibrocemento de 8mm</t>
  </si>
  <si>
    <t>Impermeabilización manto fiberglass + imprimante</t>
  </si>
  <si>
    <t>SUBTOTAL CAPITULO 6</t>
  </si>
  <si>
    <t>ACABADOS PARA MUROS, CIELOS</t>
  </si>
  <si>
    <t>Revoque muros y carteras con mortero 1:3, incluye, dilataciones y filos.</t>
  </si>
  <si>
    <t>Estuco y pintura en vinilo tipo 1 de VINILTEX Baños y cocinas de PINTUCO muros revocados.</t>
  </si>
  <si>
    <t>Pintura y resane con vinilo VINILTEX Baños y cocinas de PINTUCO cielo raso, incluye dilataciones y filos</t>
  </si>
  <si>
    <t>Pintura y resane vinilo VINILTEX Baños y cocinas de PINTUCO Muros, , incluye dilataciones y filos</t>
  </si>
  <si>
    <t xml:space="preserve">Pintura ventaneria metálica existente </t>
  </si>
  <si>
    <t xml:space="preserve">Pintura Puertas metálicas existentes </t>
  </si>
  <si>
    <t>SUBTOTAL CAPITULO 7</t>
  </si>
  <si>
    <t>PISOS - APARATOS SANITARIOS -MESONES Y  MUEBLES</t>
  </si>
  <si>
    <t>PISOS.</t>
  </si>
  <si>
    <t>Preparación de Superficies Pulido Diamantado + Hidrolavado</t>
  </si>
  <si>
    <t>Puenteo de Juntas y Fisuras SikaRefuerzo Tejido + Sikadur-32 primer, Sello Flexible de Juntas Sikaflex-401 Pavement SL + SikaRod, Sección: 0,4 x 1 cm.</t>
  </si>
  <si>
    <t>Piso Polimérico, Sistema: Sikafloor-210 Purcem, Espesor: 4.0 mm</t>
  </si>
  <si>
    <t>Guardaescobas en mortero</t>
  </si>
  <si>
    <t>MESONES Y MUEBLES</t>
  </si>
  <si>
    <t>Mesón en concreto de 20,7 Mpa (3.000 psi) y granito pulido, incluye mampostería, refuerzo, enchape de muros y tapa frontal en acero inoxidable calibre 20</t>
  </si>
  <si>
    <t>Lavaplatos sencillo en acero inoxidable 304 poceta de 0,61 x 0,41 m x 0,16, incluye grifería, sifón de 2" y canastilla</t>
  </si>
  <si>
    <t>SUBTOTAL CAPITULO 8</t>
  </si>
  <si>
    <t xml:space="preserve">CARPINTERÍA METÁLICA Y DE ALUMINIO </t>
  </si>
  <si>
    <t>PUERTAS.</t>
  </si>
  <si>
    <t>Suministro e instalación de puerta de una nave batiente en Vidrio templado de 10mm, con accesorios en acero inoxidable incluye chapa</t>
  </si>
  <si>
    <t>Suministro e instalación de puerta de dos naves batientes en lámina calibre 20, similares a las existentes, incluye, anticorrosivo, pintura, chapa y accesorios</t>
  </si>
  <si>
    <t>Suministro e instalación de puerta de una naves batientes en lámina calibre 20, incluye, anticorrosivo, pintura, chapa y accesorios</t>
  </si>
  <si>
    <t>VENTANAS.</t>
  </si>
  <si>
    <t>Suministro e instalación de ventana corrediza de cuatro naves en vidrio templado 5 milímetros y aluminio referencia 8025</t>
  </si>
  <si>
    <t>SUBTOTAL CAPITULO 9</t>
  </si>
  <si>
    <t xml:space="preserve">INSTALACIONES HIDRAÚLICAS Y SANITARIAS </t>
  </si>
  <si>
    <t>REDES HIDROSANITARIAS INTERNAS</t>
  </si>
  <si>
    <t>Inst.  Ducha Emergencia</t>
  </si>
  <si>
    <t>Inst.  Platos/lavadora</t>
  </si>
  <si>
    <t>Punto hidráulico AF PVC de 1/2" (2 m) para mampostería seca, incluye cámara de aire</t>
  </si>
  <si>
    <t>pto</t>
  </si>
  <si>
    <t>Punto hidráulico AF PVC de 3/4"    (2 m) para mampostería seca, incluye cámara de aire</t>
  </si>
  <si>
    <t>Tubería PVC presión de 1/2"    rde  9, incluye accesorios</t>
  </si>
  <si>
    <t>Tubería PVC presión de 3/4"    rde 21, incluye accesorios</t>
  </si>
  <si>
    <t>Llave de paso de 1/2"    tipo Red White</t>
  </si>
  <si>
    <t>Punto sanitario PVC de 2" (2 m), en mampostería seca</t>
  </si>
  <si>
    <t>Tubería PVC sanitaria de 4", incluye accesorios</t>
  </si>
  <si>
    <t>Tubería PVC sanitaria de 2", incluye accesorios</t>
  </si>
  <si>
    <t>Caja de inspección de 0,60 x 0,60 hasta 1.00 m en concreto de 3.000 psi, tapa reforzada en concreto de 3.000 psi</t>
  </si>
  <si>
    <t>Excavación manual en tierra de 0 a 2 m</t>
  </si>
  <si>
    <t>m3</t>
  </si>
  <si>
    <t>Lleno con material seleccionado de las excavaciones</t>
  </si>
  <si>
    <t xml:space="preserve">Lleno compactado mat granular (sucio de rio) , cama tuber </t>
  </si>
  <si>
    <t>Cargue manual, retiro y disposición final de escombros o material sobrante de obra. Distancia máxima 20 Km</t>
  </si>
  <si>
    <t>SUBTOTAL CAPITULO 10</t>
  </si>
  <si>
    <t>REDES ELÉCTRICAS, COMUNICACIONES Y DE ILUMINACIÓN</t>
  </si>
  <si>
    <t>ILUMINACIÓN</t>
  </si>
  <si>
    <t>Desmonte y retiro de luminarias existentes en las áreas que serán intervenidas. Incluye: Retiro de cable, caja, canaleta, revisión, mantenimiento y entrega a la supervisión.</t>
  </si>
  <si>
    <t>Suministro e instalación de Luminaria panel LED rectangular, 48 W, 3600 lm, 30X120 cm con marco. Incluye cable No 16 encauchetado y accesorios requeridos para su correcta instalación. Incluye suministro e instalación del marco acorde al tipo de luminaria.</t>
  </si>
  <si>
    <t>Suministro e instalación de Luminaria LED hermética, 2x18 W, 3600 lm, 30X120 cm con marco. Incluye cable No 16 encauchetado y accesorios requeridos para su correcta instalación. Incluye suministro e instalación del marco acorde al tipo de luminaria.</t>
  </si>
  <si>
    <t>Suministro e instalación de luminaria cuadrada LED de incrustar de 24W. Incluye accesorios para su correcta instalación.</t>
  </si>
  <si>
    <t>Suministro e instalación de luminaria led de emergencia tipo Mickey Mouse.</t>
  </si>
  <si>
    <t>Suministro e instalación de aviso luminoso de SALIDA de emergencia.</t>
  </si>
  <si>
    <t>Instalación salida de iluminación general o de emergencia, sobrepuesta o en cielo raso. Incluye 3 m de cable No. 14 PE-HF-FR-LS. Inclye 3 m de tubería EMT 3/4" con accesorios requeridos para su correcta instalación.</t>
  </si>
  <si>
    <t>TOMACORRIENTES NORMALES Y REGULADOS.</t>
  </si>
  <si>
    <t>Desmonte de canaleta existente. Incluye: Retiro de todo tipo de salida eléctrica, tomacorrientes normales, regulados, salidas de datos y cableado.</t>
  </si>
  <si>
    <t>Gb</t>
  </si>
  <si>
    <t>Suministro e instalación de salida para tomacorriente tipo normal en conductor de cobre 12 AWG. Incluye tubería EMT de 3/4" por piso y muros.</t>
  </si>
  <si>
    <t>Suministro e instalación de salida para tomacorriente tipo regulado en conductor de cobre 12 AWG. Incluye tubería PVC de 3/4" por piso y muros.</t>
  </si>
  <si>
    <t>Suministro e instalación de salida de tomacorriente bifásico, 220 V. Incluye tomacorriente y cable de cobre 10 AWG</t>
  </si>
  <si>
    <t>Suministro e instalación de salida de tomacorriente trifliar, 220 V, 30 A. Incluye tomacorriente y cable de cobre 10 AWG</t>
  </si>
  <si>
    <t>Suministro e instalación de salida de tomacorriente trifliar, tipo industrial, 220 V, 50 A. Incluye tomacorriente</t>
  </si>
  <si>
    <t>Suministro e instalación de ducto evolutivo DLP de 105X50 mm, marca LEGRAND Ref. D10422 o similar. Incluye cubierta, tabique de separación, uniones de canaleta y tapa, T´s, ángulos interiores, exteriores y planos.</t>
  </si>
  <si>
    <t>INTERRUPTORES</t>
  </si>
  <si>
    <t>Suministro e instalación de interruptor manual sencillo de incrustar.</t>
  </si>
  <si>
    <t>Suministro e instalación de interruptor manual doble de incrustar.</t>
  </si>
  <si>
    <t>ACOMETIDA, TABLERO DE DISTRIBUCIÓN Y PROTECCIONES</t>
  </si>
  <si>
    <t>Alimentador 3xNo.2(F+F+F)+1xNo. 2 (N)+ 1xNo4 (T) AWG libres de halógenos, desde cuarto técnico. Incluye tramo de tubería de EMT con accesorios de salida para conexión al tablero eléctrico.</t>
  </si>
  <si>
    <t>Alimentador 3xNo.8(F+F+F)+1xNo.8 (N)+ 1xNo10 (T) AWG libres de halógenos, desde cuarto técnico, sube a bandeja portacables para alimentar tableros eléctricos. Incluye tramo de tubería de EMT con accesorios de salida de la bandeja para llegar al tablero eléctrico.</t>
  </si>
  <si>
    <t>Alimentador 3xNo.10(F+F+F)+1xNo.10 (N)+ 1xNo12 (T) AWG libres de halógenos, desde cuarto técnico, sube a bandeja portacables para alimentar tableros eléctricos. Incluye tramo de tubería de EMT con accesorios de salida de la bandeja para llegar al tablero eléctrico.</t>
  </si>
  <si>
    <t>Alimentador No.10 AWG libres de halógenos para circuitos a 220 V bifásicos y trifásicos, desde cada uno de los tableros respectivos. Incluye tramo de tubería de EMT con accesorios para conexión a ducto evolutivo o en muebles según corresponda.</t>
  </si>
  <si>
    <t>Alimentador No.12 AWG libres de halógenos para circuitos generales, regulados y a 220 V, desde cada uno de los tableros respectivos. Incluye tramo de tubería de EMT con accesorios para conexión a ducto evolutivo o en muebles según corresponda.</t>
  </si>
  <si>
    <t>Alimentador No.14 AWG libres de halógenos para circuitos de iluminación, desde cada uno de los tableros respectivos. Incluye tramo de tubería de EMT con accesorios para conexión a ducto evolutivo o en muebles según corresponda.</t>
  </si>
  <si>
    <t>Suministro e instalación de tablero de distribución trifásico con barraje de neutro y tierra de 24 circuitos, incluye puerta y totalizador.</t>
  </si>
  <si>
    <t>Suministro e instalación de tablero de distribución trifásico con barraje de neutro y tierra de 18 circuitos, incluye puerta.</t>
  </si>
  <si>
    <t>Suministro e instalación de tablero de distribución bifásico para tablero regulado con barraje de neutro y tierra de 8 circuitos, incluye puerta.</t>
  </si>
  <si>
    <t>Suministro e instalación de Interruptor de incrustar. 1x20 A, 1x30, 2x20, 2x30 A.</t>
  </si>
  <si>
    <t>CABLEADO ESTRUCTURADO</t>
  </si>
  <si>
    <t>Suministro e instalación de cable UTP Cat 6 AMP</t>
  </si>
  <si>
    <t>Suministro e instalación de salida de datos sencilla. Incluye Jacks RJ45 cat. 6AMP, ponchada, marquillado y accesorios necesarios para su instalación.</t>
  </si>
  <si>
    <t>Suministro e instalación de salida doble de voz y datos. Incluye Jacks RJ45 cat. 6AMP, ponchada, marquillado y accesorios necesarios para su instalación.</t>
  </si>
  <si>
    <t>Cerificación de puntos de datos</t>
  </si>
  <si>
    <t>SUBTOTAL CAPITULO 11</t>
  </si>
  <si>
    <t>EQUIPOS ESPECIALES</t>
  </si>
  <si>
    <t>LABORATORIO DE FUNDICION Y DEFORMACIÓN PLÁSTICA</t>
  </si>
  <si>
    <t>Suministro e instalación de extractor tipo hongo para calor y humos general de los laboratorios</t>
  </si>
  <si>
    <t>LABORATORIO DE VIBRACIONES MECANICAS Y TRIBOLOGIA</t>
  </si>
  <si>
    <t>Suministro e instalación de caja de ventilacion para inyección de aire en laboratorios</t>
  </si>
  <si>
    <t>Suministro de equipo de 24.000 BTU/h marca Panasonic inverter Instalación de equipos, base y arranque.</t>
  </si>
  <si>
    <t>DESMONTE E INSTALACION DE DISPOSITIVOS DEL SISTEMA DE DETECCION DE INCENDIO, LABORATORIOS EDIFICIO DE MECANICA, UTP.</t>
  </si>
  <si>
    <t>Desmonte e instalación de dispositivos del sistema de detección de incendio, incluye: Desmonte de Equipos de Deteccion de Inncedio y Audio Evacuacion, Detectores de
Humo, Detectores Termicos, Dispositivos de señal de Audio Evacuacion, Desmonte de tuberia EMT, cajas de paso tipo radwelt, y cableado de comunicación y potencia; Instalacion y puesta en funcionamiento de dsipositivos de Deteccion de Incendio y Audio Evacuacion, en laboratorios, incluye programacion, pruebas y puesta en funcionamiento; Suministro e Instalacion de Tubería EMT 3/4" incluye accesorios y elementos Electricos, Cable NFPL 18/2 AWG, Cable THHN No. 14 AWG X 2 Conductores, Suministro e Instalacion de Detector de Humo Fotoeléctrico, Direccionable y su respectiva programación, equipo y herramienta.</t>
  </si>
  <si>
    <t>SUBTOTAL CAPITULO 12</t>
  </si>
  <si>
    <t>VARIOS</t>
  </si>
  <si>
    <t>Aseo general de la obra.</t>
  </si>
  <si>
    <t>SUBTOTAL CAPITULO 15</t>
  </si>
  <si>
    <t>1.12</t>
  </si>
  <si>
    <t>Asesor Equipos Especiales y estructuras metálicas</t>
  </si>
  <si>
    <t>&gt; 0,20 x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</si>
</sst>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0.0000"/>
    <numFmt numFmtId="170" formatCode="_(&quot;$&quot;\ * #,##0.00_);_(&quot;$&quot;\ * \(#,##0.00\);_(&quot;$&quot;\ * &quot;-&quot;??_);_(@_)"/>
    <numFmt numFmtId="171" formatCode="_(* #,##0_);_(* \(#,##0\);_(* &quot;-&quot;_);_(@_)"/>
    <numFmt numFmtId="172" formatCode="_-* #,##0.00\ &quot;€&quot;_-;\-* #,##0.00\ &quot;€&quot;_-;_-* &quot;-&quot;??\ &quot;€&quot;_-;_-@_-"/>
    <numFmt numFmtId="173" formatCode="0.0"/>
    <numFmt numFmtId="174" formatCode="#,##0.0"/>
    <numFmt numFmtId="175" formatCode="_-&quot;$&quot;* #,##0_-;\-&quot;$&quot;* #,##0_-;_-&quot;$&quot;* &quot;-&quot;??_-;_-@_-"/>
    <numFmt numFmtId="176" formatCode="_-&quot;$&quot;* #,##0.0_-;\-&quot;$&quot;* #,##0.0_-;_-&quot;$&quot;* &quot;-&quot;??_-;_-@_-"/>
    <numFmt numFmtId="177" formatCode="_([$$-240A]\ * #,##0.0_);_([$$-240A]\ * \(#,##0.0\);_([$$-240A]\ * &quot;-&quot;_);_(@_)"/>
    <numFmt numFmtId="178" formatCode="_([$$-240A]\ * #,##0_);_([$$-240A]\ * \(#,##0\);_([$$-240A]\ * &quot;-&quot;_);_(@_)"/>
    <numFmt numFmtId="179" formatCode="&quot;$&quot;#,##0;[Red]\-&quot;$&quot;#,##0"/>
    <numFmt numFmtId="180" formatCode="_(&quot;$&quot;* #,##0.00_);_(&quot;$&quot;* \(#,##0.00\);_(&quot;$&quot;* &quot;-&quot;??_);_(@_)"/>
    <numFmt numFmtId="181" formatCode="_(&quot;$&quot;* #,##0.0_);_(&quot;$&quot;* \(#,##0.0\);_(&quot;$&quot;* &quot;-&quot;??_);_(@_)"/>
  </numFmts>
  <fonts count="62">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b/>
      <sz val="11"/>
      <color indexed="8"/>
      <name val="Arial"/>
      <family val="2"/>
    </font>
    <font>
      <sz val="9"/>
      <color indexed="8"/>
      <name val="Arial"/>
      <family val="2"/>
    </font>
    <font>
      <b/>
      <i/>
      <sz val="10"/>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1"/>
      <color theme="4"/>
      <name val="Arial"/>
      <family val="2"/>
    </font>
    <font>
      <sz val="10.5"/>
      <color theme="4"/>
      <name val="Arial"/>
      <family val="2"/>
    </font>
    <font>
      <sz val="10"/>
      <color indexed="8"/>
      <name val="MS Sans Serif"/>
    </font>
    <font>
      <sz val="8"/>
      <name val="Calibri"/>
      <family val="2"/>
      <scheme val="minor"/>
    </font>
    <font>
      <b/>
      <sz val="10"/>
      <name val="Times New Roman"/>
      <family val="1"/>
    </font>
    <font>
      <b/>
      <sz val="14"/>
      <color theme="1"/>
      <name val="Times New Roman"/>
      <family val="1"/>
    </font>
    <font>
      <b/>
      <sz val="10"/>
      <color theme="1"/>
      <name val="Times New Roman"/>
      <family val="1"/>
    </font>
    <font>
      <b/>
      <sz val="11"/>
      <name val="Times New Roman"/>
      <family val="1"/>
    </font>
    <font>
      <sz val="11"/>
      <name val="Arial"/>
      <family val="2"/>
    </font>
    <font>
      <b/>
      <sz val="12"/>
      <name val="Times New Roman"/>
      <family val="1"/>
    </font>
    <font>
      <sz val="11"/>
      <name val="Times New Roman"/>
      <family val="1"/>
    </font>
    <font>
      <sz val="10"/>
      <name val="Times New Roman"/>
      <family val="1"/>
    </font>
    <font>
      <sz val="10"/>
      <color indexed="8"/>
      <name val="MS Sans Serif"/>
      <family val="2"/>
    </font>
    <font>
      <sz val="11"/>
      <name val="Calibri"/>
      <family val="2"/>
      <scheme val="minor"/>
    </font>
    <font>
      <b/>
      <sz val="14"/>
      <name val="Times New Roman"/>
      <family val="1"/>
    </font>
    <font>
      <sz val="11"/>
      <name val="Tahoma"/>
      <family val="2"/>
    </font>
    <font>
      <sz val="12"/>
      <name val="Times New Roman"/>
      <family val="1"/>
    </font>
    <font>
      <sz val="18"/>
      <name val="Times New Roman"/>
      <family val="1"/>
    </font>
    <font>
      <b/>
      <sz val="18"/>
      <name val="Times New Roman"/>
      <family val="1"/>
    </font>
    <font>
      <sz val="11"/>
      <color theme="1"/>
      <name val="Times New Roman"/>
      <family val="1"/>
    </font>
    <font>
      <sz val="11"/>
      <color rgb="FFFFFF00"/>
      <name val="Calibri"/>
      <family val="2"/>
      <scheme val="minor"/>
    </font>
    <font>
      <sz val="11"/>
      <color theme="1"/>
      <name val="Tahoma"/>
      <family val="2"/>
    </font>
  </fonts>
  <fills count="11">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2" tint="-9.9978637043366805E-2"/>
        <bgColor rgb="FF000000"/>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1">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3" fillId="0" borderId="0" applyFont="0" applyFill="0" applyBorder="0" applyAlignment="0" applyProtection="0"/>
    <xf numFmtId="0" fontId="3" fillId="0" borderId="0"/>
    <xf numFmtId="0" fontId="23" fillId="0" borderId="0">
      <alignment vertical="center"/>
    </xf>
    <xf numFmtId="170" fontId="24" fillId="0" borderId="0" applyFont="0" applyFill="0" applyBorder="0" applyAlignment="0" applyProtection="0"/>
    <xf numFmtId="41" fontId="3" fillId="0" borderId="0" applyFont="0" applyFill="0" applyBorder="0" applyAlignment="0" applyProtection="0"/>
    <xf numFmtId="39" fontId="36" fillId="0" borderId="0"/>
    <xf numFmtId="170" fontId="3" fillId="0" borderId="0" applyFont="0" applyFill="0" applyBorder="0" applyAlignment="0" applyProtection="0"/>
    <xf numFmtId="0" fontId="6" fillId="0" borderId="0"/>
    <xf numFmtId="41" fontId="3" fillId="0" borderId="0" applyFont="0" applyFill="0" applyBorder="0" applyAlignment="0" applyProtection="0"/>
    <xf numFmtId="171" fontId="3" fillId="0" borderId="0" applyFont="0" applyFill="0" applyBorder="0" applyAlignment="0" applyProtection="0"/>
    <xf numFmtId="0" fontId="42" fillId="0" borderId="0"/>
    <xf numFmtId="168" fontId="3" fillId="0" borderId="0" applyFont="0" applyFill="0" applyBorder="0" applyAlignment="0" applyProtection="0"/>
    <xf numFmtId="0" fontId="24" fillId="0" borderId="0"/>
    <xf numFmtId="172" fontId="3" fillId="0" borderId="0" applyFont="0" applyFill="0" applyBorder="0" applyAlignment="0" applyProtection="0"/>
    <xf numFmtId="0" fontId="6" fillId="0" borderId="0"/>
    <xf numFmtId="0" fontId="25" fillId="0" borderId="0"/>
    <xf numFmtId="44" fontId="25" fillId="0" borderId="0" applyFont="0" applyFill="0" applyBorder="0" applyAlignment="0" applyProtection="0"/>
    <xf numFmtId="42" fontId="3" fillId="0" borderId="0" applyFont="0" applyFill="0" applyBorder="0" applyAlignment="0" applyProtection="0"/>
    <xf numFmtId="0" fontId="39" fillId="0" borderId="0"/>
    <xf numFmtId="0" fontId="39" fillId="0" borderId="0"/>
    <xf numFmtId="43" fontId="3" fillId="0" borderId="0" applyFont="0" applyFill="0" applyBorder="0" applyAlignment="0" applyProtection="0"/>
    <xf numFmtId="165" fontId="3" fillId="0" borderId="0" applyFont="0" applyFill="0" applyBorder="0" applyAlignment="0" applyProtection="0"/>
    <xf numFmtId="0" fontId="52" fillId="0" borderId="0"/>
    <xf numFmtId="180" fontId="42" fillId="0" borderId="0" applyFont="0" applyFill="0" applyBorder="0" applyAlignment="0" applyProtection="0"/>
  </cellStyleXfs>
  <cellXfs count="367">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3" fontId="14" fillId="2" borderId="7" xfId="15" applyNumberFormat="1" applyFont="1" applyFill="1" applyBorder="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4" fontId="13" fillId="3" borderId="1" xfId="0" applyNumberFormat="1" applyFont="1" applyFill="1" applyBorder="1" applyAlignment="1">
      <alignment horizontal="center" vertical="center"/>
    </xf>
    <xf numFmtId="167" fontId="10" fillId="2" borderId="1" xfId="15" applyNumberFormat="1" applyFont="1" applyFill="1" applyBorder="1" applyAlignment="1">
      <alignment horizontal="right" vertical="center" wrapText="1"/>
    </xf>
    <xf numFmtId="0" fontId="10" fillId="2" borderId="1" xfId="14" applyFont="1" applyFill="1" applyBorder="1" applyAlignment="1">
      <alignment vertical="center" wrapText="1"/>
    </xf>
    <xf numFmtId="167" fontId="10" fillId="2" borderId="1" xfId="15" applyNumberFormat="1" applyFont="1" applyFill="1" applyBorder="1" applyAlignment="1">
      <alignment horizontal="right" vertical="center"/>
    </xf>
    <xf numFmtId="0" fontId="10" fillId="2" borderId="1" xfId="14" applyFont="1" applyFill="1" applyBorder="1" applyAlignment="1">
      <alignment horizontal="left" vertical="center"/>
    </xf>
    <xf numFmtId="0" fontId="10" fillId="2" borderId="1" xfId="14" applyFont="1" applyFill="1" applyBorder="1" applyAlignment="1">
      <alignment horizontal="center" vertical="center" wrapText="1"/>
    </xf>
    <xf numFmtId="3" fontId="10" fillId="2" borderId="1" xfId="15" applyNumberFormat="1" applyFont="1" applyFill="1" applyBorder="1" applyAlignment="1">
      <alignment horizontal="center" vertical="center"/>
    </xf>
    <xf numFmtId="169" fontId="10" fillId="2" borderId="1" xfId="16" applyNumberFormat="1" applyFont="1" applyFill="1" applyBorder="1" applyAlignment="1">
      <alignment horizontal="center" vertical="center"/>
    </xf>
    <xf numFmtId="169" fontId="10" fillId="2" borderId="1" xfId="15" applyNumberFormat="1" applyFont="1" applyFill="1" applyBorder="1" applyAlignment="1">
      <alignment horizontal="center" vertical="center"/>
    </xf>
    <xf numFmtId="0" fontId="10" fillId="2" borderId="0" xfId="14" applyFont="1" applyFill="1" applyAlignment="1">
      <alignment horizontal="center" vertical="center"/>
    </xf>
    <xf numFmtId="0" fontId="10" fillId="2" borderId="0" xfId="14" applyFont="1" applyFill="1" applyAlignment="1">
      <alignment vertical="center" wrapText="1"/>
    </xf>
    <xf numFmtId="0" fontId="10" fillId="2" borderId="0" xfId="14" applyFont="1" applyFill="1" applyAlignment="1">
      <alignment horizontal="center" vertical="center" wrapText="1"/>
    </xf>
    <xf numFmtId="0" fontId="10" fillId="2" borderId="0" xfId="14" applyFont="1" applyFill="1" applyAlignment="1">
      <alignment horizontal="right" vertical="center"/>
    </xf>
    <xf numFmtId="167"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9" fontId="10" fillId="2" borderId="0" xfId="13" applyFont="1" applyFill="1" applyAlignment="1">
      <alignment horizontal="center" vertical="center"/>
    </xf>
    <xf numFmtId="0" fontId="10" fillId="2" borderId="1" xfId="14" applyFont="1" applyFill="1" applyBorder="1" applyAlignment="1">
      <alignment horizontal="center" vertical="center"/>
    </xf>
    <xf numFmtId="167"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19" fillId="2" borderId="0" xfId="10" applyFont="1" applyFill="1" applyAlignment="1">
      <alignment horizontal="center" vertical="center"/>
    </xf>
    <xf numFmtId="0" fontId="19" fillId="2" borderId="0" xfId="10" applyFont="1" applyFill="1" applyAlignment="1">
      <alignment vertical="center" wrapText="1"/>
    </xf>
    <xf numFmtId="0" fontId="19"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20"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9" fillId="0" borderId="1" xfId="0" applyFont="1" applyBorder="1" applyAlignment="1">
      <alignment vertical="center" wrapText="1"/>
    </xf>
    <xf numFmtId="0" fontId="16" fillId="2" borderId="0" xfId="10" applyFont="1" applyFill="1" applyAlignment="1">
      <alignment horizontal="left" vertical="center"/>
    </xf>
    <xf numFmtId="0" fontId="23"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19" fillId="3" borderId="0" xfId="0" applyFont="1" applyFill="1" applyAlignment="1">
      <alignment vertical="center"/>
    </xf>
    <xf numFmtId="0" fontId="26" fillId="3" borderId="0" xfId="0" applyFont="1" applyFill="1" applyAlignment="1">
      <alignment vertical="center"/>
    </xf>
    <xf numFmtId="0" fontId="19" fillId="3" borderId="0" xfId="0" applyFont="1" applyFill="1" applyAlignment="1">
      <alignment horizontal="justify" vertical="center"/>
    </xf>
    <xf numFmtId="167" fontId="16" fillId="0" borderId="1" xfId="15"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0"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20" fillId="0" borderId="13" xfId="0" applyFont="1" applyBorder="1" applyAlignment="1">
      <alignment horizontal="center" vertical="center"/>
    </xf>
    <xf numFmtId="0" fontId="20" fillId="0" borderId="7"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5"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9" fillId="0" borderId="0" xfId="0" applyFont="1" applyAlignment="1">
      <alignment horizontal="left" vertical="center" wrapText="1"/>
    </xf>
    <xf numFmtId="0" fontId="38" fillId="2" borderId="0" xfId="10" applyFont="1" applyFill="1" applyAlignment="1">
      <alignment horizontal="left" vertical="center" wrapText="1"/>
    </xf>
    <xf numFmtId="3" fontId="13" fillId="3" borderId="14" xfId="0" applyNumberFormat="1" applyFont="1" applyFill="1" applyBorder="1"/>
    <xf numFmtId="0" fontId="39" fillId="4" borderId="1" xfId="0" applyFont="1" applyFill="1" applyBorder="1" applyAlignment="1">
      <alignment vertical="center" wrapText="1"/>
    </xf>
    <xf numFmtId="0" fontId="39" fillId="4" borderId="1" xfId="0" applyFont="1" applyFill="1" applyBorder="1" applyAlignment="1">
      <alignment horizontal="center" vertical="center"/>
    </xf>
    <xf numFmtId="0" fontId="37" fillId="0" borderId="0" xfId="0" applyFont="1"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0" fontId="39" fillId="0" borderId="1" xfId="0" applyFont="1" applyBorder="1" applyAlignment="1">
      <alignment vertical="center" wrapText="1"/>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xf numFmtId="167" fontId="15" fillId="0" borderId="12" xfId="15" applyNumberFormat="1" applyFont="1" applyFill="1" applyBorder="1" applyAlignment="1">
      <alignment horizontal="center" vertical="center" wrapText="1"/>
    </xf>
    <xf numFmtId="0" fontId="45" fillId="0" borderId="1" xfId="0" applyFont="1" applyBorder="1" applyAlignment="1">
      <alignment vertical="center" wrapText="1"/>
    </xf>
    <xf numFmtId="0" fontId="46" fillId="5" borderId="1" xfId="0" applyFont="1" applyFill="1" applyBorder="1" applyAlignment="1">
      <alignment horizontal="center" vertical="center"/>
    </xf>
    <xf numFmtId="175" fontId="0" fillId="0" borderId="0" xfId="0" applyNumberFormat="1"/>
    <xf numFmtId="167" fontId="16" fillId="0" borderId="14" xfId="15" applyNumberFormat="1" applyFont="1" applyFill="1" applyBorder="1" applyAlignment="1">
      <alignment horizontal="center" vertical="center" wrapText="1"/>
    </xf>
    <xf numFmtId="0" fontId="38"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8" fillId="2" borderId="0" xfId="10" applyFont="1" applyFill="1" applyAlignment="1">
      <alignment horizontal="left" vertical="center" wrapText="1"/>
    </xf>
    <xf numFmtId="0" fontId="19"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31" fillId="0" borderId="13" xfId="0" applyFont="1" applyBorder="1" applyAlignment="1">
      <alignment horizontal="right" vertical="center" wrapText="1"/>
    </xf>
    <xf numFmtId="0" fontId="31" fillId="0" borderId="14" xfId="0" applyFont="1" applyBorder="1" applyAlignment="1">
      <alignment horizontal="right" vertical="center" wrapText="1"/>
    </xf>
    <xf numFmtId="0" fontId="19" fillId="3" borderId="0" xfId="0" applyFont="1" applyFill="1" applyAlignment="1">
      <alignment horizontal="left"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9" fillId="2" borderId="0" xfId="14" applyFont="1" applyFill="1" applyBorder="1" applyAlignment="1">
      <alignment horizontal="center" vertical="center"/>
    </xf>
    <xf numFmtId="0" fontId="9" fillId="2" borderId="2" xfId="14"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2" xfId="0" applyFont="1" applyBorder="1" applyAlignment="1">
      <alignment horizontal="left" vertical="center"/>
    </xf>
    <xf numFmtId="0" fontId="38" fillId="0" borderId="0" xfId="0" applyFont="1" applyAlignment="1">
      <alignment horizontal="left" vertical="center"/>
    </xf>
    <xf numFmtId="0" fontId="20" fillId="0" borderId="0" xfId="0" applyFont="1" applyAlignment="1">
      <alignment horizontal="center" vertical="center"/>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34" fillId="0" borderId="10" xfId="0" applyFont="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20" fillId="0" borderId="13" xfId="0" applyFont="1" applyBorder="1" applyAlignment="1">
      <alignment vertical="center"/>
    </xf>
    <xf numFmtId="0" fontId="20" fillId="0" borderId="15" xfId="0" applyFont="1" applyBorder="1" applyAlignment="1">
      <alignment vertical="center"/>
    </xf>
    <xf numFmtId="0" fontId="20" fillId="0" borderId="14"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2"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22" fillId="0" borderId="15" xfId="0" applyFont="1" applyBorder="1" applyAlignment="1">
      <alignment horizontal="center" vertical="center" wrapText="1"/>
    </xf>
    <xf numFmtId="0" fontId="20" fillId="0" borderId="1" xfId="0" applyFont="1" applyBorder="1" applyAlignment="1">
      <alignment horizontal="center" vertical="center"/>
    </xf>
    <xf numFmtId="0" fontId="34" fillId="0" borderId="0" xfId="0" applyFont="1" applyBorder="1" applyAlignment="1">
      <alignment horizontal="center" vertical="center"/>
    </xf>
    <xf numFmtId="0" fontId="34" fillId="0" borderId="2" xfId="0" applyFont="1" applyBorder="1" applyAlignment="1">
      <alignment horizontal="center" vertical="center"/>
    </xf>
    <xf numFmtId="0" fontId="5" fillId="0" borderId="0" xfId="0" applyFont="1" applyBorder="1" applyAlignment="1">
      <alignment horizontal="left" vertical="center"/>
    </xf>
    <xf numFmtId="0" fontId="20" fillId="0" borderId="7" xfId="0" applyFont="1" applyBorder="1" applyAlignment="1">
      <alignment horizontal="center" vertical="center"/>
    </xf>
    <xf numFmtId="0" fontId="9" fillId="2" borderId="0" xfId="14" applyFont="1" applyFill="1" applyAlignment="1">
      <alignment horizontal="left" vertical="center" wrapText="1"/>
    </xf>
    <xf numFmtId="167" fontId="9" fillId="0" borderId="10" xfId="15" applyNumberFormat="1" applyFont="1" applyFill="1" applyBorder="1" applyAlignment="1">
      <alignment horizontal="center" vertical="center" wrapText="1"/>
    </xf>
    <xf numFmtId="167" fontId="9" fillId="0" borderId="11" xfId="15" applyNumberFormat="1" applyFont="1" applyFill="1" applyBorder="1" applyAlignment="1">
      <alignment horizontal="center" vertical="center" wrapText="1"/>
    </xf>
    <xf numFmtId="167" fontId="9" fillId="0" borderId="12" xfId="15" applyNumberFormat="1" applyFont="1" applyFill="1" applyBorder="1" applyAlignment="1">
      <alignment horizontal="center" vertical="center" wrapText="1"/>
    </xf>
    <xf numFmtId="167" fontId="9" fillId="0" borderId="1" xfId="15" applyNumberFormat="1" applyFont="1" applyFill="1" applyBorder="1" applyAlignment="1">
      <alignment horizontal="center" vertical="center" wrapText="1"/>
    </xf>
    <xf numFmtId="0" fontId="17" fillId="2" borderId="1" xfId="14" applyFont="1" applyFill="1" applyBorder="1" applyAlignment="1">
      <alignment horizontal="right" vertical="center"/>
    </xf>
    <xf numFmtId="167" fontId="9" fillId="0" borderId="3" xfId="15" applyNumberFormat="1" applyFont="1" applyFill="1" applyBorder="1" applyAlignment="1">
      <alignment horizontal="center" vertical="center" wrapText="1"/>
    </xf>
    <xf numFmtId="167" fontId="9" fillId="0" borderId="5" xfId="15" applyNumberFormat="1" applyFont="1" applyFill="1" applyBorder="1" applyAlignment="1">
      <alignment horizontal="center" vertical="center" wrapText="1"/>
    </xf>
    <xf numFmtId="167" fontId="9" fillId="0" borderId="6" xfId="15" applyNumberFormat="1" applyFont="1" applyFill="1" applyBorder="1" applyAlignment="1">
      <alignment horizontal="center" vertical="center" wrapText="1"/>
    </xf>
    <xf numFmtId="167" fontId="9" fillId="0" borderId="7" xfId="15" applyNumberFormat="1" applyFont="1" applyFill="1" applyBorder="1" applyAlignment="1">
      <alignment horizontal="center" vertical="center" wrapText="1"/>
    </xf>
    <xf numFmtId="167" fontId="9" fillId="0" borderId="8" xfId="15" applyNumberFormat="1" applyFont="1" applyFill="1" applyBorder="1" applyAlignment="1">
      <alignment horizontal="center" vertical="center" wrapText="1"/>
    </xf>
    <xf numFmtId="167" fontId="9" fillId="0" borderId="9" xfId="15" applyNumberFormat="1" applyFont="1" applyFill="1" applyBorder="1" applyAlignment="1">
      <alignment horizontal="center" vertical="center" wrapText="1"/>
    </xf>
    <xf numFmtId="167" fontId="9" fillId="2" borderId="1" xfId="15" applyNumberFormat="1" applyFont="1" applyFill="1" applyBorder="1" applyAlignment="1">
      <alignment horizontal="center" vertical="center" wrapText="1"/>
    </xf>
    <xf numFmtId="167" fontId="9" fillId="2" borderId="3" xfId="15" applyNumberFormat="1" applyFont="1" applyFill="1" applyBorder="1" applyAlignment="1">
      <alignment horizontal="center" vertical="center" wrapText="1"/>
    </xf>
    <xf numFmtId="167" fontId="9" fillId="2" borderId="5" xfId="15" applyNumberFormat="1" applyFont="1" applyFill="1" applyBorder="1" applyAlignment="1">
      <alignment horizontal="center" vertical="center" wrapText="1"/>
    </xf>
    <xf numFmtId="167" fontId="9" fillId="2" borderId="8" xfId="15" applyNumberFormat="1" applyFont="1" applyFill="1" applyBorder="1" applyAlignment="1">
      <alignment horizontal="center" vertical="center" wrapText="1"/>
    </xf>
    <xf numFmtId="167" fontId="9" fillId="2" borderId="9" xfId="15" applyNumberFormat="1" applyFont="1" applyFill="1" applyBorder="1" applyAlignment="1">
      <alignment horizontal="center" vertical="center" wrapText="1"/>
    </xf>
    <xf numFmtId="0" fontId="18" fillId="2" borderId="0" xfId="14" applyFont="1" applyFill="1" applyAlignment="1">
      <alignment horizontal="left" vertical="center" wrapText="1"/>
    </xf>
    <xf numFmtId="0" fontId="41" fillId="0" borderId="0" xfId="0" applyFont="1" applyAlignment="1">
      <alignment horizontal="left" vertical="center" wrapText="1"/>
    </xf>
    <xf numFmtId="0" fontId="10" fillId="2" borderId="13" xfId="14" applyFont="1" applyFill="1" applyBorder="1" applyAlignment="1">
      <alignment horizontal="right" vertical="center"/>
    </xf>
    <xf numFmtId="0" fontId="10" fillId="2" borderId="15" xfId="14" applyFont="1" applyFill="1" applyBorder="1" applyAlignment="1">
      <alignment horizontal="right" vertical="center"/>
    </xf>
    <xf numFmtId="0" fontId="10" fillId="2" borderId="14" xfId="14" applyFont="1" applyFill="1" applyBorder="1" applyAlignment="1">
      <alignment horizontal="right" vertical="center"/>
    </xf>
    <xf numFmtId="0" fontId="17" fillId="2" borderId="13" xfId="14" applyFont="1" applyFill="1" applyBorder="1" applyAlignment="1">
      <alignment horizontal="right" vertical="center"/>
    </xf>
    <xf numFmtId="0" fontId="17" fillId="2" borderId="15" xfId="14" applyFont="1" applyFill="1" applyBorder="1" applyAlignment="1">
      <alignment horizontal="right" vertical="center"/>
    </xf>
    <xf numFmtId="0" fontId="17" fillId="2" borderId="14" xfId="14" applyFont="1" applyFill="1" applyBorder="1" applyAlignment="1">
      <alignment horizontal="right" vertical="center"/>
    </xf>
    <xf numFmtId="0" fontId="20"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Font="1" applyBorder="1" applyAlignment="1">
      <alignment horizontal="left" vertical="center"/>
    </xf>
    <xf numFmtId="0" fontId="35" fillId="0" borderId="0" xfId="0" applyFont="1" applyBorder="1" applyAlignment="1">
      <alignment horizontal="center"/>
    </xf>
    <xf numFmtId="0" fontId="35" fillId="0" borderId="7" xfId="0" applyFont="1" applyBorder="1" applyAlignment="1">
      <alignment horizontal="center"/>
    </xf>
    <xf numFmtId="0" fontId="20" fillId="0" borderId="0" xfId="0" applyFont="1" applyBorder="1" applyAlignment="1">
      <alignment horizontal="center" vertical="center"/>
    </xf>
    <xf numFmtId="0" fontId="13" fillId="0" borderId="0" xfId="0" applyFont="1" applyBorder="1" applyAlignment="1">
      <alignment horizontal="left" vertical="center"/>
    </xf>
    <xf numFmtId="0" fontId="46" fillId="0" borderId="1" xfId="0" applyFont="1" applyBorder="1" applyAlignment="1">
      <alignment horizontal="center" vertical="center" wrapText="1"/>
    </xf>
    <xf numFmtId="0" fontId="0" fillId="0" borderId="0" xfId="0" applyAlignment="1">
      <alignment wrapText="1"/>
    </xf>
    <xf numFmtId="0" fontId="46" fillId="5" borderId="1" xfId="0" applyFont="1" applyFill="1" applyBorder="1" applyAlignment="1">
      <alignment horizontal="center" vertical="center" wrapText="1"/>
    </xf>
    <xf numFmtId="173" fontId="49" fillId="7" borderId="1" xfId="0" applyNumberFormat="1" applyFont="1" applyFill="1" applyBorder="1" applyAlignment="1">
      <alignment horizontal="center" vertical="center" wrapText="1"/>
    </xf>
    <xf numFmtId="0" fontId="49" fillId="7" borderId="1" xfId="0" applyFont="1" applyFill="1" applyBorder="1" applyAlignment="1">
      <alignment horizontal="left" wrapText="1"/>
    </xf>
    <xf numFmtId="0" fontId="49" fillId="7" borderId="1" xfId="0" applyFont="1" applyFill="1" applyBorder="1" applyAlignment="1">
      <alignment horizontal="center" vertical="center" wrapText="1"/>
    </xf>
    <xf numFmtId="174" fontId="49" fillId="7" borderId="1" xfId="0" applyNumberFormat="1" applyFont="1" applyFill="1" applyBorder="1" applyAlignment="1">
      <alignment horizontal="right" vertical="center" wrapText="1"/>
    </xf>
    <xf numFmtId="165" fontId="49" fillId="7" borderId="1" xfId="38" applyFont="1" applyFill="1" applyBorder="1" applyAlignment="1">
      <alignment horizontal="right" vertical="center" wrapText="1"/>
    </xf>
    <xf numFmtId="2" fontId="50" fillId="2" borderId="1" xfId="0" applyNumberFormat="1" applyFont="1" applyFill="1" applyBorder="1" applyAlignment="1">
      <alignment horizontal="center" vertical="center" wrapText="1"/>
    </xf>
    <xf numFmtId="49" fontId="50" fillId="0" borderId="1" xfId="0" applyNumberFormat="1" applyFont="1" applyBorder="1" applyAlignment="1">
      <alignment horizontal="left" vertical="top" wrapText="1"/>
    </xf>
    <xf numFmtId="0" fontId="50" fillId="2" borderId="1" xfId="0" applyFont="1" applyFill="1" applyBorder="1" applyAlignment="1">
      <alignment horizontal="center" vertical="center" wrapText="1"/>
    </xf>
    <xf numFmtId="174" fontId="50" fillId="0" borderId="1" xfId="0" applyNumberFormat="1" applyFont="1" applyBorder="1" applyAlignment="1">
      <alignment horizontal="right" vertical="center" wrapText="1"/>
    </xf>
    <xf numFmtId="176" fontId="50" fillId="0" borderId="1" xfId="38" applyNumberFormat="1" applyFont="1" applyFill="1" applyBorder="1" applyAlignment="1">
      <alignment horizontal="right" vertical="center" wrapText="1"/>
    </xf>
    <xf numFmtId="176" fontId="50" fillId="0" borderId="1" xfId="34" applyNumberFormat="1" applyFont="1" applyFill="1" applyBorder="1" applyAlignment="1">
      <alignment horizontal="right" vertical="center" wrapText="1"/>
    </xf>
    <xf numFmtId="0" fontId="50" fillId="0" borderId="1" xfId="0" applyFont="1" applyBorder="1" applyAlignment="1">
      <alignment horizontal="left" wrapText="1"/>
    </xf>
    <xf numFmtId="174" fontId="50" fillId="0" borderId="1" xfId="0" applyNumberFormat="1" applyFont="1" applyBorder="1" applyAlignment="1">
      <alignment vertical="center" wrapText="1"/>
    </xf>
    <xf numFmtId="176" fontId="50" fillId="0" borderId="1" xfId="34" applyNumberFormat="1" applyFont="1" applyFill="1" applyBorder="1" applyAlignment="1">
      <alignment vertical="center" wrapText="1"/>
    </xf>
    <xf numFmtId="0" fontId="50" fillId="0" borderId="1" xfId="0" applyFont="1" applyBorder="1" applyAlignment="1">
      <alignment vertical="center" wrapText="1"/>
    </xf>
    <xf numFmtId="0" fontId="50" fillId="0" borderId="1" xfId="0" applyFont="1" applyBorder="1" applyAlignment="1">
      <alignment horizontal="center" vertical="center"/>
    </xf>
    <xf numFmtId="174" fontId="50" fillId="0" borderId="1" xfId="0" applyNumberFormat="1" applyFont="1" applyBorder="1" applyAlignment="1">
      <alignment vertical="center"/>
    </xf>
    <xf numFmtId="176" fontId="50" fillId="0" borderId="1" xfId="34" applyNumberFormat="1" applyFont="1" applyFill="1" applyBorder="1" applyAlignment="1">
      <alignment vertical="center"/>
    </xf>
    <xf numFmtId="2" fontId="50" fillId="0" borderId="1" xfId="0" applyNumberFormat="1" applyFont="1" applyBorder="1" applyAlignment="1">
      <alignment horizontal="center" vertical="center" wrapText="1"/>
    </xf>
    <xf numFmtId="174" fontId="50" fillId="0" borderId="1" xfId="37" applyNumberFormat="1" applyFont="1" applyFill="1" applyBorder="1" applyAlignment="1">
      <alignment horizontal="right" vertical="center" wrapText="1"/>
    </xf>
    <xf numFmtId="49" fontId="51" fillId="5" borderId="1" xfId="0" applyNumberFormat="1" applyFont="1" applyFill="1" applyBorder="1" applyAlignment="1">
      <alignment horizontal="center" vertical="center" wrapText="1"/>
    </xf>
    <xf numFmtId="0" fontId="49" fillId="5" borderId="1" xfId="0" applyFont="1" applyFill="1" applyBorder="1" applyAlignment="1">
      <alignment horizontal="left" vertical="center" wrapText="1"/>
    </xf>
    <xf numFmtId="174" fontId="51" fillId="5" borderId="1" xfId="0" applyNumberFormat="1" applyFont="1" applyFill="1" applyBorder="1" applyAlignment="1">
      <alignment horizontal="right" vertical="center" wrapText="1"/>
    </xf>
    <xf numFmtId="176" fontId="51" fillId="5" borderId="1" xfId="38" applyNumberFormat="1" applyFont="1" applyFill="1" applyBorder="1" applyAlignment="1">
      <alignment horizontal="right" vertical="center" wrapText="1"/>
    </xf>
    <xf numFmtId="176" fontId="49" fillId="5" borderId="1" xfId="38" applyNumberFormat="1" applyFont="1" applyFill="1" applyBorder="1" applyAlignment="1">
      <alignment horizontal="right" vertical="center" wrapText="1"/>
    </xf>
    <xf numFmtId="0" fontId="50" fillId="0" borderId="1" xfId="0" applyFont="1" applyBorder="1" applyAlignment="1">
      <alignment horizontal="center" vertical="center" wrapText="1"/>
    </xf>
    <xf numFmtId="177" fontId="50" fillId="0" borderId="1" xfId="38" applyNumberFormat="1" applyFont="1" applyFill="1" applyBorder="1" applyAlignment="1">
      <alignment horizontal="right" vertical="center" wrapText="1"/>
    </xf>
    <xf numFmtId="0" fontId="50" fillId="0" borderId="1" xfId="0" applyFont="1" applyBorder="1" applyAlignment="1">
      <alignment horizontal="left" vertical="top" wrapText="1"/>
    </xf>
    <xf numFmtId="49" fontId="50" fillId="0" borderId="1" xfId="0" applyNumberFormat="1" applyFont="1" applyBorder="1" applyAlignment="1">
      <alignment horizontal="center" vertical="center" wrapText="1"/>
    </xf>
    <xf numFmtId="177" fontId="50" fillId="0" borderId="1" xfId="39" applyNumberFormat="1" applyFont="1" applyBorder="1" applyAlignment="1">
      <alignment horizontal="right" vertical="center" wrapText="1"/>
    </xf>
    <xf numFmtId="0" fontId="50" fillId="0" borderId="1" xfId="39" applyFont="1" applyBorder="1" applyAlignment="1">
      <alignment horizontal="left" vertical="top" wrapText="1"/>
    </xf>
    <xf numFmtId="0" fontId="50" fillId="0" borderId="1" xfId="39" applyFont="1" applyBorder="1" applyAlignment="1">
      <alignment horizontal="center" vertical="center" wrapText="1"/>
    </xf>
    <xf numFmtId="177" fontId="51" fillId="5" borderId="1" xfId="38" applyNumberFormat="1" applyFont="1" applyFill="1" applyBorder="1" applyAlignment="1">
      <alignment horizontal="right" vertical="center" wrapText="1"/>
    </xf>
    <xf numFmtId="177" fontId="49" fillId="5" borderId="1" xfId="38" applyNumberFormat="1" applyFont="1" applyFill="1" applyBorder="1" applyAlignment="1">
      <alignment horizontal="right" vertical="center" wrapText="1"/>
    </xf>
    <xf numFmtId="0" fontId="50" fillId="0" borderId="1" xfId="0" applyFont="1" applyBorder="1" applyAlignment="1">
      <alignment horizontal="left" vertical="center" wrapText="1"/>
    </xf>
    <xf numFmtId="49" fontId="50" fillId="2" borderId="1" xfId="0" applyNumberFormat="1" applyFont="1" applyFill="1" applyBorder="1" applyAlignment="1">
      <alignment horizontal="center" vertical="center" wrapText="1"/>
    </xf>
    <xf numFmtId="174" fontId="50" fillId="0" borderId="1" xfId="38" applyNumberFormat="1" applyFont="1" applyFill="1" applyBorder="1" applyAlignment="1">
      <alignment horizontal="right" vertical="center" wrapText="1"/>
    </xf>
    <xf numFmtId="174" fontId="51" fillId="5" borderId="1" xfId="38" applyNumberFormat="1" applyFont="1" applyFill="1" applyBorder="1" applyAlignment="1">
      <alignment horizontal="right" vertical="center" wrapText="1"/>
    </xf>
    <xf numFmtId="174" fontId="49" fillId="5" borderId="1" xfId="38" applyNumberFormat="1" applyFont="1" applyFill="1" applyBorder="1" applyAlignment="1">
      <alignment horizontal="right" vertical="center" wrapText="1"/>
    </xf>
    <xf numFmtId="3" fontId="49" fillId="7" borderId="1" xfId="0" applyNumberFormat="1" applyFont="1" applyFill="1" applyBorder="1" applyAlignment="1">
      <alignment horizontal="left" vertical="center" wrapText="1" indent="7"/>
    </xf>
    <xf numFmtId="173" fontId="51" fillId="5" borderId="1" xfId="0" applyNumberFormat="1" applyFont="1" applyFill="1" applyBorder="1" applyAlignment="1">
      <alignment horizontal="right" vertical="center" wrapText="1"/>
    </xf>
    <xf numFmtId="173" fontId="51" fillId="5" borderId="1" xfId="38" applyNumberFormat="1" applyFont="1" applyFill="1" applyBorder="1" applyAlignment="1">
      <alignment horizontal="right" vertical="center" wrapText="1"/>
    </xf>
    <xf numFmtId="0" fontId="49" fillId="7" borderId="1" xfId="0" applyFont="1" applyFill="1" applyBorder="1" applyAlignment="1">
      <alignment horizontal="left" vertical="top" wrapText="1"/>
    </xf>
    <xf numFmtId="174" fontId="50" fillId="0" borderId="1" xfId="0" applyNumberFormat="1" applyFont="1" applyBorder="1" applyAlignment="1">
      <alignment horizontal="right" vertical="center"/>
    </xf>
    <xf numFmtId="174" fontId="50" fillId="0" borderId="1" xfId="34" applyNumberFormat="1" applyFont="1" applyFill="1" applyBorder="1" applyAlignment="1">
      <alignment horizontal="right" vertical="center" wrapText="1"/>
    </xf>
    <xf numFmtId="165" fontId="51" fillId="5" borderId="1" xfId="38" applyFont="1" applyFill="1" applyBorder="1" applyAlignment="1">
      <alignment horizontal="right" vertical="center" wrapText="1"/>
    </xf>
    <xf numFmtId="0" fontId="49" fillId="7" borderId="1" xfId="0" applyFont="1" applyFill="1" applyBorder="1" applyAlignment="1">
      <alignment vertical="top"/>
    </xf>
    <xf numFmtId="173" fontId="50" fillId="0" borderId="1" xfId="0" applyNumberFormat="1" applyFont="1" applyBorder="1" applyAlignment="1">
      <alignment vertical="center"/>
    </xf>
    <xf numFmtId="0" fontId="49" fillId="7" borderId="1" xfId="0" applyFont="1" applyFill="1" applyBorder="1" applyAlignment="1">
      <alignment horizontal="left" vertical="top"/>
    </xf>
    <xf numFmtId="173" fontId="47" fillId="2" borderId="1" xfId="0" applyNumberFormat="1" applyFont="1" applyFill="1" applyBorder="1" applyAlignment="1">
      <alignment horizontal="center" vertical="center" wrapText="1"/>
    </xf>
    <xf numFmtId="0" fontId="49" fillId="2" borderId="13" xfId="0" applyFont="1" applyFill="1" applyBorder="1" applyAlignment="1">
      <alignment wrapText="1"/>
    </xf>
    <xf numFmtId="0" fontId="49" fillId="2" borderId="15" xfId="0" applyFont="1" applyFill="1" applyBorder="1" applyAlignment="1">
      <alignment wrapText="1"/>
    </xf>
    <xf numFmtId="0" fontId="49" fillId="2" borderId="14" xfId="0" applyFont="1" applyFill="1" applyBorder="1" applyAlignment="1">
      <alignment wrapText="1"/>
    </xf>
    <xf numFmtId="0" fontId="53" fillId="0" borderId="1" xfId="0" applyFont="1" applyBorder="1"/>
    <xf numFmtId="0" fontId="53" fillId="0" borderId="1" xfId="0" applyFont="1" applyBorder="1" applyAlignment="1">
      <alignment wrapText="1"/>
    </xf>
    <xf numFmtId="0" fontId="49" fillId="0" borderId="13" xfId="0" applyFont="1" applyBorder="1" applyAlignment="1">
      <alignment wrapText="1"/>
    </xf>
    <xf numFmtId="0" fontId="49" fillId="0" borderId="15" xfId="0" applyFont="1" applyBorder="1" applyAlignment="1">
      <alignment wrapText="1"/>
    </xf>
    <xf numFmtId="178" fontId="50" fillId="0" borderId="1" xfId="39" applyNumberFormat="1" applyFont="1" applyBorder="1" applyAlignment="1">
      <alignment horizontal="right" vertical="center" wrapText="1"/>
    </xf>
    <xf numFmtId="179" fontId="50" fillId="0" borderId="1" xfId="38" applyNumberFormat="1" applyFont="1" applyFill="1" applyBorder="1" applyAlignment="1">
      <alignment horizontal="right" vertical="center" wrapText="1"/>
    </xf>
    <xf numFmtId="175" fontId="49" fillId="5" borderId="1" xfId="38" applyNumberFormat="1" applyFont="1" applyFill="1" applyBorder="1" applyAlignment="1">
      <alignment horizontal="right" vertical="center" wrapText="1"/>
    </xf>
    <xf numFmtId="0" fontId="49" fillId="0" borderId="14" xfId="0" applyFont="1" applyBorder="1" applyAlignment="1">
      <alignment wrapText="1"/>
    </xf>
    <xf numFmtId="0" fontId="49" fillId="7" borderId="1" xfId="0" applyFont="1" applyFill="1" applyBorder="1" applyAlignment="1">
      <alignment horizontal="left"/>
    </xf>
    <xf numFmtId="174" fontId="49" fillId="7" borderId="1" xfId="38" applyNumberFormat="1" applyFont="1" applyFill="1" applyBorder="1" applyAlignment="1">
      <alignment horizontal="right" vertical="center" wrapText="1"/>
    </xf>
    <xf numFmtId="42" fontId="50" fillId="0" borderId="1" xfId="34" applyFont="1" applyFill="1" applyBorder="1" applyAlignment="1">
      <alignment vertical="center"/>
    </xf>
    <xf numFmtId="42" fontId="49" fillId="5" borderId="1" xfId="34" applyFont="1" applyFill="1" applyBorder="1" applyAlignment="1">
      <alignment horizontal="right" vertical="center" wrapText="1"/>
    </xf>
    <xf numFmtId="2" fontId="49" fillId="7" borderId="1" xfId="0" applyNumberFormat="1" applyFont="1" applyFill="1" applyBorder="1" applyAlignment="1">
      <alignment horizontal="center" vertical="center" wrapText="1"/>
    </xf>
    <xf numFmtId="0" fontId="49" fillId="7" borderId="1" xfId="0" applyFont="1" applyFill="1" applyBorder="1" applyAlignment="1">
      <alignment horizontal="left" vertical="center" wrapText="1"/>
    </xf>
    <xf numFmtId="0" fontId="44" fillId="6" borderId="1" xfId="0" applyFont="1" applyFill="1" applyBorder="1" applyAlignment="1">
      <alignment horizontal="center" vertical="center"/>
    </xf>
    <xf numFmtId="0" fontId="44" fillId="6" borderId="1" xfId="0" applyFont="1" applyFill="1" applyBorder="1" applyAlignment="1">
      <alignment horizontal="left" vertical="top" wrapText="1"/>
    </xf>
    <xf numFmtId="0" fontId="44" fillId="6" borderId="1" xfId="0" applyFont="1" applyFill="1" applyBorder="1" applyAlignment="1">
      <alignment horizontal="center" vertical="center" wrapText="1"/>
    </xf>
    <xf numFmtId="174" fontId="44" fillId="6" borderId="1" xfId="0" applyNumberFormat="1" applyFont="1" applyFill="1" applyBorder="1" applyAlignment="1">
      <alignment horizontal="right" vertical="center" wrapText="1"/>
    </xf>
    <xf numFmtId="165" fontId="44" fillId="6" borderId="1" xfId="38" applyFont="1" applyFill="1" applyBorder="1" applyAlignment="1">
      <alignment horizontal="right" vertical="center" wrapText="1"/>
    </xf>
    <xf numFmtId="175" fontId="50" fillId="0" borderId="13" xfId="38" applyNumberFormat="1" applyFont="1" applyFill="1" applyBorder="1" applyAlignment="1">
      <alignment horizontal="right" vertical="center" wrapText="1"/>
    </xf>
    <xf numFmtId="43" fontId="0" fillId="0" borderId="0" xfId="37" applyFont="1" applyAlignment="1">
      <alignment wrapText="1"/>
    </xf>
    <xf numFmtId="0" fontId="51" fillId="6" borderId="1" xfId="39" applyFont="1" applyFill="1" applyBorder="1" applyAlignment="1">
      <alignment horizontal="center" vertical="center" wrapText="1"/>
    </xf>
    <xf numFmtId="174" fontId="51" fillId="6" borderId="13" xfId="0" applyNumberFormat="1" applyFont="1" applyFill="1" applyBorder="1" applyAlignment="1">
      <alignment horizontal="right" vertical="center" wrapText="1"/>
    </xf>
    <xf numFmtId="175" fontId="51" fillId="6" borderId="13" xfId="38" applyNumberFormat="1" applyFont="1" applyFill="1" applyBorder="1" applyAlignment="1">
      <alignment horizontal="right" vertical="center" wrapText="1"/>
    </xf>
    <xf numFmtId="175" fontId="51" fillId="6" borderId="1" xfId="38" applyNumberFormat="1" applyFont="1" applyFill="1" applyBorder="1" applyAlignment="1">
      <alignment horizontal="right" vertical="center" wrapText="1"/>
    </xf>
    <xf numFmtId="175" fontId="51" fillId="0" borderId="13" xfId="38" applyNumberFormat="1" applyFont="1" applyFill="1" applyBorder="1" applyAlignment="1">
      <alignment horizontal="right" vertical="center" wrapText="1"/>
    </xf>
    <xf numFmtId="42" fontId="50" fillId="0" borderId="13" xfId="34" applyFont="1" applyFill="1" applyBorder="1" applyAlignment="1">
      <alignment vertical="center"/>
    </xf>
    <xf numFmtId="181" fontId="48" fillId="0" borderId="0" xfId="40" applyNumberFormat="1" applyFont="1" applyBorder="1" applyAlignment="1">
      <alignment horizontal="center" vertical="center"/>
    </xf>
    <xf numFmtId="175" fontId="0" fillId="0" borderId="0" xfId="0" applyNumberFormat="1" applyAlignment="1">
      <alignment wrapText="1"/>
    </xf>
    <xf numFmtId="0" fontId="44" fillId="7" borderId="1" xfId="0" applyFont="1" applyFill="1" applyBorder="1" applyAlignment="1">
      <alignment horizontal="center" vertical="center" wrapText="1"/>
    </xf>
    <xf numFmtId="174" fontId="44" fillId="7" borderId="1" xfId="0" applyNumberFormat="1" applyFont="1" applyFill="1" applyBorder="1" applyAlignment="1">
      <alignment horizontal="right" vertical="center" wrapText="1"/>
    </xf>
    <xf numFmtId="165" fontId="44" fillId="7" borderId="1" xfId="38" applyFont="1" applyFill="1" applyBorder="1" applyAlignment="1">
      <alignment horizontal="right" vertical="center" wrapText="1"/>
    </xf>
    <xf numFmtId="0" fontId="47" fillId="0" borderId="1" xfId="0" applyFont="1" applyBorder="1" applyAlignment="1">
      <alignment horizontal="left" wrapText="1"/>
    </xf>
    <xf numFmtId="0" fontId="50" fillId="0" borderId="1" xfId="0" applyFont="1" applyBorder="1" applyAlignment="1">
      <alignment vertical="center"/>
    </xf>
    <xf numFmtId="177" fontId="50" fillId="0" borderId="1" xfId="34" applyNumberFormat="1" applyFont="1" applyFill="1" applyBorder="1" applyAlignment="1">
      <alignment horizontal="right" vertical="center" wrapText="1"/>
    </xf>
    <xf numFmtId="42" fontId="50" fillId="0" borderId="1" xfId="34" applyFont="1" applyFill="1" applyBorder="1" applyAlignment="1">
      <alignment vertical="center" wrapText="1"/>
    </xf>
    <xf numFmtId="0" fontId="50" fillId="5" borderId="1" xfId="0" applyFont="1" applyFill="1" applyBorder="1" applyAlignment="1">
      <alignment horizontal="center" vertical="center"/>
    </xf>
    <xf numFmtId="0" fontId="49" fillId="8" borderId="1" xfId="0" applyFont="1" applyFill="1" applyBorder="1" applyAlignment="1">
      <alignment horizontal="left" vertical="center" wrapText="1"/>
    </xf>
    <xf numFmtId="0" fontId="50" fillId="5" borderId="1" xfId="0" applyFont="1" applyFill="1" applyBorder="1"/>
    <xf numFmtId="179" fontId="50" fillId="5" borderId="1" xfId="0" applyNumberFormat="1" applyFont="1" applyFill="1" applyBorder="1"/>
    <xf numFmtId="173" fontId="49" fillId="7" borderId="1" xfId="0" applyNumberFormat="1" applyFont="1" applyFill="1" applyBorder="1" applyAlignment="1">
      <alignment horizontal="center" vertical="center"/>
    </xf>
    <xf numFmtId="0" fontId="49" fillId="7" borderId="1" xfId="0" applyFont="1" applyFill="1" applyBorder="1"/>
    <xf numFmtId="2" fontId="50" fillId="0" borderId="1" xfId="0" applyNumberFormat="1" applyFont="1" applyBorder="1" applyAlignment="1">
      <alignment horizontal="center" vertical="center"/>
    </xf>
    <xf numFmtId="49" fontId="51" fillId="8" borderId="1" xfId="0" applyNumberFormat="1" applyFont="1" applyFill="1" applyBorder="1" applyAlignment="1">
      <alignment horizontal="center" vertical="center" wrapText="1"/>
    </xf>
    <xf numFmtId="174" fontId="51" fillId="8" borderId="1" xfId="0" applyNumberFormat="1" applyFont="1" applyFill="1" applyBorder="1" applyAlignment="1">
      <alignment horizontal="right" vertical="center" wrapText="1"/>
    </xf>
    <xf numFmtId="165" fontId="51" fillId="8" borderId="1" xfId="0" applyNumberFormat="1" applyFont="1" applyFill="1" applyBorder="1" applyAlignment="1">
      <alignment horizontal="right" vertical="center" wrapText="1"/>
    </xf>
    <xf numFmtId="179" fontId="49" fillId="8" borderId="1" xfId="0" applyNumberFormat="1" applyFont="1" applyFill="1" applyBorder="1" applyAlignment="1">
      <alignment horizontal="right" vertical="center" wrapText="1"/>
    </xf>
    <xf numFmtId="0" fontId="53" fillId="0" borderId="0" xfId="0" applyFont="1" applyAlignment="1">
      <alignment horizontal="center" vertical="center" wrapText="1"/>
    </xf>
    <xf numFmtId="165" fontId="54" fillId="9" borderId="13" xfId="0" applyNumberFormat="1" applyFont="1" applyFill="1" applyBorder="1" applyAlignment="1">
      <alignment horizontal="right" vertical="center" wrapText="1"/>
    </xf>
    <xf numFmtId="165" fontId="54" fillId="9" borderId="15" xfId="0" applyNumberFormat="1" applyFont="1" applyFill="1" applyBorder="1" applyAlignment="1">
      <alignment vertical="center" wrapText="1"/>
    </xf>
    <xf numFmtId="165" fontId="54" fillId="9" borderId="14" xfId="0" applyNumberFormat="1" applyFont="1" applyFill="1" applyBorder="1" applyAlignment="1">
      <alignment vertical="center" wrapText="1"/>
    </xf>
    <xf numFmtId="175" fontId="54" fillId="10" borderId="1" xfId="0" applyNumberFormat="1" applyFont="1" applyFill="1" applyBorder="1"/>
    <xf numFmtId="0" fontId="50" fillId="0" borderId="3" xfId="0" applyFont="1" applyBorder="1"/>
    <xf numFmtId="0" fontId="47" fillId="0" borderId="4" xfId="0" applyFont="1" applyBorder="1" applyAlignment="1">
      <alignment horizontal="right" vertical="center"/>
    </xf>
    <xf numFmtId="0" fontId="55" fillId="0" borderId="4" xfId="0" applyFont="1" applyBorder="1" applyAlignment="1">
      <alignment horizontal="center" vertical="center" wrapText="1"/>
    </xf>
    <xf numFmtId="0" fontId="47" fillId="0" borderId="4" xfId="0" applyFont="1" applyBorder="1" applyAlignment="1">
      <alignment horizontal="center" vertical="center"/>
    </xf>
    <xf numFmtId="9" fontId="50" fillId="0" borderId="4" xfId="0" applyNumberFormat="1" applyFont="1" applyBorder="1"/>
    <xf numFmtId="175" fontId="56" fillId="0" borderId="1" xfId="0" applyNumberFormat="1" applyFont="1" applyBorder="1"/>
    <xf numFmtId="0" fontId="50" fillId="0" borderId="6" xfId="0" applyFont="1" applyBorder="1"/>
    <xf numFmtId="0" fontId="47" fillId="0" borderId="0" xfId="0" applyFont="1" applyAlignment="1">
      <alignment horizontal="right" vertical="center"/>
    </xf>
    <xf numFmtId="0" fontId="55" fillId="0" borderId="0" xfId="0" applyFont="1" applyAlignment="1">
      <alignment horizontal="center" vertical="center" wrapText="1"/>
    </xf>
    <xf numFmtId="0" fontId="47" fillId="0" borderId="0" xfId="0" applyFont="1" applyAlignment="1">
      <alignment horizontal="center" vertical="center"/>
    </xf>
    <xf numFmtId="9" fontId="50" fillId="0" borderId="0" xfId="0" applyNumberFormat="1" applyFont="1"/>
    <xf numFmtId="0" fontId="57" fillId="0" borderId="8" xfId="0" applyFont="1" applyBorder="1"/>
    <xf numFmtId="0" fontId="54" fillId="0" borderId="2" xfId="0" applyFont="1" applyBorder="1" applyAlignment="1">
      <alignment horizontal="right" vertical="center"/>
    </xf>
    <xf numFmtId="0" fontId="55" fillId="0" borderId="2" xfId="0" applyFont="1" applyBorder="1" applyAlignment="1">
      <alignment horizontal="center" vertical="center" wrapText="1"/>
    </xf>
    <xf numFmtId="0" fontId="58" fillId="0" borderId="2" xfId="0" applyFont="1" applyBorder="1" applyAlignment="1">
      <alignment horizontal="center" vertical="center"/>
    </xf>
    <xf numFmtId="0" fontId="57" fillId="0" borderId="2" xfId="0" applyFont="1" applyBorder="1"/>
    <xf numFmtId="175" fontId="54" fillId="10" borderId="1" xfId="0" applyNumberFormat="1" applyFont="1" applyFill="1" applyBorder="1" applyAlignment="1">
      <alignment vertical="center"/>
    </xf>
    <xf numFmtId="0" fontId="59" fillId="0" borderId="0" xfId="0" applyFont="1"/>
    <xf numFmtId="0" fontId="60" fillId="0" borderId="0" xfId="0" applyFont="1" applyAlignment="1">
      <alignment wrapText="1"/>
    </xf>
    <xf numFmtId="0" fontId="53" fillId="0" borderId="0" xfId="0" applyFont="1" applyAlignment="1">
      <alignment wrapText="1"/>
    </xf>
    <xf numFmtId="0" fontId="0" fillId="0" borderId="0" xfId="0" applyAlignment="1">
      <alignment horizontal="center" vertical="center" wrapText="1"/>
    </xf>
    <xf numFmtId="0" fontId="61" fillId="0" borderId="0" xfId="0" applyFont="1" applyAlignment="1">
      <alignment wrapText="1"/>
    </xf>
    <xf numFmtId="0" fontId="61" fillId="0" borderId="0" xfId="0" applyFont="1" applyAlignment="1">
      <alignment horizontal="center" vertical="center" wrapText="1"/>
    </xf>
    <xf numFmtId="174" fontId="61" fillId="0" borderId="0" xfId="0" applyNumberFormat="1" applyFont="1" applyAlignment="1">
      <alignment horizontal="right" vertical="center" wrapText="1"/>
    </xf>
  </cellXfs>
  <cellStyles count="41">
    <cellStyle name="Millares" xfId="37" builtinId="3"/>
    <cellStyle name="Millares [0]" xfId="21" builtinId="6"/>
    <cellStyle name="Millares [0] 2" xfId="25" xr:uid="{B4EE1D5B-FD3F-42AC-95ED-95C055410FEE}"/>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oneda [0]" xfId="34" builtinId="7"/>
    <cellStyle name="Moneda [0] 2" xfId="17" xr:uid="{00000000-0005-0000-0000-000004000000}"/>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4" xfId="33" xr:uid="{1864A511-58E5-4F30-B6C6-12D8E8BEEE5B}"/>
    <cellStyle name="Moneda 5" xfId="38" xr:uid="{FEB4DD1D-3654-4292-95DD-54731E94AC8A}"/>
    <cellStyle name="Moneda 7" xfId="20" xr:uid="{00000000-0005-0000-0000-000009000000}"/>
    <cellStyle name="Moneda 7 2" xfId="40" xr:uid="{EC270E5F-3904-4C5E-98CD-DD6D586905B8}"/>
    <cellStyle name="Normal" xfId="0" builtinId="0"/>
    <cellStyle name="Normal 10" xfId="6" xr:uid="{00000000-0005-0000-0000-00000B000000}"/>
    <cellStyle name="Normal 12" xfId="19" xr:uid="{00000000-0005-0000-0000-00000C000000}"/>
    <cellStyle name="Normal 2" xfId="10" xr:uid="{00000000-0005-0000-0000-00000D000000}"/>
    <cellStyle name="Normal 2 2" xfId="14" xr:uid="{00000000-0005-0000-0000-00000E000000}"/>
    <cellStyle name="Normal 2 2 2" xfId="31" xr:uid="{228DE3BF-CCB2-4F89-9ABC-9143256676D7}"/>
    <cellStyle name="Normal 2 3" xfId="18" xr:uid="{00000000-0005-0000-0000-00000F000000}"/>
    <cellStyle name="Normal 2 4" xfId="35" xr:uid="{C5495107-0308-4863-A44C-0A0D4BCC744C}"/>
    <cellStyle name="Normal 2 60" xfId="36" xr:uid="{CC6D4278-503B-48AE-A9B8-78D258F742D4}"/>
    <cellStyle name="Normal 3" xfId="22" xr:uid="{00000000-0005-0000-0000-000010000000}"/>
    <cellStyle name="Normal 3 2" xfId="27" xr:uid="{0E97378B-1E7C-4D77-A900-98946525B51B}"/>
    <cellStyle name="Normal 3 3" xfId="39" xr:uid="{8EBCA4F3-FB74-44F6-AC9F-5145F14FA927}"/>
    <cellStyle name="Normal 4" xfId="29" xr:uid="{B299BDDA-4231-4AB1-9DED-D0B88C3C909D}"/>
    <cellStyle name="Normal 5" xfId="24" xr:uid="{D5D4BAC2-C6FA-4DDE-AC39-B55977E54D02}"/>
    <cellStyle name="Normal 6" xfId="2" xr:uid="{00000000-0005-0000-0000-000011000000}"/>
    <cellStyle name="Normal 7" xfId="32" xr:uid="{D2D37B0C-2032-4C12-87C0-D4A2B63A9B3C}"/>
    <cellStyle name="Normal 9" xfId="1" xr:uid="{00000000-0005-0000-0000-000012000000}"/>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ual 2" xfId="4" xr:uid="{00000000-0005-0000-0000-00001700000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167984</xdr:colOff>
      <xdr:row>0</xdr:row>
      <xdr:rowOff>209551</xdr:rowOff>
    </xdr:from>
    <xdr:to>
      <xdr:col>5</xdr:col>
      <xdr:colOff>1133475</xdr:colOff>
      <xdr:row>0</xdr:row>
      <xdr:rowOff>742951</xdr:rowOff>
    </xdr:to>
    <xdr:pic>
      <xdr:nvPicPr>
        <xdr:cNvPr id="2" name="Imagen 1">
          <a:extLst>
            <a:ext uri="{FF2B5EF4-FFF2-40B4-BE49-F238E27FC236}">
              <a16:creationId xmlns:a16="http://schemas.microsoft.com/office/drawing/2014/main" id="{D932BBA9-1636-4F0A-9B98-E6C0A1A9D3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4959" y="209551"/>
          <a:ext cx="965491" cy="5334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n&#225;lisis%20Unitarios%20-%20Franci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ropbox/000.%202021_OS%20000/8.%20INV%207%20LAB.%20MECANICA/TRABAJO%20INV%207%20LAB.%20MECANICA/2.%20PPTO%20DE%20OBRA+ESPECIFICACIONES%20Ajustadas/6.%20PPTO%20OBRAS%20DE%20ADECUACION%20LAB_MECANICA%20-%20para%20Publica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C:\Users\TatianaMesa\Desktop\UTP\Financiera\APUS%20-%20Nuevo%20Amanec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E:\Users\Usuario%20UTP\Google%20Drive\Drive\1_UTP_DIANA%20PAVA\2-CTO%20173-2017\5-TUNEL%202017\7-AGOSTO\170815%20Ppto%20Gral%20Tunel%20UTP+Mec&#225;nic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CANTIDADES\UNITARI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dministra%20Planeaci&#243;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APUS%20Y%20PRESUPUESTO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BASE%20DE%20DATOS%200110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LSON\AGUAS%20FINALES%20ENERO%2020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FLUJO%20BAHIA%20PAL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C:\C:\Users\TatianaMesa\Desktop\UTP\Galpon\Gesti&#243;n%20de%20Docs\PTTO%20FINAL%20MECANICA-UTP%20SEP-2017_ESTRUCTU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ropbox/00.%202020_OS%20117/1.%20ED_INGENIERIAS/TRABAJO%20ED_INGENIERIAS_2020/00.%20PBSERVACIONES_SGR%20JULIO%2010------/PPTO%20ED_ING%20V-3%20(1)-JUL13%20LIMPIO%20-%20IMPRES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ropboxPortableAHK/Dropbox/1-2017%20OS-688----------/6.%202017%20ED_MECANICA/2.%20CARPETA%20DE%20TRABAJO/PTTO%20FINAL%20MECANICA-UTP%20SEP-2017_ESTRUCT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O Lab Mecánica"/>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149" t="s">
        <v>1</v>
      </c>
      <c r="C2" s="149"/>
      <c r="D2" s="149"/>
      <c r="E2" s="149"/>
      <c r="F2" s="149"/>
      <c r="G2" s="149"/>
      <c r="H2" s="149"/>
    </row>
    <row r="3" spans="2:9" ht="15.95" customHeight="1">
      <c r="B3" s="150" t="s">
        <v>2</v>
      </c>
      <c r="C3" s="150"/>
      <c r="D3" s="150"/>
      <c r="E3" s="150"/>
      <c r="F3" s="150"/>
      <c r="G3" s="150"/>
      <c r="H3" s="150"/>
    </row>
    <row r="4" spans="2:9" ht="15.95" customHeight="1">
      <c r="B4" s="150" t="s">
        <v>3</v>
      </c>
      <c r="C4" s="150"/>
      <c r="D4" s="150"/>
      <c r="E4" s="150"/>
      <c r="F4" s="150"/>
      <c r="G4" s="150"/>
      <c r="H4" s="150"/>
    </row>
    <row r="6" spans="2:9">
      <c r="B6" s="151" t="s">
        <v>1</v>
      </c>
      <c r="C6" s="151"/>
      <c r="D6" s="151"/>
      <c r="E6" s="151"/>
      <c r="F6" s="151"/>
      <c r="G6" s="151"/>
      <c r="H6" s="151"/>
    </row>
    <row r="7" spans="2:9" ht="17.100000000000001" customHeight="1">
      <c r="B7" s="12"/>
      <c r="C7" s="152" t="s">
        <v>4</v>
      </c>
      <c r="D7" s="152"/>
      <c r="E7" s="152"/>
      <c r="F7" s="152"/>
      <c r="G7" s="152"/>
      <c r="H7" s="152"/>
    </row>
    <row r="8" spans="2:9" ht="15.95" customHeight="1">
      <c r="B8" s="12"/>
      <c r="C8" s="148" t="s">
        <v>1</v>
      </c>
      <c r="D8" s="148"/>
      <c r="E8" s="148"/>
      <c r="F8" s="148"/>
      <c r="G8" s="13"/>
      <c r="H8" s="14" t="s">
        <v>1</v>
      </c>
    </row>
    <row r="9" spans="2:9">
      <c r="B9" s="12"/>
      <c r="C9" s="145" t="s">
        <v>5</v>
      </c>
      <c r="D9" s="145"/>
      <c r="E9" s="145"/>
      <c r="F9" s="145"/>
      <c r="G9" s="145"/>
      <c r="H9" s="145"/>
    </row>
    <row r="10" spans="2:9">
      <c r="B10" s="12"/>
      <c r="C10" s="145"/>
      <c r="D10" s="145"/>
      <c r="E10" s="145"/>
      <c r="F10" s="145"/>
      <c r="G10" s="145"/>
      <c r="H10" s="145"/>
    </row>
    <row r="12" spans="2:9" ht="15.95" customHeight="1">
      <c r="B12" s="146" t="s">
        <v>10</v>
      </c>
      <c r="C12" s="146"/>
      <c r="D12" s="146"/>
      <c r="E12" s="146"/>
      <c r="F12" s="146"/>
      <c r="G12" s="2"/>
      <c r="H12" s="2"/>
      <c r="I12" s="3"/>
    </row>
    <row r="13" spans="2:9" ht="25.5">
      <c r="B13" s="91" t="s">
        <v>0</v>
      </c>
      <c r="C13" s="91" t="s">
        <v>6</v>
      </c>
      <c r="D13" s="91" t="s">
        <v>7</v>
      </c>
      <c r="E13" s="91" t="s">
        <v>8</v>
      </c>
      <c r="F13" s="91"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147" t="s">
        <v>14</v>
      </c>
      <c r="C20" s="147"/>
      <c r="D20" s="147"/>
      <c r="E20" s="147"/>
      <c r="F20" s="147"/>
      <c r="G20" s="147"/>
    </row>
    <row r="21" spans="2:7" ht="38.25">
      <c r="B21" s="91" t="s">
        <v>0</v>
      </c>
      <c r="C21" s="91" t="s">
        <v>17</v>
      </c>
      <c r="D21" s="91" t="s">
        <v>11</v>
      </c>
      <c r="E21" s="92" t="s">
        <v>12</v>
      </c>
      <c r="F21" s="91" t="s">
        <v>13</v>
      </c>
      <c r="G21" s="91"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J67"/>
  <sheetViews>
    <sheetView zoomScale="130" zoomScaleNormal="130" workbookViewId="0">
      <selection activeCell="J45" sqref="J45"/>
    </sheetView>
  </sheetViews>
  <sheetFormatPr baseColWidth="10" defaultColWidth="9.42578125" defaultRowHeight="15"/>
  <cols>
    <col min="1" max="1" width="1.85546875" style="19" customWidth="1"/>
    <col min="2" max="2" width="5.85546875" style="21" customWidth="1"/>
    <col min="3" max="3" width="41.42578125" style="30" customWidth="1"/>
    <col min="4" max="4" width="9.85546875" style="45" customWidth="1"/>
    <col min="5" max="5" width="8" style="46" customWidth="1"/>
    <col min="6" max="6" width="12.85546875" style="22" customWidth="1"/>
    <col min="7" max="7" width="10.85546875" style="22" customWidth="1"/>
    <col min="8" max="8" width="12.85546875" style="22" customWidth="1"/>
    <col min="9" max="9" width="1.85546875" style="19" customWidth="1"/>
    <col min="10" max="10" width="19.140625" style="19" customWidth="1"/>
    <col min="11" max="11" width="18.42578125" style="19" customWidth="1"/>
    <col min="12" max="16384" width="9.42578125" style="19"/>
  </cols>
  <sheetData>
    <row r="2" spans="2:10" ht="15.95" customHeight="1">
      <c r="B2" s="165" t="s">
        <v>1</v>
      </c>
      <c r="C2" s="165"/>
      <c r="D2" s="165"/>
      <c r="E2" s="165"/>
      <c r="F2" s="165"/>
      <c r="G2" s="165"/>
      <c r="H2" s="165"/>
    </row>
    <row r="3" spans="2:10" ht="15.95" customHeight="1">
      <c r="B3" s="166" t="s">
        <v>25</v>
      </c>
      <c r="C3" s="166"/>
      <c r="D3" s="166"/>
      <c r="E3" s="166"/>
      <c r="F3" s="166"/>
      <c r="G3" s="166"/>
      <c r="H3" s="166"/>
    </row>
    <row r="4" spans="2:10" ht="15.95" customHeight="1">
      <c r="B4" s="166" t="s">
        <v>116</v>
      </c>
      <c r="C4" s="166"/>
      <c r="D4" s="166"/>
      <c r="E4" s="166"/>
      <c r="F4" s="166"/>
      <c r="G4" s="166"/>
      <c r="H4" s="166"/>
    </row>
    <row r="6" spans="2:10">
      <c r="B6" s="167" t="s">
        <v>26</v>
      </c>
      <c r="C6" s="167"/>
      <c r="D6" s="167"/>
      <c r="E6" s="167"/>
      <c r="F6" s="167"/>
      <c r="G6" s="167"/>
      <c r="H6" s="167"/>
    </row>
    <row r="7" spans="2:10">
      <c r="B7" s="20"/>
      <c r="C7" s="58" t="s">
        <v>74</v>
      </c>
      <c r="D7" s="55"/>
      <c r="E7" s="55"/>
      <c r="F7" s="55"/>
      <c r="G7" s="55"/>
      <c r="H7" s="56"/>
    </row>
    <row r="8" spans="2:10" ht="17.100000000000001" customHeight="1">
      <c r="C8" s="168" t="s">
        <v>73</v>
      </c>
      <c r="D8" s="169"/>
      <c r="E8" s="169"/>
      <c r="F8" s="169"/>
      <c r="G8" s="170"/>
      <c r="H8" s="171"/>
    </row>
    <row r="9" spans="2:10" ht="15.95" customHeight="1">
      <c r="C9" s="163" t="s">
        <v>27</v>
      </c>
      <c r="D9" s="164"/>
      <c r="E9" s="164"/>
      <c r="F9" s="164"/>
      <c r="G9" s="54"/>
      <c r="H9" s="23">
        <v>3</v>
      </c>
    </row>
    <row r="10" spans="2:10">
      <c r="C10" s="24" t="s">
        <v>1</v>
      </c>
      <c r="D10" s="25"/>
      <c r="E10" s="26"/>
      <c r="F10" s="27"/>
      <c r="G10" s="28"/>
      <c r="H10" s="29" t="s">
        <v>1</v>
      </c>
    </row>
    <row r="12" spans="2:10" ht="15.95" customHeight="1">
      <c r="B12" s="203" t="s">
        <v>28</v>
      </c>
      <c r="C12" s="203"/>
      <c r="D12" s="203"/>
      <c r="E12" s="203"/>
      <c r="F12" s="203"/>
      <c r="G12" s="203"/>
      <c r="H12" s="203"/>
      <c r="I12" s="30"/>
      <c r="J12" s="30"/>
    </row>
    <row r="14" spans="2:10" ht="17.100000000000001" customHeight="1">
      <c r="B14" s="204" t="s">
        <v>0</v>
      </c>
      <c r="C14" s="204" t="s">
        <v>29</v>
      </c>
      <c r="D14" s="207" t="s">
        <v>30</v>
      </c>
      <c r="E14" s="204" t="s">
        <v>31</v>
      </c>
      <c r="F14" s="207" t="s">
        <v>32</v>
      </c>
      <c r="G14" s="207" t="s">
        <v>33</v>
      </c>
      <c r="H14" s="207" t="s">
        <v>34</v>
      </c>
    </row>
    <row r="15" spans="2:10">
      <c r="B15" s="205"/>
      <c r="C15" s="205"/>
      <c r="D15" s="207"/>
      <c r="E15" s="205"/>
      <c r="F15" s="207"/>
      <c r="G15" s="207" t="s">
        <v>35</v>
      </c>
      <c r="H15" s="207"/>
    </row>
    <row r="16" spans="2:10">
      <c r="B16" s="206"/>
      <c r="C16" s="206"/>
      <c r="D16" s="84" t="s">
        <v>36</v>
      </c>
      <c r="E16" s="206"/>
      <c r="F16" s="84" t="s">
        <v>37</v>
      </c>
      <c r="G16" s="84" t="s">
        <v>38</v>
      </c>
      <c r="H16" s="84" t="s">
        <v>24</v>
      </c>
    </row>
    <row r="17" spans="2:8">
      <c r="B17" s="133" t="s">
        <v>39</v>
      </c>
      <c r="C17" s="132" t="s">
        <v>272</v>
      </c>
      <c r="D17" s="144"/>
      <c r="E17" s="140"/>
      <c r="F17" s="84"/>
      <c r="G17" s="84"/>
      <c r="H17" s="32">
        <f t="shared" ref="H17:H19" si="0">+D17*(1+E17)*F17*G17</f>
        <v>0</v>
      </c>
    </row>
    <row r="18" spans="2:8">
      <c r="B18" s="133" t="s">
        <v>40</v>
      </c>
      <c r="C18" s="132" t="s">
        <v>244</v>
      </c>
      <c r="D18" s="131"/>
      <c r="E18" s="31"/>
      <c r="F18" s="31"/>
      <c r="G18" s="31"/>
      <c r="H18" s="32">
        <f t="shared" si="0"/>
        <v>0</v>
      </c>
    </row>
    <row r="19" spans="2:8" ht="25.5">
      <c r="B19" s="133" t="s">
        <v>41</v>
      </c>
      <c r="C19" s="132" t="s">
        <v>269</v>
      </c>
      <c r="D19" s="131"/>
      <c r="E19" s="31"/>
      <c r="F19" s="31"/>
      <c r="G19" s="31"/>
      <c r="H19" s="32">
        <f t="shared" si="0"/>
        <v>0</v>
      </c>
    </row>
    <row r="20" spans="2:8" ht="30">
      <c r="B20" s="133" t="s">
        <v>42</v>
      </c>
      <c r="C20" s="135" t="s">
        <v>277</v>
      </c>
      <c r="D20" s="131"/>
      <c r="E20" s="31"/>
      <c r="F20" s="31"/>
      <c r="G20" s="31"/>
      <c r="H20" s="32">
        <f t="shared" ref="H20:H28" si="1">+D20*(1+E20)*F20*G20</f>
        <v>0</v>
      </c>
    </row>
    <row r="21" spans="2:8" ht="30">
      <c r="B21" s="133" t="s">
        <v>43</v>
      </c>
      <c r="C21" s="135" t="s">
        <v>450</v>
      </c>
      <c r="D21" s="131"/>
      <c r="E21" s="31"/>
      <c r="F21" s="31"/>
      <c r="G21" s="31"/>
      <c r="H21" s="32">
        <f t="shared" si="1"/>
        <v>0</v>
      </c>
    </row>
    <row r="22" spans="2:8">
      <c r="B22" s="133" t="s">
        <v>280</v>
      </c>
      <c r="C22" s="135" t="s">
        <v>278</v>
      </c>
      <c r="D22" s="131"/>
      <c r="E22" s="31"/>
      <c r="F22" s="31"/>
      <c r="G22" s="31"/>
      <c r="H22" s="32">
        <f t="shared" si="1"/>
        <v>0</v>
      </c>
    </row>
    <row r="23" spans="2:8">
      <c r="B23" s="133" t="s">
        <v>282</v>
      </c>
      <c r="C23" s="135" t="s">
        <v>279</v>
      </c>
      <c r="D23" s="131"/>
      <c r="E23" s="31"/>
      <c r="F23" s="31"/>
      <c r="G23" s="31"/>
      <c r="H23" s="32">
        <f t="shared" si="1"/>
        <v>0</v>
      </c>
    </row>
    <row r="24" spans="2:8">
      <c r="B24" s="133" t="s">
        <v>284</v>
      </c>
      <c r="C24" s="135" t="s">
        <v>281</v>
      </c>
      <c r="D24" s="131"/>
      <c r="E24" s="31"/>
      <c r="F24" s="31"/>
      <c r="G24" s="31"/>
      <c r="H24" s="32">
        <f t="shared" si="1"/>
        <v>0</v>
      </c>
    </row>
    <row r="25" spans="2:8">
      <c r="B25" s="133" t="s">
        <v>285</v>
      </c>
      <c r="C25" s="135" t="s">
        <v>283</v>
      </c>
      <c r="D25" s="131"/>
      <c r="E25" s="31"/>
      <c r="F25" s="31"/>
      <c r="G25" s="31"/>
      <c r="H25" s="32">
        <f t="shared" si="1"/>
        <v>0</v>
      </c>
    </row>
    <row r="26" spans="2:8">
      <c r="B26" s="133" t="s">
        <v>287</v>
      </c>
      <c r="C26" s="135" t="s">
        <v>286</v>
      </c>
      <c r="D26" s="131"/>
      <c r="E26" s="31"/>
      <c r="F26" s="31"/>
      <c r="G26" s="31"/>
      <c r="H26" s="32">
        <f t="shared" si="1"/>
        <v>0</v>
      </c>
    </row>
    <row r="27" spans="2:8">
      <c r="B27" s="133" t="s">
        <v>289</v>
      </c>
      <c r="C27" s="135" t="s">
        <v>288</v>
      </c>
      <c r="D27" s="131"/>
      <c r="E27" s="31"/>
      <c r="F27" s="31"/>
      <c r="G27" s="31"/>
      <c r="H27" s="32">
        <f t="shared" si="1"/>
        <v>0</v>
      </c>
    </row>
    <row r="28" spans="2:8">
      <c r="B28" s="133" t="s">
        <v>449</v>
      </c>
      <c r="C28" s="33" t="s">
        <v>158</v>
      </c>
      <c r="D28" s="131"/>
      <c r="E28" s="31"/>
      <c r="F28" s="31"/>
      <c r="G28" s="31"/>
      <c r="H28" s="32">
        <f t="shared" si="1"/>
        <v>0</v>
      </c>
    </row>
    <row r="29" spans="2:8">
      <c r="B29" s="208" t="s">
        <v>45</v>
      </c>
      <c r="C29" s="208"/>
      <c r="D29" s="208"/>
      <c r="E29" s="208"/>
      <c r="F29" s="208"/>
      <c r="G29" s="208"/>
      <c r="H29" s="34">
        <f>SUM(H17:H28)</f>
        <v>0</v>
      </c>
    </row>
    <row r="31" spans="2:8">
      <c r="B31" s="203" t="s">
        <v>253</v>
      </c>
      <c r="C31" s="203"/>
      <c r="D31" s="203"/>
      <c r="E31" s="203"/>
      <c r="F31" s="203"/>
      <c r="G31" s="203"/>
      <c r="H31" s="203"/>
    </row>
    <row r="33" spans="2:8" ht="15.95" customHeight="1">
      <c r="B33" s="204" t="s">
        <v>0</v>
      </c>
      <c r="C33" s="209" t="s">
        <v>29</v>
      </c>
      <c r="D33" s="210"/>
      <c r="E33" s="207" t="s">
        <v>46</v>
      </c>
      <c r="F33" s="207" t="s">
        <v>47</v>
      </c>
      <c r="G33" s="207" t="s">
        <v>48</v>
      </c>
      <c r="H33" s="207" t="s">
        <v>34</v>
      </c>
    </row>
    <row r="34" spans="2:8">
      <c r="B34" s="205"/>
      <c r="C34" s="211"/>
      <c r="D34" s="212"/>
      <c r="E34" s="207"/>
      <c r="F34" s="207"/>
      <c r="G34" s="207" t="s">
        <v>35</v>
      </c>
      <c r="H34" s="207"/>
    </row>
    <row r="35" spans="2:8">
      <c r="B35" s="206"/>
      <c r="C35" s="213"/>
      <c r="D35" s="214"/>
      <c r="E35" s="84" t="s">
        <v>49</v>
      </c>
      <c r="F35" s="84" t="s">
        <v>50</v>
      </c>
      <c r="G35" s="84" t="s">
        <v>38</v>
      </c>
      <c r="H35" s="84" t="s">
        <v>24</v>
      </c>
    </row>
    <row r="36" spans="2:8">
      <c r="B36" s="48" t="s">
        <v>51</v>
      </c>
      <c r="C36" s="136" t="s">
        <v>241</v>
      </c>
      <c r="D36" s="132"/>
      <c r="E36" s="36"/>
      <c r="F36" s="34">
        <v>0</v>
      </c>
      <c r="G36" s="37">
        <v>0</v>
      </c>
      <c r="H36" s="34">
        <f>+F36*G36</f>
        <v>0</v>
      </c>
    </row>
    <row r="37" spans="2:8">
      <c r="B37" s="48" t="s">
        <v>52</v>
      </c>
      <c r="C37" s="136" t="s">
        <v>247</v>
      </c>
      <c r="D37" s="132"/>
      <c r="E37" s="36"/>
      <c r="F37" s="34">
        <v>0</v>
      </c>
      <c r="G37" s="37">
        <v>0</v>
      </c>
      <c r="H37" s="34">
        <f t="shared" ref="H37:H44" si="2">+F37*G37</f>
        <v>0</v>
      </c>
    </row>
    <row r="38" spans="2:8">
      <c r="B38" s="48" t="s">
        <v>53</v>
      </c>
      <c r="C38" s="136" t="s">
        <v>54</v>
      </c>
      <c r="D38" s="132"/>
      <c r="E38" s="36"/>
      <c r="F38" s="34">
        <v>0</v>
      </c>
      <c r="G38" s="37">
        <v>0</v>
      </c>
      <c r="H38" s="34">
        <f t="shared" si="2"/>
        <v>0</v>
      </c>
    </row>
    <row r="39" spans="2:8">
      <c r="B39" s="48" t="s">
        <v>55</v>
      </c>
      <c r="C39" s="136" t="s">
        <v>56</v>
      </c>
      <c r="D39" s="132"/>
      <c r="E39" s="36"/>
      <c r="F39" s="34">
        <v>0</v>
      </c>
      <c r="G39" s="37">
        <v>0</v>
      </c>
      <c r="H39" s="34">
        <f t="shared" si="2"/>
        <v>0</v>
      </c>
    </row>
    <row r="40" spans="2:8">
      <c r="B40" s="48" t="s">
        <v>57</v>
      </c>
      <c r="C40" s="135" t="s">
        <v>275</v>
      </c>
      <c r="D40" s="132"/>
      <c r="E40" s="36"/>
      <c r="F40" s="34">
        <v>0</v>
      </c>
      <c r="G40" s="37">
        <v>0</v>
      </c>
      <c r="H40" s="34">
        <f t="shared" si="2"/>
        <v>0</v>
      </c>
    </row>
    <row r="41" spans="2:8">
      <c r="B41" s="48" t="s">
        <v>58</v>
      </c>
      <c r="C41" s="135" t="s">
        <v>293</v>
      </c>
      <c r="D41" s="132"/>
      <c r="E41" s="36"/>
      <c r="F41" s="34"/>
      <c r="G41" s="37"/>
      <c r="H41" s="34"/>
    </row>
    <row r="42" spans="2:8">
      <c r="B42" s="48" t="s">
        <v>59</v>
      </c>
      <c r="C42" s="136" t="s">
        <v>290</v>
      </c>
      <c r="D42" s="137"/>
      <c r="E42" s="36"/>
      <c r="F42" s="34">
        <v>0</v>
      </c>
      <c r="G42" s="37">
        <v>0</v>
      </c>
      <c r="H42" s="34">
        <f t="shared" si="2"/>
        <v>0</v>
      </c>
    </row>
    <row r="43" spans="2:8">
      <c r="B43" s="48" t="s">
        <v>60</v>
      </c>
      <c r="C43" s="136" t="s">
        <v>274</v>
      </c>
      <c r="D43" s="137"/>
      <c r="E43" s="36"/>
      <c r="F43" s="34">
        <v>0</v>
      </c>
      <c r="G43" s="37">
        <v>0</v>
      </c>
      <c r="H43" s="34">
        <f t="shared" si="2"/>
        <v>0</v>
      </c>
    </row>
    <row r="44" spans="2:8" ht="21.95" customHeight="1">
      <c r="B44" s="48" t="s">
        <v>273</v>
      </c>
      <c r="C44" s="136" t="s">
        <v>248</v>
      </c>
      <c r="D44" s="137"/>
      <c r="E44" s="36"/>
      <c r="F44" s="34">
        <v>0</v>
      </c>
      <c r="G44" s="37">
        <v>0</v>
      </c>
      <c r="H44" s="34">
        <f t="shared" si="2"/>
        <v>0</v>
      </c>
    </row>
    <row r="45" spans="2:8">
      <c r="B45" s="48" t="s">
        <v>276</v>
      </c>
      <c r="C45" s="135" t="s">
        <v>292</v>
      </c>
      <c r="D45" s="132"/>
      <c r="E45" s="36"/>
      <c r="F45" s="34">
        <v>0</v>
      </c>
      <c r="G45" s="37">
        <v>0</v>
      </c>
      <c r="H45" s="34">
        <f t="shared" ref="H45" si="3">+F45*G45</f>
        <v>0</v>
      </c>
    </row>
    <row r="46" spans="2:8" ht="45">
      <c r="B46" s="48" t="s">
        <v>294</v>
      </c>
      <c r="C46" s="135" t="s">
        <v>291</v>
      </c>
      <c r="D46" s="132"/>
      <c r="E46" s="36"/>
      <c r="F46" s="34">
        <v>0</v>
      </c>
      <c r="G46" s="37">
        <v>0</v>
      </c>
      <c r="H46" s="34">
        <f t="shared" ref="H46" si="4">+F46*G46</f>
        <v>0</v>
      </c>
    </row>
    <row r="47" spans="2:8">
      <c r="B47" s="208" t="s">
        <v>254</v>
      </c>
      <c r="C47" s="208"/>
      <c r="D47" s="208"/>
      <c r="E47" s="208"/>
      <c r="F47" s="208"/>
      <c r="G47" s="208"/>
      <c r="H47" s="34">
        <f>SUM(H36:H46)</f>
        <v>0</v>
      </c>
    </row>
    <row r="49" spans="2:8">
      <c r="B49" s="203" t="s">
        <v>61</v>
      </c>
      <c r="C49" s="203"/>
      <c r="D49" s="203"/>
      <c r="E49" s="203"/>
      <c r="F49" s="203"/>
      <c r="G49" s="203"/>
      <c r="H49" s="203"/>
    </row>
    <row r="51" spans="2:8">
      <c r="B51" s="215" t="s">
        <v>0</v>
      </c>
      <c r="C51" s="216" t="s">
        <v>29</v>
      </c>
      <c r="D51" s="217"/>
      <c r="E51" s="215" t="s">
        <v>46</v>
      </c>
      <c r="F51" s="215" t="s">
        <v>62</v>
      </c>
      <c r="G51" s="215" t="s">
        <v>48</v>
      </c>
      <c r="H51" s="215" t="s">
        <v>34</v>
      </c>
    </row>
    <row r="52" spans="2:8">
      <c r="B52" s="215"/>
      <c r="C52" s="218"/>
      <c r="D52" s="219"/>
      <c r="E52" s="215"/>
      <c r="F52" s="215"/>
      <c r="G52" s="215" t="s">
        <v>35</v>
      </c>
      <c r="H52" s="215"/>
    </row>
    <row r="53" spans="2:8">
      <c r="B53" s="35" t="s">
        <v>63</v>
      </c>
      <c r="C53" s="136" t="s">
        <v>249</v>
      </c>
      <c r="D53" s="136"/>
      <c r="E53" s="36" t="s">
        <v>49</v>
      </c>
      <c r="F53" s="34">
        <f>+G8</f>
        <v>0</v>
      </c>
      <c r="G53" s="38"/>
      <c r="H53" s="34"/>
    </row>
    <row r="54" spans="2:8">
      <c r="B54" s="35" t="s">
        <v>64</v>
      </c>
      <c r="C54" s="136" t="s">
        <v>250</v>
      </c>
      <c r="D54" s="136"/>
      <c r="E54" s="36" t="s">
        <v>49</v>
      </c>
      <c r="F54" s="34">
        <f>+G8</f>
        <v>0</v>
      </c>
      <c r="G54" s="38"/>
      <c r="H54" s="34" t="s">
        <v>1</v>
      </c>
    </row>
    <row r="55" spans="2:8">
      <c r="B55" s="35" t="s">
        <v>65</v>
      </c>
      <c r="C55" s="136" t="s">
        <v>251</v>
      </c>
      <c r="D55" s="136"/>
      <c r="E55" s="36" t="s">
        <v>49</v>
      </c>
      <c r="F55" s="34">
        <f>+G8</f>
        <v>0</v>
      </c>
      <c r="G55" s="38"/>
      <c r="H55" s="34" t="s">
        <v>1</v>
      </c>
    </row>
    <row r="56" spans="2:8">
      <c r="B56" s="35" t="s">
        <v>66</v>
      </c>
      <c r="C56" s="136" t="s">
        <v>252</v>
      </c>
      <c r="D56" s="136"/>
      <c r="E56" s="36" t="s">
        <v>49</v>
      </c>
      <c r="F56" s="34">
        <f>+G9</f>
        <v>0</v>
      </c>
      <c r="G56" s="39" t="s">
        <v>1</v>
      </c>
      <c r="H56" s="34" t="s">
        <v>1</v>
      </c>
    </row>
    <row r="57" spans="2:8">
      <c r="B57" s="208" t="s">
        <v>67</v>
      </c>
      <c r="C57" s="208"/>
      <c r="D57" s="208"/>
      <c r="E57" s="208"/>
      <c r="F57" s="208"/>
      <c r="G57" s="208"/>
      <c r="H57" s="34">
        <f>SUM(H53:H56)</f>
        <v>0</v>
      </c>
    </row>
    <row r="58" spans="2:8">
      <c r="B58" s="40"/>
      <c r="C58" s="41"/>
      <c r="D58" s="42"/>
      <c r="E58" s="43"/>
      <c r="F58" s="44"/>
      <c r="G58" s="44"/>
      <c r="H58" s="44"/>
    </row>
    <row r="59" spans="2:8">
      <c r="B59" s="222" t="s">
        <v>68</v>
      </c>
      <c r="C59" s="223"/>
      <c r="D59" s="224"/>
      <c r="E59" s="36"/>
      <c r="F59" s="34"/>
      <c r="G59" s="35"/>
      <c r="H59" s="34">
        <f>+H29+H47+H57</f>
        <v>0</v>
      </c>
    </row>
    <row r="60" spans="2:8">
      <c r="B60" s="222" t="s">
        <v>69</v>
      </c>
      <c r="C60" s="223"/>
      <c r="D60" s="224"/>
      <c r="E60" s="36"/>
      <c r="F60" s="34">
        <f>+G8</f>
        <v>0</v>
      </c>
      <c r="G60" s="38">
        <v>0</v>
      </c>
      <c r="H60" s="34">
        <f>+F60*G60</f>
        <v>0</v>
      </c>
    </row>
    <row r="61" spans="2:8">
      <c r="B61" s="222" t="s">
        <v>70</v>
      </c>
      <c r="C61" s="223"/>
      <c r="D61" s="224"/>
      <c r="E61" s="36"/>
      <c r="F61" s="34">
        <f>+G8</f>
        <v>0</v>
      </c>
      <c r="G61" s="38">
        <v>0</v>
      </c>
      <c r="H61" s="34">
        <f>+F61*G61</f>
        <v>0</v>
      </c>
    </row>
    <row r="62" spans="2:8">
      <c r="B62" s="225" t="s">
        <v>71</v>
      </c>
      <c r="C62" s="226"/>
      <c r="D62" s="226"/>
      <c r="E62" s="226"/>
      <c r="F62" s="226"/>
      <c r="G62" s="227"/>
      <c r="H62" s="34">
        <f>SUM(H59:H61)</f>
        <v>0</v>
      </c>
    </row>
    <row r="63" spans="2:8">
      <c r="H63" s="47" t="s">
        <v>1</v>
      </c>
    </row>
    <row r="64" spans="2:8">
      <c r="B64" s="220"/>
      <c r="C64" s="220"/>
      <c r="D64" s="220"/>
      <c r="E64" s="220"/>
      <c r="F64" s="220"/>
      <c r="G64" s="220"/>
    </row>
    <row r="65" spans="2:10" ht="41.1" customHeight="1">
      <c r="B65" s="221" t="s">
        <v>243</v>
      </c>
      <c r="C65" s="221"/>
      <c r="D65" s="221"/>
      <c r="E65" s="221"/>
      <c r="F65" s="221"/>
      <c r="G65" s="221"/>
      <c r="H65" s="221"/>
    </row>
    <row r="66" spans="2:10">
      <c r="G66" s="44" t="s">
        <v>1</v>
      </c>
      <c r="H66" s="44" t="s">
        <v>1</v>
      </c>
      <c r="J66" s="49" t="s">
        <v>1</v>
      </c>
    </row>
    <row r="67" spans="2:10">
      <c r="G67" s="44" t="s">
        <v>1</v>
      </c>
      <c r="H67" s="8" t="s">
        <v>1</v>
      </c>
      <c r="J67" s="49" t="s">
        <v>1</v>
      </c>
    </row>
  </sheetData>
  <mergeCells count="38">
    <mergeCell ref="B64:G64"/>
    <mergeCell ref="B65:H65"/>
    <mergeCell ref="B57:G57"/>
    <mergeCell ref="B59:D59"/>
    <mergeCell ref="B60:D60"/>
    <mergeCell ref="B61:D61"/>
    <mergeCell ref="B62:G62"/>
    <mergeCell ref="B47:G47"/>
    <mergeCell ref="B49:H49"/>
    <mergeCell ref="B51:B52"/>
    <mergeCell ref="C51:D52"/>
    <mergeCell ref="E51:E52"/>
    <mergeCell ref="F51:F52"/>
    <mergeCell ref="G51:G52"/>
    <mergeCell ref="H51:H52"/>
    <mergeCell ref="B29:G29"/>
    <mergeCell ref="B31:H31"/>
    <mergeCell ref="B33:B35"/>
    <mergeCell ref="C33:D35"/>
    <mergeCell ref="E33:E34"/>
    <mergeCell ref="F33:F34"/>
    <mergeCell ref="G33:G34"/>
    <mergeCell ref="H33:H34"/>
    <mergeCell ref="C9:F9"/>
    <mergeCell ref="B12:H12"/>
    <mergeCell ref="B14:B16"/>
    <mergeCell ref="C14:C16"/>
    <mergeCell ref="D14:D15"/>
    <mergeCell ref="E14:E16"/>
    <mergeCell ref="F14:F15"/>
    <mergeCell ref="G14:G15"/>
    <mergeCell ref="H14:H15"/>
    <mergeCell ref="B2:H2"/>
    <mergeCell ref="B3:H3"/>
    <mergeCell ref="B4:H4"/>
    <mergeCell ref="B6:H6"/>
    <mergeCell ref="C8:F8"/>
    <mergeCell ref="G8:H8"/>
  </mergeCells>
  <phoneticPr fontId="43" type="noConversion"/>
  <printOptions horizontalCentered="1"/>
  <pageMargins left="0" right="0" top="0.74803149606299213" bottom="0.74803149606299213" header="0.31496062992125984" footer="0.31496062992125984"/>
  <pageSetup orientation="portrait" horizontalDpi="0" verticalDpi="0"/>
  <rowBreaks count="1" manualBreakCount="1">
    <brk id="48" min="1" max="7"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zoomScale="98" zoomScaleNormal="98" workbookViewId="0">
      <selection activeCell="O3" sqref="O3"/>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199" t="s">
        <v>198</v>
      </c>
      <c r="C2" s="199"/>
      <c r="D2" s="199"/>
      <c r="E2" s="199"/>
      <c r="F2" s="199"/>
      <c r="G2" s="199"/>
      <c r="H2" s="199"/>
      <c r="I2" s="199"/>
      <c r="J2" s="200"/>
      <c r="K2" s="200"/>
      <c r="L2" s="200"/>
    </row>
    <row r="3" spans="2:12" ht="26.25" customHeight="1">
      <c r="B3" s="199"/>
      <c r="C3" s="199"/>
      <c r="D3" s="199"/>
      <c r="E3" s="199"/>
      <c r="F3" s="199"/>
      <c r="G3" s="199"/>
      <c r="H3" s="199"/>
      <c r="I3" s="199"/>
      <c r="J3" s="186" t="s">
        <v>204</v>
      </c>
      <c r="K3" s="186"/>
      <c r="L3" s="186"/>
    </row>
    <row r="4" spans="2:12" ht="30" customHeight="1">
      <c r="B4" s="104"/>
      <c r="C4" s="197" t="s">
        <v>205</v>
      </c>
      <c r="D4" s="197"/>
      <c r="E4" s="197"/>
      <c r="F4" s="197"/>
      <c r="G4" s="197"/>
      <c r="H4" s="197"/>
      <c r="I4" s="197"/>
      <c r="J4" s="197"/>
      <c r="K4" s="197"/>
      <c r="L4" s="105"/>
    </row>
    <row r="5" spans="2:12" ht="5.25" customHeight="1">
      <c r="B5" s="116"/>
      <c r="C5" s="117"/>
      <c r="D5" s="117"/>
      <c r="E5" s="117"/>
      <c r="F5" s="117"/>
      <c r="G5" s="117"/>
      <c r="H5" s="117"/>
      <c r="I5" s="117"/>
      <c r="J5" s="117"/>
      <c r="K5" s="117"/>
      <c r="L5" s="118"/>
    </row>
    <row r="6" spans="2:12" ht="27" customHeight="1">
      <c r="B6" s="119"/>
      <c r="C6" s="228" t="s">
        <v>207</v>
      </c>
      <c r="D6" s="228"/>
      <c r="E6" s="67"/>
      <c r="F6" s="111" t="s">
        <v>206</v>
      </c>
      <c r="G6" s="229"/>
      <c r="H6" s="229"/>
      <c r="I6" s="229"/>
      <c r="J6" s="229"/>
      <c r="K6" s="229"/>
      <c r="L6" s="120"/>
    </row>
    <row r="7" spans="2:12" ht="6.75" customHeight="1">
      <c r="B7" s="119"/>
      <c r="C7" s="78"/>
      <c r="D7" s="78"/>
      <c r="E7" s="112"/>
      <c r="F7" s="78"/>
      <c r="G7" s="78"/>
      <c r="H7" s="78"/>
      <c r="I7" s="78"/>
      <c r="J7" s="78">
        <v>4</v>
      </c>
      <c r="K7" s="78"/>
      <c r="L7" s="120"/>
    </row>
    <row r="8" spans="2:12" ht="24.95" customHeight="1">
      <c r="B8" s="119"/>
      <c r="C8" s="228" t="s">
        <v>208</v>
      </c>
      <c r="D8" s="228"/>
      <c r="E8" s="114" t="s">
        <v>1</v>
      </c>
      <c r="F8" s="111" t="s">
        <v>210</v>
      </c>
      <c r="G8" s="108" t="s">
        <v>1</v>
      </c>
      <c r="H8" s="109"/>
      <c r="I8" s="111" t="s">
        <v>211</v>
      </c>
      <c r="J8" s="108" t="s">
        <v>1</v>
      </c>
      <c r="K8" s="109"/>
      <c r="L8" s="120"/>
    </row>
    <row r="9" spans="2:12" ht="6" customHeight="1">
      <c r="B9" s="119"/>
      <c r="C9" s="110"/>
      <c r="D9" s="110"/>
      <c r="E9" s="110"/>
      <c r="F9" s="78"/>
      <c r="G9" s="78"/>
      <c r="H9" s="78"/>
      <c r="I9" s="78"/>
      <c r="J9" s="78"/>
      <c r="K9" s="78"/>
      <c r="L9" s="120"/>
    </row>
    <row r="10" spans="2:12" ht="6" customHeight="1">
      <c r="B10" s="119"/>
      <c r="C10" s="110"/>
      <c r="D10" s="110"/>
      <c r="E10" s="110"/>
      <c r="F10" s="107"/>
      <c r="G10" s="107"/>
      <c r="H10" s="107"/>
      <c r="I10" s="107"/>
      <c r="J10" s="107"/>
      <c r="K10" s="107"/>
      <c r="L10" s="120"/>
    </row>
    <row r="11" spans="2:12" ht="24.95" customHeight="1">
      <c r="B11" s="119"/>
      <c r="C11" s="228" t="s">
        <v>212</v>
      </c>
      <c r="D11" s="228"/>
      <c r="E11" s="114" t="s">
        <v>1</v>
      </c>
      <c r="F11" s="111" t="s">
        <v>209</v>
      </c>
      <c r="G11" s="229"/>
      <c r="H11" s="229"/>
      <c r="I11" s="229"/>
      <c r="J11" s="229"/>
      <c r="K11" s="229"/>
      <c r="L11" s="120"/>
    </row>
    <row r="12" spans="2:12" ht="9.75" customHeight="1">
      <c r="B12" s="119"/>
      <c r="C12" s="78"/>
      <c r="D12" s="78"/>
      <c r="E12" s="78"/>
      <c r="F12" s="78"/>
      <c r="G12" s="78"/>
      <c r="H12" s="78"/>
      <c r="I12" s="78"/>
      <c r="J12" s="78"/>
      <c r="K12" s="78"/>
      <c r="L12" s="120"/>
    </row>
    <row r="13" spans="2:12">
      <c r="B13" s="119"/>
      <c r="C13" s="233"/>
      <c r="D13" s="233"/>
      <c r="E13" s="233"/>
      <c r="F13" s="233"/>
      <c r="G13" s="233"/>
      <c r="H13" s="233"/>
      <c r="I13" s="233"/>
      <c r="J13" s="233"/>
      <c r="K13" s="233"/>
      <c r="L13" s="120"/>
    </row>
    <row r="14" spans="2:12">
      <c r="B14" s="119"/>
      <c r="C14" s="78"/>
      <c r="D14" s="78"/>
      <c r="E14" s="78"/>
      <c r="F14" s="78"/>
      <c r="G14" s="78"/>
      <c r="H14" s="78"/>
      <c r="I14" s="78"/>
      <c r="J14" s="78"/>
      <c r="K14" s="78"/>
      <c r="L14" s="120"/>
    </row>
    <row r="15" spans="2:12">
      <c r="B15" s="119"/>
      <c r="C15" s="78"/>
      <c r="D15" s="78"/>
      <c r="E15" s="78"/>
      <c r="F15" s="78"/>
      <c r="G15" s="78"/>
      <c r="H15" s="78"/>
      <c r="I15" s="78"/>
      <c r="J15" s="78"/>
      <c r="K15" s="78"/>
      <c r="L15" s="120"/>
    </row>
    <row r="16" spans="2:12">
      <c r="B16" s="119"/>
      <c r="C16" s="66" t="s">
        <v>0</v>
      </c>
      <c r="D16" s="198" t="s">
        <v>165</v>
      </c>
      <c r="E16" s="198"/>
      <c r="F16" s="198"/>
      <c r="G16" s="198"/>
      <c r="H16" s="198"/>
      <c r="I16" s="198"/>
      <c r="J16" s="66" t="s">
        <v>37</v>
      </c>
      <c r="K16" s="66" t="s">
        <v>213</v>
      </c>
      <c r="L16" s="120"/>
    </row>
    <row r="17" spans="2:12">
      <c r="B17" s="119"/>
      <c r="C17" s="78"/>
      <c r="D17" s="78"/>
      <c r="E17" s="78"/>
      <c r="F17" s="78"/>
      <c r="G17" s="78"/>
      <c r="H17" s="78"/>
      <c r="I17" s="78"/>
      <c r="J17" s="78"/>
      <c r="K17" s="78"/>
      <c r="L17" s="120"/>
    </row>
    <row r="18" spans="2:12">
      <c r="B18" s="119"/>
      <c r="C18" s="180" t="s">
        <v>227</v>
      </c>
      <c r="D18" s="180"/>
      <c r="E18" s="180"/>
      <c r="F18" s="180"/>
      <c r="G18" s="180"/>
      <c r="H18" s="180"/>
      <c r="I18" s="180"/>
      <c r="J18" s="180"/>
      <c r="K18" s="180"/>
      <c r="L18" s="120"/>
    </row>
    <row r="19" spans="2:12">
      <c r="B19" s="119"/>
      <c r="C19" s="113" t="s">
        <v>39</v>
      </c>
      <c r="D19" s="230" t="s">
        <v>1</v>
      </c>
      <c r="E19" s="230"/>
      <c r="F19" s="230"/>
      <c r="G19" s="230"/>
      <c r="H19" s="230"/>
      <c r="I19" s="230"/>
      <c r="J19" s="99" t="s">
        <v>1</v>
      </c>
      <c r="K19" s="99"/>
      <c r="L19" s="120"/>
    </row>
    <row r="20" spans="2:12">
      <c r="B20" s="119"/>
      <c r="C20" s="113" t="s">
        <v>40</v>
      </c>
      <c r="D20" s="230" t="s">
        <v>1</v>
      </c>
      <c r="E20" s="230"/>
      <c r="F20" s="230"/>
      <c r="G20" s="230"/>
      <c r="H20" s="230"/>
      <c r="I20" s="230"/>
      <c r="J20" s="99"/>
      <c r="K20" s="99"/>
      <c r="L20" s="120"/>
    </row>
    <row r="21" spans="2:12">
      <c r="B21" s="119"/>
      <c r="C21" s="113" t="s">
        <v>41</v>
      </c>
      <c r="D21" s="230" t="s">
        <v>1</v>
      </c>
      <c r="E21" s="230"/>
      <c r="F21" s="230"/>
      <c r="G21" s="230"/>
      <c r="H21" s="230"/>
      <c r="I21" s="230"/>
      <c r="J21" s="99"/>
      <c r="K21" s="99"/>
      <c r="L21" s="120"/>
    </row>
    <row r="22" spans="2:12">
      <c r="B22" s="119"/>
      <c r="C22" s="113" t="s">
        <v>42</v>
      </c>
      <c r="D22" s="230" t="s">
        <v>1</v>
      </c>
      <c r="E22" s="230"/>
      <c r="F22" s="230"/>
      <c r="G22" s="230"/>
      <c r="H22" s="230"/>
      <c r="I22" s="230"/>
      <c r="J22" s="99"/>
      <c r="K22" s="99"/>
      <c r="L22" s="120"/>
    </row>
    <row r="23" spans="2:12">
      <c r="B23" s="119"/>
      <c r="C23" s="78"/>
      <c r="D23" s="78"/>
      <c r="E23" s="78"/>
      <c r="F23" s="78"/>
      <c r="G23" s="78"/>
      <c r="H23" s="78"/>
      <c r="I23" s="78"/>
      <c r="J23" s="78"/>
      <c r="K23" s="78"/>
      <c r="L23" s="120"/>
    </row>
    <row r="24" spans="2:12">
      <c r="B24" s="119"/>
      <c r="C24" s="180" t="s">
        <v>226</v>
      </c>
      <c r="D24" s="180"/>
      <c r="E24" s="180"/>
      <c r="F24" s="180"/>
      <c r="G24" s="180"/>
      <c r="H24" s="180"/>
      <c r="I24" s="180"/>
      <c r="J24" s="180"/>
      <c r="K24" s="180"/>
      <c r="L24" s="120"/>
    </row>
    <row r="25" spans="2:12">
      <c r="B25" s="119"/>
      <c r="C25" s="113" t="s">
        <v>51</v>
      </c>
      <c r="D25" s="230" t="s">
        <v>218</v>
      </c>
      <c r="E25" s="230"/>
      <c r="F25" s="230"/>
      <c r="G25" s="230"/>
      <c r="H25" s="230"/>
      <c r="I25" s="230"/>
      <c r="J25" s="99" t="s">
        <v>1</v>
      </c>
      <c r="K25" s="99"/>
      <c r="L25" s="120"/>
    </row>
    <row r="26" spans="2:12">
      <c r="B26" s="119"/>
      <c r="C26" s="113" t="s">
        <v>52</v>
      </c>
      <c r="D26" s="230" t="s">
        <v>219</v>
      </c>
      <c r="E26" s="230"/>
      <c r="F26" s="230"/>
      <c r="G26" s="230"/>
      <c r="H26" s="230"/>
      <c r="I26" s="230"/>
      <c r="J26" s="99"/>
      <c r="K26" s="99"/>
      <c r="L26" s="120"/>
    </row>
    <row r="27" spans="2:12">
      <c r="B27" s="119"/>
      <c r="C27" s="113" t="s">
        <v>53</v>
      </c>
      <c r="D27" s="230" t="s">
        <v>220</v>
      </c>
      <c r="E27" s="230"/>
      <c r="F27" s="230"/>
      <c r="G27" s="230"/>
      <c r="H27" s="230"/>
      <c r="I27" s="230"/>
      <c r="J27" s="99"/>
      <c r="K27" s="99"/>
      <c r="L27" s="120"/>
    </row>
    <row r="28" spans="2:12">
      <c r="B28" s="119"/>
      <c r="C28" s="113" t="s">
        <v>55</v>
      </c>
      <c r="D28" s="230" t="s">
        <v>221</v>
      </c>
      <c r="E28" s="230"/>
      <c r="F28" s="230"/>
      <c r="G28" s="230"/>
      <c r="H28" s="230"/>
      <c r="I28" s="230"/>
      <c r="J28" s="99"/>
      <c r="K28" s="99"/>
      <c r="L28" s="120"/>
    </row>
    <row r="29" spans="2:12">
      <c r="B29" s="119"/>
      <c r="C29" s="78"/>
      <c r="D29" s="78"/>
      <c r="E29" s="78"/>
      <c r="F29" s="78"/>
      <c r="G29" s="78"/>
      <c r="H29" s="78"/>
      <c r="I29" s="78"/>
      <c r="J29" s="78"/>
      <c r="K29" s="78"/>
      <c r="L29" s="120"/>
    </row>
    <row r="30" spans="2:12">
      <c r="B30" s="119"/>
      <c r="C30" s="180" t="s">
        <v>225</v>
      </c>
      <c r="D30" s="180"/>
      <c r="E30" s="180"/>
      <c r="F30" s="180"/>
      <c r="G30" s="180"/>
      <c r="H30" s="180"/>
      <c r="I30" s="180"/>
      <c r="J30" s="180"/>
      <c r="K30" s="180"/>
      <c r="L30" s="120"/>
    </row>
    <row r="31" spans="2:12">
      <c r="B31" s="119"/>
      <c r="C31" s="113" t="s">
        <v>63</v>
      </c>
      <c r="D31" s="230" t="s">
        <v>1</v>
      </c>
      <c r="E31" s="230"/>
      <c r="F31" s="230"/>
      <c r="G31" s="230"/>
      <c r="H31" s="230"/>
      <c r="I31" s="230"/>
      <c r="J31" s="99"/>
      <c r="K31" s="99"/>
      <c r="L31" s="120"/>
    </row>
    <row r="32" spans="2:12">
      <c r="B32" s="119"/>
      <c r="C32" s="113" t="s">
        <v>64</v>
      </c>
      <c r="D32" s="230" t="s">
        <v>1</v>
      </c>
      <c r="E32" s="230"/>
      <c r="F32" s="230"/>
      <c r="G32" s="230"/>
      <c r="H32" s="230"/>
      <c r="I32" s="230"/>
      <c r="J32" s="115"/>
      <c r="K32" s="115"/>
      <c r="L32" s="120"/>
    </row>
    <row r="33" spans="2:12">
      <c r="B33" s="119"/>
      <c r="C33" s="113" t="s">
        <v>65</v>
      </c>
      <c r="D33" s="230" t="s">
        <v>1</v>
      </c>
      <c r="E33" s="230"/>
      <c r="F33" s="230"/>
      <c r="G33" s="230"/>
      <c r="H33" s="230"/>
      <c r="I33" s="230"/>
      <c r="J33" s="115"/>
      <c r="K33" s="115"/>
      <c r="L33" s="120"/>
    </row>
    <row r="34" spans="2:12">
      <c r="B34" s="119"/>
      <c r="C34" s="113" t="s">
        <v>66</v>
      </c>
      <c r="D34" s="230" t="s">
        <v>1</v>
      </c>
      <c r="E34" s="230"/>
      <c r="F34" s="230"/>
      <c r="G34" s="230"/>
      <c r="H34" s="230"/>
      <c r="I34" s="230"/>
      <c r="J34" s="115"/>
      <c r="K34" s="115"/>
      <c r="L34" s="120"/>
    </row>
    <row r="35" spans="2:12">
      <c r="B35" s="119"/>
      <c r="C35" s="78"/>
      <c r="D35" s="78"/>
      <c r="E35" s="78"/>
      <c r="F35" s="78"/>
      <c r="G35" s="78"/>
      <c r="H35" s="78"/>
      <c r="I35" s="78"/>
      <c r="J35" s="78"/>
      <c r="K35" s="78"/>
      <c r="L35" s="120"/>
    </row>
    <row r="36" spans="2:12">
      <c r="B36" s="119"/>
      <c r="C36" s="180" t="s">
        <v>224</v>
      </c>
      <c r="D36" s="180"/>
      <c r="E36" s="180"/>
      <c r="F36" s="180"/>
      <c r="G36" s="180"/>
      <c r="H36" s="180"/>
      <c r="I36" s="180"/>
      <c r="J36" s="180"/>
      <c r="K36" s="180"/>
      <c r="L36" s="120"/>
    </row>
    <row r="37" spans="2:12">
      <c r="B37" s="119"/>
      <c r="C37" s="113" t="s">
        <v>214</v>
      </c>
      <c r="D37" s="230" t="s">
        <v>1</v>
      </c>
      <c r="E37" s="230"/>
      <c r="F37" s="230"/>
      <c r="G37" s="230"/>
      <c r="H37" s="230"/>
      <c r="I37" s="230"/>
      <c r="J37" s="99"/>
      <c r="K37" s="99"/>
      <c r="L37" s="120"/>
    </row>
    <row r="38" spans="2:12">
      <c r="B38" s="119"/>
      <c r="C38" s="113" t="s">
        <v>215</v>
      </c>
      <c r="D38" s="230" t="s">
        <v>1</v>
      </c>
      <c r="E38" s="230"/>
      <c r="F38" s="230"/>
      <c r="G38" s="230"/>
      <c r="H38" s="230"/>
      <c r="I38" s="230"/>
      <c r="J38" s="115"/>
      <c r="K38" s="115"/>
      <c r="L38" s="120"/>
    </row>
    <row r="39" spans="2:12">
      <c r="B39" s="119"/>
      <c r="C39" s="78"/>
      <c r="D39" s="78"/>
      <c r="E39" s="78"/>
      <c r="F39" s="78"/>
      <c r="G39" s="78"/>
      <c r="H39" s="78"/>
      <c r="I39" s="78"/>
      <c r="J39" s="78"/>
      <c r="K39" s="78"/>
      <c r="L39" s="120"/>
    </row>
    <row r="40" spans="2:12">
      <c r="B40" s="119"/>
      <c r="C40" s="180" t="s">
        <v>228</v>
      </c>
      <c r="D40" s="180"/>
      <c r="E40" s="180"/>
      <c r="F40" s="180"/>
      <c r="G40" s="180"/>
      <c r="H40" s="180"/>
      <c r="I40" s="180"/>
      <c r="J40" s="180"/>
      <c r="K40" s="180"/>
      <c r="L40" s="120"/>
    </row>
    <row r="41" spans="2:12">
      <c r="B41" s="119"/>
      <c r="C41" s="113" t="s">
        <v>216</v>
      </c>
      <c r="D41" s="230" t="s">
        <v>1</v>
      </c>
      <c r="E41" s="230"/>
      <c r="F41" s="230"/>
      <c r="G41" s="230"/>
      <c r="H41" s="230"/>
      <c r="I41" s="230"/>
      <c r="J41" s="99"/>
      <c r="K41" s="99"/>
      <c r="L41" s="120"/>
    </row>
    <row r="42" spans="2:12">
      <c r="B42" s="119"/>
      <c r="C42" s="113" t="s">
        <v>217</v>
      </c>
      <c r="D42" s="230" t="s">
        <v>1</v>
      </c>
      <c r="E42" s="230"/>
      <c r="F42" s="230"/>
      <c r="G42" s="230"/>
      <c r="H42" s="230"/>
      <c r="I42" s="230"/>
      <c r="J42" s="115"/>
      <c r="K42" s="115"/>
      <c r="L42" s="120"/>
    </row>
    <row r="43" spans="2:12">
      <c r="B43" s="119"/>
      <c r="C43" s="78"/>
      <c r="D43" s="78"/>
      <c r="E43" s="78"/>
      <c r="F43" s="78"/>
      <c r="G43" s="78"/>
      <c r="H43" s="78"/>
      <c r="I43" s="78"/>
      <c r="J43" s="78"/>
      <c r="K43" s="78"/>
      <c r="L43" s="120"/>
    </row>
    <row r="44" spans="2:12">
      <c r="B44" s="119"/>
      <c r="C44" s="125" t="s">
        <v>229</v>
      </c>
      <c r="D44" s="78"/>
      <c r="E44" s="78"/>
      <c r="F44" s="78"/>
      <c r="G44" s="78"/>
      <c r="H44" s="78"/>
      <c r="I44" s="231" t="s">
        <v>222</v>
      </c>
      <c r="J44" s="232"/>
      <c r="K44" s="99"/>
      <c r="L44" s="120"/>
    </row>
    <row r="45" spans="2:12">
      <c r="B45" s="119"/>
      <c r="C45" s="78"/>
      <c r="D45" s="234" t="s">
        <v>223</v>
      </c>
      <c r="E45" s="234"/>
      <c r="F45" s="234"/>
      <c r="G45" s="234"/>
      <c r="H45" s="234"/>
      <c r="I45" s="234"/>
      <c r="J45" s="78"/>
      <c r="K45" s="78"/>
      <c r="L45" s="120"/>
    </row>
    <row r="46" spans="2:12">
      <c r="B46" s="119"/>
      <c r="C46" s="78"/>
      <c r="D46" s="124"/>
      <c r="E46" s="124"/>
      <c r="F46" s="124"/>
      <c r="G46" s="124"/>
      <c r="H46" s="124"/>
      <c r="I46" s="124"/>
      <c r="J46" s="124"/>
      <c r="K46" s="124"/>
      <c r="L46" s="120"/>
    </row>
    <row r="47" spans="2:12">
      <c r="B47" s="119"/>
      <c r="C47" s="78"/>
      <c r="D47" s="124" t="s">
        <v>1</v>
      </c>
      <c r="E47" s="124"/>
      <c r="F47" s="124"/>
      <c r="G47" s="124"/>
      <c r="H47" s="124"/>
      <c r="I47" s="124"/>
      <c r="J47" s="124"/>
      <c r="K47" s="124"/>
      <c r="L47" s="120"/>
    </row>
    <row r="48" spans="2:12">
      <c r="B48" s="119"/>
      <c r="C48" s="78"/>
      <c r="D48" s="124" t="s">
        <v>232</v>
      </c>
      <c r="E48" s="124"/>
      <c r="F48" s="124"/>
      <c r="G48" s="124" t="s">
        <v>233</v>
      </c>
      <c r="H48" s="124"/>
      <c r="I48" s="124"/>
      <c r="J48" s="124"/>
      <c r="K48" s="124"/>
      <c r="L48" s="120"/>
    </row>
    <row r="49" spans="1:12">
      <c r="B49" s="119"/>
      <c r="C49" s="78"/>
      <c r="D49" s="124"/>
      <c r="E49" s="124"/>
      <c r="F49" s="124"/>
      <c r="G49" s="124"/>
      <c r="H49" s="124"/>
      <c r="I49" s="124"/>
      <c r="J49" s="124"/>
      <c r="K49" s="124"/>
      <c r="L49" s="120"/>
    </row>
    <row r="50" spans="1:12">
      <c r="B50" s="119"/>
      <c r="C50" s="78"/>
      <c r="D50" s="124"/>
      <c r="E50" s="124"/>
      <c r="F50" s="124"/>
      <c r="G50" s="124"/>
      <c r="H50" s="124"/>
      <c r="I50" s="124"/>
      <c r="J50" s="124"/>
      <c r="K50" s="124"/>
      <c r="L50" s="120"/>
    </row>
    <row r="51" spans="1:12">
      <c r="B51" s="119"/>
      <c r="C51" s="78"/>
      <c r="D51" s="124"/>
      <c r="E51" s="124"/>
      <c r="F51" s="124"/>
      <c r="G51" s="124"/>
      <c r="H51" s="124"/>
      <c r="I51" s="124"/>
      <c r="J51" s="124"/>
      <c r="K51" s="124"/>
      <c r="L51" s="120"/>
    </row>
    <row r="52" spans="1:12">
      <c r="B52" s="119"/>
      <c r="C52" s="78"/>
      <c r="D52" s="234" t="s">
        <v>231</v>
      </c>
      <c r="E52" s="234"/>
      <c r="F52" s="124"/>
      <c r="G52" s="234" t="s">
        <v>231</v>
      </c>
      <c r="H52" s="234"/>
      <c r="I52" s="234" t="s">
        <v>1</v>
      </c>
      <c r="J52" s="234"/>
      <c r="K52" s="78"/>
      <c r="L52" s="120"/>
    </row>
    <row r="53" spans="1:12">
      <c r="B53" s="119"/>
      <c r="C53" s="78"/>
      <c r="D53" s="234" t="s">
        <v>150</v>
      </c>
      <c r="E53" s="234"/>
      <c r="F53" s="124"/>
      <c r="G53" s="234" t="s">
        <v>150</v>
      </c>
      <c r="H53" s="234"/>
      <c r="I53" s="234" t="s">
        <v>1</v>
      </c>
      <c r="J53" s="234"/>
      <c r="K53" s="78"/>
      <c r="L53" s="120"/>
    </row>
    <row r="54" spans="1:12">
      <c r="B54" s="119"/>
      <c r="C54" s="78"/>
      <c r="D54" s="234" t="s">
        <v>19</v>
      </c>
      <c r="E54" s="234"/>
      <c r="F54" s="124"/>
      <c r="G54" s="234" t="s">
        <v>230</v>
      </c>
      <c r="H54" s="234"/>
      <c r="I54" s="234" t="s">
        <v>1</v>
      </c>
      <c r="J54" s="234"/>
      <c r="K54" s="78"/>
      <c r="L54" s="120"/>
    </row>
    <row r="55" spans="1:12">
      <c r="B55" s="119"/>
      <c r="C55" s="78"/>
      <c r="D55" s="124"/>
      <c r="E55" s="124"/>
      <c r="F55" s="124"/>
      <c r="G55" s="124"/>
      <c r="H55" s="124"/>
      <c r="I55" s="124"/>
      <c r="J55" s="78"/>
      <c r="K55" s="78"/>
      <c r="L55" s="120"/>
    </row>
    <row r="56" spans="1:12">
      <c r="B56" s="119"/>
      <c r="C56" s="78"/>
      <c r="D56" s="234"/>
      <c r="E56" s="234"/>
      <c r="F56" s="234"/>
      <c r="G56" s="234"/>
      <c r="H56" s="234"/>
      <c r="I56" s="234"/>
      <c r="J56" s="78"/>
      <c r="K56" s="78"/>
      <c r="L56" s="120"/>
    </row>
    <row r="57" spans="1:12">
      <c r="B57" s="121"/>
      <c r="C57" s="122"/>
      <c r="D57" s="122"/>
      <c r="E57" s="122"/>
      <c r="F57" s="122"/>
      <c r="G57" s="122"/>
      <c r="H57" s="122"/>
      <c r="I57" s="122"/>
      <c r="J57" s="122"/>
      <c r="K57" s="122"/>
      <c r="L57" s="123"/>
    </row>
    <row r="61" spans="1:12">
      <c r="A61" s="134"/>
    </row>
    <row r="62" spans="1:12" ht="27" customHeight="1">
      <c r="A62" s="145" t="s">
        <v>242</v>
      </c>
      <c r="B62" s="145"/>
      <c r="C62" s="145"/>
      <c r="D62" s="145"/>
      <c r="E62" s="145"/>
      <c r="F62" s="145"/>
      <c r="G62" s="145"/>
      <c r="H62" s="145"/>
      <c r="I62" s="145"/>
      <c r="J62" s="145"/>
      <c r="K62" s="145"/>
    </row>
  </sheetData>
  <mergeCells count="45">
    <mergeCell ref="D33:I33"/>
    <mergeCell ref="D34:I34"/>
    <mergeCell ref="D21:I21"/>
    <mergeCell ref="D56:I56"/>
    <mergeCell ref="D53:E53"/>
    <mergeCell ref="D54:E54"/>
    <mergeCell ref="G53:H53"/>
    <mergeCell ref="G54:H54"/>
    <mergeCell ref="D52:E52"/>
    <mergeCell ref="G52:H52"/>
    <mergeCell ref="I52:J52"/>
    <mergeCell ref="I53:J53"/>
    <mergeCell ref="I54:J54"/>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149" t="s">
        <v>1</v>
      </c>
      <c r="C2" s="149"/>
      <c r="D2" s="149"/>
      <c r="E2" s="149"/>
      <c r="F2" s="149"/>
      <c r="G2" s="149"/>
      <c r="H2" s="149"/>
    </row>
    <row r="3" spans="1:12" ht="15.95" customHeight="1">
      <c r="B3" s="150" t="s">
        <v>15</v>
      </c>
      <c r="C3" s="150"/>
      <c r="D3" s="150"/>
      <c r="E3" s="150"/>
      <c r="F3" s="150"/>
      <c r="G3" s="150"/>
      <c r="H3" s="150"/>
      <c r="I3" s="150"/>
      <c r="J3" s="150"/>
      <c r="K3" s="150"/>
      <c r="L3" s="150"/>
    </row>
    <row r="4" spans="1:12" ht="15.95" customHeight="1">
      <c r="B4" s="150" t="s">
        <v>16</v>
      </c>
      <c r="C4" s="150"/>
      <c r="D4" s="150"/>
      <c r="E4" s="150"/>
      <c r="F4" s="150"/>
      <c r="G4" s="150"/>
      <c r="H4" s="150"/>
      <c r="I4" s="150"/>
      <c r="J4" s="150"/>
      <c r="K4" s="150"/>
      <c r="L4" s="150"/>
    </row>
    <row r="6" spans="1:12">
      <c r="B6" s="151" t="s">
        <v>1</v>
      </c>
      <c r="C6" s="151"/>
      <c r="D6" s="151"/>
      <c r="E6" s="151"/>
      <c r="F6" s="151"/>
      <c r="G6" s="151"/>
      <c r="H6" s="151"/>
    </row>
    <row r="7" spans="1:12" ht="17.100000000000001" customHeight="1">
      <c r="A7" s="11"/>
      <c r="B7" s="12"/>
      <c r="C7" s="152" t="s">
        <v>4</v>
      </c>
      <c r="D7" s="152"/>
      <c r="E7" s="152"/>
      <c r="F7" s="152"/>
      <c r="G7" s="152"/>
      <c r="H7" s="152"/>
    </row>
    <row r="8" spans="1:12" ht="15.95" customHeight="1">
      <c r="A8" s="11"/>
      <c r="B8" s="12"/>
      <c r="C8" s="148" t="s">
        <v>1</v>
      </c>
      <c r="D8" s="148"/>
      <c r="E8" s="148"/>
      <c r="F8" s="148"/>
      <c r="G8" s="13"/>
      <c r="H8" s="14" t="s">
        <v>1</v>
      </c>
    </row>
    <row r="9" spans="1:12">
      <c r="A9" s="11"/>
      <c r="B9" s="12"/>
      <c r="C9" s="145" t="s">
        <v>5</v>
      </c>
      <c r="D9" s="145"/>
      <c r="E9" s="145"/>
      <c r="F9" s="145"/>
      <c r="G9" s="145"/>
      <c r="H9" s="145"/>
    </row>
    <row r="10" spans="1:12">
      <c r="A10" s="11"/>
      <c r="B10" s="12"/>
      <c r="C10" s="145"/>
      <c r="D10" s="145"/>
      <c r="E10" s="145"/>
      <c r="F10" s="145"/>
      <c r="G10" s="145"/>
      <c r="H10" s="145"/>
    </row>
    <row r="11" spans="1:12">
      <c r="A11" s="11"/>
      <c r="B11" s="12"/>
      <c r="C11" s="15"/>
      <c r="D11" s="16"/>
      <c r="E11" s="17"/>
      <c r="F11" s="7"/>
      <c r="G11" s="7"/>
      <c r="H11" s="7"/>
    </row>
    <row r="12" spans="1:12" ht="15.95" customHeight="1">
      <c r="B12" s="155" t="s">
        <v>0</v>
      </c>
      <c r="C12" s="155" t="s">
        <v>17</v>
      </c>
      <c r="D12" s="155" t="s">
        <v>18</v>
      </c>
      <c r="E12" s="155" t="s">
        <v>19</v>
      </c>
      <c r="F12" s="155" t="s">
        <v>20</v>
      </c>
      <c r="G12" s="154" t="s">
        <v>21</v>
      </c>
      <c r="H12" s="154" t="s">
        <v>22</v>
      </c>
      <c r="I12" s="153" t="s">
        <v>75</v>
      </c>
      <c r="J12" s="153" t="s">
        <v>76</v>
      </c>
      <c r="K12" s="153"/>
      <c r="L12" s="154" t="s">
        <v>23</v>
      </c>
    </row>
    <row r="13" spans="1:12">
      <c r="B13" s="155"/>
      <c r="C13" s="155"/>
      <c r="D13" s="155"/>
      <c r="E13" s="155"/>
      <c r="F13" s="155"/>
      <c r="G13" s="154"/>
      <c r="H13" s="154"/>
      <c r="I13" s="153"/>
      <c r="J13" s="85" t="s">
        <v>24</v>
      </c>
      <c r="K13" s="90" t="s">
        <v>77</v>
      </c>
      <c r="L13" s="154"/>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59"/>
      <c r="C22" s="59"/>
      <c r="D22" s="59"/>
      <c r="E22" s="59"/>
      <c r="F22" s="59"/>
      <c r="G22" s="59"/>
      <c r="H22" s="59"/>
      <c r="I22" s="59"/>
      <c r="J22" s="59"/>
      <c r="K22" s="59"/>
      <c r="L22" s="59"/>
    </row>
    <row r="23" spans="2:12">
      <c r="B23" s="60"/>
      <c r="C23" s="60"/>
      <c r="D23" s="60"/>
      <c r="E23" s="59"/>
      <c r="F23" s="59"/>
      <c r="G23" s="59"/>
      <c r="H23" s="59"/>
      <c r="I23" s="59"/>
      <c r="J23" s="59"/>
      <c r="K23" s="59"/>
      <c r="L23" s="59"/>
    </row>
    <row r="24" spans="2:12">
      <c r="B24" s="65" t="s">
        <v>78</v>
      </c>
      <c r="C24" s="65"/>
      <c r="D24" s="65"/>
      <c r="E24" s="59"/>
      <c r="F24" s="59"/>
      <c r="G24" s="59"/>
      <c r="H24" s="59"/>
      <c r="I24" s="59"/>
      <c r="J24" s="59"/>
      <c r="K24" s="59"/>
      <c r="L24" s="59"/>
    </row>
    <row r="25" spans="2:12">
      <c r="B25" s="65" t="s">
        <v>79</v>
      </c>
      <c r="C25" s="65"/>
      <c r="D25" s="65"/>
      <c r="E25" s="59"/>
      <c r="F25" s="59"/>
      <c r="G25" s="59"/>
      <c r="H25" s="59"/>
      <c r="I25" s="59"/>
      <c r="J25" s="59"/>
      <c r="K25" s="59"/>
      <c r="L25" s="59"/>
    </row>
    <row r="26" spans="2:12">
      <c r="B26" s="65" t="s">
        <v>234</v>
      </c>
      <c r="C26" s="65"/>
      <c r="D26" s="65"/>
      <c r="E26" s="59"/>
      <c r="F26" s="59"/>
      <c r="G26" s="59"/>
      <c r="H26" s="59"/>
      <c r="I26" s="59"/>
      <c r="J26" s="59"/>
      <c r="K26" s="59"/>
      <c r="L26" s="59"/>
    </row>
    <row r="27" spans="2:12">
      <c r="B27" s="61"/>
      <c r="C27" s="62"/>
      <c r="D27" s="63"/>
    </row>
    <row r="28" spans="2:12">
      <c r="B28" s="61"/>
      <c r="C28" s="62"/>
      <c r="D28" s="63"/>
    </row>
    <row r="29" spans="2:12">
      <c r="D29" s="18"/>
    </row>
  </sheetData>
  <mergeCells count="17">
    <mergeCell ref="C8:F8"/>
    <mergeCell ref="B2:H2"/>
    <mergeCell ref="B6:H6"/>
    <mergeCell ref="C7:H7"/>
    <mergeCell ref="B3:L3"/>
    <mergeCell ref="B4:L4"/>
    <mergeCell ref="I12:I13"/>
    <mergeCell ref="J12:K12"/>
    <mergeCell ref="L12:L13"/>
    <mergeCell ref="C9:H10"/>
    <mergeCell ref="B12:B13"/>
    <mergeCell ref="C12:C13"/>
    <mergeCell ref="D12:D13"/>
    <mergeCell ref="E12:E13"/>
    <mergeCell ref="F12:F13"/>
    <mergeCell ref="G12:G13"/>
    <mergeCell ref="H12:H1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50" customWidth="1"/>
    <col min="5" max="5" width="15.7109375" style="5" customWidth="1"/>
    <col min="6" max="6" width="15.7109375" style="6" customWidth="1"/>
    <col min="7" max="7" width="15.85546875" style="6" customWidth="1"/>
    <col min="8" max="8" width="16" style="6" customWidth="1"/>
    <col min="9" max="9" width="17.5703125" style="6" customWidth="1"/>
    <col min="10" max="11" width="11.85546875" style="6" customWidth="1"/>
    <col min="12" max="16384" width="9.42578125" style="1"/>
  </cols>
  <sheetData>
    <row r="2" spans="1:12" ht="15.95" customHeight="1">
      <c r="B2" s="149" t="s">
        <v>1</v>
      </c>
      <c r="C2" s="149"/>
      <c r="D2" s="149"/>
      <c r="E2" s="149"/>
      <c r="F2" s="149"/>
      <c r="G2" s="149"/>
      <c r="H2" s="149"/>
      <c r="I2" s="149"/>
      <c r="J2" s="126"/>
      <c r="K2" s="126"/>
    </row>
    <row r="3" spans="1:12" ht="15.95" customHeight="1">
      <c r="B3" s="150" t="s">
        <v>154</v>
      </c>
      <c r="C3" s="150"/>
      <c r="D3" s="150"/>
      <c r="E3" s="150"/>
      <c r="F3" s="150"/>
      <c r="G3" s="150"/>
      <c r="H3" s="150"/>
      <c r="I3" s="150"/>
      <c r="J3" s="150"/>
      <c r="K3" s="150"/>
    </row>
    <row r="4" spans="1:12" ht="15.95" customHeight="1">
      <c r="B4" s="150" t="s">
        <v>155</v>
      </c>
      <c r="C4" s="150"/>
      <c r="D4" s="150"/>
      <c r="E4" s="150"/>
      <c r="F4" s="150"/>
      <c r="G4" s="150"/>
      <c r="H4" s="150"/>
      <c r="I4" s="150"/>
      <c r="J4" s="150"/>
      <c r="K4" s="150"/>
    </row>
    <row r="6" spans="1:12">
      <c r="B6" s="151" t="s">
        <v>1</v>
      </c>
      <c r="C6" s="151"/>
      <c r="D6" s="151"/>
      <c r="E6" s="151"/>
      <c r="F6" s="151"/>
      <c r="G6" s="151"/>
      <c r="H6" s="151"/>
      <c r="I6" s="151"/>
      <c r="J6" s="127"/>
      <c r="K6" s="127"/>
    </row>
    <row r="7" spans="1:12" ht="17.100000000000001" customHeight="1">
      <c r="A7" s="11"/>
      <c r="B7" s="12"/>
      <c r="C7" s="152" t="s">
        <v>4</v>
      </c>
      <c r="D7" s="152"/>
      <c r="E7" s="152"/>
      <c r="F7" s="152"/>
      <c r="G7" s="152"/>
      <c r="H7" s="152"/>
      <c r="I7" s="152"/>
      <c r="J7" s="128"/>
      <c r="K7" s="128"/>
    </row>
    <row r="8" spans="1:12" ht="15.95" customHeight="1">
      <c r="A8" s="11"/>
      <c r="B8" s="12"/>
      <c r="C8" s="148" t="s">
        <v>1</v>
      </c>
      <c r="D8" s="148"/>
      <c r="E8" s="148"/>
      <c r="F8" s="148"/>
      <c r="G8" s="13"/>
      <c r="H8" s="13"/>
      <c r="I8" s="14" t="s">
        <v>1</v>
      </c>
      <c r="J8" s="14"/>
      <c r="K8" s="14"/>
    </row>
    <row r="9" spans="1:12">
      <c r="A9" s="11"/>
      <c r="B9" s="155" t="s">
        <v>0</v>
      </c>
      <c r="C9" s="155" t="s">
        <v>165</v>
      </c>
      <c r="D9" s="155" t="s">
        <v>156</v>
      </c>
      <c r="E9" s="155"/>
      <c r="F9" s="155"/>
      <c r="G9" s="155"/>
      <c r="H9" s="155"/>
      <c r="I9" s="155"/>
      <c r="J9" s="155"/>
      <c r="K9" s="155"/>
      <c r="L9" s="138"/>
    </row>
    <row r="10" spans="1:12" ht="63.75">
      <c r="A10" s="11"/>
      <c r="B10" s="155"/>
      <c r="C10" s="155"/>
      <c r="D10" s="89" t="s">
        <v>157</v>
      </c>
      <c r="E10" s="89" t="s">
        <v>166</v>
      </c>
      <c r="F10" s="89" t="s">
        <v>255</v>
      </c>
      <c r="G10" s="89" t="s">
        <v>44</v>
      </c>
      <c r="H10" s="89" t="s">
        <v>256</v>
      </c>
      <c r="I10" s="89" t="s">
        <v>245</v>
      </c>
      <c r="J10" s="89" t="s">
        <v>246</v>
      </c>
      <c r="K10" s="89" t="s">
        <v>257</v>
      </c>
      <c r="L10" s="89" t="s">
        <v>158</v>
      </c>
    </row>
    <row r="11" spans="1:12">
      <c r="B11" s="10">
        <v>1</v>
      </c>
      <c r="C11" s="80" t="s">
        <v>159</v>
      </c>
      <c r="D11" s="10"/>
      <c r="E11" s="10"/>
      <c r="F11" s="10"/>
      <c r="G11" s="10"/>
      <c r="H11" s="10"/>
      <c r="I11" s="10"/>
      <c r="J11" s="139"/>
      <c r="K11" s="10"/>
      <c r="L11" s="10"/>
    </row>
    <row r="12" spans="1:12">
      <c r="B12" s="10">
        <v>2</v>
      </c>
      <c r="C12" s="80" t="s">
        <v>120</v>
      </c>
      <c r="D12" s="10"/>
      <c r="E12" s="10"/>
      <c r="F12" s="10"/>
      <c r="G12" s="10"/>
      <c r="H12" s="10"/>
      <c r="I12" s="10"/>
      <c r="J12" s="139"/>
      <c r="K12" s="10"/>
      <c r="L12" s="10"/>
    </row>
    <row r="13" spans="1:12">
      <c r="B13" s="10">
        <v>3</v>
      </c>
      <c r="C13" s="80" t="s">
        <v>160</v>
      </c>
      <c r="D13" s="10"/>
      <c r="E13" s="10"/>
      <c r="F13" s="10"/>
      <c r="G13" s="10"/>
      <c r="H13" s="10"/>
      <c r="I13" s="10"/>
      <c r="J13" s="139"/>
      <c r="K13" s="10"/>
      <c r="L13" s="10"/>
    </row>
    <row r="14" spans="1:12">
      <c r="B14" s="10">
        <v>4</v>
      </c>
      <c r="C14" s="80" t="s">
        <v>161</v>
      </c>
      <c r="D14" s="10"/>
      <c r="E14" s="10"/>
      <c r="F14" s="10"/>
      <c r="G14" s="10"/>
      <c r="H14" s="10"/>
      <c r="I14" s="10"/>
      <c r="J14" s="139"/>
      <c r="K14" s="10"/>
      <c r="L14" s="10"/>
    </row>
    <row r="15" spans="1:12" ht="53.1" customHeight="1">
      <c r="B15" s="10">
        <v>5</v>
      </c>
      <c r="C15" s="80" t="s">
        <v>238</v>
      </c>
      <c r="D15" s="10"/>
      <c r="E15" s="10"/>
      <c r="F15" s="10"/>
      <c r="G15" s="10"/>
      <c r="H15" s="10"/>
      <c r="I15" s="10"/>
      <c r="J15" s="139"/>
      <c r="K15" s="10"/>
      <c r="L15" s="10"/>
    </row>
    <row r="16" spans="1:12">
      <c r="B16" s="10">
        <v>6</v>
      </c>
      <c r="C16" s="80" t="s">
        <v>162</v>
      </c>
      <c r="D16" s="10"/>
      <c r="E16" s="10"/>
      <c r="F16" s="10"/>
      <c r="G16" s="10"/>
      <c r="H16" s="10"/>
      <c r="I16" s="10"/>
      <c r="J16" s="139"/>
      <c r="K16" s="10"/>
      <c r="L16" s="10"/>
    </row>
    <row r="17" spans="2:12">
      <c r="B17" s="10">
        <v>7</v>
      </c>
      <c r="C17" s="80" t="s">
        <v>18</v>
      </c>
      <c r="D17" s="10"/>
      <c r="E17" s="10"/>
      <c r="F17" s="10"/>
      <c r="G17" s="10"/>
      <c r="H17" s="10"/>
      <c r="I17" s="10"/>
      <c r="J17" s="139"/>
      <c r="K17" s="10"/>
      <c r="L17" s="10"/>
    </row>
    <row r="18" spans="2:12">
      <c r="B18" s="10">
        <v>8</v>
      </c>
      <c r="C18" s="80" t="s">
        <v>20</v>
      </c>
      <c r="D18" s="10"/>
      <c r="E18" s="10"/>
      <c r="F18" s="10"/>
      <c r="G18" s="10"/>
      <c r="H18" s="10"/>
      <c r="I18" s="10"/>
      <c r="J18" s="139"/>
      <c r="K18" s="10"/>
      <c r="L18" s="10"/>
    </row>
    <row r="19" spans="2:12">
      <c r="B19" s="10">
        <v>9</v>
      </c>
      <c r="C19" s="80" t="s">
        <v>163</v>
      </c>
      <c r="D19" s="10"/>
      <c r="E19" s="10"/>
      <c r="F19" s="10"/>
      <c r="G19" s="10"/>
      <c r="H19" s="10"/>
      <c r="I19" s="10"/>
      <c r="J19" s="139"/>
      <c r="K19" s="10"/>
      <c r="L19" s="10"/>
    </row>
    <row r="20" spans="2:12">
      <c r="B20" s="10">
        <v>10</v>
      </c>
      <c r="C20" s="80" t="s">
        <v>164</v>
      </c>
      <c r="D20" s="10"/>
      <c r="E20" s="10"/>
      <c r="F20" s="10"/>
      <c r="G20" s="10"/>
      <c r="H20" s="10"/>
      <c r="I20" s="10"/>
      <c r="J20" s="139"/>
      <c r="K20" s="10"/>
      <c r="L20" s="10"/>
    </row>
    <row r="22" spans="2:12" ht="15.95" customHeight="1">
      <c r="C22" s="157"/>
      <c r="D22" s="157"/>
      <c r="E22" s="157"/>
      <c r="F22" s="157"/>
      <c r="G22" s="157"/>
      <c r="H22" s="157"/>
      <c r="I22" s="157"/>
      <c r="J22" s="129"/>
      <c r="K22" s="129"/>
    </row>
    <row r="23" spans="2:12">
      <c r="C23" s="157"/>
      <c r="D23" s="157"/>
      <c r="E23" s="157"/>
      <c r="F23" s="157"/>
      <c r="G23" s="157"/>
      <c r="H23" s="157"/>
      <c r="I23" s="157"/>
      <c r="J23" s="129"/>
      <c r="K23" s="129"/>
    </row>
    <row r="26" spans="2:12" ht="93" customHeight="1">
      <c r="C26" s="156" t="s">
        <v>237</v>
      </c>
      <c r="D26" s="156"/>
      <c r="E26" s="156"/>
      <c r="F26" s="156"/>
      <c r="G26" s="156"/>
      <c r="H26" s="156"/>
      <c r="I26" s="156"/>
      <c r="J26" s="130"/>
      <c r="K26" s="130"/>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50" customWidth="1"/>
    <col min="5" max="5" width="18.85546875" style="5" customWidth="1"/>
    <col min="6" max="8" width="18.85546875" style="6" customWidth="1"/>
    <col min="9" max="9" width="18.85546875" style="1" customWidth="1"/>
    <col min="10" max="16384" width="9.42578125" style="1"/>
  </cols>
  <sheetData>
    <row r="2" spans="1:9" ht="15.95" customHeight="1">
      <c r="B2" s="149" t="s">
        <v>1</v>
      </c>
      <c r="C2" s="149"/>
      <c r="D2" s="149"/>
      <c r="E2" s="149"/>
      <c r="F2" s="149"/>
      <c r="G2" s="149"/>
      <c r="H2" s="149"/>
    </row>
    <row r="3" spans="1:9" ht="15.95" customHeight="1">
      <c r="B3" s="150" t="s">
        <v>133</v>
      </c>
      <c r="C3" s="150"/>
      <c r="D3" s="150"/>
      <c r="E3" s="150"/>
      <c r="F3" s="150"/>
      <c r="G3" s="150"/>
      <c r="H3" s="150"/>
      <c r="I3" s="150"/>
    </row>
    <row r="4" spans="1:9" ht="15.95" customHeight="1">
      <c r="B4" s="150" t="s">
        <v>132</v>
      </c>
      <c r="C4" s="150"/>
      <c r="D4" s="150"/>
      <c r="E4" s="150"/>
      <c r="F4" s="150"/>
      <c r="G4" s="150"/>
      <c r="H4" s="150"/>
      <c r="I4" s="150"/>
    </row>
    <row r="6" spans="1:9">
      <c r="B6" s="151" t="s">
        <v>1</v>
      </c>
      <c r="C6" s="151"/>
      <c r="D6" s="151"/>
      <c r="E6" s="151"/>
      <c r="F6" s="151"/>
      <c r="G6" s="151"/>
      <c r="H6" s="151"/>
    </row>
    <row r="7" spans="1:9" ht="17.100000000000001" customHeight="1">
      <c r="A7" s="11"/>
      <c r="B7" s="12"/>
      <c r="C7" s="152" t="s">
        <v>4</v>
      </c>
      <c r="D7" s="152"/>
      <c r="E7" s="152"/>
      <c r="F7" s="152"/>
      <c r="G7" s="152"/>
      <c r="H7" s="152"/>
    </row>
    <row r="8" spans="1:9" ht="15.95" customHeight="1">
      <c r="A8" s="11"/>
      <c r="B8" s="12"/>
      <c r="C8" s="148" t="s">
        <v>1</v>
      </c>
      <c r="D8" s="148"/>
      <c r="E8" s="148"/>
      <c r="F8" s="148"/>
      <c r="G8" s="13"/>
      <c r="H8" s="14" t="s">
        <v>1</v>
      </c>
    </row>
    <row r="9" spans="1:9" ht="21.95" customHeight="1">
      <c r="B9" s="154" t="s">
        <v>134</v>
      </c>
      <c r="C9" s="154" t="s">
        <v>0</v>
      </c>
      <c r="D9" s="154" t="s">
        <v>135</v>
      </c>
      <c r="E9" s="154" t="s">
        <v>136</v>
      </c>
      <c r="F9" s="154"/>
      <c r="G9" s="154"/>
      <c r="H9" s="154"/>
      <c r="I9" s="154"/>
    </row>
    <row r="10" spans="1:9">
      <c r="B10" s="154"/>
      <c r="C10" s="154"/>
      <c r="D10" s="154"/>
      <c r="E10" s="87">
        <v>1</v>
      </c>
      <c r="F10" s="87">
        <v>2</v>
      </c>
      <c r="G10" s="87">
        <v>3</v>
      </c>
      <c r="H10" s="87">
        <v>4</v>
      </c>
      <c r="I10" s="87">
        <v>5</v>
      </c>
    </row>
    <row r="11" spans="1:9">
      <c r="B11" s="158" t="s">
        <v>137</v>
      </c>
      <c r="C11" s="72">
        <v>1</v>
      </c>
      <c r="D11" s="64" t="s">
        <v>138</v>
      </c>
      <c r="E11" s="64"/>
      <c r="F11" s="64"/>
      <c r="G11" s="64"/>
      <c r="H11" s="64"/>
      <c r="I11" s="64"/>
    </row>
    <row r="12" spans="1:9">
      <c r="B12" s="158"/>
      <c r="C12" s="72">
        <v>2</v>
      </c>
      <c r="D12" s="64" t="s">
        <v>20</v>
      </c>
      <c r="E12" s="64"/>
      <c r="F12" s="64"/>
      <c r="G12" s="64"/>
      <c r="H12" s="64"/>
      <c r="I12" s="64"/>
    </row>
    <row r="13" spans="1:9">
      <c r="B13" s="158"/>
      <c r="C13" s="72">
        <v>3</v>
      </c>
      <c r="D13" s="64" t="s">
        <v>139</v>
      </c>
      <c r="E13" s="64"/>
      <c r="F13" s="64"/>
      <c r="G13" s="64"/>
      <c r="H13" s="64"/>
      <c r="I13" s="64"/>
    </row>
    <row r="14" spans="1:9">
      <c r="B14" s="158"/>
      <c r="C14" s="72">
        <v>4</v>
      </c>
      <c r="D14" s="64" t="s">
        <v>140</v>
      </c>
      <c r="E14" s="64"/>
      <c r="F14" s="64"/>
      <c r="G14" s="64"/>
      <c r="H14" s="64"/>
      <c r="I14" s="64"/>
    </row>
    <row r="15" spans="1:9">
      <c r="B15" s="158"/>
      <c r="C15" s="72">
        <v>5</v>
      </c>
      <c r="D15" s="64" t="s">
        <v>141</v>
      </c>
      <c r="E15" s="64"/>
      <c r="F15" s="64"/>
      <c r="G15" s="64"/>
      <c r="H15" s="64"/>
      <c r="I15" s="64"/>
    </row>
    <row r="16" spans="1:9">
      <c r="B16" s="158"/>
      <c r="C16" s="72">
        <v>6</v>
      </c>
      <c r="D16" s="64" t="s">
        <v>142</v>
      </c>
      <c r="E16" s="64"/>
      <c r="F16" s="64"/>
      <c r="G16" s="64"/>
      <c r="H16" s="64"/>
      <c r="I16" s="64"/>
    </row>
    <row r="17" spans="2:9">
      <c r="B17" s="158"/>
      <c r="C17" s="72">
        <v>7</v>
      </c>
      <c r="D17" s="64" t="s">
        <v>143</v>
      </c>
      <c r="E17" s="64"/>
      <c r="F17" s="64"/>
      <c r="G17" s="64"/>
      <c r="H17" s="64"/>
      <c r="I17" s="64"/>
    </row>
    <row r="18" spans="2:9">
      <c r="B18" s="158"/>
      <c r="C18" s="72">
        <v>8</v>
      </c>
      <c r="D18" s="64" t="s">
        <v>144</v>
      </c>
      <c r="E18" s="64"/>
      <c r="F18" s="64"/>
      <c r="G18" s="64"/>
      <c r="H18" s="64"/>
      <c r="I18" s="64"/>
    </row>
    <row r="19" spans="2:9">
      <c r="B19" s="158"/>
      <c r="C19" s="72">
        <v>9</v>
      </c>
      <c r="D19" s="64" t="s">
        <v>145</v>
      </c>
      <c r="E19" s="64"/>
      <c r="F19" s="64"/>
      <c r="G19" s="64"/>
      <c r="H19" s="64"/>
      <c r="I19" s="64"/>
    </row>
    <row r="20" spans="2:9">
      <c r="B20" s="158"/>
      <c r="C20" s="72">
        <v>10</v>
      </c>
      <c r="D20" s="64" t="s">
        <v>173</v>
      </c>
      <c r="E20" s="64"/>
      <c r="F20" s="64"/>
      <c r="G20" s="64"/>
      <c r="H20" s="64"/>
      <c r="I20" s="64"/>
    </row>
    <row r="21" spans="2:9">
      <c r="B21" s="158"/>
      <c r="C21" s="72">
        <v>11</v>
      </c>
      <c r="D21" s="64" t="s">
        <v>146</v>
      </c>
      <c r="E21" s="64"/>
      <c r="F21" s="64"/>
      <c r="G21" s="64"/>
      <c r="H21" s="64"/>
      <c r="I21" s="64"/>
    </row>
    <row r="22" spans="2:9">
      <c r="B22" s="158"/>
      <c r="C22" s="72">
        <v>12</v>
      </c>
      <c r="D22" s="64" t="s">
        <v>147</v>
      </c>
      <c r="E22" s="64"/>
      <c r="F22" s="64"/>
      <c r="G22" s="64"/>
      <c r="H22" s="64"/>
      <c r="I22" s="64"/>
    </row>
    <row r="23" spans="2:9" ht="38.25">
      <c r="B23" s="158"/>
      <c r="C23" s="72">
        <v>13</v>
      </c>
      <c r="D23" s="64" t="s">
        <v>148</v>
      </c>
      <c r="E23" s="64"/>
      <c r="F23" s="64"/>
      <c r="G23" s="64"/>
      <c r="H23" s="64"/>
      <c r="I23" s="64"/>
    </row>
    <row r="24" spans="2:9" ht="18" customHeight="1">
      <c r="B24" s="158" t="s">
        <v>149</v>
      </c>
      <c r="C24" s="72">
        <v>14</v>
      </c>
      <c r="D24" s="64" t="s">
        <v>150</v>
      </c>
      <c r="E24" s="64"/>
      <c r="F24" s="64"/>
      <c r="G24" s="64"/>
      <c r="H24" s="64"/>
      <c r="I24" s="64"/>
    </row>
    <row r="25" spans="2:9">
      <c r="B25" s="158"/>
      <c r="C25" s="72">
        <v>15</v>
      </c>
      <c r="D25" s="64" t="s">
        <v>151</v>
      </c>
      <c r="E25" s="64"/>
      <c r="F25" s="64"/>
      <c r="G25" s="64"/>
      <c r="H25" s="64"/>
      <c r="I25" s="64"/>
    </row>
    <row r="26" spans="2:9">
      <c r="B26" s="158"/>
      <c r="C26" s="72">
        <v>16</v>
      </c>
      <c r="D26" s="64" t="s">
        <v>152</v>
      </c>
      <c r="E26" s="64"/>
      <c r="F26" s="64"/>
      <c r="G26" s="64"/>
      <c r="H26" s="64"/>
      <c r="I26" s="64"/>
    </row>
    <row r="27" spans="2:9" ht="18" customHeight="1">
      <c r="B27" s="158" t="s">
        <v>153</v>
      </c>
      <c r="C27" s="72">
        <v>17</v>
      </c>
      <c r="D27" s="64" t="s">
        <v>150</v>
      </c>
      <c r="E27" s="64"/>
      <c r="F27" s="64"/>
      <c r="G27" s="64"/>
      <c r="H27" s="64"/>
      <c r="I27" s="64"/>
    </row>
    <row r="28" spans="2:9">
      <c r="B28" s="158"/>
      <c r="C28" s="72">
        <v>18</v>
      </c>
      <c r="D28" s="64" t="s">
        <v>151</v>
      </c>
      <c r="E28" s="64"/>
      <c r="F28" s="64"/>
      <c r="G28" s="64"/>
      <c r="H28" s="64"/>
      <c r="I28" s="64"/>
    </row>
    <row r="29" spans="2:9">
      <c r="B29" s="158"/>
      <c r="C29" s="72">
        <v>19</v>
      </c>
      <c r="D29" s="64" t="s">
        <v>152</v>
      </c>
      <c r="E29" s="64"/>
      <c r="F29" s="64"/>
      <c r="G29" s="64"/>
      <c r="H29" s="64"/>
      <c r="I29" s="64"/>
    </row>
    <row r="30" spans="2:9">
      <c r="B30" s="76" t="s">
        <v>172</v>
      </c>
      <c r="C30" s="79"/>
      <c r="D30" s="79"/>
      <c r="E30" s="79"/>
      <c r="F30" s="79"/>
      <c r="G30" s="79"/>
      <c r="H30" s="79"/>
      <c r="I30" s="79"/>
    </row>
    <row r="34" spans="4:5">
      <c r="D34" s="81" t="s">
        <v>167</v>
      </c>
      <c r="E34" s="81" t="s">
        <v>168</v>
      </c>
    </row>
    <row r="35" spans="4:5">
      <c r="D35" s="81"/>
      <c r="E35" s="59"/>
    </row>
    <row r="36" spans="4:5">
      <c r="D36" s="81"/>
      <c r="E36" s="59"/>
    </row>
    <row r="37" spans="4:5">
      <c r="D37" s="81" t="s">
        <v>169</v>
      </c>
      <c r="E37" s="81" t="s">
        <v>169</v>
      </c>
    </row>
    <row r="38" spans="4:5">
      <c r="D38" s="81" t="s">
        <v>170</v>
      </c>
      <c r="E38" s="81" t="s">
        <v>170</v>
      </c>
    </row>
    <row r="39" spans="4:5">
      <c r="D39" s="81" t="s">
        <v>171</v>
      </c>
      <c r="E39" s="81" t="s">
        <v>171</v>
      </c>
    </row>
    <row r="40" spans="4:5">
      <c r="D40" s="81"/>
      <c r="E40" s="59"/>
    </row>
  </sheetData>
  <mergeCells count="13">
    <mergeCell ref="B27:B29"/>
    <mergeCell ref="B3:I3"/>
    <mergeCell ref="B4:I4"/>
    <mergeCell ref="B9:B10"/>
    <mergeCell ref="C9:C10"/>
    <mergeCell ref="D9:D10"/>
    <mergeCell ref="E9:I9"/>
    <mergeCell ref="B11:B23"/>
    <mergeCell ref="B2:H2"/>
    <mergeCell ref="B6:H6"/>
    <mergeCell ref="C7:H7"/>
    <mergeCell ref="C8:F8"/>
    <mergeCell ref="B24:B26"/>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50" customWidth="1"/>
    <col min="5" max="5" width="10.85546875" style="6" customWidth="1"/>
    <col min="6" max="6" width="2.85546875" style="6" customWidth="1"/>
    <col min="7" max="7" width="1.85546875" style="1" customWidth="1"/>
    <col min="8" max="16384" width="9.42578125" style="1"/>
  </cols>
  <sheetData>
    <row r="2" spans="2:6" ht="15.95" customHeight="1">
      <c r="B2" s="149" t="s">
        <v>1</v>
      </c>
      <c r="C2" s="149"/>
      <c r="D2" s="149"/>
      <c r="E2" s="149"/>
      <c r="F2" s="149"/>
    </row>
    <row r="3" spans="2:6" ht="15.95" customHeight="1">
      <c r="B3" s="150" t="s">
        <v>129</v>
      </c>
      <c r="C3" s="150"/>
      <c r="D3" s="150"/>
      <c r="E3" s="150"/>
      <c r="F3" s="150"/>
    </row>
    <row r="4" spans="2:6" ht="15.95" customHeight="1">
      <c r="B4" s="150" t="s">
        <v>128</v>
      </c>
      <c r="C4" s="150"/>
      <c r="D4" s="150"/>
      <c r="E4" s="150"/>
      <c r="F4" s="150"/>
    </row>
    <row r="6" spans="2:6">
      <c r="B6" s="151" t="s">
        <v>1</v>
      </c>
      <c r="C6" s="151"/>
      <c r="D6" s="151"/>
      <c r="E6" s="151"/>
      <c r="F6" s="151"/>
    </row>
    <row r="7" spans="2:6" ht="17.100000000000001" customHeight="1">
      <c r="B7" s="152" t="s">
        <v>4</v>
      </c>
      <c r="C7" s="152"/>
      <c r="D7" s="152"/>
      <c r="E7" s="51"/>
    </row>
    <row r="8" spans="2:6" ht="15.95" customHeight="1">
      <c r="B8" s="12"/>
      <c r="C8" s="148" t="s">
        <v>1</v>
      </c>
      <c r="D8" s="148"/>
      <c r="E8" s="13"/>
      <c r="F8" s="14" t="s">
        <v>1</v>
      </c>
    </row>
    <row r="9" spans="2:6">
      <c r="B9" s="12"/>
      <c r="C9" s="159" t="s">
        <v>1</v>
      </c>
      <c r="D9" s="159"/>
      <c r="E9" s="159"/>
      <c r="F9" s="159"/>
    </row>
    <row r="10" spans="2:6">
      <c r="B10" s="12"/>
      <c r="C10" s="159"/>
      <c r="D10" s="159"/>
      <c r="E10" s="159"/>
      <c r="F10" s="159"/>
    </row>
    <row r="11" spans="2:6" ht="45.95" customHeight="1">
      <c r="B11" s="88" t="s">
        <v>125</v>
      </c>
      <c r="C11" s="88" t="s">
        <v>126</v>
      </c>
      <c r="D11" s="88" t="s">
        <v>127</v>
      </c>
    </row>
    <row r="12" spans="2:6">
      <c r="B12" s="74"/>
      <c r="C12" s="74"/>
      <c r="D12" s="74"/>
    </row>
    <row r="13" spans="2:6">
      <c r="B13" s="74"/>
      <c r="C13" s="74"/>
      <c r="D13" s="74"/>
    </row>
    <row r="14" spans="2:6">
      <c r="B14" s="74"/>
      <c r="C14" s="74"/>
      <c r="D14" s="74"/>
    </row>
    <row r="15" spans="2:6">
      <c r="B15" s="160" t="s">
        <v>124</v>
      </c>
      <c r="C15" s="161"/>
      <c r="D15" s="74"/>
    </row>
    <row r="16" spans="2:6">
      <c r="B16" s="75" t="s">
        <v>131</v>
      </c>
    </row>
    <row r="17" spans="2:4">
      <c r="B17" s="75" t="s">
        <v>130</v>
      </c>
    </row>
    <row r="20" spans="2:4">
      <c r="B20" s="81" t="s">
        <v>174</v>
      </c>
    </row>
    <row r="21" spans="2:4">
      <c r="B21" s="81"/>
    </row>
    <row r="22" spans="2:4">
      <c r="B22" s="81"/>
    </row>
    <row r="23" spans="2:4">
      <c r="B23" s="81" t="s">
        <v>169</v>
      </c>
    </row>
    <row r="24" spans="2:4">
      <c r="B24" s="81" t="s">
        <v>170</v>
      </c>
    </row>
    <row r="25" spans="2:4">
      <c r="B25" s="81" t="s">
        <v>171</v>
      </c>
    </row>
    <row r="26" spans="2:4">
      <c r="B26" s="81"/>
    </row>
    <row r="27" spans="2:4">
      <c r="B27" s="81"/>
    </row>
    <row r="28" spans="2:4">
      <c r="B28" s="162" t="s">
        <v>175</v>
      </c>
      <c r="C28" s="162"/>
      <c r="D28" s="162"/>
    </row>
    <row r="29" spans="2:4">
      <c r="B29" s="81"/>
    </row>
    <row r="30" spans="2:4">
      <c r="B30" s="81"/>
    </row>
    <row r="31" spans="2:4">
      <c r="B31" s="81" t="s">
        <v>1</v>
      </c>
    </row>
    <row r="32" spans="2:4" ht="15.75">
      <c r="B32" s="82"/>
    </row>
    <row r="33" spans="2:2">
      <c r="B33" s="59"/>
    </row>
    <row r="34" spans="2:2" ht="15.75">
      <c r="B34" s="8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5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149" t="s">
        <v>1</v>
      </c>
      <c r="C2" s="149"/>
      <c r="D2" s="149"/>
      <c r="E2" s="149"/>
      <c r="F2" s="149"/>
      <c r="G2" s="149"/>
      <c r="H2" s="149"/>
    </row>
    <row r="3" spans="2:8" ht="15.95" customHeight="1">
      <c r="B3" s="150" t="s">
        <v>117</v>
      </c>
      <c r="C3" s="150"/>
      <c r="D3" s="150"/>
      <c r="E3" s="150"/>
      <c r="F3" s="150"/>
      <c r="G3" s="150"/>
      <c r="H3" s="150"/>
    </row>
    <row r="4" spans="2:8" ht="15.95" customHeight="1">
      <c r="B4" s="150" t="s">
        <v>118</v>
      </c>
      <c r="C4" s="150"/>
      <c r="D4" s="150"/>
      <c r="E4" s="150"/>
      <c r="F4" s="150"/>
      <c r="G4" s="150"/>
      <c r="H4" s="150"/>
    </row>
    <row r="6" spans="2:8">
      <c r="B6" s="151" t="s">
        <v>1</v>
      </c>
      <c r="C6" s="151"/>
      <c r="D6" s="151"/>
      <c r="E6" s="151"/>
      <c r="F6" s="151"/>
      <c r="G6" s="151"/>
      <c r="H6" s="151"/>
    </row>
    <row r="7" spans="2:8" ht="17.100000000000001" customHeight="1">
      <c r="B7" s="51" t="s">
        <v>4</v>
      </c>
      <c r="C7" s="51"/>
      <c r="D7" s="51"/>
      <c r="E7" s="51"/>
      <c r="F7" s="51"/>
      <c r="G7" s="51"/>
    </row>
    <row r="8" spans="2:8" ht="15.95" customHeight="1">
      <c r="B8" s="12"/>
      <c r="C8" s="148" t="s">
        <v>1</v>
      </c>
      <c r="D8" s="148"/>
      <c r="E8" s="148"/>
      <c r="F8" s="148"/>
      <c r="G8" s="13"/>
      <c r="H8" s="14" t="s">
        <v>1</v>
      </c>
    </row>
    <row r="9" spans="2:8">
      <c r="B9" s="12"/>
      <c r="C9" s="159" t="s">
        <v>1</v>
      </c>
      <c r="D9" s="159"/>
      <c r="E9" s="159"/>
      <c r="F9" s="159"/>
      <c r="G9" s="159"/>
      <c r="H9" s="159"/>
    </row>
    <row r="10" spans="2:8">
      <c r="B10" s="12"/>
      <c r="C10" s="159"/>
      <c r="D10" s="159"/>
      <c r="E10" s="159"/>
      <c r="F10" s="159"/>
      <c r="G10" s="159"/>
      <c r="H10" s="159"/>
    </row>
    <row r="11" spans="2:8" ht="45.95" customHeight="1">
      <c r="B11" s="88" t="s">
        <v>119</v>
      </c>
      <c r="C11" s="88" t="s">
        <v>120</v>
      </c>
      <c r="D11" s="88" t="s">
        <v>121</v>
      </c>
      <c r="E11" s="88" t="s">
        <v>122</v>
      </c>
      <c r="F11" s="88" t="s">
        <v>123</v>
      </c>
    </row>
    <row r="12" spans="2:8">
      <c r="B12" s="74"/>
      <c r="C12" s="74"/>
      <c r="D12" s="74"/>
      <c r="E12" s="74"/>
      <c r="F12" s="74"/>
    </row>
    <row r="13" spans="2:8">
      <c r="B13" s="74"/>
      <c r="C13" s="74"/>
      <c r="D13" s="74"/>
      <c r="E13" s="74"/>
      <c r="F13" s="74"/>
    </row>
    <row r="14" spans="2:8">
      <c r="B14" s="74"/>
      <c r="C14" s="74"/>
      <c r="D14" s="74"/>
      <c r="E14" s="74"/>
      <c r="F14" s="74"/>
    </row>
    <row r="18" spans="2:6">
      <c r="B18" s="81" t="s">
        <v>167</v>
      </c>
      <c r="C18" s="81" t="s">
        <v>168</v>
      </c>
    </row>
    <row r="19" spans="2:6">
      <c r="B19" s="81"/>
      <c r="C19" s="59"/>
    </row>
    <row r="20" spans="2:6">
      <c r="B20" s="81"/>
      <c r="C20" s="59"/>
    </row>
    <row r="21" spans="2:6">
      <c r="B21" s="81" t="s">
        <v>169</v>
      </c>
      <c r="C21" s="81" t="s">
        <v>169</v>
      </c>
    </row>
    <row r="22" spans="2:6">
      <c r="B22" s="81" t="s">
        <v>170</v>
      </c>
      <c r="C22" s="81" t="s">
        <v>170</v>
      </c>
    </row>
    <row r="23" spans="2:6">
      <c r="B23" s="81" t="s">
        <v>171</v>
      </c>
      <c r="C23" s="81" t="s">
        <v>171</v>
      </c>
    </row>
    <row r="24" spans="2:6">
      <c r="B24" s="83"/>
      <c r="C24" s="59"/>
    </row>
    <row r="25" spans="2:6">
      <c r="B25" s="83"/>
      <c r="C25" s="59"/>
    </row>
    <row r="26" spans="2:6">
      <c r="B26" s="83"/>
      <c r="C26" s="59"/>
    </row>
    <row r="27" spans="2:6">
      <c r="B27" s="83"/>
      <c r="C27" s="59"/>
    </row>
    <row r="28" spans="2:6">
      <c r="B28" s="162" t="s">
        <v>175</v>
      </c>
      <c r="C28" s="162"/>
      <c r="D28" s="162"/>
      <c r="E28" s="162"/>
      <c r="F28" s="162"/>
    </row>
    <row r="29" spans="2:6">
      <c r="B29" s="81"/>
      <c r="C29" s="5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7" zoomScale="130" zoomScaleNormal="130" workbookViewId="0">
      <selection activeCell="J15" sqref="J15"/>
    </sheetView>
  </sheetViews>
  <sheetFormatPr baseColWidth="10" defaultColWidth="9.42578125" defaultRowHeight="15"/>
  <cols>
    <col min="1" max="1" width="1.85546875" style="19" customWidth="1"/>
    <col min="2" max="2" width="5.85546875" style="21" customWidth="1"/>
    <col min="3" max="3" width="33.42578125" style="30" customWidth="1"/>
    <col min="4" max="4" width="9.85546875" style="52" customWidth="1"/>
    <col min="5" max="5" width="10.85546875" style="46" customWidth="1"/>
    <col min="6" max="8" width="12.85546875" style="22" customWidth="1"/>
    <col min="9" max="9" width="1.85546875" style="19" customWidth="1"/>
    <col min="10" max="10" width="19.140625" style="19" customWidth="1"/>
    <col min="11" max="11" width="18.42578125" style="19" customWidth="1"/>
    <col min="12" max="16384" width="9.42578125" style="19"/>
  </cols>
  <sheetData>
    <row r="2" spans="2:8" ht="15.95" customHeight="1">
      <c r="B2" s="165" t="s">
        <v>1</v>
      </c>
      <c r="C2" s="165"/>
      <c r="D2" s="165"/>
      <c r="E2" s="165"/>
      <c r="F2" s="165"/>
      <c r="G2" s="165"/>
      <c r="H2" s="165"/>
    </row>
    <row r="3" spans="2:8" ht="15.95" customHeight="1">
      <c r="B3" s="166" t="s">
        <v>82</v>
      </c>
      <c r="C3" s="166"/>
      <c r="D3" s="166"/>
      <c r="E3" s="166"/>
      <c r="F3" s="166"/>
      <c r="G3" s="166"/>
      <c r="H3" s="166"/>
    </row>
    <row r="4" spans="2:8" ht="15.95" customHeight="1">
      <c r="B4" s="166" t="s">
        <v>72</v>
      </c>
      <c r="C4" s="166"/>
      <c r="D4" s="166"/>
      <c r="E4" s="166"/>
      <c r="F4" s="166"/>
      <c r="G4" s="166"/>
      <c r="H4" s="166"/>
    </row>
    <row r="6" spans="2:8">
      <c r="B6" s="167" t="s">
        <v>26</v>
      </c>
      <c r="C6" s="167"/>
      <c r="D6" s="167"/>
      <c r="E6" s="167"/>
      <c r="F6" s="167"/>
      <c r="G6" s="167"/>
      <c r="H6" s="167"/>
    </row>
    <row r="7" spans="2:8">
      <c r="B7" s="53"/>
      <c r="C7" s="58" t="s">
        <v>74</v>
      </c>
      <c r="D7" s="55"/>
      <c r="E7" s="55"/>
      <c r="F7" s="55"/>
      <c r="G7" s="55"/>
      <c r="H7" s="56"/>
    </row>
    <row r="8" spans="2:8" ht="17.100000000000001" customHeight="1">
      <c r="C8" s="168" t="s">
        <v>73</v>
      </c>
      <c r="D8" s="169"/>
      <c r="E8" s="169"/>
      <c r="F8" s="169"/>
      <c r="G8" s="170"/>
      <c r="H8" s="171"/>
    </row>
    <row r="9" spans="2:8" ht="15.95" customHeight="1">
      <c r="C9" s="163" t="s">
        <v>27</v>
      </c>
      <c r="D9" s="164"/>
      <c r="E9" s="164"/>
      <c r="F9" s="164"/>
      <c r="G9" s="54"/>
      <c r="H9" s="57"/>
    </row>
    <row r="10" spans="2:8">
      <c r="C10" s="24" t="s">
        <v>1</v>
      </c>
      <c r="D10" s="25"/>
      <c r="E10" s="26"/>
      <c r="F10" s="27"/>
      <c r="G10" s="28"/>
      <c r="H10" s="29" t="s">
        <v>1</v>
      </c>
    </row>
    <row r="11" spans="2:8">
      <c r="C11" s="68"/>
      <c r="D11" s="69"/>
      <c r="E11" s="70"/>
      <c r="F11" s="71"/>
      <c r="G11" s="54"/>
      <c r="H11" s="71"/>
    </row>
    <row r="12" spans="2:8">
      <c r="C12" s="68"/>
      <c r="D12" s="69"/>
      <c r="E12" s="70"/>
      <c r="F12" s="71"/>
      <c r="G12" s="54"/>
      <c r="H12" s="71"/>
    </row>
    <row r="13" spans="2:8">
      <c r="B13" s="172" t="s">
        <v>95</v>
      </c>
      <c r="C13" s="172"/>
      <c r="D13" s="172"/>
      <c r="E13" s="172"/>
      <c r="F13" s="172"/>
    </row>
    <row r="14" spans="2:8" ht="25.5">
      <c r="B14" s="85" t="s">
        <v>0</v>
      </c>
      <c r="C14" s="154" t="s">
        <v>83</v>
      </c>
      <c r="D14" s="154"/>
      <c r="E14" s="85" t="s">
        <v>84</v>
      </c>
      <c r="F14" s="85" t="s">
        <v>85</v>
      </c>
    </row>
    <row r="15" spans="2:8">
      <c r="B15" s="72">
        <v>1</v>
      </c>
      <c r="C15" s="64" t="s">
        <v>86</v>
      </c>
      <c r="D15" s="72" t="s">
        <v>87</v>
      </c>
      <c r="E15" s="72" t="s">
        <v>88</v>
      </c>
      <c r="F15" s="72" t="s">
        <v>451</v>
      </c>
    </row>
    <row r="16" spans="2:8">
      <c r="B16" s="72">
        <v>2</v>
      </c>
      <c r="C16" s="64" t="s">
        <v>89</v>
      </c>
      <c r="D16" s="72" t="s">
        <v>90</v>
      </c>
      <c r="E16" s="72" t="s">
        <v>91</v>
      </c>
      <c r="F16" s="72" t="s">
        <v>239</v>
      </c>
    </row>
    <row r="17" spans="2:8">
      <c r="B17" s="72">
        <v>3</v>
      </c>
      <c r="C17" s="64" t="s">
        <v>92</v>
      </c>
      <c r="D17" s="72" t="s">
        <v>93</v>
      </c>
      <c r="E17" s="72" t="s">
        <v>94</v>
      </c>
      <c r="F17" s="72" t="s">
        <v>240</v>
      </c>
    </row>
    <row r="21" spans="2:8">
      <c r="B21" s="173" t="s">
        <v>112</v>
      </c>
      <c r="C21" s="173"/>
      <c r="D21" s="173"/>
      <c r="E21" s="173"/>
      <c r="F21" s="173"/>
      <c r="G21" s="173"/>
      <c r="H21" s="173"/>
    </row>
    <row r="22" spans="2:8">
      <c r="B22" s="154" t="s">
        <v>0</v>
      </c>
      <c r="C22" s="154" t="s">
        <v>29</v>
      </c>
      <c r="D22" s="154"/>
      <c r="E22" s="154" t="s">
        <v>83</v>
      </c>
      <c r="F22" s="154" t="s">
        <v>96</v>
      </c>
      <c r="G22" s="154"/>
      <c r="H22" s="154"/>
    </row>
    <row r="23" spans="2:8" ht="24">
      <c r="B23" s="154"/>
      <c r="C23" s="154"/>
      <c r="D23" s="154"/>
      <c r="E23" s="154"/>
      <c r="F23" s="86" t="s">
        <v>97</v>
      </c>
      <c r="G23" s="87" t="s">
        <v>98</v>
      </c>
      <c r="H23" s="87" t="s">
        <v>99</v>
      </c>
    </row>
    <row r="24" spans="2:8">
      <c r="B24" s="72">
        <v>1</v>
      </c>
      <c r="C24" s="64" t="s">
        <v>100</v>
      </c>
      <c r="D24" s="72" t="s">
        <v>101</v>
      </c>
      <c r="E24" s="73"/>
      <c r="F24" s="73"/>
      <c r="G24" s="73"/>
      <c r="H24" s="73"/>
    </row>
    <row r="25" spans="2:8">
      <c r="B25" s="72">
        <v>2</v>
      </c>
      <c r="C25" s="64" t="s">
        <v>102</v>
      </c>
      <c r="D25" s="72" t="s">
        <v>103</v>
      </c>
      <c r="E25" s="73"/>
      <c r="F25" s="73"/>
      <c r="G25" s="73"/>
      <c r="H25" s="73"/>
    </row>
    <row r="26" spans="2:8">
      <c r="B26" s="72">
        <v>3</v>
      </c>
      <c r="C26" s="64" t="s">
        <v>104</v>
      </c>
      <c r="D26" s="72" t="s">
        <v>105</v>
      </c>
      <c r="E26" s="73"/>
      <c r="F26" s="73"/>
      <c r="G26" s="73"/>
      <c r="H26" s="73"/>
    </row>
    <row r="27" spans="2:8">
      <c r="B27" s="72">
        <v>4</v>
      </c>
      <c r="C27" s="64" t="s">
        <v>106</v>
      </c>
      <c r="D27" s="72" t="s">
        <v>107</v>
      </c>
      <c r="E27" s="73"/>
      <c r="F27" s="73"/>
      <c r="G27" s="73"/>
      <c r="H27" s="73"/>
    </row>
    <row r="28" spans="2:8">
      <c r="B28" s="72">
        <v>5</v>
      </c>
      <c r="C28" s="64" t="s">
        <v>86</v>
      </c>
      <c r="D28" s="72" t="s">
        <v>87</v>
      </c>
      <c r="E28" s="73"/>
      <c r="F28" s="73"/>
      <c r="G28" s="73"/>
      <c r="H28" s="73"/>
    </row>
    <row r="29" spans="2:8">
      <c r="B29" s="72">
        <v>6</v>
      </c>
      <c r="C29" s="64" t="s">
        <v>108</v>
      </c>
      <c r="D29" s="72" t="s">
        <v>109</v>
      </c>
      <c r="E29" s="73"/>
      <c r="F29" s="73"/>
      <c r="G29" s="73"/>
      <c r="H29" s="73"/>
    </row>
    <row r="30" spans="2:8">
      <c r="B30" s="72">
        <v>7</v>
      </c>
      <c r="C30" s="64" t="s">
        <v>110</v>
      </c>
      <c r="D30" s="72" t="s">
        <v>111</v>
      </c>
      <c r="E30" s="73"/>
      <c r="F30" s="73"/>
      <c r="G30" s="73"/>
      <c r="H30" s="73"/>
    </row>
    <row r="34" spans="2:8">
      <c r="B34" s="173" t="s">
        <v>115</v>
      </c>
      <c r="C34" s="173"/>
      <c r="D34" s="173"/>
      <c r="E34" s="173"/>
      <c r="F34" s="173"/>
      <c r="G34" s="173"/>
      <c r="H34" s="173"/>
    </row>
    <row r="35" spans="2:8">
      <c r="B35" s="154" t="s">
        <v>0</v>
      </c>
      <c r="C35" s="154" t="s">
        <v>29</v>
      </c>
      <c r="D35" s="154"/>
      <c r="E35" s="154" t="s">
        <v>83</v>
      </c>
      <c r="F35" s="154" t="s">
        <v>96</v>
      </c>
      <c r="G35" s="154"/>
      <c r="H35" s="154"/>
    </row>
    <row r="36" spans="2:8">
      <c r="B36" s="154"/>
      <c r="C36" s="154"/>
      <c r="D36" s="154"/>
      <c r="E36" s="154"/>
      <c r="F36" s="174" t="s">
        <v>97</v>
      </c>
      <c r="G36" s="175" t="s">
        <v>113</v>
      </c>
      <c r="H36" s="175" t="s">
        <v>114</v>
      </c>
    </row>
    <row r="37" spans="2:8">
      <c r="B37" s="154"/>
      <c r="C37" s="154"/>
      <c r="D37" s="154"/>
      <c r="E37" s="154"/>
      <c r="F37" s="174"/>
      <c r="G37" s="176"/>
      <c r="H37" s="176"/>
    </row>
    <row r="38" spans="2:8">
      <c r="B38" s="72">
        <v>1</v>
      </c>
      <c r="C38" s="64" t="s">
        <v>86</v>
      </c>
      <c r="D38" s="72" t="s">
        <v>87</v>
      </c>
      <c r="E38" s="73"/>
      <c r="F38" s="73"/>
      <c r="G38" s="73"/>
      <c r="H38" s="73"/>
    </row>
    <row r="39" spans="2:8">
      <c r="B39" s="72">
        <v>2</v>
      </c>
      <c r="C39" s="64" t="s">
        <v>89</v>
      </c>
      <c r="D39" s="72" t="s">
        <v>90</v>
      </c>
      <c r="E39" s="73"/>
      <c r="F39" s="73"/>
      <c r="G39" s="73"/>
      <c r="H39" s="73"/>
    </row>
    <row r="40" spans="2:8">
      <c r="B40" s="72">
        <v>3</v>
      </c>
      <c r="C40" s="64" t="s">
        <v>92</v>
      </c>
      <c r="D40" s="72" t="s">
        <v>93</v>
      </c>
      <c r="E40" s="73"/>
      <c r="F40" s="73"/>
      <c r="G40" s="73"/>
      <c r="H40" s="73"/>
    </row>
  </sheetData>
  <mergeCells count="22">
    <mergeCell ref="F36:F37"/>
    <mergeCell ref="G36:G37"/>
    <mergeCell ref="H36:H37"/>
    <mergeCell ref="B34:H34"/>
    <mergeCell ref="C14:D14"/>
    <mergeCell ref="B35:B37"/>
    <mergeCell ref="C35:D37"/>
    <mergeCell ref="E35:E37"/>
    <mergeCell ref="F35:H35"/>
    <mergeCell ref="B13:F13"/>
    <mergeCell ref="B22:B23"/>
    <mergeCell ref="C22:D23"/>
    <mergeCell ref="E22:E23"/>
    <mergeCell ref="F22:H22"/>
    <mergeCell ref="B21:H21"/>
    <mergeCell ref="C9:F9"/>
    <mergeCell ref="B2:H2"/>
    <mergeCell ref="B3:H3"/>
    <mergeCell ref="B4:H4"/>
    <mergeCell ref="B6:H6"/>
    <mergeCell ref="C8:F8"/>
    <mergeCell ref="G8:H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61D4-9A40-40FD-9021-AB5C2C92B440}">
  <sheetPr>
    <tabColor rgb="FF99FFCC"/>
    <pageSetUpPr fitToPage="1"/>
  </sheetPr>
  <dimension ref="A1:I169"/>
  <sheetViews>
    <sheetView tabSelected="1" zoomScaleNormal="100" zoomScaleSheetLayoutView="100" zoomScalePageLayoutView="150" workbookViewId="0">
      <selection activeCell="I11" sqref="I11"/>
    </sheetView>
  </sheetViews>
  <sheetFormatPr baseColWidth="10" defaultColWidth="11.42578125" defaultRowHeight="15"/>
  <cols>
    <col min="1" max="1" width="6.7109375" style="363" customWidth="1"/>
    <col min="2" max="2" width="56.28515625" style="364" customWidth="1"/>
    <col min="3" max="3" width="6.7109375" style="365" customWidth="1"/>
    <col min="4" max="4" width="10.7109375" style="366" customWidth="1"/>
    <col min="5" max="5" width="13.7109375" style="364" customWidth="1"/>
    <col min="6" max="6" width="18.7109375" style="364" customWidth="1"/>
    <col min="7" max="16384" width="11.42578125" style="236"/>
  </cols>
  <sheetData>
    <row r="1" spans="1:6" ht="75" customHeight="1">
      <c r="A1" s="235" t="s">
        <v>295</v>
      </c>
      <c r="B1" s="235"/>
      <c r="C1" s="235"/>
      <c r="D1" s="235"/>
      <c r="E1" s="235"/>
      <c r="F1" s="141"/>
    </row>
    <row r="2" spans="1:6" ht="25.5">
      <c r="A2" s="142" t="s">
        <v>258</v>
      </c>
      <c r="B2" s="142" t="s">
        <v>296</v>
      </c>
      <c r="C2" s="142" t="s">
        <v>236</v>
      </c>
      <c r="D2" s="237" t="s">
        <v>297</v>
      </c>
      <c r="E2" s="237" t="s">
        <v>298</v>
      </c>
      <c r="F2" s="237" t="s">
        <v>259</v>
      </c>
    </row>
    <row r="3" spans="1:6" ht="15.75">
      <c r="A3" s="238">
        <v>1</v>
      </c>
      <c r="B3" s="239" t="s">
        <v>80</v>
      </c>
      <c r="C3" s="240"/>
      <c r="D3" s="241"/>
      <c r="E3" s="242"/>
      <c r="F3" s="242"/>
    </row>
    <row r="4" spans="1:6">
      <c r="A4" s="243">
        <f>A3+0.01</f>
        <v>1.01</v>
      </c>
      <c r="B4" s="244" t="s">
        <v>299</v>
      </c>
      <c r="C4" s="245" t="s">
        <v>261</v>
      </c>
      <c r="D4" s="246">
        <v>348</v>
      </c>
      <c r="E4" s="247"/>
      <c r="F4" s="248">
        <f t="shared" ref="F4:F8" si="0">(D4*E4)</f>
        <v>0</v>
      </c>
    </row>
    <row r="5" spans="1:6">
      <c r="A5" s="243">
        <f t="shared" ref="A5:A8" si="1">A4+0.01</f>
        <v>1.02</v>
      </c>
      <c r="B5" s="249" t="s">
        <v>300</v>
      </c>
      <c r="C5" s="245" t="s">
        <v>301</v>
      </c>
      <c r="D5" s="250">
        <v>1</v>
      </c>
      <c r="E5" s="251"/>
      <c r="F5" s="248">
        <f t="shared" si="0"/>
        <v>0</v>
      </c>
    </row>
    <row r="6" spans="1:6">
      <c r="A6" s="243">
        <f t="shared" si="1"/>
        <v>1.03</v>
      </c>
      <c r="B6" s="249" t="s">
        <v>302</v>
      </c>
      <c r="C6" s="245" t="s">
        <v>301</v>
      </c>
      <c r="D6" s="250">
        <v>1</v>
      </c>
      <c r="E6" s="251"/>
      <c r="F6" s="248">
        <f t="shared" si="0"/>
        <v>0</v>
      </c>
    </row>
    <row r="7" spans="1:6" ht="30">
      <c r="A7" s="243">
        <f t="shared" si="1"/>
        <v>1.04</v>
      </c>
      <c r="B7" s="252" t="s">
        <v>303</v>
      </c>
      <c r="C7" s="253" t="s">
        <v>260</v>
      </c>
      <c r="D7" s="254">
        <v>64</v>
      </c>
      <c r="E7" s="255"/>
      <c r="F7" s="248">
        <f t="shared" si="0"/>
        <v>0</v>
      </c>
    </row>
    <row r="8" spans="1:6" ht="30">
      <c r="A8" s="243">
        <f t="shared" si="1"/>
        <v>1.05</v>
      </c>
      <c r="B8" s="244" t="s">
        <v>304</v>
      </c>
      <c r="C8" s="256" t="s">
        <v>260</v>
      </c>
      <c r="D8" s="257">
        <v>64</v>
      </c>
      <c r="E8" s="247"/>
      <c r="F8" s="248">
        <f t="shared" si="0"/>
        <v>0</v>
      </c>
    </row>
    <row r="9" spans="1:6" ht="15.75">
      <c r="A9" s="258"/>
      <c r="B9" s="259" t="s">
        <v>305</v>
      </c>
      <c r="C9" s="258"/>
      <c r="D9" s="260"/>
      <c r="E9" s="261"/>
      <c r="F9" s="262">
        <f>ROUND(SUM(F4:F8),0)</f>
        <v>0</v>
      </c>
    </row>
    <row r="10" spans="1:6" ht="15.75">
      <c r="A10" s="238">
        <v>2</v>
      </c>
      <c r="B10" s="239" t="s">
        <v>306</v>
      </c>
      <c r="C10" s="240"/>
      <c r="D10" s="241"/>
      <c r="E10" s="242"/>
      <c r="F10" s="242"/>
    </row>
    <row r="11" spans="1:6">
      <c r="A11" s="243">
        <f>A10+0.01</f>
        <v>2.0099999999999998</v>
      </c>
      <c r="B11" s="244" t="s">
        <v>307</v>
      </c>
      <c r="C11" s="263" t="s">
        <v>261</v>
      </c>
      <c r="D11" s="257">
        <f>19+6</f>
        <v>25</v>
      </c>
      <c r="E11" s="264"/>
      <c r="F11" s="248">
        <f t="shared" ref="F11:F17" si="2">(D11*E11)</f>
        <v>0</v>
      </c>
    </row>
    <row r="12" spans="1:6" ht="46.5" customHeight="1">
      <c r="A12" s="243">
        <f t="shared" ref="A12:A17" si="3">A11+0.01</f>
        <v>2.0199999999999996</v>
      </c>
      <c r="B12" s="265" t="s">
        <v>308</v>
      </c>
      <c r="C12" s="266" t="s">
        <v>261</v>
      </c>
      <c r="D12" s="257">
        <f>73+7</f>
        <v>80</v>
      </c>
      <c r="E12" s="267"/>
      <c r="F12" s="248">
        <f t="shared" si="2"/>
        <v>0</v>
      </c>
    </row>
    <row r="13" spans="1:6" ht="45">
      <c r="A13" s="243">
        <f t="shared" si="3"/>
        <v>2.0299999999999994</v>
      </c>
      <c r="B13" s="268" t="s">
        <v>309</v>
      </c>
      <c r="C13" s="269" t="s">
        <v>261</v>
      </c>
      <c r="D13" s="257">
        <v>1</v>
      </c>
      <c r="E13" s="264"/>
      <c r="F13" s="248">
        <f t="shared" si="2"/>
        <v>0</v>
      </c>
    </row>
    <row r="14" spans="1:6" ht="60">
      <c r="A14" s="243">
        <f t="shared" si="3"/>
        <v>2.0399999999999991</v>
      </c>
      <c r="B14" s="265" t="s">
        <v>310</v>
      </c>
      <c r="C14" s="266" t="s">
        <v>261</v>
      </c>
      <c r="D14" s="257">
        <f>33+7</f>
        <v>40</v>
      </c>
      <c r="E14" s="264"/>
      <c r="F14" s="248">
        <f t="shared" si="2"/>
        <v>0</v>
      </c>
    </row>
    <row r="15" spans="1:6" ht="45">
      <c r="A15" s="243">
        <f t="shared" si="3"/>
        <v>2.0499999999999989</v>
      </c>
      <c r="B15" s="265" t="s">
        <v>311</v>
      </c>
      <c r="C15" s="266" t="s">
        <v>261</v>
      </c>
      <c r="D15" s="257">
        <v>9</v>
      </c>
      <c r="E15" s="264"/>
      <c r="F15" s="248">
        <f t="shared" si="2"/>
        <v>0</v>
      </c>
    </row>
    <row r="16" spans="1:6" ht="30">
      <c r="A16" s="243">
        <f t="shared" si="3"/>
        <v>2.0599999999999987</v>
      </c>
      <c r="B16" s="265" t="s">
        <v>312</v>
      </c>
      <c r="C16" s="266" t="s">
        <v>261</v>
      </c>
      <c r="D16" s="257">
        <f>55+10</f>
        <v>65</v>
      </c>
      <c r="E16" s="264"/>
      <c r="F16" s="248">
        <f t="shared" si="2"/>
        <v>0</v>
      </c>
    </row>
    <row r="17" spans="1:6">
      <c r="A17" s="243">
        <f t="shared" si="3"/>
        <v>2.0699999999999985</v>
      </c>
      <c r="B17" s="265" t="s">
        <v>313</v>
      </c>
      <c r="C17" s="266" t="s">
        <v>262</v>
      </c>
      <c r="D17" s="257">
        <v>1</v>
      </c>
      <c r="E17" s="264"/>
      <c r="F17" s="248">
        <f t="shared" si="2"/>
        <v>0</v>
      </c>
    </row>
    <row r="18" spans="1:6" ht="15.75">
      <c r="A18" s="258"/>
      <c r="B18" s="259" t="s">
        <v>314</v>
      </c>
      <c r="C18" s="258"/>
      <c r="D18" s="260"/>
      <c r="E18" s="270"/>
      <c r="F18" s="271">
        <f>ROUND(SUM(F11:F17),0)</f>
        <v>0</v>
      </c>
    </row>
    <row r="19" spans="1:6" ht="15.75">
      <c r="A19" s="238">
        <v>3</v>
      </c>
      <c r="B19" s="239" t="s">
        <v>315</v>
      </c>
      <c r="C19" s="240"/>
      <c r="D19" s="241"/>
      <c r="E19" s="242"/>
      <c r="F19" s="242"/>
    </row>
    <row r="20" spans="1:6" ht="45">
      <c r="A20" s="243">
        <f>A19+0.01</f>
        <v>3.01</v>
      </c>
      <c r="B20" s="265" t="s">
        <v>316</v>
      </c>
      <c r="C20" s="266" t="s">
        <v>261</v>
      </c>
      <c r="D20" s="257">
        <f>39+11</f>
        <v>50</v>
      </c>
      <c r="E20" s="264"/>
      <c r="F20" s="248">
        <f t="shared" ref="F20:F24" si="4">(D20*E20)</f>
        <v>0</v>
      </c>
    </row>
    <row r="21" spans="1:6" ht="30">
      <c r="A21" s="243">
        <f t="shared" ref="A21:A24" si="5">A20+0.01</f>
        <v>3.0199999999999996</v>
      </c>
      <c r="B21" s="272" t="s">
        <v>317</v>
      </c>
      <c r="C21" s="273" t="s">
        <v>261</v>
      </c>
      <c r="D21" s="246">
        <f>22+8</f>
        <v>30</v>
      </c>
      <c r="E21" s="274"/>
      <c r="F21" s="248">
        <f t="shared" si="4"/>
        <v>0</v>
      </c>
    </row>
    <row r="22" spans="1:6" ht="45">
      <c r="A22" s="243">
        <f>A21+0.01</f>
        <v>3.0299999999999994</v>
      </c>
      <c r="B22" s="265" t="s">
        <v>318</v>
      </c>
      <c r="C22" s="266" t="s">
        <v>261</v>
      </c>
      <c r="D22" s="246">
        <f>197+13</f>
        <v>210</v>
      </c>
      <c r="E22" s="274"/>
      <c r="F22" s="248">
        <f t="shared" si="4"/>
        <v>0</v>
      </c>
    </row>
    <row r="23" spans="1:6">
      <c r="A23" s="243">
        <f t="shared" si="5"/>
        <v>3.0399999999999991</v>
      </c>
      <c r="B23" s="272" t="s">
        <v>319</v>
      </c>
      <c r="C23" s="253" t="s">
        <v>236</v>
      </c>
      <c r="D23" s="246">
        <v>4</v>
      </c>
      <c r="E23" s="274"/>
      <c r="F23" s="248">
        <f t="shared" si="4"/>
        <v>0</v>
      </c>
    </row>
    <row r="24" spans="1:6" ht="30">
      <c r="A24" s="243">
        <f t="shared" si="5"/>
        <v>3.0499999999999989</v>
      </c>
      <c r="B24" s="272" t="s">
        <v>320</v>
      </c>
      <c r="C24" s="245" t="s">
        <v>261</v>
      </c>
      <c r="D24" s="246">
        <f>218+12</f>
        <v>230</v>
      </c>
      <c r="E24" s="274"/>
      <c r="F24" s="248">
        <f t="shared" si="4"/>
        <v>0</v>
      </c>
    </row>
    <row r="25" spans="1:6" ht="15.75">
      <c r="A25" s="258"/>
      <c r="B25" s="259" t="s">
        <v>321</v>
      </c>
      <c r="C25" s="258"/>
      <c r="D25" s="260"/>
      <c r="E25" s="275"/>
      <c r="F25" s="276">
        <f>ROUND(SUM(F20:F24),0)</f>
        <v>0</v>
      </c>
    </row>
    <row r="26" spans="1:6" ht="15.75">
      <c r="A26" s="238">
        <v>4</v>
      </c>
      <c r="B26" s="239" t="s">
        <v>322</v>
      </c>
      <c r="C26" s="240"/>
      <c r="D26" s="277"/>
      <c r="E26" s="242"/>
      <c r="F26" s="242"/>
    </row>
    <row r="27" spans="1:6" ht="18.75" customHeight="1">
      <c r="A27" s="243">
        <f>A26+0.01</f>
        <v>4.01</v>
      </c>
      <c r="B27" s="265" t="s">
        <v>323</v>
      </c>
      <c r="C27" s="266" t="s">
        <v>262</v>
      </c>
      <c r="D27" s="246">
        <f>14+6</f>
        <v>20</v>
      </c>
      <c r="E27" s="274"/>
      <c r="F27" s="248">
        <f>(D27*E27)</f>
        <v>0</v>
      </c>
    </row>
    <row r="28" spans="1:6">
      <c r="A28" s="243">
        <f t="shared" ref="A28:A29" si="6">A27+0.01</f>
        <v>4.0199999999999996</v>
      </c>
      <c r="B28" s="265" t="s">
        <v>324</v>
      </c>
      <c r="C28" s="266" t="s">
        <v>262</v>
      </c>
      <c r="D28" s="246">
        <f>14+6</f>
        <v>20</v>
      </c>
      <c r="E28" s="274"/>
      <c r="F28" s="248">
        <f>(D28*E28)</f>
        <v>0</v>
      </c>
    </row>
    <row r="29" spans="1:6">
      <c r="A29" s="243">
        <f t="shared" si="6"/>
        <v>4.0299999999999994</v>
      </c>
      <c r="B29" s="265" t="s">
        <v>325</v>
      </c>
      <c r="C29" s="266" t="s">
        <v>261</v>
      </c>
      <c r="D29" s="246">
        <f>55+15</f>
        <v>70</v>
      </c>
      <c r="E29" s="274"/>
      <c r="F29" s="248">
        <f>(D29*E29)</f>
        <v>0</v>
      </c>
    </row>
    <row r="30" spans="1:6" ht="15.75">
      <c r="A30" s="258"/>
      <c r="B30" s="259" t="s">
        <v>326</v>
      </c>
      <c r="C30" s="258"/>
      <c r="D30" s="260"/>
      <c r="E30" s="275"/>
      <c r="F30" s="276">
        <f>ROUND(SUM(F27:F29),0)</f>
        <v>0</v>
      </c>
    </row>
    <row r="31" spans="1:6" ht="15" customHeight="1">
      <c r="A31" s="238">
        <v>5</v>
      </c>
      <c r="B31" s="239" t="s">
        <v>327</v>
      </c>
      <c r="C31" s="240"/>
      <c r="D31" s="277"/>
      <c r="E31" s="242"/>
      <c r="F31" s="242"/>
    </row>
    <row r="32" spans="1:6" ht="30">
      <c r="A32" s="243">
        <f t="shared" ref="A32:A45" si="7">A31+0.01</f>
        <v>5.01</v>
      </c>
      <c r="B32" s="249" t="s">
        <v>328</v>
      </c>
      <c r="C32" s="266" t="s">
        <v>260</v>
      </c>
      <c r="D32" s="246">
        <f>71+4</f>
        <v>75</v>
      </c>
      <c r="E32" s="274"/>
      <c r="F32" s="248">
        <f t="shared" ref="F32:F45" si="8">(D32*E32)</f>
        <v>0</v>
      </c>
    </row>
    <row r="33" spans="1:6" ht="30">
      <c r="A33" s="243">
        <f t="shared" si="7"/>
        <v>5.0199999999999996</v>
      </c>
      <c r="B33" s="252" t="s">
        <v>329</v>
      </c>
      <c r="C33" s="253" t="s">
        <v>260</v>
      </c>
      <c r="D33" s="246">
        <f>43+7</f>
        <v>50</v>
      </c>
      <c r="E33" s="274"/>
      <c r="F33" s="248">
        <f t="shared" si="8"/>
        <v>0</v>
      </c>
    </row>
    <row r="34" spans="1:6" ht="30">
      <c r="A34" s="243">
        <f t="shared" si="7"/>
        <v>5.0299999999999994</v>
      </c>
      <c r="B34" s="252" t="s">
        <v>330</v>
      </c>
      <c r="C34" s="253" t="s">
        <v>260</v>
      </c>
      <c r="D34" s="246">
        <f>33+7</f>
        <v>40</v>
      </c>
      <c r="E34" s="274"/>
      <c r="F34" s="248">
        <f t="shared" si="8"/>
        <v>0</v>
      </c>
    </row>
    <row r="35" spans="1:6" ht="30">
      <c r="A35" s="243">
        <f t="shared" si="7"/>
        <v>5.0399999999999991</v>
      </c>
      <c r="B35" s="249" t="s">
        <v>331</v>
      </c>
      <c r="C35" s="266" t="s">
        <v>261</v>
      </c>
      <c r="D35" s="246">
        <f>55+5</f>
        <v>60</v>
      </c>
      <c r="E35" s="274"/>
      <c r="F35" s="248">
        <f t="shared" si="8"/>
        <v>0</v>
      </c>
    </row>
    <row r="36" spans="1:6">
      <c r="A36" s="243">
        <f t="shared" si="7"/>
        <v>5.0499999999999989</v>
      </c>
      <c r="B36" s="249" t="s">
        <v>332</v>
      </c>
      <c r="C36" s="266" t="s">
        <v>262</v>
      </c>
      <c r="D36" s="246">
        <f>0.7+1.3</f>
        <v>2</v>
      </c>
      <c r="E36" s="274"/>
      <c r="F36" s="248">
        <f t="shared" si="8"/>
        <v>0</v>
      </c>
    </row>
    <row r="37" spans="1:6">
      <c r="A37" s="243">
        <f t="shared" si="7"/>
        <v>5.0599999999999987</v>
      </c>
      <c r="B37" s="249" t="s">
        <v>333</v>
      </c>
      <c r="C37" s="266" t="s">
        <v>334</v>
      </c>
      <c r="D37" s="246">
        <f>297.7+50.3</f>
        <v>348</v>
      </c>
      <c r="E37" s="274"/>
      <c r="F37" s="248">
        <f t="shared" si="8"/>
        <v>0</v>
      </c>
    </row>
    <row r="38" spans="1:6">
      <c r="A38" s="243">
        <f t="shared" si="7"/>
        <v>5.0699999999999985</v>
      </c>
      <c r="B38" s="249" t="s">
        <v>335</v>
      </c>
      <c r="C38" s="266" t="s">
        <v>336</v>
      </c>
      <c r="D38" s="246">
        <f>77+13</f>
        <v>90</v>
      </c>
      <c r="E38" s="274"/>
      <c r="F38" s="248">
        <f t="shared" si="8"/>
        <v>0</v>
      </c>
    </row>
    <row r="39" spans="1:6">
      <c r="A39" s="243">
        <f t="shared" si="7"/>
        <v>5.0799999999999983</v>
      </c>
      <c r="B39" s="249" t="s">
        <v>337</v>
      </c>
      <c r="C39" s="266" t="s">
        <v>334</v>
      </c>
      <c r="D39" s="246">
        <f>343.3+56.7</f>
        <v>400</v>
      </c>
      <c r="E39" s="274"/>
      <c r="F39" s="248">
        <f t="shared" si="8"/>
        <v>0</v>
      </c>
    </row>
    <row r="40" spans="1:6">
      <c r="A40" s="243">
        <f t="shared" si="7"/>
        <v>5.0899999999999981</v>
      </c>
      <c r="B40" s="249" t="s">
        <v>338</v>
      </c>
      <c r="C40" s="266" t="s">
        <v>336</v>
      </c>
      <c r="D40" s="246">
        <f>87.6+2.4</f>
        <v>90</v>
      </c>
      <c r="E40" s="274"/>
      <c r="F40" s="248">
        <f t="shared" si="8"/>
        <v>0</v>
      </c>
    </row>
    <row r="41" spans="1:6" ht="43.5" customHeight="1">
      <c r="A41" s="243">
        <f t="shared" si="7"/>
        <v>5.0999999999999979</v>
      </c>
      <c r="B41" s="249" t="s">
        <v>339</v>
      </c>
      <c r="C41" s="266" t="s">
        <v>261</v>
      </c>
      <c r="D41" s="246">
        <f>25.8+1.2</f>
        <v>27</v>
      </c>
      <c r="E41" s="274"/>
      <c r="F41" s="248">
        <f t="shared" si="8"/>
        <v>0</v>
      </c>
    </row>
    <row r="42" spans="1:6" ht="30">
      <c r="A42" s="243">
        <f t="shared" si="7"/>
        <v>5.1099999999999977</v>
      </c>
      <c r="B42" s="249" t="s">
        <v>340</v>
      </c>
      <c r="C42" s="266" t="s">
        <v>334</v>
      </c>
      <c r="D42" s="246">
        <f>755.3+49.7</f>
        <v>805</v>
      </c>
      <c r="E42" s="274"/>
      <c r="F42" s="248">
        <f t="shared" si="8"/>
        <v>0</v>
      </c>
    </row>
    <row r="43" spans="1:6" ht="30">
      <c r="A43" s="243">
        <f t="shared" si="7"/>
        <v>5.1199999999999974</v>
      </c>
      <c r="B43" s="249" t="s">
        <v>341</v>
      </c>
      <c r="C43" s="266" t="s">
        <v>342</v>
      </c>
      <c r="D43" s="246">
        <f>38+2</f>
        <v>40</v>
      </c>
      <c r="E43" s="274"/>
      <c r="F43" s="248">
        <f t="shared" si="8"/>
        <v>0</v>
      </c>
    </row>
    <row r="44" spans="1:6">
      <c r="A44" s="243">
        <f t="shared" si="7"/>
        <v>5.1299999999999972</v>
      </c>
      <c r="B44" s="249" t="s">
        <v>343</v>
      </c>
      <c r="C44" s="266" t="s">
        <v>336</v>
      </c>
      <c r="D44" s="246">
        <f>3.2+3.8</f>
        <v>7</v>
      </c>
      <c r="E44" s="274"/>
      <c r="F44" s="248">
        <f t="shared" si="8"/>
        <v>0</v>
      </c>
    </row>
    <row r="45" spans="1:6" ht="30">
      <c r="A45" s="243">
        <f t="shared" si="7"/>
        <v>5.139999999999997</v>
      </c>
      <c r="B45" s="249" t="s">
        <v>344</v>
      </c>
      <c r="C45" s="266" t="s">
        <v>342</v>
      </c>
      <c r="D45" s="246">
        <v>1</v>
      </c>
      <c r="E45" s="274"/>
      <c r="F45" s="248">
        <f t="shared" si="8"/>
        <v>0</v>
      </c>
    </row>
    <row r="46" spans="1:6" ht="15.75">
      <c r="A46" s="258"/>
      <c r="B46" s="259" t="s">
        <v>345</v>
      </c>
      <c r="C46" s="258"/>
      <c r="D46" s="278"/>
      <c r="E46" s="279"/>
      <c r="F46" s="276">
        <f>ROUND(SUM(F32:F45),0)</f>
        <v>0</v>
      </c>
    </row>
    <row r="47" spans="1:6" ht="15.75">
      <c r="A47" s="238">
        <v>6</v>
      </c>
      <c r="B47" s="280" t="s">
        <v>346</v>
      </c>
      <c r="C47" s="240"/>
      <c r="D47" s="241"/>
      <c r="E47" s="242"/>
      <c r="F47" s="242"/>
    </row>
    <row r="48" spans="1:6">
      <c r="A48" s="243">
        <f>A47+0.01</f>
        <v>6.01</v>
      </c>
      <c r="B48" s="265" t="s">
        <v>347</v>
      </c>
      <c r="C48" s="266" t="s">
        <v>236</v>
      </c>
      <c r="D48" s="281">
        <v>145</v>
      </c>
      <c r="E48" s="282"/>
      <c r="F48" s="248">
        <f>(D48*E48)</f>
        <v>0</v>
      </c>
    </row>
    <row r="49" spans="1:6">
      <c r="A49" s="243">
        <f t="shared" ref="A49:A52" si="9">A48+0.01</f>
        <v>6.02</v>
      </c>
      <c r="B49" s="265" t="s">
        <v>348</v>
      </c>
      <c r="C49" s="266" t="s">
        <v>261</v>
      </c>
      <c r="D49" s="281">
        <f>190+20</f>
        <v>210</v>
      </c>
      <c r="E49" s="282"/>
      <c r="F49" s="248">
        <f>(D49*E49)</f>
        <v>0</v>
      </c>
    </row>
    <row r="50" spans="1:6" ht="60">
      <c r="A50" s="243">
        <f t="shared" si="9"/>
        <v>6.0299999999999994</v>
      </c>
      <c r="B50" s="265" t="s">
        <v>349</v>
      </c>
      <c r="C50" s="269" t="s">
        <v>261</v>
      </c>
      <c r="D50" s="281">
        <f>10+5</f>
        <v>15</v>
      </c>
      <c r="E50" s="282"/>
      <c r="F50" s="248">
        <f>(D50*E50)</f>
        <v>0</v>
      </c>
    </row>
    <row r="51" spans="1:6" ht="30">
      <c r="A51" s="243">
        <f t="shared" si="9"/>
        <v>6.0399999999999991</v>
      </c>
      <c r="B51" s="265" t="s">
        <v>350</v>
      </c>
      <c r="C51" s="269" t="s">
        <v>260</v>
      </c>
      <c r="D51" s="281">
        <f>17+8</f>
        <v>25</v>
      </c>
      <c r="E51" s="282"/>
      <c r="F51" s="248">
        <f>(D51*E51)</f>
        <v>0</v>
      </c>
    </row>
    <row r="52" spans="1:6">
      <c r="A52" s="243">
        <f t="shared" si="9"/>
        <v>6.0499999999999989</v>
      </c>
      <c r="B52" s="265" t="s">
        <v>351</v>
      </c>
      <c r="C52" s="269" t="s">
        <v>261</v>
      </c>
      <c r="D52" s="281">
        <f>3+2</f>
        <v>5</v>
      </c>
      <c r="E52" s="282"/>
      <c r="F52" s="248">
        <f>(D52*E52)</f>
        <v>0</v>
      </c>
    </row>
    <row r="53" spans="1:6" ht="15.75">
      <c r="A53" s="258"/>
      <c r="B53" s="259" t="s">
        <v>352</v>
      </c>
      <c r="C53" s="258"/>
      <c r="D53" s="260"/>
      <c r="E53" s="283"/>
      <c r="F53" s="276">
        <f>ROUND(SUM(F48:F52),0)</f>
        <v>0</v>
      </c>
    </row>
    <row r="54" spans="1:6" ht="15.75">
      <c r="A54" s="238">
        <v>7</v>
      </c>
      <c r="B54" s="284" t="s">
        <v>353</v>
      </c>
      <c r="C54" s="240"/>
      <c r="D54" s="241"/>
      <c r="E54" s="242"/>
      <c r="F54" s="242"/>
    </row>
    <row r="55" spans="1:6" ht="30">
      <c r="A55" s="243">
        <f>A54+0.01</f>
        <v>7.01</v>
      </c>
      <c r="B55" s="252" t="s">
        <v>354</v>
      </c>
      <c r="C55" s="253" t="s">
        <v>261</v>
      </c>
      <c r="D55" s="285">
        <f>397+13</f>
        <v>410</v>
      </c>
      <c r="E55" s="282"/>
      <c r="F55" s="248">
        <f t="shared" ref="F55:F60" si="10">(D55*E55)</f>
        <v>0</v>
      </c>
    </row>
    <row r="56" spans="1:6" ht="27.75" customHeight="1">
      <c r="A56" s="243">
        <f>A55+0.01</f>
        <v>7.02</v>
      </c>
      <c r="B56" s="252" t="s">
        <v>355</v>
      </c>
      <c r="C56" s="253" t="s">
        <v>261</v>
      </c>
      <c r="D56" s="285">
        <f>397+13</f>
        <v>410</v>
      </c>
      <c r="E56" s="282"/>
      <c r="F56" s="248">
        <f t="shared" si="10"/>
        <v>0</v>
      </c>
    </row>
    <row r="57" spans="1:6" ht="27" customHeight="1">
      <c r="A57" s="243">
        <f>A56+0.01</f>
        <v>7.0299999999999994</v>
      </c>
      <c r="B57" s="252" t="s">
        <v>356</v>
      </c>
      <c r="C57" s="253" t="s">
        <v>261</v>
      </c>
      <c r="D57" s="285">
        <v>346</v>
      </c>
      <c r="E57" s="282"/>
      <c r="F57" s="248">
        <f t="shared" si="10"/>
        <v>0</v>
      </c>
    </row>
    <row r="58" spans="1:6" ht="30" customHeight="1">
      <c r="A58" s="243">
        <f t="shared" ref="A58:A60" si="11">A57+0.01</f>
        <v>7.0399999999999991</v>
      </c>
      <c r="B58" s="252" t="s">
        <v>357</v>
      </c>
      <c r="C58" s="253" t="s">
        <v>261</v>
      </c>
      <c r="D58" s="285">
        <v>314</v>
      </c>
      <c r="E58" s="282"/>
      <c r="F58" s="248">
        <f t="shared" si="10"/>
        <v>0</v>
      </c>
    </row>
    <row r="59" spans="1:6">
      <c r="A59" s="243">
        <f t="shared" si="11"/>
        <v>7.0499999999999989</v>
      </c>
      <c r="B59" s="252" t="s">
        <v>358</v>
      </c>
      <c r="C59" s="253" t="s">
        <v>261</v>
      </c>
      <c r="D59" s="285">
        <v>6</v>
      </c>
      <c r="E59" s="282"/>
      <c r="F59" s="248">
        <f t="shared" si="10"/>
        <v>0</v>
      </c>
    </row>
    <row r="60" spans="1:6">
      <c r="A60" s="243">
        <f t="shared" si="11"/>
        <v>7.0599999999999987</v>
      </c>
      <c r="B60" s="252" t="s">
        <v>359</v>
      </c>
      <c r="C60" s="253" t="s">
        <v>261</v>
      </c>
      <c r="D60" s="285">
        <v>19</v>
      </c>
      <c r="E60" s="282"/>
      <c r="F60" s="248">
        <f t="shared" si="10"/>
        <v>0</v>
      </c>
    </row>
    <row r="61" spans="1:6" ht="16.5" customHeight="1">
      <c r="A61" s="258"/>
      <c r="B61" s="259" t="s">
        <v>360</v>
      </c>
      <c r="C61" s="258"/>
      <c r="D61" s="278"/>
      <c r="E61" s="279"/>
      <c r="F61" s="276">
        <f>ROUND(SUM(F55:F60),0)</f>
        <v>0</v>
      </c>
    </row>
    <row r="62" spans="1:6" ht="17.25" customHeight="1">
      <c r="A62" s="238">
        <v>8</v>
      </c>
      <c r="B62" s="286" t="s">
        <v>361</v>
      </c>
      <c r="C62" s="240"/>
      <c r="D62" s="241"/>
      <c r="E62" s="242"/>
      <c r="F62" s="242"/>
    </row>
    <row r="63" spans="1:6" ht="15.75">
      <c r="A63" s="287"/>
      <c r="B63" s="288" t="s">
        <v>362</v>
      </c>
      <c r="C63" s="289"/>
      <c r="D63" s="289"/>
      <c r="E63" s="289"/>
      <c r="F63" s="290"/>
    </row>
    <row r="64" spans="1:6">
      <c r="A64" s="243">
        <f>A62+0.01</f>
        <v>8.01</v>
      </c>
      <c r="B64" s="291" t="s">
        <v>363</v>
      </c>
      <c r="C64" s="266" t="s">
        <v>261</v>
      </c>
      <c r="D64" s="246">
        <f>335+15</f>
        <v>350</v>
      </c>
      <c r="E64" s="282"/>
      <c r="F64" s="248">
        <f t="shared" ref="F64:F70" si="12">(D64*E64)</f>
        <v>0</v>
      </c>
    </row>
    <row r="65" spans="1:6" ht="45">
      <c r="A65" s="243">
        <f>A64+0.01</f>
        <v>8.02</v>
      </c>
      <c r="B65" s="292" t="s">
        <v>364</v>
      </c>
      <c r="C65" s="263" t="s">
        <v>260</v>
      </c>
      <c r="D65" s="246">
        <f>168+12</f>
        <v>180</v>
      </c>
      <c r="E65" s="282"/>
      <c r="F65" s="248">
        <f t="shared" si="12"/>
        <v>0</v>
      </c>
    </row>
    <row r="66" spans="1:6" ht="30">
      <c r="A66" s="243">
        <f t="shared" ref="A66:A67" si="13">A65+0.01</f>
        <v>8.0299999999999994</v>
      </c>
      <c r="B66" s="272" t="s">
        <v>365</v>
      </c>
      <c r="C66" s="266" t="s">
        <v>261</v>
      </c>
      <c r="D66" s="246">
        <f>335+15</f>
        <v>350</v>
      </c>
      <c r="E66" s="282"/>
      <c r="F66" s="248">
        <f t="shared" si="12"/>
        <v>0</v>
      </c>
    </row>
    <row r="67" spans="1:6">
      <c r="A67" s="243">
        <f t="shared" si="13"/>
        <v>8.0399999999999991</v>
      </c>
      <c r="B67" s="249" t="s">
        <v>366</v>
      </c>
      <c r="C67" s="263" t="s">
        <v>260</v>
      </c>
      <c r="D67" s="246">
        <f>280+20</f>
        <v>300</v>
      </c>
      <c r="E67" s="282"/>
      <c r="F67" s="248">
        <f t="shared" si="12"/>
        <v>0</v>
      </c>
    </row>
    <row r="68" spans="1:6" ht="15.75">
      <c r="A68" s="287"/>
      <c r="B68" s="293" t="s">
        <v>367</v>
      </c>
      <c r="C68" s="294"/>
      <c r="D68" s="294"/>
      <c r="E68" s="294"/>
      <c r="F68" s="248">
        <f t="shared" si="12"/>
        <v>0</v>
      </c>
    </row>
    <row r="69" spans="1:6" ht="45">
      <c r="A69" s="243">
        <f>A67+0.01</f>
        <v>8.0499999999999989</v>
      </c>
      <c r="B69" s="268" t="s">
        <v>368</v>
      </c>
      <c r="C69" s="266" t="s">
        <v>261</v>
      </c>
      <c r="D69" s="246">
        <f>23+7</f>
        <v>30</v>
      </c>
      <c r="E69" s="295"/>
      <c r="F69" s="248">
        <f t="shared" si="12"/>
        <v>0</v>
      </c>
    </row>
    <row r="70" spans="1:6" ht="30">
      <c r="A70" s="243">
        <f>A69+0.01</f>
        <v>8.0599999999999987</v>
      </c>
      <c r="B70" s="272" t="s">
        <v>369</v>
      </c>
      <c r="C70" s="266" t="s">
        <v>236</v>
      </c>
      <c r="D70" s="246">
        <v>1</v>
      </c>
      <c r="E70" s="296"/>
      <c r="F70" s="248">
        <f t="shared" si="12"/>
        <v>0</v>
      </c>
    </row>
    <row r="71" spans="1:6" ht="15.75">
      <c r="A71" s="258"/>
      <c r="B71" s="259" t="s">
        <v>370</v>
      </c>
      <c r="C71" s="258"/>
      <c r="D71" s="260"/>
      <c r="E71" s="283"/>
      <c r="F71" s="297">
        <f>SUM(F64:F70)</f>
        <v>0</v>
      </c>
    </row>
    <row r="72" spans="1:6" ht="15.75">
      <c r="A72" s="238">
        <v>9</v>
      </c>
      <c r="B72" s="239" t="s">
        <v>371</v>
      </c>
      <c r="C72" s="240"/>
      <c r="D72" s="241"/>
      <c r="E72" s="242"/>
      <c r="F72" s="242"/>
    </row>
    <row r="73" spans="1:6" ht="15.75">
      <c r="A73" s="287"/>
      <c r="B73" s="288" t="s">
        <v>372</v>
      </c>
      <c r="C73" s="289"/>
      <c r="D73" s="289"/>
      <c r="E73" s="289"/>
      <c r="F73" s="290"/>
    </row>
    <row r="74" spans="1:6" ht="45">
      <c r="A74" s="243">
        <f>A72+0.01</f>
        <v>9.01</v>
      </c>
      <c r="B74" s="268" t="s">
        <v>373</v>
      </c>
      <c r="C74" s="269" t="s">
        <v>261</v>
      </c>
      <c r="D74" s="246">
        <v>3</v>
      </c>
      <c r="E74" s="295"/>
      <c r="F74" s="248">
        <f>(D74*E74)</f>
        <v>0</v>
      </c>
    </row>
    <row r="75" spans="1:6" ht="45">
      <c r="A75" s="243">
        <f t="shared" ref="A75" si="14">A74+0.01</f>
        <v>9.02</v>
      </c>
      <c r="B75" s="268" t="s">
        <v>374</v>
      </c>
      <c r="C75" s="269" t="s">
        <v>261</v>
      </c>
      <c r="D75" s="246">
        <v>19</v>
      </c>
      <c r="E75" s="295"/>
      <c r="F75" s="248">
        <f>(D75*E75)</f>
        <v>0</v>
      </c>
    </row>
    <row r="76" spans="1:6" ht="45">
      <c r="A76" s="243">
        <f>A75+0.01</f>
        <v>9.0299999999999994</v>
      </c>
      <c r="B76" s="268" t="s">
        <v>375</v>
      </c>
      <c r="C76" s="269" t="s">
        <v>261</v>
      </c>
      <c r="D76" s="246">
        <v>11</v>
      </c>
      <c r="E76" s="295"/>
      <c r="F76" s="248">
        <f>(D76*E76)</f>
        <v>0</v>
      </c>
    </row>
    <row r="77" spans="1:6" ht="15.75">
      <c r="A77" s="243"/>
      <c r="B77" s="293" t="s">
        <v>376</v>
      </c>
      <c r="C77" s="294"/>
      <c r="D77" s="294"/>
      <c r="E77" s="294"/>
      <c r="F77" s="298"/>
    </row>
    <row r="78" spans="1:6" ht="30">
      <c r="A78" s="243">
        <f>A76+0.01</f>
        <v>9.0399999999999991</v>
      </c>
      <c r="B78" s="268" t="s">
        <v>377</v>
      </c>
      <c r="C78" s="269" t="s">
        <v>261</v>
      </c>
      <c r="D78" s="246">
        <v>25</v>
      </c>
      <c r="E78" s="295"/>
      <c r="F78" s="248">
        <f>(D78*E78)</f>
        <v>0</v>
      </c>
    </row>
    <row r="79" spans="1:6" ht="15.75">
      <c r="A79" s="258"/>
      <c r="B79" s="259" t="s">
        <v>378</v>
      </c>
      <c r="C79" s="258"/>
      <c r="D79" s="260"/>
      <c r="E79" s="283"/>
      <c r="F79" s="297">
        <f>SUM(F74:F78)</f>
        <v>0</v>
      </c>
    </row>
    <row r="80" spans="1:6" ht="15.75">
      <c r="A80" s="238">
        <v>10</v>
      </c>
      <c r="B80" s="299" t="s">
        <v>379</v>
      </c>
      <c r="C80" s="240"/>
      <c r="D80" s="300"/>
      <c r="E80" s="242"/>
      <c r="F80" s="242"/>
    </row>
    <row r="81" spans="1:6" ht="15.75">
      <c r="A81" s="258"/>
      <c r="B81" s="259" t="s">
        <v>380</v>
      </c>
      <c r="C81" s="258"/>
      <c r="D81" s="260"/>
      <c r="E81" s="283"/>
      <c r="F81" s="297"/>
    </row>
    <row r="82" spans="1:6">
      <c r="A82" s="243">
        <f>A80+0.01</f>
        <v>10.01</v>
      </c>
      <c r="B82" s="268" t="s">
        <v>381</v>
      </c>
      <c r="C82" s="269" t="s">
        <v>271</v>
      </c>
      <c r="D82" s="246">
        <v>1</v>
      </c>
      <c r="E82" s="301"/>
      <c r="F82" s="248">
        <f t="shared" ref="F82:F96" si="15">(D82*E82)</f>
        <v>0</v>
      </c>
    </row>
    <row r="83" spans="1:6">
      <c r="A83" s="243">
        <f t="shared" ref="A83:A96" si="16">A82+0.01</f>
        <v>10.02</v>
      </c>
      <c r="B83" s="268" t="s">
        <v>382</v>
      </c>
      <c r="C83" s="269" t="s">
        <v>271</v>
      </c>
      <c r="D83" s="246">
        <v>1</v>
      </c>
      <c r="E83" s="301"/>
      <c r="F83" s="248">
        <f t="shared" si="15"/>
        <v>0</v>
      </c>
    </row>
    <row r="84" spans="1:6" ht="30">
      <c r="A84" s="243">
        <f>A83+0.01</f>
        <v>10.029999999999999</v>
      </c>
      <c r="B84" s="268" t="s">
        <v>383</v>
      </c>
      <c r="C84" s="269" t="s">
        <v>384</v>
      </c>
      <c r="D84" s="246">
        <v>1</v>
      </c>
      <c r="E84" s="301"/>
      <c r="F84" s="248">
        <f t="shared" si="15"/>
        <v>0</v>
      </c>
    </row>
    <row r="85" spans="1:6" ht="30">
      <c r="A85" s="243">
        <f t="shared" si="16"/>
        <v>10.039999999999999</v>
      </c>
      <c r="B85" s="268" t="s">
        <v>385</v>
      </c>
      <c r="C85" s="269" t="s">
        <v>384</v>
      </c>
      <c r="D85" s="246">
        <v>2</v>
      </c>
      <c r="E85" s="301"/>
      <c r="F85" s="248">
        <f t="shared" si="15"/>
        <v>0</v>
      </c>
    </row>
    <row r="86" spans="1:6">
      <c r="A86" s="243">
        <f t="shared" si="16"/>
        <v>10.049999999999999</v>
      </c>
      <c r="B86" s="268" t="s">
        <v>386</v>
      </c>
      <c r="C86" s="269" t="s">
        <v>263</v>
      </c>
      <c r="D86" s="246">
        <v>15</v>
      </c>
      <c r="E86" s="301"/>
      <c r="F86" s="248">
        <f t="shared" si="15"/>
        <v>0</v>
      </c>
    </row>
    <row r="87" spans="1:6">
      <c r="A87" s="243">
        <f t="shared" si="16"/>
        <v>10.059999999999999</v>
      </c>
      <c r="B87" s="268" t="s">
        <v>387</v>
      </c>
      <c r="C87" s="269" t="s">
        <v>263</v>
      </c>
      <c r="D87" s="246">
        <v>7</v>
      </c>
      <c r="E87" s="301"/>
      <c r="F87" s="248">
        <f t="shared" si="15"/>
        <v>0</v>
      </c>
    </row>
    <row r="88" spans="1:6">
      <c r="A88" s="243">
        <f>A87+0.01</f>
        <v>10.069999999999999</v>
      </c>
      <c r="B88" s="268" t="s">
        <v>388</v>
      </c>
      <c r="C88" s="269" t="s">
        <v>271</v>
      </c>
      <c r="D88" s="246">
        <v>1</v>
      </c>
      <c r="E88" s="301"/>
      <c r="F88" s="248">
        <f t="shared" si="15"/>
        <v>0</v>
      </c>
    </row>
    <row r="89" spans="1:6">
      <c r="A89" s="243">
        <f>A88+0.01</f>
        <v>10.079999999999998</v>
      </c>
      <c r="B89" s="268" t="s">
        <v>389</v>
      </c>
      <c r="C89" s="269" t="s">
        <v>384</v>
      </c>
      <c r="D89" s="246">
        <v>1</v>
      </c>
      <c r="E89" s="301"/>
      <c r="F89" s="248">
        <f t="shared" si="15"/>
        <v>0</v>
      </c>
    </row>
    <row r="90" spans="1:6">
      <c r="A90" s="243">
        <f t="shared" si="16"/>
        <v>10.089999999999998</v>
      </c>
      <c r="B90" s="268" t="s">
        <v>390</v>
      </c>
      <c r="C90" s="269" t="s">
        <v>263</v>
      </c>
      <c r="D90" s="246"/>
      <c r="E90" s="301"/>
      <c r="F90" s="248">
        <f t="shared" si="15"/>
        <v>0</v>
      </c>
    </row>
    <row r="91" spans="1:6">
      <c r="A91" s="243">
        <f t="shared" si="16"/>
        <v>10.099999999999998</v>
      </c>
      <c r="B91" s="268" t="s">
        <v>391</v>
      </c>
      <c r="C91" s="269" t="s">
        <v>263</v>
      </c>
      <c r="D91" s="246">
        <v>9</v>
      </c>
      <c r="E91" s="301"/>
      <c r="F91" s="248">
        <f t="shared" si="15"/>
        <v>0</v>
      </c>
    </row>
    <row r="92" spans="1:6" ht="30">
      <c r="A92" s="243">
        <f t="shared" si="16"/>
        <v>10.109999999999998</v>
      </c>
      <c r="B92" s="268" t="s">
        <v>392</v>
      </c>
      <c r="C92" s="269" t="s">
        <v>271</v>
      </c>
      <c r="D92" s="246">
        <v>1</v>
      </c>
      <c r="E92" s="301"/>
      <c r="F92" s="248">
        <f t="shared" si="15"/>
        <v>0</v>
      </c>
    </row>
    <row r="93" spans="1:6">
      <c r="A93" s="243">
        <f>A92+0.01</f>
        <v>10.119999999999997</v>
      </c>
      <c r="B93" s="268" t="s">
        <v>393</v>
      </c>
      <c r="C93" s="269" t="s">
        <v>394</v>
      </c>
      <c r="D93" s="246">
        <v>5</v>
      </c>
      <c r="E93" s="301"/>
      <c r="F93" s="248">
        <f t="shared" si="15"/>
        <v>0</v>
      </c>
    </row>
    <row r="94" spans="1:6">
      <c r="A94" s="243">
        <f t="shared" si="16"/>
        <v>10.129999999999997</v>
      </c>
      <c r="B94" s="268" t="s">
        <v>395</v>
      </c>
      <c r="C94" s="269" t="s">
        <v>394</v>
      </c>
      <c r="D94" s="246">
        <v>5</v>
      </c>
      <c r="E94" s="301"/>
      <c r="F94" s="248">
        <f t="shared" si="15"/>
        <v>0</v>
      </c>
    </row>
    <row r="95" spans="1:6">
      <c r="A95" s="243">
        <f t="shared" si="16"/>
        <v>10.139999999999997</v>
      </c>
      <c r="B95" s="268" t="s">
        <v>396</v>
      </c>
      <c r="C95" s="269" t="s">
        <v>394</v>
      </c>
      <c r="D95" s="246">
        <v>0.5</v>
      </c>
      <c r="E95" s="301"/>
      <c r="F95" s="248">
        <f t="shared" si="15"/>
        <v>0</v>
      </c>
    </row>
    <row r="96" spans="1:6" ht="30">
      <c r="A96" s="243">
        <f t="shared" si="16"/>
        <v>10.149999999999997</v>
      </c>
      <c r="B96" s="268" t="s">
        <v>397</v>
      </c>
      <c r="C96" s="269" t="s">
        <v>394</v>
      </c>
      <c r="D96" s="246">
        <v>0.5</v>
      </c>
      <c r="E96" s="301"/>
      <c r="F96" s="248">
        <f t="shared" si="15"/>
        <v>0</v>
      </c>
    </row>
    <row r="97" spans="1:7" ht="15.75">
      <c r="A97" s="258"/>
      <c r="B97" s="259" t="s">
        <v>398</v>
      </c>
      <c r="C97" s="258"/>
      <c r="D97" s="260"/>
      <c r="E97" s="283"/>
      <c r="F97" s="302">
        <f>SUM(F81:F96)</f>
        <v>0</v>
      </c>
    </row>
    <row r="98" spans="1:7" ht="31.5">
      <c r="A98" s="303">
        <v>11</v>
      </c>
      <c r="B98" s="304" t="s">
        <v>399</v>
      </c>
      <c r="C98" s="240"/>
      <c r="D98" s="241"/>
      <c r="E98" s="242"/>
      <c r="F98" s="242"/>
    </row>
    <row r="99" spans="1:7">
      <c r="A99" s="305"/>
      <c r="B99" s="306" t="s">
        <v>400</v>
      </c>
      <c r="C99" s="307"/>
      <c r="D99" s="308"/>
      <c r="E99" s="309"/>
      <c r="F99" s="309"/>
    </row>
    <row r="100" spans="1:7" ht="45">
      <c r="A100" s="243">
        <f>A98+0.01</f>
        <v>11.01</v>
      </c>
      <c r="B100" s="265" t="s">
        <v>401</v>
      </c>
      <c r="C100" s="269" t="s">
        <v>235</v>
      </c>
      <c r="D100" s="246">
        <v>24</v>
      </c>
      <c r="E100" s="310"/>
      <c r="F100" s="248">
        <f t="shared" ref="F100:F106" si="17">(D100*E100)</f>
        <v>0</v>
      </c>
      <c r="G100" s="311"/>
    </row>
    <row r="101" spans="1:7" ht="75">
      <c r="A101" s="243">
        <f>A100+0.01</f>
        <v>11.02</v>
      </c>
      <c r="B101" s="265" t="s">
        <v>402</v>
      </c>
      <c r="C101" s="269" t="s">
        <v>235</v>
      </c>
      <c r="D101" s="246">
        <v>22</v>
      </c>
      <c r="E101" s="310"/>
      <c r="F101" s="248">
        <f t="shared" si="17"/>
        <v>0</v>
      </c>
      <c r="G101" s="311"/>
    </row>
    <row r="102" spans="1:7" ht="75">
      <c r="A102" s="243">
        <f t="shared" ref="A102:A106" si="18">A101+0.01</f>
        <v>11.03</v>
      </c>
      <c r="B102" s="265" t="s">
        <v>403</v>
      </c>
      <c r="C102" s="269" t="s">
        <v>235</v>
      </c>
      <c r="D102" s="246">
        <v>8</v>
      </c>
      <c r="E102" s="310"/>
      <c r="F102" s="248">
        <f t="shared" si="17"/>
        <v>0</v>
      </c>
      <c r="G102" s="311"/>
    </row>
    <row r="103" spans="1:7" ht="30">
      <c r="A103" s="243">
        <f t="shared" si="18"/>
        <v>11.04</v>
      </c>
      <c r="B103" s="265" t="s">
        <v>404</v>
      </c>
      <c r="C103" s="269" t="s">
        <v>235</v>
      </c>
      <c r="D103" s="246">
        <v>2</v>
      </c>
      <c r="E103" s="310"/>
      <c r="F103" s="248">
        <f t="shared" si="17"/>
        <v>0</v>
      </c>
      <c r="G103" s="311"/>
    </row>
    <row r="104" spans="1:7" ht="30">
      <c r="A104" s="243">
        <f t="shared" si="18"/>
        <v>11.049999999999999</v>
      </c>
      <c r="B104" s="265" t="s">
        <v>405</v>
      </c>
      <c r="C104" s="269" t="s">
        <v>235</v>
      </c>
      <c r="D104" s="246">
        <v>6</v>
      </c>
      <c r="E104" s="310"/>
      <c r="F104" s="248">
        <f t="shared" si="17"/>
        <v>0</v>
      </c>
      <c r="G104" s="311"/>
    </row>
    <row r="105" spans="1:7" ht="30">
      <c r="A105" s="243">
        <f t="shared" si="18"/>
        <v>11.059999999999999</v>
      </c>
      <c r="B105" s="265" t="s">
        <v>406</v>
      </c>
      <c r="C105" s="269" t="s">
        <v>235</v>
      </c>
      <c r="D105" s="246">
        <v>3</v>
      </c>
      <c r="E105" s="310"/>
      <c r="F105" s="248">
        <f t="shared" si="17"/>
        <v>0</v>
      </c>
      <c r="G105" s="311"/>
    </row>
    <row r="106" spans="1:7" ht="60">
      <c r="A106" s="243">
        <f t="shared" si="18"/>
        <v>11.069999999999999</v>
      </c>
      <c r="B106" s="265" t="s">
        <v>407</v>
      </c>
      <c r="C106" s="269" t="s">
        <v>235</v>
      </c>
      <c r="D106" s="246">
        <v>41</v>
      </c>
      <c r="E106" s="310"/>
      <c r="F106" s="248">
        <f t="shared" si="17"/>
        <v>0</v>
      </c>
      <c r="G106" s="311"/>
    </row>
    <row r="107" spans="1:7">
      <c r="A107" s="243"/>
      <c r="B107" s="306" t="s">
        <v>408</v>
      </c>
      <c r="C107" s="312"/>
      <c r="D107" s="313"/>
      <c r="E107" s="314"/>
      <c r="F107" s="315"/>
    </row>
    <row r="108" spans="1:7" ht="45">
      <c r="A108" s="243">
        <f>A106+0.01</f>
        <v>11.079999999999998</v>
      </c>
      <c r="B108" s="265" t="s">
        <v>409</v>
      </c>
      <c r="C108" s="269" t="s">
        <v>410</v>
      </c>
      <c r="D108" s="246">
        <v>1</v>
      </c>
      <c r="E108" s="316"/>
      <c r="F108" s="248">
        <f t="shared" ref="F108:F114" si="19">(D108*E108)</f>
        <v>0</v>
      </c>
    </row>
    <row r="109" spans="1:7" ht="45">
      <c r="A109" s="243">
        <f>A108+0.01</f>
        <v>11.089999999999998</v>
      </c>
      <c r="B109" s="265" t="s">
        <v>411</v>
      </c>
      <c r="C109" s="269" t="s">
        <v>235</v>
      </c>
      <c r="D109" s="246">
        <v>29</v>
      </c>
      <c r="E109" s="316"/>
      <c r="F109" s="248">
        <f t="shared" si="19"/>
        <v>0</v>
      </c>
    </row>
    <row r="110" spans="1:7" ht="45">
      <c r="A110" s="243">
        <f t="shared" ref="A110:A117" si="20">A109+0.01</f>
        <v>11.099999999999998</v>
      </c>
      <c r="B110" s="265" t="s">
        <v>412</v>
      </c>
      <c r="C110" s="269" t="s">
        <v>235</v>
      </c>
      <c r="D110" s="246">
        <v>6</v>
      </c>
      <c r="E110" s="316"/>
      <c r="F110" s="248">
        <f t="shared" si="19"/>
        <v>0</v>
      </c>
    </row>
    <row r="111" spans="1:7" ht="30">
      <c r="A111" s="243">
        <f t="shared" si="20"/>
        <v>11.109999999999998</v>
      </c>
      <c r="B111" s="265" t="s">
        <v>413</v>
      </c>
      <c r="C111" s="269" t="s">
        <v>235</v>
      </c>
      <c r="D111" s="246">
        <v>18</v>
      </c>
      <c r="E111" s="310"/>
      <c r="F111" s="248">
        <f t="shared" si="19"/>
        <v>0</v>
      </c>
    </row>
    <row r="112" spans="1:7" ht="30">
      <c r="A112" s="243">
        <f t="shared" si="20"/>
        <v>11.119999999999997</v>
      </c>
      <c r="B112" s="265" t="s">
        <v>414</v>
      </c>
      <c r="C112" s="269" t="s">
        <v>235</v>
      </c>
      <c r="D112" s="246">
        <v>4</v>
      </c>
      <c r="E112" s="316"/>
      <c r="F112" s="248">
        <f t="shared" si="19"/>
        <v>0</v>
      </c>
    </row>
    <row r="113" spans="1:6" ht="30">
      <c r="A113" s="243">
        <f t="shared" si="20"/>
        <v>11.129999999999997</v>
      </c>
      <c r="B113" s="265" t="s">
        <v>415</v>
      </c>
      <c r="C113" s="269" t="s">
        <v>235</v>
      </c>
      <c r="D113" s="246">
        <v>1</v>
      </c>
      <c r="E113" s="301"/>
      <c r="F113" s="248">
        <f t="shared" si="19"/>
        <v>0</v>
      </c>
    </row>
    <row r="114" spans="1:6" ht="60">
      <c r="A114" s="243">
        <f>A113+0.01</f>
        <v>11.139999999999997</v>
      </c>
      <c r="B114" s="265" t="s">
        <v>416</v>
      </c>
      <c r="C114" s="269" t="s">
        <v>270</v>
      </c>
      <c r="D114" s="246">
        <v>60</v>
      </c>
      <c r="E114" s="317"/>
      <c r="F114" s="248">
        <f t="shared" si="19"/>
        <v>0</v>
      </c>
    </row>
    <row r="115" spans="1:6">
      <c r="A115" s="243"/>
      <c r="B115" s="306" t="s">
        <v>417</v>
      </c>
      <c r="C115" s="312"/>
      <c r="D115" s="313"/>
      <c r="E115" s="314"/>
      <c r="F115" s="315"/>
    </row>
    <row r="116" spans="1:6" ht="30">
      <c r="A116" s="243">
        <f>A114+0.01</f>
        <v>11.149999999999997</v>
      </c>
      <c r="B116" s="265" t="s">
        <v>418</v>
      </c>
      <c r="C116" s="269" t="s">
        <v>235</v>
      </c>
      <c r="D116" s="246">
        <v>6</v>
      </c>
      <c r="E116" s="301"/>
      <c r="F116" s="248">
        <f>(D116*E116)</f>
        <v>0</v>
      </c>
    </row>
    <row r="117" spans="1:6">
      <c r="A117" s="243">
        <f t="shared" si="20"/>
        <v>11.159999999999997</v>
      </c>
      <c r="B117" s="265" t="s">
        <v>419</v>
      </c>
      <c r="C117" s="269" t="s">
        <v>235</v>
      </c>
      <c r="D117" s="246">
        <v>1</v>
      </c>
      <c r="E117" s="301"/>
      <c r="F117" s="248">
        <f>(D117*E117)</f>
        <v>0</v>
      </c>
    </row>
    <row r="118" spans="1:6">
      <c r="A118" s="243"/>
      <c r="B118" s="306" t="s">
        <v>420</v>
      </c>
      <c r="C118" s="312"/>
      <c r="D118" s="313"/>
      <c r="E118" s="314"/>
      <c r="F118" s="315"/>
    </row>
    <row r="119" spans="1:6" ht="60">
      <c r="A119" s="243">
        <f>A117+0.01</f>
        <v>11.169999999999996</v>
      </c>
      <c r="B119" s="265" t="s">
        <v>421</v>
      </c>
      <c r="C119" s="269" t="s">
        <v>270</v>
      </c>
      <c r="D119" s="246">
        <v>30</v>
      </c>
      <c r="E119" s="310"/>
      <c r="F119" s="248">
        <f t="shared" ref="F119:F128" si="21">(D119*E119)</f>
        <v>0</v>
      </c>
    </row>
    <row r="120" spans="1:6" ht="75">
      <c r="A120" s="243">
        <f t="shared" ref="A120:A133" si="22">A119+0.01</f>
        <v>11.179999999999996</v>
      </c>
      <c r="B120" s="265" t="s">
        <v>422</v>
      </c>
      <c r="C120" s="269" t="s">
        <v>270</v>
      </c>
      <c r="D120" s="246">
        <v>45</v>
      </c>
      <c r="E120" s="310"/>
      <c r="F120" s="248">
        <f t="shared" si="21"/>
        <v>0</v>
      </c>
    </row>
    <row r="121" spans="1:6" ht="75">
      <c r="A121" s="243">
        <f t="shared" si="22"/>
        <v>11.189999999999996</v>
      </c>
      <c r="B121" s="265" t="s">
        <v>423</v>
      </c>
      <c r="C121" s="269" t="s">
        <v>270</v>
      </c>
      <c r="D121" s="246">
        <v>20</v>
      </c>
      <c r="E121" s="310"/>
      <c r="F121" s="248">
        <f t="shared" si="21"/>
        <v>0</v>
      </c>
    </row>
    <row r="122" spans="1:6" ht="75">
      <c r="A122" s="243">
        <f t="shared" si="22"/>
        <v>11.199999999999996</v>
      </c>
      <c r="B122" s="265" t="s">
        <v>424</v>
      </c>
      <c r="C122" s="269" t="s">
        <v>270</v>
      </c>
      <c r="D122" s="246">
        <v>120</v>
      </c>
      <c r="E122" s="310"/>
      <c r="F122" s="248">
        <f t="shared" si="21"/>
        <v>0</v>
      </c>
    </row>
    <row r="123" spans="1:6" ht="75">
      <c r="A123" s="243">
        <f t="shared" si="22"/>
        <v>11.209999999999996</v>
      </c>
      <c r="B123" s="265" t="s">
        <v>425</v>
      </c>
      <c r="C123" s="269" t="s">
        <v>270</v>
      </c>
      <c r="D123" s="246">
        <v>60</v>
      </c>
      <c r="E123" s="318"/>
      <c r="F123" s="248">
        <f t="shared" si="21"/>
        <v>0</v>
      </c>
    </row>
    <row r="124" spans="1:6" ht="60">
      <c r="A124" s="243">
        <f t="shared" si="22"/>
        <v>11.219999999999995</v>
      </c>
      <c r="B124" s="265" t="s">
        <v>426</v>
      </c>
      <c r="C124" s="269" t="s">
        <v>270</v>
      </c>
      <c r="D124" s="246">
        <v>20</v>
      </c>
      <c r="E124" s="310"/>
      <c r="F124" s="248">
        <f t="shared" si="21"/>
        <v>0</v>
      </c>
    </row>
    <row r="125" spans="1:6" ht="45">
      <c r="A125" s="243">
        <f t="shared" si="22"/>
        <v>11.229999999999995</v>
      </c>
      <c r="B125" s="265" t="s">
        <v>427</v>
      </c>
      <c r="C125" s="269" t="s">
        <v>235</v>
      </c>
      <c r="D125" s="246">
        <v>4</v>
      </c>
      <c r="E125" s="310"/>
      <c r="F125" s="248">
        <f t="shared" si="21"/>
        <v>0</v>
      </c>
    </row>
    <row r="126" spans="1:6" ht="30">
      <c r="A126" s="243">
        <f t="shared" si="22"/>
        <v>11.239999999999995</v>
      </c>
      <c r="B126" s="265" t="s">
        <v>428</v>
      </c>
      <c r="C126" s="269" t="s">
        <v>235</v>
      </c>
      <c r="D126" s="246">
        <v>3</v>
      </c>
      <c r="E126" s="310"/>
      <c r="F126" s="248">
        <f t="shared" si="21"/>
        <v>0</v>
      </c>
    </row>
    <row r="127" spans="1:6" ht="45">
      <c r="A127" s="243">
        <f t="shared" si="22"/>
        <v>11.249999999999995</v>
      </c>
      <c r="B127" s="265" t="s">
        <v>429</v>
      </c>
      <c r="C127" s="269" t="s">
        <v>235</v>
      </c>
      <c r="D127" s="246">
        <v>1</v>
      </c>
      <c r="E127" s="310"/>
      <c r="F127" s="248">
        <f t="shared" si="21"/>
        <v>0</v>
      </c>
    </row>
    <row r="128" spans="1:6" ht="30">
      <c r="A128" s="243">
        <f t="shared" si="22"/>
        <v>11.259999999999994</v>
      </c>
      <c r="B128" s="265" t="s">
        <v>430</v>
      </c>
      <c r="C128" s="269" t="s">
        <v>235</v>
      </c>
      <c r="D128" s="246">
        <v>87</v>
      </c>
      <c r="E128" s="310"/>
      <c r="F128" s="248">
        <f t="shared" si="21"/>
        <v>0</v>
      </c>
    </row>
    <row r="129" spans="1:7">
      <c r="A129" s="243"/>
      <c r="B129" s="306" t="s">
        <v>431</v>
      </c>
      <c r="C129" s="312"/>
      <c r="D129" s="313"/>
      <c r="E129" s="314"/>
      <c r="F129" s="315"/>
    </row>
    <row r="130" spans="1:7">
      <c r="A130" s="243">
        <f>A128+0.01</f>
        <v>11.269999999999994</v>
      </c>
      <c r="B130" s="265" t="s">
        <v>432</v>
      </c>
      <c r="C130" s="269" t="s">
        <v>235</v>
      </c>
      <c r="D130" s="246">
        <v>400</v>
      </c>
      <c r="E130" s="310"/>
      <c r="F130" s="248">
        <f>(D130*E130)</f>
        <v>0</v>
      </c>
    </row>
    <row r="131" spans="1:7" ht="45">
      <c r="A131" s="243">
        <f t="shared" si="22"/>
        <v>11.279999999999994</v>
      </c>
      <c r="B131" s="265" t="s">
        <v>433</v>
      </c>
      <c r="C131" s="269" t="s">
        <v>235</v>
      </c>
      <c r="D131" s="246">
        <v>6</v>
      </c>
      <c r="E131" s="310"/>
      <c r="F131" s="248">
        <f>(D131*E131)</f>
        <v>0</v>
      </c>
    </row>
    <row r="132" spans="1:7" ht="45">
      <c r="A132" s="243">
        <f t="shared" si="22"/>
        <v>11.289999999999994</v>
      </c>
      <c r="B132" s="265" t="s">
        <v>434</v>
      </c>
      <c r="C132" s="269" t="s">
        <v>235</v>
      </c>
      <c r="D132" s="246">
        <v>2</v>
      </c>
      <c r="E132" s="310"/>
      <c r="F132" s="248">
        <f>(D132*E132)</f>
        <v>0</v>
      </c>
    </row>
    <row r="133" spans="1:7">
      <c r="A133" s="243">
        <f t="shared" si="22"/>
        <v>11.299999999999994</v>
      </c>
      <c r="B133" s="265" t="s">
        <v>435</v>
      </c>
      <c r="C133" s="269" t="s">
        <v>235</v>
      </c>
      <c r="D133" s="246">
        <v>10</v>
      </c>
      <c r="E133" s="310"/>
      <c r="F133" s="248">
        <f>(D133*E133)</f>
        <v>0</v>
      </c>
    </row>
    <row r="134" spans="1:7" ht="15.75">
      <c r="A134" s="258"/>
      <c r="B134" s="259" t="s">
        <v>436</v>
      </c>
      <c r="C134" s="258"/>
      <c r="D134" s="260"/>
      <c r="E134" s="283"/>
      <c r="F134" s="297">
        <f>SUM(F99:F133)</f>
        <v>0</v>
      </c>
      <c r="G134" s="319"/>
    </row>
    <row r="135" spans="1:7" ht="15.75">
      <c r="A135" s="303">
        <v>12</v>
      </c>
      <c r="B135" s="239" t="s">
        <v>437</v>
      </c>
      <c r="C135" s="320"/>
      <c r="D135" s="321"/>
      <c r="E135" s="322"/>
      <c r="F135" s="322"/>
    </row>
    <row r="136" spans="1:7" ht="29.25">
      <c r="A136" s="256"/>
      <c r="B136" s="323" t="s">
        <v>438</v>
      </c>
      <c r="C136" s="253"/>
      <c r="D136" s="324"/>
      <c r="E136" s="301"/>
      <c r="F136" s="325"/>
    </row>
    <row r="137" spans="1:7" ht="30">
      <c r="A137" s="256">
        <f>A135+0.01</f>
        <v>12.01</v>
      </c>
      <c r="B137" s="268" t="s">
        <v>439</v>
      </c>
      <c r="C137" s="253" t="s">
        <v>236</v>
      </c>
      <c r="D137" s="324">
        <v>1</v>
      </c>
      <c r="E137" s="301"/>
      <c r="F137" s="248">
        <f>(D137*E137)</f>
        <v>0</v>
      </c>
    </row>
    <row r="138" spans="1:7" ht="29.25">
      <c r="A138" s="256"/>
      <c r="B138" s="323" t="s">
        <v>440</v>
      </c>
      <c r="C138" s="253"/>
      <c r="D138" s="324"/>
      <c r="E138" s="301"/>
      <c r="F138" s="326"/>
    </row>
    <row r="139" spans="1:7" ht="30">
      <c r="A139" s="256">
        <f>A137+0.01</f>
        <v>12.02</v>
      </c>
      <c r="B139" s="268" t="s">
        <v>441</v>
      </c>
      <c r="C139" s="253" t="s">
        <v>236</v>
      </c>
      <c r="D139" s="324">
        <v>1</v>
      </c>
      <c r="E139" s="301"/>
      <c r="F139" s="248">
        <f>(D139*E139)</f>
        <v>0</v>
      </c>
    </row>
    <row r="140" spans="1:7" ht="30">
      <c r="A140" s="256">
        <f t="shared" ref="A140" si="23">A139+0.01</f>
        <v>12.03</v>
      </c>
      <c r="B140" s="268" t="s">
        <v>442</v>
      </c>
      <c r="C140" s="253" t="s">
        <v>236</v>
      </c>
      <c r="D140" s="324">
        <v>2</v>
      </c>
      <c r="E140" s="301"/>
      <c r="F140" s="248">
        <f>(D140*E140)</f>
        <v>0</v>
      </c>
    </row>
    <row r="141" spans="1:7" ht="43.5">
      <c r="A141" s="256"/>
      <c r="B141" s="323" t="s">
        <v>443</v>
      </c>
      <c r="C141" s="253"/>
      <c r="D141" s="324"/>
      <c r="E141" s="301"/>
      <c r="F141" s="325"/>
    </row>
    <row r="142" spans="1:7" ht="211.5" customHeight="1">
      <c r="A142" s="256">
        <f>A140+0.01</f>
        <v>12.04</v>
      </c>
      <c r="B142" s="249" t="s">
        <v>444</v>
      </c>
      <c r="C142" s="253" t="s">
        <v>236</v>
      </c>
      <c r="D142" s="324">
        <v>1</v>
      </c>
      <c r="E142" s="301"/>
      <c r="F142" s="248">
        <f>(D142*E142)</f>
        <v>0</v>
      </c>
    </row>
    <row r="143" spans="1:7" hidden="1">
      <c r="A143" s="256"/>
      <c r="B143" s="272"/>
      <c r="C143" s="253"/>
      <c r="D143" s="324"/>
      <c r="E143" s="301"/>
      <c r="F143" s="325"/>
    </row>
    <row r="144" spans="1:7" ht="15.75">
      <c r="A144" s="327"/>
      <c r="B144" s="328" t="s">
        <v>445</v>
      </c>
      <c r="C144" s="327"/>
      <c r="D144" s="329"/>
      <c r="E144" s="330"/>
      <c r="F144" s="297">
        <f>ROUND(SUM(F136:F142),0)</f>
        <v>0</v>
      </c>
    </row>
    <row r="145" spans="1:9" ht="15.75">
      <c r="A145" s="331">
        <v>13</v>
      </c>
      <c r="B145" s="332" t="s">
        <v>446</v>
      </c>
      <c r="C145" s="332"/>
      <c r="D145" s="332"/>
      <c r="E145" s="332"/>
      <c r="F145" s="332"/>
    </row>
    <row r="146" spans="1:9">
      <c r="A146" s="333">
        <f>A145+0.01</f>
        <v>13.01</v>
      </c>
      <c r="B146" s="268" t="s">
        <v>447</v>
      </c>
      <c r="C146" s="253" t="s">
        <v>301</v>
      </c>
      <c r="D146" s="324">
        <v>1</v>
      </c>
      <c r="E146" s="301"/>
      <c r="F146" s="248">
        <f>(D146*E146)</f>
        <v>0</v>
      </c>
    </row>
    <row r="147" spans="1:9" ht="15.75">
      <c r="A147" s="334"/>
      <c r="B147" s="328" t="s">
        <v>448</v>
      </c>
      <c r="C147" s="334"/>
      <c r="D147" s="335"/>
      <c r="E147" s="336"/>
      <c r="F147" s="337">
        <f>F146</f>
        <v>0</v>
      </c>
    </row>
    <row r="148" spans="1:9" ht="18" customHeight="1">
      <c r="A148" s="338"/>
      <c r="B148" s="339" t="s">
        <v>200</v>
      </c>
      <c r="C148" s="340"/>
      <c r="D148" s="340"/>
      <c r="E148" s="341"/>
      <c r="F148" s="342">
        <f>ROUND(SUM(F4:F147)/2,0)</f>
        <v>0</v>
      </c>
    </row>
    <row r="149" spans="1:9" ht="15.75">
      <c r="A149" s="343"/>
      <c r="B149" s="344" t="s">
        <v>264</v>
      </c>
      <c r="C149" s="345"/>
      <c r="D149" s="346"/>
      <c r="E149" s="347">
        <f>0%</f>
        <v>0</v>
      </c>
      <c r="F149" s="348">
        <f>ROUND((F148*E149),0)</f>
        <v>0</v>
      </c>
    </row>
    <row r="150" spans="1:9" ht="15.75">
      <c r="A150" s="349"/>
      <c r="B150" s="350" t="s">
        <v>265</v>
      </c>
      <c r="C150" s="351"/>
      <c r="D150" s="352"/>
      <c r="E150" s="353">
        <v>0</v>
      </c>
      <c r="F150" s="348">
        <f>ROUND((F148*E150),0)</f>
        <v>0</v>
      </c>
    </row>
    <row r="151" spans="1:9" ht="15.75">
      <c r="A151" s="349"/>
      <c r="B151" s="350" t="s">
        <v>266</v>
      </c>
      <c r="C151" s="351"/>
      <c r="D151" s="352"/>
      <c r="E151" s="353">
        <v>0</v>
      </c>
      <c r="F151" s="348">
        <f>ROUND((F148*E151),0)</f>
        <v>0</v>
      </c>
    </row>
    <row r="152" spans="1:9" ht="15.75">
      <c r="A152" s="349"/>
      <c r="B152" s="350" t="s">
        <v>267</v>
      </c>
      <c r="C152" s="351"/>
      <c r="D152" s="352"/>
      <c r="E152" s="353">
        <v>0.19</v>
      </c>
      <c r="F152" s="348">
        <f>ROUND((F151*E152),0)</f>
        <v>0</v>
      </c>
    </row>
    <row r="153" spans="1:9" ht="18" customHeight="1">
      <c r="A153" s="354"/>
      <c r="B153" s="355" t="s">
        <v>268</v>
      </c>
      <c r="C153" s="356"/>
      <c r="D153" s="357"/>
      <c r="E153" s="358"/>
      <c r="F153" s="359">
        <f>(F148+F149+F150+F151+F152)</f>
        <v>0</v>
      </c>
    </row>
    <row r="154" spans="1:9" s="361" customFormat="1">
      <c r="A154" s="360"/>
      <c r="B154" s="360"/>
      <c r="C154" s="360"/>
      <c r="D154" s="360"/>
      <c r="E154" s="360"/>
      <c r="F154" s="360"/>
      <c r="G154" s="360"/>
      <c r="H154" s="360"/>
      <c r="I154" s="360"/>
    </row>
    <row r="155" spans="1:9" ht="15.75" customHeight="1">
      <c r="A155"/>
      <c r="B155"/>
      <c r="C155"/>
      <c r="D155"/>
      <c r="E155"/>
      <c r="F155" s="143"/>
    </row>
    <row r="156" spans="1:9" ht="18" customHeight="1">
      <c r="A156"/>
      <c r="B156"/>
      <c r="C156"/>
      <c r="D156"/>
      <c r="E156"/>
      <c r="F156" s="143"/>
    </row>
    <row r="157" spans="1:9" ht="15" customHeight="1">
      <c r="A157"/>
      <c r="B157"/>
      <c r="C157"/>
      <c r="D157"/>
      <c r="E157"/>
      <c r="F157"/>
    </row>
    <row r="158" spans="1:9" ht="17.25" customHeight="1">
      <c r="A158"/>
      <c r="B158"/>
      <c r="C158"/>
      <c r="D158"/>
      <c r="E158"/>
      <c r="F158"/>
    </row>
    <row r="159" spans="1:9" s="362" customFormat="1" ht="18" customHeight="1">
      <c r="A159"/>
      <c r="B159"/>
      <c r="C159"/>
      <c r="D159"/>
      <c r="E159"/>
      <c r="F159"/>
    </row>
    <row r="160" spans="1:9" s="362" customFormat="1" ht="18" customHeight="1">
      <c r="A160"/>
      <c r="B160"/>
      <c r="C160"/>
      <c r="D160"/>
      <c r="E160"/>
      <c r="F160"/>
    </row>
    <row r="161" spans="1:6" s="362" customFormat="1" ht="18" customHeight="1">
      <c r="A161"/>
      <c r="B161"/>
      <c r="C161"/>
      <c r="D161"/>
      <c r="E161"/>
      <c r="F161"/>
    </row>
    <row r="162" spans="1:6">
      <c r="A162"/>
      <c r="B162"/>
      <c r="C162"/>
      <c r="D162"/>
      <c r="E162"/>
      <c r="F162"/>
    </row>
    <row r="163" spans="1:6">
      <c r="A163"/>
      <c r="B163"/>
      <c r="C163"/>
      <c r="D163"/>
      <c r="E163"/>
      <c r="F163"/>
    </row>
    <row r="164" spans="1:6">
      <c r="A164"/>
      <c r="B164"/>
      <c r="C164"/>
      <c r="D164"/>
      <c r="E164"/>
      <c r="F164"/>
    </row>
    <row r="165" spans="1:6">
      <c r="F165"/>
    </row>
    <row r="166" spans="1:6">
      <c r="F166"/>
    </row>
    <row r="167" spans="1:6">
      <c r="F167"/>
    </row>
    <row r="168" spans="1:6">
      <c r="F168"/>
    </row>
    <row r="169" spans="1:6">
      <c r="F169"/>
    </row>
  </sheetData>
  <mergeCells count="1">
    <mergeCell ref="A1:E1"/>
  </mergeCells>
  <pageMargins left="0.7" right="0.7" top="0.75" bottom="0.75" header="0.3" footer="0.3"/>
  <pageSetup scale="75" fitToHeight="0"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zoomScale="98" zoomScaleNormal="98" workbookViewId="0">
      <selection activeCell="K16" sqref="K16:L16"/>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199" t="s">
        <v>198</v>
      </c>
      <c r="C2" s="199"/>
      <c r="D2" s="199"/>
      <c r="E2" s="199"/>
      <c r="F2" s="199"/>
      <c r="G2" s="199"/>
      <c r="H2" s="199"/>
      <c r="I2" s="199"/>
      <c r="J2" s="199"/>
      <c r="K2" s="200"/>
      <c r="L2" s="200"/>
      <c r="M2" s="200"/>
    </row>
    <row r="3" spans="2:13" ht="26.25" customHeight="1">
      <c r="B3" s="199"/>
      <c r="C3" s="199"/>
      <c r="D3" s="199"/>
      <c r="E3" s="199"/>
      <c r="F3" s="199"/>
      <c r="G3" s="199"/>
      <c r="H3" s="199"/>
      <c r="I3" s="199"/>
      <c r="J3" s="199"/>
      <c r="K3" s="186" t="s">
        <v>203</v>
      </c>
      <c r="L3" s="186"/>
      <c r="M3" s="186"/>
    </row>
    <row r="4" spans="2:13" ht="30" customHeight="1">
      <c r="B4" s="104"/>
      <c r="C4" s="197" t="s">
        <v>176</v>
      </c>
      <c r="D4" s="197"/>
      <c r="E4" s="197"/>
      <c r="F4" s="197"/>
      <c r="G4" s="197"/>
      <c r="H4" s="197"/>
      <c r="I4" s="197"/>
      <c r="J4" s="197"/>
      <c r="K4" s="197"/>
      <c r="L4" s="197"/>
      <c r="M4" s="105"/>
    </row>
    <row r="5" spans="2:13" ht="5.25" customHeight="1">
      <c r="B5" s="97"/>
      <c r="M5" s="96"/>
    </row>
    <row r="6" spans="2:13" ht="27" customHeight="1">
      <c r="B6" s="97"/>
      <c r="C6" s="195" t="s">
        <v>189</v>
      </c>
      <c r="D6" s="195"/>
      <c r="E6" s="201"/>
      <c r="F6" s="106"/>
      <c r="G6" s="107"/>
      <c r="H6" s="107"/>
      <c r="I6" s="107"/>
      <c r="J6" s="107"/>
      <c r="K6" s="107"/>
      <c r="L6" s="107"/>
      <c r="M6" s="96"/>
    </row>
    <row r="7" spans="2:13" ht="6.75" customHeight="1">
      <c r="B7" s="97"/>
      <c r="F7" s="77"/>
      <c r="G7" s="77"/>
      <c r="H7" s="77"/>
      <c r="I7" s="77"/>
      <c r="J7" s="77"/>
      <c r="K7" s="77"/>
      <c r="L7" s="77"/>
      <c r="M7" s="96"/>
    </row>
    <row r="8" spans="2:13" ht="24.95" customHeight="1">
      <c r="B8" s="97"/>
      <c r="C8" s="195" t="s">
        <v>190</v>
      </c>
      <c r="D8" s="195"/>
      <c r="E8" s="196"/>
      <c r="F8" s="183"/>
      <c r="G8" s="184"/>
      <c r="H8" s="184"/>
      <c r="I8" s="184"/>
      <c r="J8" s="184"/>
      <c r="K8" s="184"/>
      <c r="L8" s="185"/>
      <c r="M8" s="96"/>
    </row>
    <row r="9" spans="2:13" ht="6" customHeight="1">
      <c r="B9" s="97"/>
      <c r="C9" s="102"/>
      <c r="D9" s="102"/>
      <c r="E9" s="102"/>
      <c r="F9" s="77"/>
      <c r="G9" s="77"/>
      <c r="H9" s="77"/>
      <c r="I9" s="77"/>
      <c r="J9" s="77"/>
      <c r="K9" s="77"/>
      <c r="L9" s="77"/>
      <c r="M9" s="96"/>
    </row>
    <row r="10" spans="2:13" ht="24.95" customHeight="1">
      <c r="B10" s="97"/>
      <c r="C10" s="195" t="s">
        <v>191</v>
      </c>
      <c r="D10" s="195"/>
      <c r="E10" s="196"/>
      <c r="F10" s="106"/>
      <c r="G10" s="107"/>
      <c r="H10" s="107"/>
      <c r="I10" s="182" t="s">
        <v>192</v>
      </c>
      <c r="J10" s="182"/>
      <c r="K10" s="202"/>
      <c r="L10" s="106"/>
      <c r="M10" s="96"/>
    </row>
    <row r="11" spans="2:13" ht="6" customHeight="1">
      <c r="B11" s="97"/>
      <c r="C11" s="102"/>
      <c r="D11" s="102"/>
      <c r="E11" s="103"/>
      <c r="F11" s="107"/>
      <c r="G11" s="107"/>
      <c r="H11" s="107"/>
      <c r="I11" s="107"/>
      <c r="J11" s="107"/>
      <c r="K11" s="107"/>
      <c r="L11" s="107"/>
      <c r="M11" s="96"/>
    </row>
    <row r="12" spans="2:13" ht="24.95" customHeight="1">
      <c r="B12" s="97"/>
      <c r="C12" s="195" t="s">
        <v>29</v>
      </c>
      <c r="D12" s="195"/>
      <c r="E12" s="196"/>
      <c r="F12" s="183"/>
      <c r="G12" s="184"/>
      <c r="H12" s="184"/>
      <c r="I12" s="184"/>
      <c r="J12" s="184"/>
      <c r="K12" s="184"/>
      <c r="L12" s="185"/>
      <c r="M12" s="96"/>
    </row>
    <row r="13" spans="2:13" ht="9.75" customHeight="1">
      <c r="B13" s="97"/>
      <c r="M13" s="96"/>
    </row>
    <row r="14" spans="2:13">
      <c r="B14" s="97"/>
      <c r="C14" s="182"/>
      <c r="D14" s="182"/>
      <c r="E14" s="182"/>
      <c r="F14" s="182"/>
      <c r="G14" s="182"/>
      <c r="H14" s="182"/>
      <c r="I14" s="182"/>
      <c r="J14" s="182"/>
      <c r="K14" s="182"/>
      <c r="L14" s="182"/>
      <c r="M14" s="96"/>
    </row>
    <row r="15" spans="2:13">
      <c r="B15" s="97"/>
      <c r="C15" s="180" t="s">
        <v>194</v>
      </c>
      <c r="D15" s="180"/>
      <c r="E15" s="180"/>
      <c r="F15" s="180"/>
      <c r="G15" s="180"/>
      <c r="H15" s="180"/>
      <c r="I15" s="180"/>
      <c r="J15" s="180"/>
      <c r="K15" s="180"/>
      <c r="L15" s="180"/>
      <c r="M15" s="96"/>
    </row>
    <row r="16" spans="2:13">
      <c r="B16" s="97"/>
      <c r="C16" s="177" t="s">
        <v>187</v>
      </c>
      <c r="D16" s="178"/>
      <c r="E16" s="178"/>
      <c r="F16" s="178"/>
      <c r="G16" s="179"/>
      <c r="H16" s="66" t="s">
        <v>46</v>
      </c>
      <c r="I16" s="66" t="s">
        <v>193</v>
      </c>
      <c r="J16" s="66" t="s">
        <v>48</v>
      </c>
      <c r="K16" s="177" t="s">
        <v>177</v>
      </c>
      <c r="L16" s="179"/>
      <c r="M16" s="96"/>
    </row>
    <row r="17" spans="2:13">
      <c r="B17" s="97"/>
      <c r="C17" s="177"/>
      <c r="D17" s="178"/>
      <c r="E17" s="178"/>
      <c r="F17" s="178"/>
      <c r="G17" s="179"/>
      <c r="H17" s="99"/>
      <c r="I17" s="99"/>
      <c r="J17" s="99"/>
      <c r="K17" s="177"/>
      <c r="L17" s="179"/>
      <c r="M17" s="96"/>
    </row>
    <row r="18" spans="2:13">
      <c r="B18" s="97"/>
      <c r="C18" s="177"/>
      <c r="D18" s="178"/>
      <c r="E18" s="178"/>
      <c r="F18" s="178"/>
      <c r="G18" s="179"/>
      <c r="H18" s="99" t="s">
        <v>199</v>
      </c>
      <c r="I18" s="99" t="s">
        <v>1</v>
      </c>
      <c r="J18" s="99" t="s">
        <v>1</v>
      </c>
      <c r="K18" s="177"/>
      <c r="L18" s="179"/>
      <c r="M18" s="96"/>
    </row>
    <row r="19" spans="2:13">
      <c r="B19" s="97"/>
      <c r="C19" s="177"/>
      <c r="D19" s="178"/>
      <c r="E19" s="178"/>
      <c r="F19" s="178"/>
      <c r="G19" s="179"/>
      <c r="H19" s="99"/>
      <c r="I19" s="99"/>
      <c r="J19" s="99"/>
      <c r="K19" s="177"/>
      <c r="L19" s="179"/>
      <c r="M19" s="96"/>
    </row>
    <row r="20" spans="2:13">
      <c r="B20" s="97"/>
      <c r="C20" s="177"/>
      <c r="D20" s="178"/>
      <c r="E20" s="178"/>
      <c r="F20" s="178"/>
      <c r="G20" s="179"/>
      <c r="H20" s="99"/>
      <c r="I20" s="99"/>
      <c r="J20" s="99"/>
      <c r="K20" s="177"/>
      <c r="L20" s="179"/>
      <c r="M20" s="96"/>
    </row>
    <row r="21" spans="2:13">
      <c r="B21" s="97"/>
      <c r="C21" s="177"/>
      <c r="D21" s="178"/>
      <c r="E21" s="178"/>
      <c r="F21" s="178"/>
      <c r="G21" s="179"/>
      <c r="H21" s="99"/>
      <c r="I21" s="99"/>
      <c r="J21" s="99"/>
      <c r="K21" s="177"/>
      <c r="L21" s="179"/>
      <c r="M21" s="96"/>
    </row>
    <row r="22" spans="2:13">
      <c r="B22" s="97"/>
      <c r="C22" s="177"/>
      <c r="D22" s="178"/>
      <c r="E22" s="178"/>
      <c r="F22" s="178"/>
      <c r="G22" s="179"/>
      <c r="H22" s="99"/>
      <c r="I22" s="99"/>
      <c r="J22" s="99"/>
      <c r="K22" s="177"/>
      <c r="L22" s="179"/>
      <c r="M22" s="96"/>
    </row>
    <row r="23" spans="2:13">
      <c r="B23" s="97"/>
      <c r="C23" s="177"/>
      <c r="D23" s="178"/>
      <c r="E23" s="178"/>
      <c r="F23" s="178"/>
      <c r="G23" s="179"/>
      <c r="H23" s="99"/>
      <c r="I23" s="99"/>
      <c r="J23" s="99"/>
      <c r="K23" s="177"/>
      <c r="L23" s="179"/>
      <c r="M23" s="96"/>
    </row>
    <row r="24" spans="2:13">
      <c r="B24" s="97"/>
      <c r="C24" s="77"/>
      <c r="D24" s="77"/>
      <c r="E24" s="77"/>
      <c r="F24" s="77"/>
      <c r="G24" s="77"/>
      <c r="H24" s="77"/>
      <c r="I24" s="77"/>
      <c r="J24" s="98" t="s">
        <v>81</v>
      </c>
      <c r="K24" s="177"/>
      <c r="L24" s="179"/>
      <c r="M24" s="96"/>
    </row>
    <row r="25" spans="2:13">
      <c r="B25" s="97"/>
      <c r="C25" s="180" t="s">
        <v>201</v>
      </c>
      <c r="D25" s="180"/>
      <c r="E25" s="180"/>
      <c r="F25" s="180"/>
      <c r="G25" s="180"/>
      <c r="H25" s="180"/>
      <c r="I25" s="180"/>
      <c r="J25" s="180"/>
      <c r="K25" s="180"/>
      <c r="L25" s="180"/>
      <c r="M25" s="96"/>
    </row>
    <row r="26" spans="2:13">
      <c r="B26" s="97"/>
      <c r="C26" s="198" t="s">
        <v>186</v>
      </c>
      <c r="D26" s="198"/>
      <c r="E26" s="198"/>
      <c r="F26" s="66" t="s">
        <v>185</v>
      </c>
      <c r="G26" s="66" t="s">
        <v>184</v>
      </c>
      <c r="H26" s="66" t="s">
        <v>183</v>
      </c>
      <c r="I26" s="66" t="s">
        <v>182</v>
      </c>
      <c r="J26" s="101" t="s">
        <v>181</v>
      </c>
      <c r="K26" s="177" t="s">
        <v>177</v>
      </c>
      <c r="L26" s="179"/>
      <c r="M26" s="96"/>
    </row>
    <row r="27" spans="2:13">
      <c r="B27" s="97"/>
      <c r="C27" s="183"/>
      <c r="D27" s="184"/>
      <c r="E27" s="185"/>
      <c r="F27" s="99"/>
      <c r="G27" s="99"/>
      <c r="H27" s="99"/>
      <c r="I27" s="99"/>
      <c r="J27" s="99"/>
      <c r="K27" s="177"/>
      <c r="L27" s="179"/>
      <c r="M27" s="96"/>
    </row>
    <row r="28" spans="2:13">
      <c r="B28" s="97"/>
      <c r="C28" s="183"/>
      <c r="D28" s="184"/>
      <c r="E28" s="185"/>
      <c r="F28" s="99"/>
      <c r="G28" s="99"/>
      <c r="H28" s="99"/>
      <c r="I28" s="99"/>
      <c r="J28" s="99"/>
      <c r="K28" s="177"/>
      <c r="L28" s="179"/>
      <c r="M28" s="96"/>
    </row>
    <row r="29" spans="2:13">
      <c r="B29" s="97"/>
      <c r="C29" s="183"/>
      <c r="D29" s="184"/>
      <c r="E29" s="185"/>
      <c r="F29" s="99"/>
      <c r="G29" s="99"/>
      <c r="H29" s="99"/>
      <c r="I29" s="99"/>
      <c r="J29" s="99"/>
      <c r="K29" s="177"/>
      <c r="L29" s="179"/>
      <c r="M29" s="96"/>
    </row>
    <row r="30" spans="2:13">
      <c r="B30" s="97"/>
      <c r="C30" s="183"/>
      <c r="D30" s="184"/>
      <c r="E30" s="185"/>
      <c r="F30" s="99"/>
      <c r="G30" s="99"/>
      <c r="H30" s="99"/>
      <c r="I30" s="99"/>
      <c r="J30" s="99"/>
      <c r="K30" s="177"/>
      <c r="L30" s="179"/>
      <c r="M30" s="96"/>
    </row>
    <row r="31" spans="2:13">
      <c r="B31" s="97"/>
      <c r="C31" s="77"/>
      <c r="D31" s="77"/>
      <c r="E31" s="77"/>
      <c r="F31" s="77"/>
      <c r="G31" s="77"/>
      <c r="H31" s="77"/>
      <c r="I31" s="77"/>
      <c r="J31" s="98" t="s">
        <v>81</v>
      </c>
      <c r="K31" s="177"/>
      <c r="L31" s="179"/>
      <c r="M31" s="96"/>
    </row>
    <row r="32" spans="2:13" ht="20.100000000000001" customHeight="1">
      <c r="B32" s="97"/>
      <c r="C32" s="180" t="s">
        <v>202</v>
      </c>
      <c r="D32" s="180"/>
      <c r="E32" s="180"/>
      <c r="F32" s="180"/>
      <c r="G32" s="180"/>
      <c r="H32" s="180"/>
      <c r="I32" s="180"/>
      <c r="J32" s="180"/>
      <c r="K32" s="180"/>
      <c r="L32" s="180"/>
      <c r="M32" s="96"/>
    </row>
    <row r="33" spans="2:13" ht="20.100000000000001" customHeight="1">
      <c r="B33" s="97"/>
      <c r="C33" s="177" t="s">
        <v>187</v>
      </c>
      <c r="D33" s="178"/>
      <c r="E33" s="178"/>
      <c r="F33" s="178"/>
      <c r="G33" s="179"/>
      <c r="H33" s="66" t="s">
        <v>188</v>
      </c>
      <c r="I33" s="66" t="s">
        <v>182</v>
      </c>
      <c r="J33" s="66" t="s">
        <v>181</v>
      </c>
      <c r="K33" s="177" t="s">
        <v>177</v>
      </c>
      <c r="L33" s="179"/>
      <c r="M33" s="96"/>
    </row>
    <row r="34" spans="2:13">
      <c r="B34" s="97"/>
      <c r="C34" s="189"/>
      <c r="D34" s="190"/>
      <c r="E34" s="190"/>
      <c r="F34" s="190"/>
      <c r="G34" s="191"/>
      <c r="H34" s="99"/>
      <c r="I34" s="99"/>
      <c r="J34" s="99"/>
      <c r="K34" s="177"/>
      <c r="L34" s="179"/>
      <c r="M34" s="96"/>
    </row>
    <row r="35" spans="2:13">
      <c r="B35" s="97"/>
      <c r="C35" s="189"/>
      <c r="D35" s="190"/>
      <c r="E35" s="190"/>
      <c r="F35" s="190"/>
      <c r="G35" s="191"/>
      <c r="H35" s="99"/>
      <c r="I35" s="99"/>
      <c r="J35" s="99"/>
      <c r="K35" s="177"/>
      <c r="L35" s="179"/>
      <c r="M35" s="96"/>
    </row>
    <row r="36" spans="2:13">
      <c r="B36" s="97"/>
      <c r="C36" s="189"/>
      <c r="D36" s="190"/>
      <c r="E36" s="190"/>
      <c r="F36" s="190"/>
      <c r="G36" s="191"/>
      <c r="H36" s="99"/>
      <c r="I36" s="99"/>
      <c r="J36" s="99"/>
      <c r="K36" s="177"/>
      <c r="L36" s="179"/>
      <c r="M36" s="96"/>
    </row>
    <row r="37" spans="2:13">
      <c r="B37" s="97"/>
      <c r="C37" s="189"/>
      <c r="D37" s="190"/>
      <c r="E37" s="190"/>
      <c r="F37" s="190"/>
      <c r="G37" s="191"/>
      <c r="H37" s="99"/>
      <c r="I37" s="99"/>
      <c r="J37" s="99"/>
      <c r="K37" s="177"/>
      <c r="L37" s="179"/>
      <c r="M37" s="96"/>
    </row>
    <row r="38" spans="2:13">
      <c r="B38" s="97"/>
      <c r="C38" s="182"/>
      <c r="D38" s="182"/>
      <c r="E38" s="182"/>
      <c r="F38" s="182"/>
      <c r="G38" s="182"/>
      <c r="H38" s="77"/>
      <c r="I38" s="77"/>
      <c r="J38" s="98" t="s">
        <v>81</v>
      </c>
      <c r="K38" s="177"/>
      <c r="L38" s="179"/>
      <c r="M38" s="96"/>
    </row>
    <row r="39" spans="2:13" ht="20.100000000000001" customHeight="1">
      <c r="B39" s="97"/>
      <c r="C39" s="180" t="s">
        <v>180</v>
      </c>
      <c r="D39" s="180"/>
      <c r="E39" s="180"/>
      <c r="F39" s="180"/>
      <c r="G39" s="180"/>
      <c r="H39" s="180"/>
      <c r="I39" s="180"/>
      <c r="J39" s="180"/>
      <c r="K39" s="180"/>
      <c r="L39" s="180"/>
      <c r="M39" s="96"/>
    </row>
    <row r="40" spans="2:13" ht="20.100000000000001" customHeight="1">
      <c r="B40" s="97"/>
      <c r="C40" s="177" t="s">
        <v>179</v>
      </c>
      <c r="D40" s="178"/>
      <c r="E40" s="178"/>
      <c r="F40" s="179"/>
      <c r="G40" s="66" t="s">
        <v>1</v>
      </c>
      <c r="H40" s="66" t="s">
        <v>178</v>
      </c>
      <c r="I40" s="66" t="s">
        <v>195</v>
      </c>
      <c r="J40" s="66" t="s">
        <v>196</v>
      </c>
      <c r="K40" s="177" t="s">
        <v>177</v>
      </c>
      <c r="L40" s="179"/>
      <c r="M40" s="96"/>
    </row>
    <row r="41" spans="2:13">
      <c r="B41" s="97"/>
      <c r="C41" s="177"/>
      <c r="D41" s="178"/>
      <c r="E41" s="178"/>
      <c r="F41" s="179"/>
      <c r="G41" s="100"/>
      <c r="H41" s="99"/>
      <c r="I41" s="99"/>
      <c r="J41" s="99"/>
      <c r="K41" s="177"/>
      <c r="L41" s="179"/>
      <c r="M41" s="96"/>
    </row>
    <row r="42" spans="2:13">
      <c r="B42" s="97"/>
      <c r="C42" s="177"/>
      <c r="D42" s="178"/>
      <c r="E42" s="178"/>
      <c r="F42" s="179"/>
      <c r="G42" s="100"/>
      <c r="H42" s="99"/>
      <c r="I42" s="99"/>
      <c r="J42" s="99"/>
      <c r="K42" s="177"/>
      <c r="L42" s="179"/>
      <c r="M42" s="96"/>
    </row>
    <row r="43" spans="2:13">
      <c r="B43" s="97"/>
      <c r="C43" s="177"/>
      <c r="D43" s="178"/>
      <c r="E43" s="178"/>
      <c r="F43" s="179"/>
      <c r="G43" s="100"/>
      <c r="H43" s="99"/>
      <c r="I43" s="99"/>
      <c r="J43" s="99"/>
      <c r="K43" s="177"/>
      <c r="L43" s="179"/>
      <c r="M43" s="96"/>
    </row>
    <row r="44" spans="2:13">
      <c r="B44" s="97"/>
      <c r="C44" s="177"/>
      <c r="D44" s="178"/>
      <c r="E44" s="178"/>
      <c r="F44" s="179"/>
      <c r="G44" s="100"/>
      <c r="H44" s="99"/>
      <c r="I44" s="99"/>
      <c r="J44" s="99"/>
      <c r="K44" s="177"/>
      <c r="L44" s="179"/>
      <c r="M44" s="96"/>
    </row>
    <row r="45" spans="2:13">
      <c r="B45" s="97"/>
      <c r="C45" s="177"/>
      <c r="D45" s="178"/>
      <c r="E45" s="178"/>
      <c r="F45" s="179"/>
      <c r="G45" s="100"/>
      <c r="H45" s="99"/>
      <c r="I45" s="99"/>
      <c r="J45" s="99"/>
      <c r="K45" s="177"/>
      <c r="L45" s="179"/>
      <c r="M45" s="96"/>
    </row>
    <row r="46" spans="2:13">
      <c r="B46" s="97"/>
      <c r="C46" s="177"/>
      <c r="D46" s="178"/>
      <c r="E46" s="178"/>
      <c r="F46" s="179"/>
      <c r="G46" s="100"/>
      <c r="H46" s="99"/>
      <c r="I46" s="99"/>
      <c r="J46" s="99"/>
      <c r="K46" s="177"/>
      <c r="L46" s="179"/>
      <c r="M46" s="96"/>
    </row>
    <row r="47" spans="2:13">
      <c r="B47" s="97"/>
      <c r="C47" s="177"/>
      <c r="D47" s="178"/>
      <c r="E47" s="178"/>
      <c r="F47" s="179"/>
      <c r="G47" s="100"/>
      <c r="H47" s="99"/>
      <c r="I47" s="99"/>
      <c r="J47" s="99"/>
      <c r="K47" s="177"/>
      <c r="L47" s="179"/>
      <c r="M47" s="96"/>
    </row>
    <row r="48" spans="2:13">
      <c r="B48" s="97"/>
      <c r="C48" s="77"/>
      <c r="D48" s="77"/>
      <c r="E48" s="77"/>
      <c r="F48" s="77"/>
      <c r="G48" s="77"/>
      <c r="H48" s="77"/>
      <c r="I48" s="77"/>
      <c r="J48" s="98" t="s">
        <v>81</v>
      </c>
      <c r="K48" s="177"/>
      <c r="L48" s="179"/>
      <c r="M48" s="96"/>
    </row>
    <row r="49" spans="2:13" ht="9" customHeight="1">
      <c r="B49" s="97"/>
      <c r="M49" s="96"/>
    </row>
    <row r="50" spans="2:13" ht="24.95" customHeight="1">
      <c r="B50" s="97"/>
      <c r="C50" s="194" t="s">
        <v>1</v>
      </c>
      <c r="D50" s="194"/>
      <c r="E50" s="194"/>
      <c r="F50" s="194"/>
      <c r="G50" s="194"/>
      <c r="H50" s="192" t="s">
        <v>200</v>
      </c>
      <c r="I50" s="192"/>
      <c r="J50" s="193"/>
      <c r="K50" s="187"/>
      <c r="L50" s="188"/>
      <c r="M50" s="96"/>
    </row>
    <row r="51" spans="2:13" ht="10.5" customHeight="1">
      <c r="B51" s="95"/>
      <c r="C51" s="94"/>
      <c r="D51" s="94"/>
      <c r="E51" s="94"/>
      <c r="F51" s="94"/>
      <c r="G51" s="94"/>
      <c r="H51" s="94"/>
      <c r="I51" s="94"/>
      <c r="J51" s="94"/>
      <c r="K51" s="94"/>
      <c r="L51" s="94"/>
      <c r="M51" s="93"/>
    </row>
    <row r="52" spans="2:13" ht="6.75" customHeight="1"/>
    <row r="55" spans="2:13" ht="30" customHeight="1">
      <c r="B55" s="181" t="s">
        <v>197</v>
      </c>
      <c r="C55" s="181"/>
      <c r="D55" s="181"/>
      <c r="E55" s="181"/>
      <c r="F55" s="181"/>
      <c r="G55" s="181"/>
      <c r="H55" s="181"/>
      <c r="I55" s="181"/>
      <c r="J55" s="181"/>
      <c r="K55" s="181"/>
      <c r="L55" s="181"/>
      <c r="M55" s="181"/>
    </row>
  </sheetData>
  <mergeCells count="77">
    <mergeCell ref="F12:L12"/>
    <mergeCell ref="C12:E12"/>
    <mergeCell ref="B3:J3"/>
    <mergeCell ref="B2:M2"/>
    <mergeCell ref="F8:L8"/>
    <mergeCell ref="C8:E8"/>
    <mergeCell ref="C6:E6"/>
    <mergeCell ref="I10:K10"/>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C30:E30"/>
    <mergeCell ref="K31:L31"/>
    <mergeCell ref="C36:G36"/>
    <mergeCell ref="C28:E28"/>
    <mergeCell ref="C29:E29"/>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01 EXP GRAL PROP</vt:lpstr>
      <vt:lpstr>02 EXP ESP PROP</vt:lpstr>
      <vt:lpstr>03 EXP PERSONAL</vt:lpstr>
      <vt:lpstr>04 CTOS EJECUCION</vt:lpstr>
      <vt:lpstr>05 CERTI CTOS</vt:lpstr>
      <vt:lpstr>06 CAP TECNICA</vt:lpstr>
      <vt:lpstr>07 INFO FINANCIERA</vt:lpstr>
      <vt:lpstr>09 CUADRO CANTIDADES</vt:lpstr>
      <vt:lpstr>10 APU</vt:lpstr>
      <vt:lpstr>11 AIU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'11 AIU'!Área_de_impresión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lpstr>'11 AIU'!Títulos_a_imprimir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Patricia</cp:lastModifiedBy>
  <cp:lastPrinted>2020-07-28T20:23:58Z</cp:lastPrinted>
  <dcterms:created xsi:type="dcterms:W3CDTF">2020-04-27T19:39:39Z</dcterms:created>
  <dcterms:modified xsi:type="dcterms:W3CDTF">2021-10-25T00:01:51Z</dcterms:modified>
</cp:coreProperties>
</file>