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C:\Users\DIANA LUCIA\Documents\MECANICA\ADENDAS\ADENDA 2\"/>
    </mc:Choice>
  </mc:AlternateContent>
  <xr:revisionPtr revIDLastSave="0" documentId="13_ncr:1_{65096E03-8B21-465A-9FA9-AA697D5AE31F}" xr6:coauthVersionLast="47" xr6:coauthVersionMax="47" xr10:uidLastSave="{00000000-0000-0000-0000-000000000000}"/>
  <bookViews>
    <workbookView xWindow="-120" yWindow="-120" windowWidth="29040" windowHeight="15840" firstSheet="6" activeTab="7" xr2:uid="{00000000-000D-0000-FFFF-FFFF00000000}"/>
  </bookViews>
  <sheets>
    <sheet name="01 EXP GRAL PROP" sheetId="9" r:id="rId1"/>
    <sheet name="02 EXP ESP PROP" sheetId="11" r:id="rId2"/>
    <sheet name="03 EXP PERSONAL" sheetId="18" r:id="rId3"/>
    <sheet name="04 CTOS EJECUCION" sheetId="17" r:id="rId4"/>
    <sheet name="05 CERTI CTOS" sheetId="16" r:id="rId5"/>
    <sheet name="06 CAP TECNICA" sheetId="15" r:id="rId6"/>
    <sheet name="07 INFO FINANCIERA" sheetId="14" r:id="rId7"/>
    <sheet name="09 CUADRO CANTIDADES" sheetId="30" r:id="rId8"/>
    <sheet name="10 APU" sheetId="21" r:id="rId9"/>
    <sheet name="11 AIU" sheetId="12" r:id="rId10"/>
    <sheet name="12 ANTICIPO" sheetId="22"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s>
  <definedNames>
    <definedName name="\a" localSheetId="7">[1]Insumos!#REF!</definedName>
    <definedName name="\a">[2]Insumos!#REF!</definedName>
    <definedName name="\b" localSheetId="7">#REF!</definedName>
    <definedName name="\b">#REF!</definedName>
    <definedName name="\c" localSheetId="7">#REF!</definedName>
    <definedName name="\c">#REF!</definedName>
    <definedName name="\e" localSheetId="7">#REF!</definedName>
    <definedName name="\e">#REF!</definedName>
    <definedName name="\i" localSheetId="7">#REF!</definedName>
    <definedName name="\i">#REF!</definedName>
    <definedName name="\m" localSheetId="7">#REF!</definedName>
    <definedName name="\m">#REF!</definedName>
    <definedName name="\r" localSheetId="7">#REF!</definedName>
    <definedName name="\r">#REF!</definedName>
    <definedName name="\t" localSheetId="7">#REF!</definedName>
    <definedName name="\t">#REF!</definedName>
    <definedName name="\x" localSheetId="7">#REF!</definedName>
    <definedName name="\x">#REF!</definedName>
    <definedName name="\z" localSheetId="7">#REF!</definedName>
    <definedName name="\z">#REF!</definedName>
    <definedName name="_________________________________apu1" localSheetId="7">[3]INSUMOS!#REF!</definedName>
    <definedName name="_________________________________apu1">[4]INSUMOS!#REF!</definedName>
    <definedName name="________________________________apu1" localSheetId="7">[3]INSUMOS!#REF!</definedName>
    <definedName name="________________________________apu1">[4]INSUMOS!#REF!</definedName>
    <definedName name="_______________________________apu1" localSheetId="7">[3]INSUMOS!#REF!</definedName>
    <definedName name="_______________________________apu1">[4]INSUMOS!#REF!</definedName>
    <definedName name="______________________________apu1" localSheetId="7">[3]INSUMOS!#REF!</definedName>
    <definedName name="______________________________apu1">[4]INSUMOS!#REF!</definedName>
    <definedName name="____________________________apu1" localSheetId="7">[3]INSUMOS!#REF!</definedName>
    <definedName name="____________________________apu1">[4]INSUMOS!#REF!</definedName>
    <definedName name="___________________________apu1" localSheetId="7">[3]INSUMOS!#REF!</definedName>
    <definedName name="___________________________apu1">[4]INSUMOS!#REF!</definedName>
    <definedName name="__________________________apu1" localSheetId="7">[3]INSUMOS!#REF!</definedName>
    <definedName name="__________________________apu1">[4]INSUMOS!#REF!</definedName>
    <definedName name="_________________________apu1" localSheetId="7">[3]INSUMOS!#REF!</definedName>
    <definedName name="_________________________apu1">[4]INSUMOS!#REF!</definedName>
    <definedName name="________________________apu1" localSheetId="7">[3]INSUMOS!#REF!</definedName>
    <definedName name="________________________apu1">[4]INSUMOS!#REF!</definedName>
    <definedName name="_______________________apu1" localSheetId="7">[3]INSUMOS!#REF!</definedName>
    <definedName name="_______________________apu1">[4]INSUMOS!#REF!</definedName>
    <definedName name="_____________________apu1" localSheetId="7">[3]INSUMOS!#REF!</definedName>
    <definedName name="_____________________apu1">[4]INSUMOS!#REF!</definedName>
    <definedName name="____________________apu1" localSheetId="7">[3]INSUMOS!#REF!</definedName>
    <definedName name="____________________apu1">[4]INSUMOS!#REF!</definedName>
    <definedName name="___________________apu1" localSheetId="7">[3]INSUMOS!#REF!</definedName>
    <definedName name="___________________apu1">[4]INSUMOS!#REF!</definedName>
    <definedName name="__________________apu1" localSheetId="7">[3]INSUMOS!#REF!</definedName>
    <definedName name="__________________apu1">[4]INSUMOS!#REF!</definedName>
    <definedName name="_________________apu1" localSheetId="7">[3]INSUMOS!#REF!</definedName>
    <definedName name="_________________apu1">[4]INSUMOS!#REF!</definedName>
    <definedName name="________________apu1" localSheetId="7">[3]INSUMOS!#REF!</definedName>
    <definedName name="________________apu1">[4]INSUMOS!#REF!</definedName>
    <definedName name="_______________apu1" localSheetId="7">[3]INSUMOS!#REF!</definedName>
    <definedName name="_______________apu1">[4]INSUMOS!#REF!</definedName>
    <definedName name="______________apu1" localSheetId="7">[3]INSUMOS!#REF!</definedName>
    <definedName name="______________apu1">[4]INSUMOS!#REF!</definedName>
    <definedName name="_____________apu1" localSheetId="7">[3]INSUMOS!#REF!</definedName>
    <definedName name="_____________apu1">[4]INSUMOS!#REF!</definedName>
    <definedName name="____________apu1" localSheetId="7">[3]INSUMOS!#REF!</definedName>
    <definedName name="____________apu1">[4]INSUMOS!#REF!</definedName>
    <definedName name="___________apu1" localSheetId="7">[3]INSUMOS!#REF!</definedName>
    <definedName name="___________apu1">[4]INSUMOS!#REF!</definedName>
    <definedName name="__________apu1" localSheetId="7">[3]INSUMOS!#REF!</definedName>
    <definedName name="__________apu1">[4]INSUMOS!#REF!</definedName>
    <definedName name="_________apu1" localSheetId="7">[3]INSUMOS!#REF!</definedName>
    <definedName name="_________apu1">[4]INSUMOS!#REF!</definedName>
    <definedName name="________apu1" localSheetId="7">[3]INSUMOS!#REF!</definedName>
    <definedName name="________apu1">[4]INSUMOS!#REF!</definedName>
    <definedName name="_______apu1" localSheetId="7">[3]INSUMOS!#REF!</definedName>
    <definedName name="_______apu1">[4]INSUMOS!#REF!</definedName>
    <definedName name="______apu1" localSheetId="7">[3]INSUMOS!#REF!</definedName>
    <definedName name="______apu1">[4]INSUMOS!#REF!</definedName>
    <definedName name="_____apu1" localSheetId="7">[3]INSUMOS!#REF!</definedName>
    <definedName name="_____apu1">[4]INSUMOS!#REF!</definedName>
    <definedName name="____apu1" localSheetId="7">[3]INSUMOS!#REF!</definedName>
    <definedName name="____apu1">[4]INSUMOS!#REF!</definedName>
    <definedName name="___apu1" localSheetId="7">[3]INSUMOS!#REF!</definedName>
    <definedName name="___apu1">[4]INSUMOS!#REF!</definedName>
    <definedName name="__apu1" localSheetId="7">[3]INSUMOS!#REF!</definedName>
    <definedName name="__apu1">[4]INSUMOS!#REF!</definedName>
    <definedName name="_apu1" localSheetId="7">[3]INSUMOS!#REF!</definedName>
    <definedName name="_apu1">[4]INSUMOS!#REF!</definedName>
    <definedName name="_Fill" hidden="1">#REF!</definedName>
    <definedName name="_xlnm._FilterDatabase" localSheetId="7" hidden="1">'09 CUADRO CANTIDADES'!$A$2:$F$142</definedName>
    <definedName name="_ftn1" localSheetId="1">'02 EXP ESP PROP'!$B$24</definedName>
    <definedName name="_ftn1" localSheetId="2">'03 EXP PERSONAL'!#REF!</definedName>
    <definedName name="_ftn1" localSheetId="3">'04 CTOS EJECUCION'!#REF!</definedName>
    <definedName name="_ftn2" localSheetId="1">'02 EXP ESP PROP'!$B$25</definedName>
    <definedName name="_ftn2" localSheetId="2">'03 EXP PERSONAL'!#REF!</definedName>
    <definedName name="_ftn2" localSheetId="3">'04 CTOS EJECUCION'!#REF!</definedName>
    <definedName name="_ftn3" localSheetId="1">'02 EXP ESP PROP'!$B$26</definedName>
    <definedName name="_ftn3" localSheetId="2">'03 EXP PERSONAL'!#REF!</definedName>
    <definedName name="_ftn3" localSheetId="3">'04 CTOS EJECUCION'!#REF!</definedName>
    <definedName name="_ftnref1" localSheetId="1">'02 EXP ESP PROP'!$I$12</definedName>
    <definedName name="_ftnref1" localSheetId="2">'03 EXP PERSONAL'!#REF!</definedName>
    <definedName name="_ftnref1" localSheetId="3">'04 CTOS EJECUCION'!#REF!</definedName>
    <definedName name="_ftnref2" localSheetId="1">'02 EXP ESP PROP'!$J$12</definedName>
    <definedName name="_ftnref2" localSheetId="2">'03 EXP PERSONAL'!#REF!</definedName>
    <definedName name="_ftnref2" localSheetId="3">'04 CTOS EJECUCION'!#REF!</definedName>
    <definedName name="_ftnref3" localSheetId="1">'02 EXP ESP PROP'!$K$13</definedName>
    <definedName name="_ftnref3" localSheetId="2">'03 EXP PERSONAL'!#REF!</definedName>
    <definedName name="_ftnref3" localSheetId="3">'04 CTOS EJECUCION'!#REF!</definedName>
    <definedName name="_Key1" localSheetId="7" hidden="1">[3]INSUMOS!#REF!</definedName>
    <definedName name="_Key1" hidden="1">[4]INSUMOS!#REF!</definedName>
    <definedName name="_Order1" hidden="1">255</definedName>
    <definedName name="_Sort" localSheetId="7" hidden="1">[3]INSUMOS!#REF!</definedName>
    <definedName name="_Sort" hidden="1">[4]INSUMOS!#REF!</definedName>
    <definedName name="_Toc224373662" localSheetId="7">'09 CUADRO CANTIDADES'!#REF!</definedName>
    <definedName name="_Toc375059475" localSheetId="7">'09 CUADRO CANTIDADES'!#REF!</definedName>
    <definedName name="_Toc486599747" localSheetId="7">'09 CUADRO CANTIDADES'!#REF!</definedName>
    <definedName name="_Toc486599750" localSheetId="7">'09 CUADRO CANTIDADES'!#REF!</definedName>
    <definedName name="_Toc486599751" localSheetId="7">'09 CUADRO CANTIDADES'!#REF!</definedName>
    <definedName name="_Toc486599752" localSheetId="7">'09 CUADRO CANTIDADES'!#REF!</definedName>
    <definedName name="_Toc486599753" localSheetId="7">'09 CUADRO CANTIDADES'!#REF!</definedName>
    <definedName name="_Toc486599757" localSheetId="7">'09 CUADRO CANTIDADES'!#REF!</definedName>
    <definedName name="_Toc486599759" localSheetId="7">'09 CUADRO CANTIDADES'!#REF!</definedName>
    <definedName name="_Toc486599760" localSheetId="7">'09 CUADRO CANTIDADES'!#REF!</definedName>
    <definedName name="_Toc486599761" localSheetId="7">'09 CUADRO CANTIDADES'!#REF!</definedName>
    <definedName name="_Toc486599762" localSheetId="7">'09 CUADRO CANTIDADES'!#REF!</definedName>
    <definedName name="_Toc486599763" localSheetId="7">'09 CUADRO CANTIDADES'!#REF!</definedName>
    <definedName name="_Toc486599764" localSheetId="7">'09 CUADRO CANTIDADES'!#REF!</definedName>
    <definedName name="_Toc486599768" localSheetId="7">'09 CUADRO CANTIDADES'!#REF!</definedName>
    <definedName name="_Toc486599802" localSheetId="7">'09 CUADRO CANTIDADES'!#REF!</definedName>
    <definedName name="a" localSheetId="7">#REF!</definedName>
    <definedName name="a">#REF!</definedName>
    <definedName name="A_impresión_IM">#REF!</definedName>
    <definedName name="Accesorios_Galvanizados" localSheetId="7">'[5]Hoja de Unitarios de Obra'!#REF!</definedName>
    <definedName name="Accesorios_Galvanizados">'[6]Hoja de Unitarios de Obra'!#REF!</definedName>
    <definedName name="AccessDatabase" hidden="1">"A:\SAIN.mdb"</definedName>
    <definedName name="ACERO" localSheetId="7">#REF!</definedName>
    <definedName name="ACERO">#REF!</definedName>
    <definedName name="Acero_Figurado_en_Obra" localSheetId="7">'[5]Hoja de Unitarios de Obra'!#REF!</definedName>
    <definedName name="Acero_Figurado_en_Obra">'[6]Hoja de Unitarios de Obra'!#REF!</definedName>
    <definedName name="Acero_Para_Transferencias" localSheetId="7">'[5]Hoja de Unitarios de Obra'!#REF!</definedName>
    <definedName name="Acero_Para_Transferencias">'[6]Hoja de Unitarios de Obra'!#REF!</definedName>
    <definedName name="adfasdfsa" localSheetId="7">[1]Insumos!#REF!</definedName>
    <definedName name="adfasdfsa">[2]Insumos!#REF!</definedName>
    <definedName name="adfasfadfa" localSheetId="7">[1]Insumos!#REF!</definedName>
    <definedName name="adfasfadfa">[2]Insumos!#REF!</definedName>
    <definedName name="ADMON" localSheetId="7">#REF!</definedName>
    <definedName name="ADMON">#REF!</definedName>
    <definedName name="adsfadsfasdfafdasfdasfd" localSheetId="7">[3]INSUMOS!#REF!</definedName>
    <definedName name="adsfadsfasdfafdasfdasfd">[4]INSUMOS!#REF!</definedName>
    <definedName name="adsfadsfasfasdfasfdasdfadsfdsafdsa" localSheetId="7">[1]Insumos!#REF!</definedName>
    <definedName name="adsfadsfasfasdfasfdasdfadsfdsafdsa">[2]Insumos!#REF!</definedName>
    <definedName name="afdaffaf" localSheetId="7">[1]Insumos!#REF!</definedName>
    <definedName name="afdaffaf">[2]Insumos!#REF!</definedName>
    <definedName name="AGUA" localSheetId="7">[7]INSUMOS!$D$4</definedName>
    <definedName name="AGUA">[8]INSUMOS!$D$4</definedName>
    <definedName name="ALAMB" localSheetId="7">[7]INSUMOS!$D$169</definedName>
    <definedName name="ALAMB">[8]INSUMOS!$D$169</definedName>
    <definedName name="ALAMBRE" localSheetId="7">#REF!</definedName>
    <definedName name="ALAMBRE">#REF!</definedName>
    <definedName name="ANALISIS" localSheetId="7">#REF!</definedName>
    <definedName name="ANALISIS">#REF!</definedName>
    <definedName name="ANALISIS_UNITARIOS" localSheetId="7">#REF!</definedName>
    <definedName name="ANALISIS_UNITARIOS">#REF!</definedName>
    <definedName name="ANDENESV" localSheetId="7">#REF!</definedName>
    <definedName name="ANDENESV">#REF!</definedName>
    <definedName name="ANTISB" localSheetId="7">[7]INSUMOS!$D$181</definedName>
    <definedName name="ANTISB">[8]INSUMOS!$D$181</definedName>
    <definedName name="apu" localSheetId="7">[1]Insumos!#REF!</definedName>
    <definedName name="apu">[2]Insumos!#REF!</definedName>
    <definedName name="_xlnm.Print_Area" localSheetId="0">'01 EXP GRAL PROP'!$B$5:$H$13</definedName>
    <definedName name="_xlnm.Print_Area" localSheetId="1">'02 EXP ESP PROP'!$B$5:$H$11</definedName>
    <definedName name="_xlnm.Print_Area" localSheetId="2">'03 EXP PERSONAL'!$B$5:$I$10</definedName>
    <definedName name="_xlnm.Print_Area" localSheetId="3">'04 CTOS EJECUCION'!$B$5:$H$8</definedName>
    <definedName name="_xlnm.Print_Area" localSheetId="4">'05 CERTI CTOS'!$B$5:$F$10</definedName>
    <definedName name="_xlnm.Print_Area" localSheetId="5">'06 CAP TECNICA'!$B$5:$H$10</definedName>
    <definedName name="_xlnm.Print_Area" localSheetId="6">'07 INFO FINANCIERA'!$B$5:$H$13</definedName>
    <definedName name="_xlnm.Print_Area" localSheetId="7">'09 CUADRO CANTIDADES'!#REF!</definedName>
    <definedName name="_xlnm.Print_Area" localSheetId="8">'10 APU'!$B$1:$M$64</definedName>
    <definedName name="_xlnm.Print_Area" localSheetId="9">'11 AIU'!$B$5:$H$64</definedName>
    <definedName name="_xlnm.Print_Area" localSheetId="10">'12 ANTICIPO'!$B$1:$L$57</definedName>
    <definedName name="ARENA" localSheetId="7">#REF!</definedName>
    <definedName name="ARENA">#REF!</definedName>
    <definedName name="asdfadsfadsfafda" localSheetId="7">[1]Insumos!#REF!</definedName>
    <definedName name="asdfadsfadsfafda">[2]Insumos!#REF!</definedName>
    <definedName name="asdfasdf" localSheetId="7">[3]INSUMOS!#REF!</definedName>
    <definedName name="asdfasdf">[4]INSUMOS!#REF!</definedName>
    <definedName name="AYU" localSheetId="7">#REF!</definedName>
    <definedName name="AYU">#REF!</definedName>
    <definedName name="b" localSheetId="7">[1]Insumos!#REF!</definedName>
    <definedName name="b">[2]Insumos!#REF!</definedName>
    <definedName name="bas" localSheetId="7">#REF!</definedName>
    <definedName name="bas">#REF!</definedName>
    <definedName name="BASE" localSheetId="7">#REF!</definedName>
    <definedName name="BASE">#REF!</definedName>
    <definedName name="Base_datos_IM" localSheetId="7">#REF!</definedName>
    <definedName name="Base_datos_IM">#REF!</definedName>
    <definedName name="_xlnm.Database" localSheetId="7">#REF!</definedName>
    <definedName name="_xlnm.Database">#REF!</definedName>
    <definedName name="BASEGRAV" localSheetId="7">#REF!</definedName>
    <definedName name="BASEGRAV">#REF!</definedName>
    <definedName name="Beg_Bal">#REF!</definedName>
    <definedName name="BORDE1" localSheetId="7">#REF!</definedName>
    <definedName name="BORDE1">#REF!</definedName>
    <definedName name="BORDE2" localSheetId="7">#REF!</definedName>
    <definedName name="BORDE2">#REF!</definedName>
    <definedName name="BORDE3" localSheetId="7">#REF!</definedName>
    <definedName name="BORDE3">#REF!</definedName>
    <definedName name="BuiltIn_Print_Area">NA()</definedName>
    <definedName name="BuiltIn_Print_Titles">NA()</definedName>
    <definedName name="CANGURO" localSheetId="7">#REF!</definedName>
    <definedName name="CANGURO">#REF!</definedName>
    <definedName name="CAnt">#REF!</definedName>
    <definedName name="CANT.HS" localSheetId="7">#REF!</definedName>
    <definedName name="CANT.HS">#REF!</definedName>
    <definedName name="cantidades">[2]Insumos!#REF!</definedName>
    <definedName name="CapActividad">#REF!</definedName>
    <definedName name="CapComponent">#REF!</definedName>
    <definedName name="Capitulo" localSheetId="7">[9]Capitulos!$B$1:$B$65536</definedName>
    <definedName name="Capitulo">[10]Capitulos!$B$1:$B$65536</definedName>
    <definedName name="CapResumen">#REF!</definedName>
    <definedName name="CEM" localSheetId="7">[7]INSUMOS!$D$275</definedName>
    <definedName name="CEM">[8]INSUMOS!$D$275</definedName>
    <definedName name="CEMENTO" localSheetId="7">#REF!</definedName>
    <definedName name="CEMENTO">#REF!</definedName>
    <definedName name="Cemento_Gris" localSheetId="7">'[5]Hoja de Unitarios de Obra'!#REF!</definedName>
    <definedName name="Cemento_Gris">'[6]Hoja de Unitarios de Obra'!#REF!</definedName>
    <definedName name="cesped" localSheetId="7">[11]Mater!#REF!</definedName>
    <definedName name="cesped">[12]Mater!#REF!</definedName>
    <definedName name="CINCO_XXXXX" hidden="1">#REF!</definedName>
    <definedName name="Ciudades">[13]Insumos!$B$2:$B$2</definedName>
    <definedName name="CompanyAddress" localSheetId="7">#REF!</definedName>
    <definedName name="CompanyAddress">#REF!</definedName>
    <definedName name="CompanyCity" localSheetId="7">#REF!</definedName>
    <definedName name="CompanyCity">#REF!</definedName>
    <definedName name="CompanyCountry" localSheetId="7">#REF!</definedName>
    <definedName name="CompanyCountry">#REF!</definedName>
    <definedName name="CompanyName" localSheetId="7">#REF!</definedName>
    <definedName name="CompanyName">#REF!</definedName>
    <definedName name="CompanyState" localSheetId="7">#REF!</definedName>
    <definedName name="CompanyState">#REF!</definedName>
    <definedName name="CompanyZip" localSheetId="7">#REF!</definedName>
    <definedName name="CompanyZip">#REF!</definedName>
    <definedName name="COMPRE" localSheetId="7">#REF!</definedName>
    <definedName name="COMPRE">#REF!</definedName>
    <definedName name="CONCRETO25" localSheetId="7">#REF!</definedName>
    <definedName name="CONCRETO25">#REF!</definedName>
    <definedName name="Concreto2500v" localSheetId="7">#REF!</definedName>
    <definedName name="Concreto2500v">#REF!</definedName>
    <definedName name="CONCRETO3" localSheetId="7">#REF!</definedName>
    <definedName name="CONCRETO3">#REF!</definedName>
    <definedName name="concreto5" localSheetId="7">#REF!</definedName>
    <definedName name="concreto5">#REF!</definedName>
    <definedName name="Concreto5500v" localSheetId="7">#REF!</definedName>
    <definedName name="Concreto5500v">#REF!</definedName>
    <definedName name="concretomuro" localSheetId="7">#REF!</definedName>
    <definedName name="concretomuro">#REF!</definedName>
    <definedName name="Concretos">[14]Insumos!#REF!</definedName>
    <definedName name="_xlnm.Criteria" localSheetId="7">#REF!</definedName>
    <definedName name="_xlnm.Criteria">#REF!</definedName>
    <definedName name="Criterios_IM" localSheetId="7">#REF!</definedName>
    <definedName name="Criterios_IM">#REF!</definedName>
    <definedName name="Cronograma" localSheetId="7">[3]INSUMOS!#REF!</definedName>
    <definedName name="Cronograma">[4]INSUMOS!#REF!</definedName>
    <definedName name="CUAD" localSheetId="7">#REF!</definedName>
    <definedName name="CUAD">#REF!</definedName>
    <definedName name="Cuadrilla" localSheetId="7">'[9]Mano Obra'!$B$1:$B$65536</definedName>
    <definedName name="Cuadrilla">'[10]Mano Obra'!$B$1:$B$65536</definedName>
    <definedName name="CUATROXXXX" hidden="1">#REF!</definedName>
    <definedName name="curva">"Chart 11"</definedName>
    <definedName name="d" localSheetId="7">DATE(YEAR([15]!Loan_Start),MONTH([15]!Loan_Start)+Payment_Number,DAY([15]!Loan_Start))</definedName>
    <definedName name="d">DATE(YEAR([15]!Loan_Start),MONTH([15]!Loan_Start)+Payment_Number,DAY([15]!Loan_Start))</definedName>
    <definedName name="Data">#REF!</definedName>
    <definedName name="DataDisplayed">"Ejemplo"</definedName>
    <definedName name="dd" localSheetId="7">#REF!</definedName>
    <definedName name="dd">#REF!</definedName>
    <definedName name="DEMOLICIONANDEN" localSheetId="7">#REF!</definedName>
    <definedName name="DEMOLICIONANDEN">#REF!</definedName>
    <definedName name="demolicionladrillo" localSheetId="7">#REF!</definedName>
    <definedName name="demolicionladrillo">#REF!</definedName>
    <definedName name="DEMOLICIONMURO" localSheetId="7">#REF!</definedName>
    <definedName name="DEMOLICIONMURO">#REF!</definedName>
    <definedName name="demolicionpav" localSheetId="7">#REF!</definedName>
    <definedName name="demolicionpav">#REF!</definedName>
    <definedName name="dfasfdasdfadsfasdfas" localSheetId="7">[1]Insumos!#REF!</definedName>
    <definedName name="dfasfdasdfadsfasdfas">[2]Insumos!#REF!</definedName>
    <definedName name="DGBXGHSTHST" localSheetId="7">#REF!</definedName>
    <definedName name="DGBXGHSTHST">#REF!</definedName>
    <definedName name="DIA" localSheetId="7">#REF!</definedName>
    <definedName name="DIA">#REF!</definedName>
    <definedName name="ENCABEZA">#REF!</definedName>
    <definedName name="End_Bal">#REF!</definedName>
    <definedName name="Equipo">[16]Equipo!$A$1:$A$48</definedName>
    <definedName name="espejo" localSheetId="7">[1]Insumos!#REF!</definedName>
    <definedName name="espejo">[2]Insumos!#REF!</definedName>
    <definedName name="ESTACA" localSheetId="7">#REF!</definedName>
    <definedName name="ESTACA">#REF!</definedName>
    <definedName name="excavaconglomerado" localSheetId="7">#REF!</definedName>
    <definedName name="excavaconglomerado">#REF!</definedName>
    <definedName name="EXCAVAMANOV" localSheetId="7">#REF!</definedName>
    <definedName name="EXCAVAMANOV">#REF!</definedName>
    <definedName name="EXCAVAMAQUINAV" localSheetId="7">#REF!</definedName>
    <definedName name="EXCAVAMAQUINAV">#REF!</definedName>
    <definedName name="EXCAVATIERRA" localSheetId="7">#REF!</definedName>
    <definedName name="EXCAVATIERRA">#REF!</definedName>
    <definedName name="EXPL" localSheetId="7">#REF!</definedName>
    <definedName name="EXPL">#REF!</definedName>
    <definedName name="Extra_Pay">#REF!</definedName>
    <definedName name="filtrov" localSheetId="7">#REF!</definedName>
    <definedName name="filtrov">#REF!</definedName>
    <definedName name="FORMA" localSheetId="7">#REF!</definedName>
    <definedName name="FORMA">#REF!</definedName>
    <definedName name="Full_Print">#REF!</definedName>
    <definedName name="g" localSheetId="7">DATE(YEAR([15]!Loan_Start),MONTH([15]!Loan_Start)+Payment_Number,DAY([15]!Loan_Start))</definedName>
    <definedName name="g">DATE(YEAR([15]!Loan_Start),MONTH([15]!Loan_Start)+Payment_Number,DAY([15]!Loan_Start))</definedName>
    <definedName name="GALON" localSheetId="7">#REF!</definedName>
    <definedName name="GALON">#REF!</definedName>
    <definedName name="GEO" localSheetId="7">#REF!</definedName>
    <definedName name="GEO">#REF!</definedName>
    <definedName name="GRAVILLA" localSheetId="7">#REF!</definedName>
    <definedName name="GRAVILLA">#REF!</definedName>
    <definedName name="Header_Row">ROW(#REF!)</definedName>
    <definedName name="hierro60v" localSheetId="7">#REF!</definedName>
    <definedName name="hierro60v">#REF!</definedName>
    <definedName name="HMEN" localSheetId="7">#REF!</definedName>
    <definedName name="HMEN">#REF!</definedName>
    <definedName name="hoy" hidden="1">#REF!</definedName>
    <definedName name="IMP" localSheetId="7">#REF!</definedName>
    <definedName name="IMP">#REF!</definedName>
    <definedName name="INSUMO">'[17]INSUMOS OBRA CIVIL'!$C$2:$C$613</definedName>
    <definedName name="INSUMOS" localSheetId="7">#REF!</definedName>
    <definedName name="INSUMOS">#REF!</definedName>
    <definedName name="INSUMOSTOTAL" localSheetId="7">#REF!</definedName>
    <definedName name="INSUMOSTOTAL">#REF!</definedName>
    <definedName name="Int">#REF!</definedName>
    <definedName name="Interest_Rate">#REF!</definedName>
    <definedName name="ITEMS" localSheetId="7">#REF!</definedName>
    <definedName name="ITEMS">#REF!</definedName>
    <definedName name="juli" localSheetId="7">#REF!</definedName>
    <definedName name="juli">#REF!</definedName>
    <definedName name="Last_Row">IF(Values_Entered,Header_Row+Number_of_Payments,Header_Row)</definedName>
    <definedName name="Lavamanos" localSheetId="7">[1]Insumos!#REF!</definedName>
    <definedName name="Lavamanos">[2]Insumos!#REF!</definedName>
    <definedName name="LLANTAS" localSheetId="7">#REF!</definedName>
    <definedName name="LLANTAS">#REF!</definedName>
    <definedName name="llenov" localSheetId="7">#REF!</definedName>
    <definedName name="llenov">#REF!</definedName>
    <definedName name="Loan_Amount">#REF!</definedName>
    <definedName name="Loan_Start">#REF!</definedName>
    <definedName name="Loan_Years">#REF!</definedName>
    <definedName name="LOCALIZACIONV" localSheetId="7">#REF!</definedName>
    <definedName name="LOCALIZACIONV">#REF!</definedName>
    <definedName name="localizamuro" localSheetId="7">#REF!</definedName>
    <definedName name="localizamuro">#REF!</definedName>
    <definedName name="MALLA" localSheetId="7">#REF!</definedName>
    <definedName name="MALLA">#REF!</definedName>
    <definedName name="Maquinaria" localSheetId="7">'[9]Maqui Equip'!$B$1:$B$65536</definedName>
    <definedName name="Maquinaria">'[10]Maqui Equip'!$B$1:$B$65536</definedName>
    <definedName name="MDC" localSheetId="7">#REF!</definedName>
    <definedName name="MDC">#REF!</definedName>
    <definedName name="medidas">#REF!</definedName>
    <definedName name="MEZCLADORA" localSheetId="7">#REF!</definedName>
    <definedName name="MEZCLADORA">#REF!</definedName>
    <definedName name="Mobra">[16]MObra!$A$2:$A$19</definedName>
    <definedName name="MOTO" localSheetId="7">#REF!</definedName>
    <definedName name="MOTO">#REF!</definedName>
    <definedName name="motosierra" localSheetId="7">[11]Mater!#REF!</definedName>
    <definedName name="motosierra">[12]Mater!#REF!</definedName>
    <definedName name="Num_Pmt_Per_Year">#REF!</definedName>
    <definedName name="Number_of_Payments">MATCH(0.01,End_Bal,-1)+1</definedName>
    <definedName name="OFI" localSheetId="7">#REF!</definedName>
    <definedName name="OFI">#REF!</definedName>
    <definedName name="p">OFFSET([0]!Full_Print,0,0,[0]!Last_Row)</definedName>
    <definedName name="patricia" localSheetId="7">#REF!</definedName>
    <definedName name="patricia">#REF!</definedName>
    <definedName name="pavimento" localSheetId="7">#REF!</definedName>
    <definedName name="pavimento">#REF!</definedName>
    <definedName name="Pay_Date">#REF!</definedName>
    <definedName name="Pay_Num">#REF!</definedName>
    <definedName name="Payment_Date" localSheetId="7">DATE(YEAR([0]!Loan_Start),MONTH([0]!Loan_Start)+Payment_Number,DAY([0]!Loan_Start))</definedName>
    <definedName name="Payment_Date">DATE(YEAR(Loan_Start),MONTH(Loan_Start)+Payment_Number,DAY(Loan_Start))</definedName>
    <definedName name="PPTO" localSheetId="7">#REF!</definedName>
    <definedName name="PPTO">#REF!</definedName>
    <definedName name="Precio">[16]Precios!$A$2:$A$825</definedName>
    <definedName name="pres2" localSheetId="7">#REF!</definedName>
    <definedName name="pres2">#REF!</definedName>
    <definedName name="PREST" localSheetId="7">#REF!</definedName>
    <definedName name="PREST">#REF!</definedName>
    <definedName name="PRESUPUESTO" localSheetId="7">#REF!</definedName>
    <definedName name="PRESUPUESTO">#REF!</definedName>
    <definedName name="Princ">#REF!</definedName>
    <definedName name="Print_Area_Reset">OFFSET(Full_Print,0,0,Last_Row)</definedName>
    <definedName name="PROPONE" localSheetId="7">#REF!</definedName>
    <definedName name="PROPONE">#REF!</definedName>
    <definedName name="PUNT" localSheetId="7">[7]INSUMOS!$D$688</definedName>
    <definedName name="PUNT">[8]INSUMOS!$D$688</definedName>
    <definedName name="qdefqfqwreqwerqw" localSheetId="7">[1]Insumos!#REF!</definedName>
    <definedName name="qdefqfqwreqwerqw">[2]Insumos!#REF!</definedName>
    <definedName name="RAJON" localSheetId="7">#REF!</definedName>
    <definedName name="RAJON">#REF!</definedName>
    <definedName name="RECEBO" localSheetId="7">#REF!</definedName>
    <definedName name="RECEBO">#REF!</definedName>
    <definedName name="RETIROV" localSheetId="7">#REF!</definedName>
    <definedName name="RETIROV">#REF!</definedName>
    <definedName name="RETRO" localSheetId="7">#REF!</definedName>
    <definedName name="RETRO">#REF!</definedName>
    <definedName name="SARDINELV" localSheetId="7">#REF!</definedName>
    <definedName name="SARDINELV">#REF!</definedName>
    <definedName name="Sched_Pay">#REF!</definedName>
    <definedName name="Scheduled_Extra_Payments">#REF!</definedName>
    <definedName name="Scheduled_Interest_Rate">#REF!</definedName>
    <definedName name="Scheduled_Monthly_Payment">#REF!</definedName>
    <definedName name="SDFSD">#REF!</definedName>
    <definedName name="siete" localSheetId="7">#REF!</definedName>
    <definedName name="siete">#REF!</definedName>
    <definedName name="Slicer_Contact_Type">#N/A</definedName>
    <definedName name="soladov" localSheetId="7">#REF!</definedName>
    <definedName name="soladov">#REF!</definedName>
    <definedName name="SSS">#REF!</definedName>
    <definedName name="SUBBASE" localSheetId="7">#REF!</definedName>
    <definedName name="SUBBASE">#REF!</definedName>
    <definedName name="TABLA" localSheetId="7">[7]INSUMOS!$D$793</definedName>
    <definedName name="TABLA">[8]INSUMOS!$D$793</definedName>
    <definedName name="tablonx" localSheetId="7">'[18]BASE DE DATOS'!#REF!</definedName>
    <definedName name="tablonx">'[19]BASE DE DATOS'!#REF!</definedName>
    <definedName name="TANQUE" localSheetId="7">#REF!</definedName>
    <definedName name="TANQUE">#REF!</definedName>
    <definedName name="TERMINADORA" localSheetId="7">#REF!</definedName>
    <definedName name="TERMINADORA">#REF!</definedName>
    <definedName name="TITULOANALISISUNITARIOS" localSheetId="7">#REF!</definedName>
    <definedName name="TITULOANALISISUNITARIOS">#REF!</definedName>
    <definedName name="TITULOPRESUPUESTO" localSheetId="7">#REF!</definedName>
    <definedName name="TITULOPRESUPUESTO">#REF!</definedName>
    <definedName name="_xlnm.Print_Titles" localSheetId="0">'01 EXP GRAL PROP'!$2:$4</definedName>
    <definedName name="_xlnm.Print_Titles" localSheetId="1">'02 EXP ESP PROP'!$2:$4</definedName>
    <definedName name="_xlnm.Print_Titles" localSheetId="2">'03 EXP PERSONAL'!$2:$4</definedName>
    <definedName name="_xlnm.Print_Titles" localSheetId="3">'04 CTOS EJECUCION'!$2:$4</definedName>
    <definedName name="_xlnm.Print_Titles" localSheetId="4">'05 CERTI CTOS'!$2:$4</definedName>
    <definedName name="_xlnm.Print_Titles" localSheetId="5">'06 CAP TECNICA'!$2:$4</definedName>
    <definedName name="_xlnm.Print_Titles" localSheetId="6">'07 INFO FINANCIERA'!$2:$4</definedName>
    <definedName name="_xlnm.Print_Titles" localSheetId="9">'11 AIU'!$2:$4</definedName>
    <definedName name="TODOANA" localSheetId="7">#REF!</definedName>
    <definedName name="TODOANA">#REF!</definedName>
    <definedName name="TODOINSU" localSheetId="7">#REF!</definedName>
    <definedName name="TODOINSU">#REF!</definedName>
    <definedName name="TODOITEM" localSheetId="7">#REF!</definedName>
    <definedName name="TODOITEM">#REF!</definedName>
    <definedName name="TOPO" localSheetId="7">#REF!</definedName>
    <definedName name="TOPO">#REF!</definedName>
    <definedName name="Total_Interest">#REF!</definedName>
    <definedName name="Total_Pay">#REF!</definedName>
    <definedName name="Total_Payment" localSheetId="7">Scheduled_Payment+Extra_Payment</definedName>
    <definedName name="Total_Payment">Scheduled_Payment+Extra_Payment</definedName>
    <definedName name="TRAB" localSheetId="7">[7]INSUMOS!$D$932</definedName>
    <definedName name="TRAB">[8]INSUMOS!$D$932</definedName>
    <definedName name="Transporte">[16]Transpórte!$A$2:$A$10</definedName>
    <definedName name="TRIPLEXXX" hidden="1">#REF!</definedName>
    <definedName name="TRIPLEXXXX" hidden="1">#REF!</definedName>
    <definedName name="TUBO" localSheetId="7">#REF!</definedName>
    <definedName name="TUBO">#REF!</definedName>
    <definedName name="UNIDAD">'[17]INSUMOS OBRA CIVIL'!$D$2:$D$613</definedName>
    <definedName name="Unidades" localSheetId="7">[9]Unidades!$A$1:$A$65536</definedName>
    <definedName name="Unidades">[10]Unidades!$A$1:$A$65536</definedName>
    <definedName name="UTIL" localSheetId="7">#REF!</definedName>
    <definedName name="UTIL">#REF!</definedName>
    <definedName name="Values_Entered">IF(Loan_Amount*Interest_Rate*Loan_Years*Loan_Start&gt;0,1,0)</definedName>
    <definedName name="VIBRA" localSheetId="7">[7]INSUMOS!$D$1404</definedName>
    <definedName name="VIBRA">[8]INSUMOS!$D$1404</definedName>
    <definedName name="VIBRADOR" localSheetId="7">#REF!</definedName>
    <definedName name="VIBRADOR">#REF!</definedName>
    <definedName name="VIBRO" localSheetId="7">#REF!</definedName>
    <definedName name="VIBRO">#REF!</definedName>
    <definedName name="VOLQUETA" localSheetId="7">#REF!</definedName>
    <definedName name="VOLQUETA">#REF!</definedName>
    <definedName name="VR_UNITARIO">'[17]INSUMOS OBRA CIVIL'!$E$2:$E$613</definedName>
    <definedName name="XXX" hidden="1">#REF!</definedName>
    <definedName name="xxxx" localSheetId="7">#REF!</definedName>
    <definedName name="xxxx">#REF!</definedName>
    <definedName name="XXXXX" hidden="1">#REF!</definedName>
    <definedName name="Z" localSheetId="7">[1]Insumos!#REF!</definedName>
    <definedName name="Z">[2]Insumos!#REF!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1" i="12" l="1"/>
  <c r="H22" i="12"/>
  <c r="E149" i="30" l="1"/>
  <c r="F146" i="30"/>
  <c r="F147" i="30" s="1"/>
  <c r="A146" i="30"/>
  <c r="F142" i="30"/>
  <c r="F140" i="30"/>
  <c r="F139" i="30"/>
  <c r="F137" i="30"/>
  <c r="A137" i="30"/>
  <c r="A139" i="30" s="1"/>
  <c r="A140" i="30" s="1"/>
  <c r="A142" i="30" s="1"/>
  <c r="F133" i="30"/>
  <c r="F132" i="30"/>
  <c r="F131" i="30"/>
  <c r="F130" i="30"/>
  <c r="F128" i="30"/>
  <c r="F127" i="30"/>
  <c r="F126" i="30"/>
  <c r="F125" i="30"/>
  <c r="F124" i="30"/>
  <c r="F123" i="30"/>
  <c r="F122" i="30"/>
  <c r="F121" i="30"/>
  <c r="F120" i="30"/>
  <c r="F119" i="30"/>
  <c r="F117" i="30"/>
  <c r="F116" i="30"/>
  <c r="F114" i="30"/>
  <c r="F113" i="30"/>
  <c r="F112" i="30"/>
  <c r="F111" i="30"/>
  <c r="F110" i="30"/>
  <c r="F109" i="30"/>
  <c r="F108" i="30"/>
  <c r="F106" i="30"/>
  <c r="F105" i="30"/>
  <c r="F104" i="30"/>
  <c r="F103" i="30"/>
  <c r="F102" i="30"/>
  <c r="F101" i="30"/>
  <c r="F100" i="30"/>
  <c r="A100" i="30"/>
  <c r="A101" i="30" s="1"/>
  <c r="A102" i="30" s="1"/>
  <c r="A103" i="30" s="1"/>
  <c r="A104" i="30" s="1"/>
  <c r="A105" i="30" s="1"/>
  <c r="A106" i="30" s="1"/>
  <c r="A108" i="30" s="1"/>
  <c r="A109" i="30" s="1"/>
  <c r="A110" i="30" s="1"/>
  <c r="A111" i="30" s="1"/>
  <c r="A112" i="30" s="1"/>
  <c r="A113" i="30" s="1"/>
  <c r="A114" i="30" s="1"/>
  <c r="A116" i="30" s="1"/>
  <c r="A117" i="30" s="1"/>
  <c r="A119" i="30" s="1"/>
  <c r="A120" i="30" s="1"/>
  <c r="A121" i="30" s="1"/>
  <c r="A122" i="30" s="1"/>
  <c r="A123" i="30" s="1"/>
  <c r="A124" i="30" s="1"/>
  <c r="A125" i="30" s="1"/>
  <c r="A126" i="30" s="1"/>
  <c r="A127" i="30" s="1"/>
  <c r="A128" i="30" s="1"/>
  <c r="A130" i="30" s="1"/>
  <c r="A131" i="30" s="1"/>
  <c r="A132" i="30" s="1"/>
  <c r="A133" i="30" s="1"/>
  <c r="F96" i="30"/>
  <c r="F95" i="30"/>
  <c r="F94" i="30"/>
  <c r="F93" i="30"/>
  <c r="F92" i="30"/>
  <c r="F91" i="30"/>
  <c r="F90" i="30"/>
  <c r="F89" i="30"/>
  <c r="F88" i="30"/>
  <c r="F87" i="30"/>
  <c r="F86" i="30"/>
  <c r="F85" i="30"/>
  <c r="F84" i="30"/>
  <c r="F83" i="30"/>
  <c r="F82" i="30"/>
  <c r="A82" i="30"/>
  <c r="A83" i="30" s="1"/>
  <c r="A84" i="30" s="1"/>
  <c r="A85" i="30" s="1"/>
  <c r="A86" i="30" s="1"/>
  <c r="A87" i="30" s="1"/>
  <c r="A88" i="30" s="1"/>
  <c r="A89" i="30" s="1"/>
  <c r="A90" i="30" s="1"/>
  <c r="A91" i="30" s="1"/>
  <c r="A92" i="30" s="1"/>
  <c r="A93" i="30" s="1"/>
  <c r="A94" i="30" s="1"/>
  <c r="A95" i="30" s="1"/>
  <c r="A96" i="30" s="1"/>
  <c r="F78" i="30"/>
  <c r="F76" i="30"/>
  <c r="F75" i="30"/>
  <c r="F74" i="30"/>
  <c r="A74" i="30"/>
  <c r="A75" i="30" s="1"/>
  <c r="A76" i="30" s="1"/>
  <c r="A78" i="30" s="1"/>
  <c r="F70" i="30"/>
  <c r="D69" i="30"/>
  <c r="F69" i="30" s="1"/>
  <c r="F68" i="30"/>
  <c r="D67" i="30"/>
  <c r="F67" i="30" s="1"/>
  <c r="D66" i="30"/>
  <c r="F66" i="30" s="1"/>
  <c r="D65" i="30"/>
  <c r="F65" i="30" s="1"/>
  <c r="D64" i="30"/>
  <c r="F64" i="30" s="1"/>
  <c r="A64" i="30"/>
  <c r="A65" i="30" s="1"/>
  <c r="A66" i="30" s="1"/>
  <c r="A67" i="30" s="1"/>
  <c r="A69" i="30" s="1"/>
  <c r="A70" i="30" s="1"/>
  <c r="F60" i="30"/>
  <c r="F59" i="30"/>
  <c r="F58" i="30"/>
  <c r="F57" i="30"/>
  <c r="D56" i="30"/>
  <c r="F56" i="30" s="1"/>
  <c r="D55" i="30"/>
  <c r="F55" i="30" s="1"/>
  <c r="A55" i="30"/>
  <c r="A56" i="30" s="1"/>
  <c r="A57" i="30" s="1"/>
  <c r="A58" i="30" s="1"/>
  <c r="A59" i="30" s="1"/>
  <c r="A60" i="30" s="1"/>
  <c r="D52" i="30"/>
  <c r="F52" i="30" s="1"/>
  <c r="D51" i="30"/>
  <c r="F51" i="30" s="1"/>
  <c r="D50" i="30"/>
  <c r="F50" i="30" s="1"/>
  <c r="D49" i="30"/>
  <c r="F49" i="30" s="1"/>
  <c r="F48" i="30"/>
  <c r="A48" i="30"/>
  <c r="A49" i="30" s="1"/>
  <c r="A50" i="30" s="1"/>
  <c r="A51" i="30" s="1"/>
  <c r="A52" i="30" s="1"/>
  <c r="F45" i="30"/>
  <c r="D44" i="30"/>
  <c r="F44" i="30" s="1"/>
  <c r="D43" i="30"/>
  <c r="F43" i="30" s="1"/>
  <c r="D42" i="30"/>
  <c r="F42" i="30" s="1"/>
  <c r="D41" i="30"/>
  <c r="F41" i="30" s="1"/>
  <c r="D40" i="30"/>
  <c r="F40" i="30" s="1"/>
  <c r="D39" i="30"/>
  <c r="F39" i="30" s="1"/>
  <c r="D38" i="30"/>
  <c r="F38" i="30" s="1"/>
  <c r="D37" i="30"/>
  <c r="F37" i="30" s="1"/>
  <c r="D36" i="30"/>
  <c r="F36" i="30" s="1"/>
  <c r="D35" i="30"/>
  <c r="F35" i="30" s="1"/>
  <c r="D34" i="30"/>
  <c r="F34" i="30" s="1"/>
  <c r="D33" i="30"/>
  <c r="F33" i="30" s="1"/>
  <c r="D32" i="30"/>
  <c r="F32" i="30" s="1"/>
  <c r="A32" i="30"/>
  <c r="A33" i="30" s="1"/>
  <c r="A34" i="30" s="1"/>
  <c r="A35" i="30" s="1"/>
  <c r="A36" i="30" s="1"/>
  <c r="A37" i="30" s="1"/>
  <c r="A38" i="30" s="1"/>
  <c r="A39" i="30" s="1"/>
  <c r="A40" i="30" s="1"/>
  <c r="A41" i="30" s="1"/>
  <c r="A42" i="30" s="1"/>
  <c r="A43" i="30" s="1"/>
  <c r="A44" i="30" s="1"/>
  <c r="A45" i="30" s="1"/>
  <c r="D29" i="30"/>
  <c r="F29" i="30" s="1"/>
  <c r="D28" i="30"/>
  <c r="F28" i="30" s="1"/>
  <c r="D27" i="30"/>
  <c r="F27" i="30" s="1"/>
  <c r="A27" i="30"/>
  <c r="A28" i="30" s="1"/>
  <c r="A29" i="30" s="1"/>
  <c r="D24" i="30"/>
  <c r="F24" i="30" s="1"/>
  <c r="F23" i="30"/>
  <c r="D22" i="30"/>
  <c r="F22" i="30" s="1"/>
  <c r="D21" i="30"/>
  <c r="F21" i="30" s="1"/>
  <c r="D20" i="30"/>
  <c r="F20" i="30" s="1"/>
  <c r="A20" i="30"/>
  <c r="A21" i="30" s="1"/>
  <c r="A22" i="30" s="1"/>
  <c r="A23" i="30" s="1"/>
  <c r="A24" i="30" s="1"/>
  <c r="F17" i="30"/>
  <c r="D16" i="30"/>
  <c r="F16" i="30" s="1"/>
  <c r="F15" i="30"/>
  <c r="F14" i="30"/>
  <c r="D14" i="30"/>
  <c r="F13" i="30"/>
  <c r="D12" i="30"/>
  <c r="F12" i="30" s="1"/>
  <c r="D11" i="30"/>
  <c r="F11" i="30" s="1"/>
  <c r="A11" i="30"/>
  <c r="A12" i="30" s="1"/>
  <c r="A13" i="30" s="1"/>
  <c r="A14" i="30" s="1"/>
  <c r="A15" i="30" s="1"/>
  <c r="A16" i="30" s="1"/>
  <c r="A17" i="30" s="1"/>
  <c r="F8" i="30"/>
  <c r="F7" i="30"/>
  <c r="F6" i="30"/>
  <c r="F5" i="30"/>
  <c r="F4" i="30"/>
  <c r="A4" i="30"/>
  <c r="A5" i="30" s="1"/>
  <c r="A6" i="30" s="1"/>
  <c r="A7" i="30" s="1"/>
  <c r="A8" i="30" s="1"/>
  <c r="F134" i="30" l="1"/>
  <c r="F144" i="30"/>
  <c r="F30" i="30"/>
  <c r="F53" i="30"/>
  <c r="F61" i="30"/>
  <c r="F18" i="30"/>
  <c r="F46" i="30"/>
  <c r="F9" i="30"/>
  <c r="F79" i="30"/>
  <c r="F71" i="30"/>
  <c r="F97" i="30"/>
  <c r="F25" i="30"/>
  <c r="F148" i="30" l="1"/>
  <c r="F151" i="30" l="1"/>
  <c r="F153" i="30" s="1"/>
  <c r="F149" i="30"/>
  <c r="F152" i="30" s="1"/>
  <c r="F154" i="30" s="1"/>
  <c r="F150" i="30"/>
  <c r="H45" i="12"/>
  <c r="H46" i="12"/>
  <c r="H26" i="12"/>
  <c r="H27" i="12"/>
  <c r="H23" i="12"/>
  <c r="H24" i="12"/>
  <c r="H25" i="12"/>
  <c r="H40" i="12" l="1"/>
  <c r="H43" i="12"/>
  <c r="H17" i="12"/>
  <c r="F56" i="12" l="1"/>
  <c r="H37" i="12"/>
  <c r="H38" i="12"/>
  <c r="H39" i="12"/>
  <c r="H42" i="12"/>
  <c r="H44" i="12"/>
  <c r="H28" i="12"/>
  <c r="H20" i="12" l="1"/>
  <c r="H18" i="12"/>
  <c r="H19" i="12"/>
  <c r="H36" i="12"/>
  <c r="H47" i="12" s="1"/>
  <c r="H57" i="12"/>
  <c r="F60" i="12"/>
  <c r="H60" i="12" s="1"/>
  <c r="F61" i="12"/>
  <c r="H61" i="12" s="1"/>
  <c r="F55" i="12"/>
  <c r="F54" i="12"/>
  <c r="F53" i="12"/>
  <c r="H29" i="12" l="1"/>
  <c r="H59" i="12" s="1"/>
  <c r="H62" i="12" s="1"/>
</calcChain>
</file>

<file path=xl/sharedStrings.xml><?xml version="1.0" encoding="utf-8"?>
<sst xmlns="http://schemas.openxmlformats.org/spreadsheetml/2006/main" count="722" uniqueCount="453">
  <si>
    <t>No</t>
  </si>
  <si>
    <t xml:space="preserve"> </t>
  </si>
  <si>
    <t>EXPERIENCIA GENERAL DEL PROPONENTE</t>
  </si>
  <si>
    <t>Formato 01</t>
  </si>
  <si>
    <t>Proponente :</t>
  </si>
  <si>
    <t>El proponente deberá presentar la información de cada integrante del Consorcio o Unión Temporal y anexar soportes.</t>
  </si>
  <si>
    <t xml:space="preserve">Profesión </t>
  </si>
  <si>
    <t xml:space="preserve">Fecha Grado </t>
  </si>
  <si>
    <t>Tarjeta Profesional No</t>
  </si>
  <si>
    <t>Cantidad años certificada</t>
  </si>
  <si>
    <t>Experiencia General del Proponente (Persona Natural)</t>
  </si>
  <si>
    <t>Objeto Social</t>
  </si>
  <si>
    <t xml:space="preserve">Fecha Constitución </t>
  </si>
  <si>
    <t>Documento con el cual acredita</t>
  </si>
  <si>
    <t>Experiencia General del Proponente (Personal Jurídica) y/o sus integrantes</t>
  </si>
  <si>
    <t>EXPERIENCIA ESPECIFICA DEL PROPONENTE</t>
  </si>
  <si>
    <t>Formato 02</t>
  </si>
  <si>
    <t>Integrante</t>
  </si>
  <si>
    <t>Contratante</t>
  </si>
  <si>
    <t>Contratista</t>
  </si>
  <si>
    <t>Objeto</t>
  </si>
  <si>
    <t>Inicio</t>
  </si>
  <si>
    <t>Fin</t>
  </si>
  <si>
    <t>Actividad Certificada</t>
  </si>
  <si>
    <t>$</t>
  </si>
  <si>
    <t>ANALISIS DE AIU</t>
  </si>
  <si>
    <t>INFORMACION BASICA</t>
  </si>
  <si>
    <t>Plazo (meses)</t>
  </si>
  <si>
    <t>1.  PERSONAL ADMINISTRATIVO</t>
  </si>
  <si>
    <t>DESCRIPCION</t>
  </si>
  <si>
    <t>SUELDO</t>
  </si>
  <si>
    <t>F.P</t>
  </si>
  <si>
    <t>DEDICACION</t>
  </si>
  <si>
    <t>TIEMPO</t>
  </si>
  <si>
    <t>VALOR PARCIAL</t>
  </si>
  <si>
    <t>MESES</t>
  </si>
  <si>
    <t>$/mes</t>
  </si>
  <si>
    <t>%</t>
  </si>
  <si>
    <t>mes</t>
  </si>
  <si>
    <t>1.1</t>
  </si>
  <si>
    <t>1.2</t>
  </si>
  <si>
    <t>1.3</t>
  </si>
  <si>
    <t>1.4</t>
  </si>
  <si>
    <t>1.5</t>
  </si>
  <si>
    <t>Maestro General</t>
  </si>
  <si>
    <t>Total Personal Administrativo</t>
  </si>
  <si>
    <t>UNIDAD</t>
  </si>
  <si>
    <t>VALOR UNIT.</t>
  </si>
  <si>
    <t>CANTIDAD</t>
  </si>
  <si>
    <t>u</t>
  </si>
  <si>
    <t>($/u)</t>
  </si>
  <si>
    <t>2.1</t>
  </si>
  <si>
    <t>2.2</t>
  </si>
  <si>
    <t>2.3</t>
  </si>
  <si>
    <t>Servicios públicos provisionales</t>
  </si>
  <si>
    <t>2.4</t>
  </si>
  <si>
    <t>Comunicaciones</t>
  </si>
  <si>
    <t>2.5</t>
  </si>
  <si>
    <t>2.6</t>
  </si>
  <si>
    <t>2.7</t>
  </si>
  <si>
    <t>2.8</t>
  </si>
  <si>
    <t>3.  IMPUESTOS y POLIZAS</t>
  </si>
  <si>
    <t>BASE</t>
  </si>
  <si>
    <t>3.1</t>
  </si>
  <si>
    <t>3.2</t>
  </si>
  <si>
    <t>3.3</t>
  </si>
  <si>
    <t>3.4</t>
  </si>
  <si>
    <t>Total Impuestos y Pólizas</t>
  </si>
  <si>
    <t>Valor Administración</t>
  </si>
  <si>
    <t>Valor Imprevistos</t>
  </si>
  <si>
    <t>Valor Utilidad</t>
  </si>
  <si>
    <t>AIU</t>
  </si>
  <si>
    <t>Formato 07</t>
  </si>
  <si>
    <t>Valor de la oferta</t>
  </si>
  <si>
    <t>Proponente</t>
  </si>
  <si>
    <r>
      <t>P</t>
    </r>
    <r>
      <rPr>
        <vertAlign val="superscript"/>
        <sz val="10"/>
        <color theme="1"/>
        <rFont val="Arial"/>
        <family val="2"/>
      </rPr>
      <t>1</t>
    </r>
  </si>
  <si>
    <r>
      <t xml:space="preserve">Valor Contrato </t>
    </r>
    <r>
      <rPr>
        <vertAlign val="superscript"/>
        <sz val="10"/>
        <color theme="1"/>
        <rFont val="Arial"/>
        <family val="2"/>
      </rPr>
      <t>2</t>
    </r>
  </si>
  <si>
    <r>
      <t xml:space="preserve">SMMLV </t>
    </r>
    <r>
      <rPr>
        <vertAlign val="superscript"/>
        <sz val="10"/>
        <color theme="1"/>
        <rFont val="Arial"/>
        <family val="2"/>
      </rPr>
      <t>3</t>
    </r>
  </si>
  <si>
    <t>1.  P corresponde a la participación (%) en el consorcio o unión temporal si fuere el caso</t>
  </si>
  <si>
    <t>2.  El valor del contrato debe incluir adiciones y ajustes</t>
  </si>
  <si>
    <t>PRELIMINARES</t>
  </si>
  <si>
    <t>SUBTOTAL</t>
  </si>
  <si>
    <t>INFORMACION FINANCIERA</t>
  </si>
  <si>
    <t>Proponente Singular</t>
  </si>
  <si>
    <t>Fórmula</t>
  </si>
  <si>
    <t>Valor permitido</t>
  </si>
  <si>
    <t>Capital de Trabajo</t>
  </si>
  <si>
    <t>CT</t>
  </si>
  <si>
    <t>AC – PC</t>
  </si>
  <si>
    <t>Indice de Liquidez</t>
  </si>
  <si>
    <t>IL</t>
  </si>
  <si>
    <t>AC/PC</t>
  </si>
  <si>
    <t>Indice de Endeudamiento</t>
  </si>
  <si>
    <t>IE</t>
  </si>
  <si>
    <t>PT/AT</t>
  </si>
  <si>
    <t>7.1  Fórmulas</t>
  </si>
  <si>
    <t>Proponente Plural</t>
  </si>
  <si>
    <t>Integrante No 1</t>
  </si>
  <si>
    <t>Integrante No 2</t>
  </si>
  <si>
    <t>Integrante No 3</t>
  </si>
  <si>
    <t>Activo Corriente</t>
  </si>
  <si>
    <t>AC</t>
  </si>
  <si>
    <t>Pasivo Corriente</t>
  </si>
  <si>
    <t>PC</t>
  </si>
  <si>
    <t>Activo Total</t>
  </si>
  <si>
    <t>AT</t>
  </si>
  <si>
    <t>Pasivo Total</t>
  </si>
  <si>
    <t>PT</t>
  </si>
  <si>
    <t>Presupuesto Oficial</t>
  </si>
  <si>
    <t>PO</t>
  </si>
  <si>
    <t>% Participación</t>
  </si>
  <si>
    <t>PP</t>
  </si>
  <si>
    <t>7.2  Información Financiera</t>
  </si>
  <si>
    <t>Integrante No2</t>
  </si>
  <si>
    <t>Integrante No3</t>
  </si>
  <si>
    <t>7.3    Indicadores Financieros</t>
  </si>
  <si>
    <t>Formato 11</t>
  </si>
  <si>
    <t>CAPACIDAD TECNICA</t>
  </si>
  <si>
    <t>Formato 06</t>
  </si>
  <si>
    <t>Nombre del socio y/o profesional de la arquitectura , ingeniería o geología</t>
  </si>
  <si>
    <t>Profesión</t>
  </si>
  <si>
    <t>N° de Matrícula Profesional</t>
  </si>
  <si>
    <t>N° y año del contrato laboral o de prestación de servicios profesionales</t>
  </si>
  <si>
    <t>Vigencia del contrato</t>
  </si>
  <si>
    <t>Total</t>
  </si>
  <si>
    <t>CONTRATOS RELACIONADOS CON LA ACTIVIDAD DE LA CONSTRUCCION, SEGMENTO 72, CLASIFICACION UNSPSC</t>
  </si>
  <si>
    <t>PARTICIPACION PROPONENTE EN EL CONTRATISTA PLURAL</t>
  </si>
  <si>
    <r>
      <t xml:space="preserve">VALOR TOTAL DE CONTRATOS EJECUTADOS </t>
    </r>
    <r>
      <rPr>
        <vertAlign val="superscript"/>
        <sz val="10"/>
        <color rgb="FF000000"/>
        <rFont val="Arial"/>
        <family val="2"/>
      </rPr>
      <t>1</t>
    </r>
  </si>
  <si>
    <t>Formato 05</t>
  </si>
  <si>
    <r>
      <t xml:space="preserve">CERTIFICACION DE CONTRATOS PARA ACREDITAR EXPERIENCIA </t>
    </r>
    <r>
      <rPr>
        <vertAlign val="superscript"/>
        <sz val="10"/>
        <color theme="1"/>
        <rFont val="Arial"/>
        <family val="2"/>
      </rPr>
      <t>5</t>
    </r>
  </si>
  <si>
    <r>
      <rPr>
        <vertAlign val="superscript"/>
        <sz val="9"/>
        <color rgb="FF000000"/>
        <rFont val="Arial"/>
        <family val="2"/>
      </rPr>
      <t>5</t>
    </r>
    <r>
      <rPr>
        <sz val="9"/>
        <color indexed="8"/>
        <rFont val="Arial"/>
        <family val="2"/>
      </rPr>
      <t xml:space="preserve">  Anexo 1 de la Guía Capacidad Residual, Colombia Compra Eficiente</t>
    </r>
  </si>
  <si>
    <r>
      <rPr>
        <vertAlign val="superscript"/>
        <sz val="9"/>
        <color rgb="FF000000"/>
        <rFont val="Arial"/>
        <family val="2"/>
      </rPr>
      <t>1</t>
    </r>
    <r>
      <rPr>
        <sz val="9"/>
        <color indexed="8"/>
        <rFont val="Arial"/>
        <family val="2"/>
      </rPr>
      <t xml:space="preserve">  Valor del contrato ponderado por la participación en pesos colombianos</t>
    </r>
  </si>
  <si>
    <t>Formato 04</t>
  </si>
  <si>
    <t>CONTRATOS EN EJECUCION</t>
  </si>
  <si>
    <t>Información</t>
  </si>
  <si>
    <t>Concepto</t>
  </si>
  <si>
    <t>Contrato en Ejecución</t>
  </si>
  <si>
    <t>Información contrato en ejecución</t>
  </si>
  <si>
    <t>Contrato No</t>
  </si>
  <si>
    <t>Valor del contrato</t>
  </si>
  <si>
    <t>Valor contratado facturado</t>
  </si>
  <si>
    <t>Valor contratado por facturar</t>
  </si>
  <si>
    <t xml:space="preserve">Fecha de iniciación </t>
  </si>
  <si>
    <t>Plazo del contrato</t>
  </si>
  <si>
    <t>Fecha de terminación</t>
  </si>
  <si>
    <t>Fecha de suspensión</t>
  </si>
  <si>
    <r>
      <t xml:space="preserve">Plazo por ejecutar </t>
    </r>
    <r>
      <rPr>
        <vertAlign val="superscript"/>
        <sz val="10"/>
        <color theme="1"/>
        <rFont val="Arial"/>
        <family val="2"/>
      </rPr>
      <t>4</t>
    </r>
  </si>
  <si>
    <t>Valor salario mínimo año firma contrato</t>
  </si>
  <si>
    <t>% participación del proponente en la ejecución (en caso de ser diferente al 100%)</t>
  </si>
  <si>
    <t>Información contratante</t>
  </si>
  <si>
    <t>Nombre</t>
  </si>
  <si>
    <t>Dirección y teléfono</t>
  </si>
  <si>
    <t>NIT</t>
  </si>
  <si>
    <t>Información contratista</t>
  </si>
  <si>
    <t>EXPERIENCIA PERSONAL PROFESIONAL PROPUESTO</t>
  </si>
  <si>
    <t>Formato 03</t>
  </si>
  <si>
    <t>PROFESIONAL</t>
  </si>
  <si>
    <t>Director</t>
  </si>
  <si>
    <t>Otros</t>
  </si>
  <si>
    <t>Nombres y Apellidos</t>
  </si>
  <si>
    <t>Fecha Grado</t>
  </si>
  <si>
    <t>Experiencia General (Años)</t>
  </si>
  <si>
    <t>Contrato No o Tipo</t>
  </si>
  <si>
    <t>Fecha Inicio</t>
  </si>
  <si>
    <t>Fecha Finalización</t>
  </si>
  <si>
    <t>CONCEPTO</t>
  </si>
  <si>
    <t>Residente Obra Civil</t>
  </si>
  <si>
    <t>Representante Legal del Oferente</t>
  </si>
  <si>
    <t>Contador, Auditor o Revisor Fiscal</t>
  </si>
  <si>
    <t>Firma     _______________________</t>
  </si>
  <si>
    <t>Nombre _______________________</t>
  </si>
  <si>
    <t>Cargo    _______________________</t>
  </si>
  <si>
    <r>
      <rPr>
        <vertAlign val="superscript"/>
        <sz val="9"/>
        <color theme="1"/>
        <rFont val="Arial"/>
        <family val="2"/>
      </rPr>
      <t>4</t>
    </r>
    <r>
      <rPr>
        <sz val="9"/>
        <color theme="1"/>
        <rFont val="Arial"/>
        <family val="2"/>
      </rPr>
      <t xml:space="preserve"> A la fecha de cierre de la presente convocatoria pública</t>
    </r>
  </si>
  <si>
    <r>
      <t xml:space="preserve">Plazo ejecutado </t>
    </r>
    <r>
      <rPr>
        <vertAlign val="superscript"/>
        <sz val="10"/>
        <color theme="1"/>
        <rFont val="Arial"/>
        <family val="2"/>
      </rPr>
      <t>4</t>
    </r>
  </si>
  <si>
    <t>Representante Legal del oferente</t>
  </si>
  <si>
    <t>Los representantes de los integrantes del oferente plural deben suscribir cada uno el presente documento.</t>
  </si>
  <si>
    <t>ANALISIS DE PRECIOS UNITARIOS</t>
  </si>
  <si>
    <t>V. UNITARIO</t>
  </si>
  <si>
    <t>DISTANCIA</t>
  </si>
  <si>
    <t>MATERIAL</t>
  </si>
  <si>
    <t>D. TRANSPORTE</t>
  </si>
  <si>
    <t>RENDIMIENTO</t>
  </si>
  <si>
    <t>TARIFA / Hora</t>
  </si>
  <si>
    <t>JORNAL TOTAL</t>
  </si>
  <si>
    <t>PRESTACIONES</t>
  </si>
  <si>
    <t>JORNAL</t>
  </si>
  <si>
    <t>CATEGORÍA</t>
  </si>
  <si>
    <t>DECRIPCIÓN</t>
  </si>
  <si>
    <t>TIPO</t>
  </si>
  <si>
    <t>CONVOCATORIA No</t>
  </si>
  <si>
    <t>PROPONENTE</t>
  </si>
  <si>
    <t>ITEM No</t>
  </si>
  <si>
    <t>UNIDAD DE MEDIDA</t>
  </si>
  <si>
    <t>PRECIO</t>
  </si>
  <si>
    <t>A. MATERIALES</t>
  </si>
  <si>
    <r>
      <t>m</t>
    </r>
    <r>
      <rPr>
        <b/>
        <vertAlign val="superscript"/>
        <sz val="10"/>
        <color theme="1"/>
        <rFont val="Arial"/>
        <family val="2"/>
      </rPr>
      <t>3</t>
    </r>
    <r>
      <rPr>
        <b/>
        <sz val="10"/>
        <color theme="1"/>
        <rFont val="Arial"/>
        <family val="2"/>
      </rPr>
      <t xml:space="preserve">  - km</t>
    </r>
  </si>
  <si>
    <t>TARIFA</t>
  </si>
  <si>
    <t>Nota:  El Total Costo Directo debe calcularse sin decimales</t>
  </si>
  <si>
    <t>UNIVERSIDAD TECNOLOGICA DE PEREIRA</t>
  </si>
  <si>
    <t xml:space="preserve">  </t>
  </si>
  <si>
    <t>TOTAL COSTO DIRECTO</t>
  </si>
  <si>
    <t>B. MANO DE OBRA</t>
  </si>
  <si>
    <t>C. EQUIPOS</t>
  </si>
  <si>
    <t>Formato No 10</t>
  </si>
  <si>
    <t>Formato No 12</t>
  </si>
  <si>
    <t>PLAN DE MANEJO e INVERSION DEL ANTICIPO</t>
  </si>
  <si>
    <t>CONTRATISTA</t>
  </si>
  <si>
    <t>CONTRATO No</t>
  </si>
  <si>
    <t>VALOR CONTRATO</t>
  </si>
  <si>
    <t>INTERVENTOR</t>
  </si>
  <si>
    <t>ANTICIPO ($)</t>
  </si>
  <si>
    <t>ANTICIPO (%)</t>
  </si>
  <si>
    <t>ACTA INICIACION</t>
  </si>
  <si>
    <t>VAL0R</t>
  </si>
  <si>
    <t>4.1</t>
  </si>
  <si>
    <t>4.2</t>
  </si>
  <si>
    <t>5.1</t>
  </si>
  <si>
    <t>5.2</t>
  </si>
  <si>
    <t xml:space="preserve"> Personal administrativo</t>
  </si>
  <si>
    <t xml:space="preserve"> Personal de obra</t>
  </si>
  <si>
    <t xml:space="preserve"> Seguridad industrial y salud ocupacional</t>
  </si>
  <si>
    <t xml:space="preserve"> Otros</t>
  </si>
  <si>
    <t>Valor Relación</t>
  </si>
  <si>
    <t>1. Los porcentajes se toman sobre el 100% del valor del anticipo sin retenciones</t>
  </si>
  <si>
    <t>4.      TRANSPORTE y ALQUILER DE MAQUINARIA</t>
  </si>
  <si>
    <t>3.      COMPRA EQUIPOS y REPUESTOS</t>
  </si>
  <si>
    <t>2.      RECURSO HUMANO</t>
  </si>
  <si>
    <t>1.       COMPRA DE EQUIPOS y MATERIALES</t>
  </si>
  <si>
    <t>5.      GASTOS DE FUNCIONAMIENTO</t>
  </si>
  <si>
    <t>Notas</t>
  </si>
  <si>
    <t>Interventor</t>
  </si>
  <si>
    <t>_______________________</t>
  </si>
  <si>
    <t>Solicitó</t>
  </si>
  <si>
    <t>Aprobó</t>
  </si>
  <si>
    <t>3.  Valor del contrato en Salario mínimo mensual legal vigente a la fecha de firma del contrato</t>
  </si>
  <si>
    <t>Un</t>
  </si>
  <si>
    <t>UN</t>
  </si>
  <si>
    <t xml:space="preserve">No es obligatoria la presentación de este anexo por parte de los proponentes en el cierre de la Convocatoria Pública. El proponente favorecido con la adjudicación deberá, en calidad de contratista, presentar la siguiente información durante la etapa de planeación. Para el caso de consorcios o uniones temporales, se deberá presentar un formato por cada integrante, con los respectivos soportes. 
</t>
  </si>
  <si>
    <t xml:space="preserve">Experiencia específica 
</t>
  </si>
  <si>
    <t>≥  1,1</t>
  </si>
  <si>
    <t>≤  0,7</t>
  </si>
  <si>
    <t>Equipos y Mobiliario</t>
  </si>
  <si>
    <t>NOTA: Este formato se adaptará a los gastos necesarios en cada capítulo y de acuerdo con la necesidad de la obra.</t>
  </si>
  <si>
    <r>
      <t xml:space="preserve">NOTA:  </t>
    </r>
    <r>
      <rPr>
        <sz val="11"/>
        <color theme="4"/>
        <rFont val="Arial"/>
        <family val="2"/>
      </rPr>
      <t xml:space="preserve">Este formato es de carácter informativo, cada proponente es responsable de revisar el contenido e incluir aquellos componentes que considere para su análisis. </t>
    </r>
  </si>
  <si>
    <t>Residente de Obra   Ingeniero Civil o Arquitecto</t>
  </si>
  <si>
    <t>Asesor de Gestión de Calidad, Control, Programación</t>
  </si>
  <si>
    <t xml:space="preserve">Asesor Componente Eléctrico y Telecomunicaciones </t>
  </si>
  <si>
    <t>Papelería y útiles, ploteo planos</t>
  </si>
  <si>
    <t>Pruebas hidráulicas</t>
  </si>
  <si>
    <t>Contribucion Especial</t>
  </si>
  <si>
    <t>Estampilla ProUniversidad</t>
  </si>
  <si>
    <t>Ret. ICA</t>
  </si>
  <si>
    <t>Polizas</t>
  </si>
  <si>
    <t>2.  GASTOS DE OPERACIÓN</t>
  </si>
  <si>
    <t>Total Gastos de Operación</t>
  </si>
  <si>
    <t>Asesor  SST</t>
  </si>
  <si>
    <t>Maestro de obra</t>
  </si>
  <si>
    <t>Asesor  ambiental</t>
  </si>
  <si>
    <t>ÍTEM</t>
  </si>
  <si>
    <t>VALOR 
PARCIAL</t>
  </si>
  <si>
    <t>M</t>
  </si>
  <si>
    <t>M2</t>
  </si>
  <si>
    <t>M3</t>
  </si>
  <si>
    <t>ml</t>
  </si>
  <si>
    <t>ADMINISTRACIÓN</t>
  </si>
  <si>
    <t>IMPREVISTOS</t>
  </si>
  <si>
    <t>UTILIDAD</t>
  </si>
  <si>
    <t>IVA (U)</t>
  </si>
  <si>
    <t>COSTO TOTAL:</t>
  </si>
  <si>
    <t>Profesional Seguridad industrial-Salud ocupacional</t>
  </si>
  <si>
    <t>m</t>
  </si>
  <si>
    <t>un</t>
  </si>
  <si>
    <t>Director de Obra   Ingeniero Civil o Arquitecto</t>
  </si>
  <si>
    <t>2.9</t>
  </si>
  <si>
    <t>Pruebas y ensayos obras civiles</t>
  </si>
  <si>
    <t>Planos Record</t>
  </si>
  <si>
    <t>2.10</t>
  </si>
  <si>
    <t>Asesor Componente Eléctrico,  Telecomunicaciones y Automatización</t>
  </si>
  <si>
    <t>Maestro</t>
  </si>
  <si>
    <t>Inspector</t>
  </si>
  <si>
    <t>1.6</t>
  </si>
  <si>
    <t>Almacenista</t>
  </si>
  <si>
    <t>1.7</t>
  </si>
  <si>
    <t>Dibujante</t>
  </si>
  <si>
    <t>1.8</t>
  </si>
  <si>
    <t>1.9</t>
  </si>
  <si>
    <t>Secretaria</t>
  </si>
  <si>
    <t>1.10</t>
  </si>
  <si>
    <t>Personal de Limpieza y desinfección</t>
  </si>
  <si>
    <t>1.11</t>
  </si>
  <si>
    <t>Servicio de vigilancia</t>
  </si>
  <si>
    <t>Protocolo de Bioseguridad
Elementos de SGSST incluye manejo de bioseguridad (COVID_19)</t>
  </si>
  <si>
    <t xml:space="preserve">Elementos de desinfección y aseo General </t>
  </si>
  <si>
    <t>Elementos de Seguridad Industrial</t>
  </si>
  <si>
    <t>2.11</t>
  </si>
  <si>
    <t>PRESUPUESTO OBRAS DE ADECUACIÓN FUNCIONAL DEL ESPACIO 4-104 
ANTIGUO AUDITORIO DEL EDIFICIO 4 – FACULTAD DE INGENIERÍA MECÁNICA 
   En marco del proyecto gestión integral de la infraestructura física del 
Pilar de Gestión y Sostenibilidad institucional del Plan de Desarrollo institucional 2020-2028
 “Aquí construimos futuro”</t>
  </si>
  <si>
    <t>DESCRIPCIÓN DE LA ACTIVIDAD</t>
  </si>
  <si>
    <t xml:space="preserve">CANTIDAD </t>
  </si>
  <si>
    <t>VALOR
 UNITARIO</t>
  </si>
  <si>
    <t>Localización y replanteo.</t>
  </si>
  <si>
    <t>Red provisional de agua.</t>
  </si>
  <si>
    <t>GL</t>
  </si>
  <si>
    <t>Red provisional eléctrica.</t>
  </si>
  <si>
    <t xml:space="preserve">Cerramiento con cinta de señalización, incluye poste en guadua pintado y base en concreto de 2.500 psi </t>
  </si>
  <si>
    <t>Cerramiento provisional en tela de polipropileno h=2.10 m. Incluye señalizador</t>
  </si>
  <si>
    <t>SUBTOTAL CAPITULO 1</t>
  </si>
  <si>
    <t>DEMOLICIONES</t>
  </si>
  <si>
    <t>Demolición enchape y/o revoque</t>
  </si>
  <si>
    <t xml:space="preserve">Demolición de muro en ladrillo. Incluye demolición de revoques, enchapes, alfajías, columnas y vigas de amarre, cortes con disco y retiro de material sobrante fuera de la obra. </t>
  </si>
  <si>
    <t>Demolición mesón en concreto laboratorio. Incluye retiro de acero de refuerzo, demolición de muros de soporte, cortes, y retiro de material sobrante fuera de la obra.</t>
  </si>
  <si>
    <t xml:space="preserve">Desmonte y Demolición de tarima, incluye demolición de muro en ladrillo, demolición de revoques, piso, alfajías, columnas y vigas de amarre, cortes con disco y retiro de material sobrante fuera de la obra. </t>
  </si>
  <si>
    <t>Demolición escalera aera en concreto. Incluye retiro de acero de refuerzo, demolición de muros de soporte, cortes, y retiro de material sobrante fuera de la obra.</t>
  </si>
  <si>
    <t>Demolición de placa de contrapiso, e= 7cm a e= 12cm. Incluye corte y retiro de material sobrante fuera de la obra.</t>
  </si>
  <si>
    <t>Demolición Placa existente, incluye retiro de material</t>
  </si>
  <si>
    <t>SUBTOTAL CAPITULO 2</t>
  </si>
  <si>
    <t>DESMONTES</t>
  </si>
  <si>
    <t>Desmonte muros livianos y guardaescobas en baldosa o madera, incluye cortes con disco,  desmonte de redes existentes y retiro de material sobrante fuera de la obra.</t>
  </si>
  <si>
    <t>Desmonte de puertas con marcos y ventanas con rejas de seguridad,  Incluye retiro fuera de la obra.</t>
  </si>
  <si>
    <t>Desmonte de cielo falso. Incluye desmonte de estructuras de soporte principal y/o secundaria, y retiro de material sobrante fuera de la obra.</t>
  </si>
  <si>
    <t>Desmonte aparatos sanitarios, con recuperación de ellos</t>
  </si>
  <si>
    <t>Desmonte acabado de piso tipo alfombra y retiro del material sobrante fuera de la obra</t>
  </si>
  <si>
    <t>SUBTOTAL CAPITULO 3</t>
  </si>
  <si>
    <t>EXCAVACIONES</t>
  </si>
  <si>
    <t>Excavación manual de material común (tierra y conglomerado).</t>
  </si>
  <si>
    <t>Retiro de material sobrante cargue manual</t>
  </si>
  <si>
    <t>Afirmado compactado e = 0.10 m manual, incluye transporte</t>
  </si>
  <si>
    <t>SUBTOTAL CAPITULO 4</t>
  </si>
  <si>
    <t xml:space="preserve">ESTRUCTURA EN CONCRETO </t>
  </si>
  <si>
    <t>Columna de amarre en concreto de 20,7 Mpa (3.000 psi) de 0,10 x 0,20 m, incluye refuerzo</t>
  </si>
  <si>
    <t>Viga de amarre en concreto de 20,7 Mpa (3000 psi) de 0,10 x 0,20 m, incluye refuerzo</t>
  </si>
  <si>
    <t>Dintel en concreto de 20,7 Mpa de 0,12 x 0,15 m, incluye refuerzo</t>
  </si>
  <si>
    <t>Placa de contrapiso en concreto de 20,7 Mpa e = 0,07 m,  incluye malla electrosoldada</t>
  </si>
  <si>
    <t>Demolicion de losa existente</t>
  </si>
  <si>
    <t>Acero de refuerzo fy=60000psi columnetas</t>
  </si>
  <si>
    <t>KG</t>
  </si>
  <si>
    <t>Concreto de 3000psi columnetas de confinamiento 12x20cm</t>
  </si>
  <si>
    <t>ML</t>
  </si>
  <si>
    <t>Acero de refuerzo vigas 12x20cm</t>
  </si>
  <si>
    <t>Concreto de 3000psi vigas de confinamiento 12x20cm</t>
  </si>
  <si>
    <t>Losa de entrepiso en placa fibrocemento de 20mm, perfil estructural calibre 12 (incluye soldadura, anticorrosivo y esmalte)</t>
  </si>
  <si>
    <t>Suministro e instalacion estructura metalica (incluye soldadura, anticorrosivo y esmalte)</t>
  </si>
  <si>
    <t>Suministro, transporte e instalacion anclaje epóxico 1/2" l=14 cm (incluye perforación, adhesivo epóxico y perno 5/8 x 14cm)</t>
  </si>
  <si>
    <t>und</t>
  </si>
  <si>
    <t>Dilatacion en sikarod y sikaflex estructura</t>
  </si>
  <si>
    <t>Construccion de banca en cocnreto de 3000psi a la vista, incluye acero de refuerzo</t>
  </si>
  <si>
    <t>SUBTOTAL CAPITULO 5</t>
  </si>
  <si>
    <t>MUROS Y CIELO RASOS</t>
  </si>
  <si>
    <t>Perforación y anclaje estructural para acero de 3/8".</t>
  </si>
  <si>
    <t>Muro en ladrillo farol pandereta e = 0,12 m</t>
  </si>
  <si>
    <t>Suministro e instalación de cerramiento en panel de lámina galvanizada e= CAL 16 (1,5 mm). Diseño Punzonado, sección cuadrada variable. Inlcuye soportes en acero galvanizadoy transporte.</t>
  </si>
  <si>
    <t>Recubrimiento bajantes en muro en placa de fibrocemento de 8mm</t>
  </si>
  <si>
    <t>Impermeabilización manto fiberglass + imprimante</t>
  </si>
  <si>
    <t>SUBTOTAL CAPITULO 6</t>
  </si>
  <si>
    <t>ACABADOS PARA MUROS, CIELOS</t>
  </si>
  <si>
    <t>Revoque muros y carteras con mortero 1:3, incluye, dilataciones y filos.</t>
  </si>
  <si>
    <t>Estuco y pintura en vinilo tipo 1 de VINILTEX Baños y cocinas de PINTUCO muros revocados.</t>
  </si>
  <si>
    <t>Pintura y resane con vinilo VINILTEX Baños y cocinas de PINTUCO cielo raso, incluye dilataciones y filos</t>
  </si>
  <si>
    <t>Pintura y resane vinilo VINILTEX Baños y cocinas de PINTUCO Muros, , incluye dilataciones y filos</t>
  </si>
  <si>
    <t xml:space="preserve">Pintura ventaneria metálica existente </t>
  </si>
  <si>
    <t xml:space="preserve">Pintura Puertas metálicas existentes </t>
  </si>
  <si>
    <t>SUBTOTAL CAPITULO 7</t>
  </si>
  <si>
    <t>PISOS - APARATOS SANITARIOS -MESONES Y  MUEBLES</t>
  </si>
  <si>
    <t>PISOS.</t>
  </si>
  <si>
    <t>Preparación de Superficies Pulido Diamantado + Hidrolavado</t>
  </si>
  <si>
    <t>Puenteo de Juntas y Fisuras SikaRefuerzo Tejido + Sikadur-32 primer, Sello Flexible de Juntas Sikaflex-401 Pavement SL + SikaRod, Sección: 0,4 x 1 cm.</t>
  </si>
  <si>
    <t>Piso Polimérico, Sistema: Sikafloor-210 Purcem, Espesor: 4.0 mm</t>
  </si>
  <si>
    <t>Guardaescobas en mortero</t>
  </si>
  <si>
    <t>MESONES Y MUEBLES</t>
  </si>
  <si>
    <t>Mesón en concreto de 20,7 Mpa (3.000 psi) y granito pulido, incluye mampostería, refuerzo, enchape de muros y tapa frontal en acero inoxidable calibre 20</t>
  </si>
  <si>
    <t>Lavaplatos sencillo en acero inoxidable 304 poceta de 0,61 x 0,41 m x 0,16, incluye grifería, sifón de 2" y canastilla</t>
  </si>
  <si>
    <t>SUBTOTAL CAPITULO 8</t>
  </si>
  <si>
    <t xml:space="preserve">CARPINTERÍA METÁLICA Y DE ALUMINIO </t>
  </si>
  <si>
    <t>PUERTAS.</t>
  </si>
  <si>
    <t>Suministro e instalación de puerta de una nave batiente en Vidrio templado de 10mm, con accesorios en acero inoxidable incluye chapa</t>
  </si>
  <si>
    <t>Suministro e instalación de puerta de dos naves batientes en lámina calibre 20, similares a las existentes, incluye, anticorrosivo, pintura, chapa y accesorios</t>
  </si>
  <si>
    <t>Suministro e instalación de puerta de una naves batientes en lámina calibre 20, incluye, anticorrosivo, pintura, chapa y accesorios</t>
  </si>
  <si>
    <t>VENTANAS.</t>
  </si>
  <si>
    <t>Suministro e instalación de ventana corrediza de cuatro naves en vidrio templado 5 milímetros y aluminio referencia 8025</t>
  </si>
  <si>
    <t>SUBTOTAL CAPITULO 9</t>
  </si>
  <si>
    <t xml:space="preserve">INSTALACIONES HIDRAÚLICAS Y SANITARIAS </t>
  </si>
  <si>
    <t>REDES HIDROSANITARIAS INTERNAS</t>
  </si>
  <si>
    <t>Inst.  Ducha Emergencia</t>
  </si>
  <si>
    <t>Inst.  Platos/lavadora</t>
  </si>
  <si>
    <t>Punto hidráulico AF PVC de 1/2" (2 m) para mampostería seca, incluye cámara de aire</t>
  </si>
  <si>
    <t>pto</t>
  </si>
  <si>
    <t>Punto hidráulico AF PVC de 3/4"    (2 m) para mampostería seca, incluye cámara de aire</t>
  </si>
  <si>
    <t>Tubería PVC presión de 1/2"    rde  9, incluye accesorios</t>
  </si>
  <si>
    <t>Tubería PVC presión de 3/4"    rde 21, incluye accesorios</t>
  </si>
  <si>
    <t>Llave de paso de 1/2"    tipo Red White</t>
  </si>
  <si>
    <t>Punto sanitario PVC de 2" (2 m), en mampostería seca</t>
  </si>
  <si>
    <t>Tubería PVC sanitaria de 4", incluye accesorios</t>
  </si>
  <si>
    <t>Tubería PVC sanitaria de 2", incluye accesorios</t>
  </si>
  <si>
    <t>Caja de inspección de 0,60 x 0,60 hasta 1.00 m en concreto de 3.000 psi, tapa reforzada en concreto de 3.000 psi</t>
  </si>
  <si>
    <t>Excavación manual en tierra de 0 a 2 m</t>
  </si>
  <si>
    <t>m3</t>
  </si>
  <si>
    <t>Lleno con material seleccionado de las excavaciones</t>
  </si>
  <si>
    <t xml:space="preserve">Lleno compactado mat granular (sucio de rio) , cama tuber </t>
  </si>
  <si>
    <t>Cargue manual, retiro y disposición final de escombros o material sobrante de obra. Distancia máxima 20 Km</t>
  </si>
  <si>
    <t>SUBTOTAL CAPITULO 10</t>
  </si>
  <si>
    <t>REDES ELÉCTRICAS, COMUNICACIONES Y DE ILUMINACIÓN</t>
  </si>
  <si>
    <t>ILUMINACIÓN</t>
  </si>
  <si>
    <t>Desmonte y retiro de luminarias existentes en las áreas que serán intervenidas. Incluye: Retiro de cable, caja, canaleta, revisión, mantenimiento y entrega a la supervisión.</t>
  </si>
  <si>
    <t>Suministro e instalación de Luminaria panel LED rectangular, 48 W, 3600 lm, 30X120 cm con marco. Incluye cable No 16 encauchetado y accesorios requeridos para su correcta instalación. Incluye suministro e instalación del marco acorde al tipo de luminaria.</t>
  </si>
  <si>
    <t>Suministro e instalación de Luminaria LED hermética, 2x18 W, 3600 lm, 30X120 cm con marco. Incluye cable No 16 encauchetado y accesorios requeridos para su correcta instalación. Incluye suministro e instalación del marco acorde al tipo de luminaria.</t>
  </si>
  <si>
    <t>Suministro e instalación de luminaria cuadrada LED de incrustar de 24W. Incluye accesorios para su correcta instalación.</t>
  </si>
  <si>
    <t>Suministro e instalación de luminaria led de emergencia tipo Mickey Mouse.</t>
  </si>
  <si>
    <t>Suministro e instalación de aviso luminoso de SALIDA de emergencia.</t>
  </si>
  <si>
    <t>Instalación salida de iluminación general o de emergencia, sobrepuesta o en cielo raso. Incluye 3 m de cable No. 14 PE-HF-FR-LS. Inclye 3 m de tubería EMT 3/4" con accesorios requeridos para su correcta instalación.</t>
  </si>
  <si>
    <t>TOMACORRIENTES NORMALES Y REGULADOS.</t>
  </si>
  <si>
    <t>Desmonte de canaleta existente. Incluye: Retiro de todo tipo de salida eléctrica, tomacorrientes normales, regulados, salidas de datos y cableado.</t>
  </si>
  <si>
    <t>Gb</t>
  </si>
  <si>
    <t>Suministro e instalación de salida para tomacorriente tipo normal en conductor de cobre 12 AWG. Incluye tubería EMT de 3/4" por piso y muros.</t>
  </si>
  <si>
    <t>Suministro e instalación de salida para tomacorriente tipo regulado en conductor de cobre 12 AWG. Incluye tubería PVC de 3/4" por piso y muros.</t>
  </si>
  <si>
    <t>Suministro e instalación de salida de tomacorriente bifásico, 220 V. Incluye tomacorriente y cable de cobre 10 AWG</t>
  </si>
  <si>
    <t>Suministro e instalación de salida de tomacorriente trifliar, 220 V, 30 A. Incluye tomacorriente y cable de cobre 10 AWG</t>
  </si>
  <si>
    <t>Suministro e instalación de salida de tomacorriente trifliar, tipo industrial, 220 V, 50 A. Incluye tomacorriente</t>
  </si>
  <si>
    <t>Suministro e instalación de ducto evolutivo DLP de 105X50 mm, marca LEGRAND Ref. D10422 o similar. Incluye cubierta, tabique de separación, uniones de canaleta y tapa, T´s, ángulos interiores, exteriores y planos.</t>
  </si>
  <si>
    <t>INTERRUPTORES</t>
  </si>
  <si>
    <t>Suministro e instalación de interruptor manual sencillo de incrustar.</t>
  </si>
  <si>
    <t>Suministro e instalación de interruptor manual doble de incrustar.</t>
  </si>
  <si>
    <t>ACOMETIDA, TABLERO DE DISTRIBUCIÓN Y PROTECCIONES</t>
  </si>
  <si>
    <t>Alimentador 3xNo.2(F+F+F)+1xNo. 2 (N)+ 1xNo4 (T) AWG libres de halógenos, desde cuarto técnico. Incluye tramo de tubería de EMT con accesorios de salida para conexión al tablero eléctrico.</t>
  </si>
  <si>
    <t>Alimentador 3xNo.8(F+F+F)+1xNo.8 (N)+ 1xNo10 (T) AWG libres de halógenos, desde cuarto técnico, sube a bandeja portacables para alimentar tableros eléctricos. Incluye tramo de tubería de EMT con accesorios de salida de la bandeja para llegar al tablero eléctrico.</t>
  </si>
  <si>
    <t>Alimentador 3xNo.10(F+F+F)+1xNo.10 (N)+ 1xNo12 (T) AWG libres de halógenos, desde cuarto técnico, sube a bandeja portacables para alimentar tableros eléctricos. Incluye tramo de tubería de EMT con accesorios de salida de la bandeja para llegar al tablero eléctrico.</t>
  </si>
  <si>
    <t>Alimentador No.10 AWG libres de halógenos para circuitos a 220 V bifásicos y trifásicos, desde cada uno de los tableros respectivos. Incluye tramo de tubería de EMT con accesorios para conexión a ducto evolutivo o en muebles según corresponda.</t>
  </si>
  <si>
    <t>Alimentador No.12 AWG libres de halógenos para circuitos generales, regulados y a 220 V, desde cada uno de los tableros respectivos. Incluye tramo de tubería de EMT con accesorios para conexión a ducto evolutivo o en muebles según corresponda.</t>
  </si>
  <si>
    <t>Alimentador No.14 AWG libres de halógenos para circuitos de iluminación, desde cada uno de los tableros respectivos. Incluye tramo de tubería de EMT con accesorios para conexión a ducto evolutivo o en muebles según corresponda.</t>
  </si>
  <si>
    <t>Suministro e instalación de tablero de distribución trifásico con barraje de neutro y tierra de 24 circuitos, incluye puerta y totalizador.</t>
  </si>
  <si>
    <t>Suministro e instalación de tablero de distribución trifásico con barraje de neutro y tierra de 18 circuitos, incluye puerta.</t>
  </si>
  <si>
    <t>Suministro e instalación de tablero de distribución bifásico para tablero regulado con barraje de neutro y tierra de 8 circuitos, incluye puerta.</t>
  </si>
  <si>
    <t>Suministro e instalación de Interruptor de incrustar. 1x20 A, 1x30, 2x20, 2x30 A.</t>
  </si>
  <si>
    <t>CABLEADO ESTRUCTURADO</t>
  </si>
  <si>
    <t>Suministro e instalación de cable UTP Cat 6 AMP</t>
  </si>
  <si>
    <t>Suministro e instalación de salida de datos sencilla. Incluye Jacks RJ45 cat. 6AMP, ponchada, marquillado y accesorios necesarios para su instalación.</t>
  </si>
  <si>
    <t>Suministro e instalación de salida doble de voz y datos. Incluye Jacks RJ45 cat. 6AMP, ponchada, marquillado y accesorios necesarios para su instalación.</t>
  </si>
  <si>
    <t>Cerificación de puntos de datos</t>
  </si>
  <si>
    <t>SUBTOTAL CAPITULO 11</t>
  </si>
  <si>
    <t>EQUIPOS ESPECIALES</t>
  </si>
  <si>
    <t>LABORATORIO DE FUNDICION Y DEFORMACIÓN PLÁSTICA</t>
  </si>
  <si>
    <t>Suministro e instalación de extractor tipo hongo para calor y humos general de los laboratorios</t>
  </si>
  <si>
    <t>LABORATORIO DE VIBRACIONES MECANICAS Y TRIBOLOGIA</t>
  </si>
  <si>
    <t>Suministro e instalación de caja de ventilacion para inyección de aire en laboratorios</t>
  </si>
  <si>
    <t>Suministro de equipo de 24.000 BTU/h marca Panasonic inverter Instalación de equipos, base y arranque.</t>
  </si>
  <si>
    <t>DESMONTE E INSTALACION DE DISPOSITIVOS DEL SISTEMA DE DETECCION DE INCENDIO, LABORATORIOS EDIFICIO DE MECANICA, UTP.</t>
  </si>
  <si>
    <t>Desmonte e instalación de dispositivos del sistema de detección de incendio, incluye: Desmonte de Equipos de Deteccion de Inncedio y Audio Evacuacion, Detectores de
Humo, Detectores Termicos, Dispositivos de señal de Audio Evacuacion, Desmonte de tuberia EMT, cajas de paso tipo radwelt, y cableado de comunicación y potencia; Instalacion y puesta en funcionamiento de dsipositivos de Deteccion de Incendio y Audio Evacuacion, en laboratorios, incluye programacion, pruebas y puesta en funcionamiento; Suministro e Instalacion de Tubería EMT 3/4" incluye accesorios y elementos Electricos, Cable NFPL 18/2 AWG, Cable THHN No. 14 AWG X 2 Conductores, Suministro e Instalacion de Detector de Humo Fotoeléctrico, Direccionable y su respectiva programación, equipo y herramienta.</t>
  </si>
  <si>
    <t>SUBTOTAL CAPITULO 12</t>
  </si>
  <si>
    <t>VARIOS</t>
  </si>
  <si>
    <t>Aseo general de la obra.</t>
  </si>
  <si>
    <t>SUBTOTAL CAPITULO 15</t>
  </si>
  <si>
    <t>1.12</t>
  </si>
  <si>
    <t>Asesor Equipos Especiales y estructuras metálicas</t>
  </si>
  <si>
    <t>&gt; 0,20 x PO</t>
  </si>
  <si>
    <t>TOTAL SIN 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</si>
</sst>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1" formatCode="_-* #,##0_-;\-* #,##0_-;_-* &quot;-&quot;_-;_-@_-"/>
    <numFmt numFmtId="43" formatCode="_-* #,##0.00_-;\-* #,##0.00_-;_-* &quot;-&quot;??_-;_-@_-"/>
    <numFmt numFmtId="164" formatCode="_-&quot;$&quot;\ * #,##0_-;\-&quot;$&quot;\ * #,##0_-;_-&quot;$&quot;\ * &quot;-&quot;_-;_-@_-"/>
    <numFmt numFmtId="165" formatCode="_-&quot;$&quot;\ * #,##0.00_-;\-&quot;$&quot;\ * #,##0.00_-;_-&quot;$&quot;\ * &quot;-&quot;??_-;_-@_-"/>
    <numFmt numFmtId="166" formatCode="_-&quot;$&quot;* #,##0_-;\-&quot;$&quot;* #,##0_-;_-&quot;$&quot;* &quot;-&quot;_-;_-@_-"/>
    <numFmt numFmtId="167" formatCode="_-&quot;$&quot;* #,##0.00_-;\-&quot;$&quot;* #,##0.00_-;_-&quot;$&quot;* &quot;-&quot;??_-;_-@_-"/>
    <numFmt numFmtId="168" formatCode="_ &quot;$&quot;\ * #,##0.00_ ;_ &quot;$&quot;\ * \-#,##0.00_ ;_ &quot;$&quot;\ * &quot;-&quot;??_ ;_ @_ "/>
    <numFmt numFmtId="169" formatCode="&quot;$&quot;#,##0"/>
    <numFmt numFmtId="170" formatCode="_(* #,##0.00_);_(* \(#,##0.00\);_(* &quot;-&quot;??_);_(@_)"/>
    <numFmt numFmtId="171" formatCode="#,##0.0000"/>
    <numFmt numFmtId="172" formatCode="_(&quot;$&quot;\ * #,##0.00_);_(&quot;$&quot;\ * \(#,##0.00\);_(&quot;$&quot;\ * &quot;-&quot;??_);_(@_)"/>
    <numFmt numFmtId="173" formatCode="_(* #,##0_);_(* \(#,##0\);_(* &quot;-&quot;_);_(@_)"/>
    <numFmt numFmtId="174" formatCode="_-* #,##0.00\ &quot;€&quot;_-;\-* #,##0.00\ &quot;€&quot;_-;_-* &quot;-&quot;??\ &quot;€&quot;_-;_-@_-"/>
    <numFmt numFmtId="175" formatCode="0.0"/>
    <numFmt numFmtId="176" formatCode="#,##0.0"/>
    <numFmt numFmtId="177" formatCode="_-&quot;$&quot;* #,##0_-;\-&quot;$&quot;* #,##0_-;_-&quot;$&quot;* &quot;-&quot;??_-;_-@_-"/>
    <numFmt numFmtId="178" formatCode="_-&quot;$&quot;* #,##0.0_-;\-&quot;$&quot;* #,##0.0_-;_-&quot;$&quot;* &quot;-&quot;??_-;_-@_-"/>
    <numFmt numFmtId="179" formatCode="_([$$-240A]\ * #,##0.0_);_([$$-240A]\ * \(#,##0.0\);_([$$-240A]\ * &quot;-&quot;_);_(@_)"/>
    <numFmt numFmtId="180" formatCode="_([$$-240A]\ * #,##0_);_([$$-240A]\ * \(#,##0\);_([$$-240A]\ * &quot;-&quot;_);_(@_)"/>
    <numFmt numFmtId="181" formatCode="&quot;$&quot;#,##0;[Red]\-&quot;$&quot;#,##0"/>
    <numFmt numFmtId="182" formatCode="_(&quot;$&quot;* #,##0.00_);_(&quot;$&quot;* \(#,##0.00\);_(&quot;$&quot;* &quot;-&quot;??_);_(@_)"/>
    <numFmt numFmtId="183" formatCode="_(&quot;$&quot;* #,##0.0_);_(&quot;$&quot;* \(#,##0.0\);_(&quot;$&quot;* &quot;-&quot;??_);_(@_)"/>
  </numFmts>
  <fonts count="62">
    <font>
      <sz val="11"/>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sz val="12"/>
      <color theme="1"/>
      <name val="Calibri"/>
      <family val="2"/>
      <charset val="134"/>
      <scheme val="minor"/>
    </font>
    <font>
      <b/>
      <sz val="12"/>
      <color theme="1"/>
      <name val="Arial"/>
      <family val="2"/>
    </font>
    <font>
      <sz val="10"/>
      <name val="Arial"/>
      <family val="2"/>
    </font>
    <font>
      <sz val="12"/>
      <color theme="1"/>
      <name val="Calibri"/>
      <family val="2"/>
      <scheme val="minor"/>
    </font>
    <font>
      <sz val="12"/>
      <color indexed="8"/>
      <name val="Arial"/>
      <family val="2"/>
    </font>
    <font>
      <b/>
      <sz val="10"/>
      <color indexed="8"/>
      <name val="Arial"/>
      <family val="2"/>
    </font>
    <font>
      <sz val="10"/>
      <color indexed="8"/>
      <name val="Arial"/>
      <family val="2"/>
    </font>
    <font>
      <b/>
      <sz val="10"/>
      <name val="Arial"/>
      <family val="2"/>
    </font>
    <font>
      <b/>
      <sz val="9"/>
      <name val="Arial"/>
      <family val="2"/>
    </font>
    <font>
      <sz val="10"/>
      <color theme="1"/>
      <name val="Arial"/>
      <family val="2"/>
    </font>
    <font>
      <sz val="11"/>
      <color indexed="8"/>
      <name val="Arial"/>
      <family val="2"/>
    </font>
    <font>
      <b/>
      <sz val="11"/>
      <color indexed="8"/>
      <name val="Arial"/>
      <family val="2"/>
    </font>
    <font>
      <sz val="9"/>
      <color indexed="8"/>
      <name val="Arial"/>
      <family val="2"/>
    </font>
    <font>
      <b/>
      <i/>
      <sz val="10"/>
      <color indexed="8"/>
      <name val="Arial"/>
      <family val="2"/>
    </font>
    <font>
      <b/>
      <i/>
      <sz val="12"/>
      <color theme="1"/>
      <name val="Arial"/>
      <family val="2"/>
    </font>
    <font>
      <sz val="12"/>
      <color theme="1"/>
      <name val="Arial"/>
      <family val="2"/>
    </font>
    <font>
      <b/>
      <sz val="10"/>
      <color theme="1"/>
      <name val="Arial"/>
      <family val="2"/>
    </font>
    <font>
      <vertAlign val="superscript"/>
      <sz val="10"/>
      <color theme="1"/>
      <name val="Arial"/>
      <family val="2"/>
    </font>
    <font>
      <b/>
      <sz val="16"/>
      <color theme="1"/>
      <name val="Arial"/>
      <family val="2"/>
    </font>
    <font>
      <sz val="9"/>
      <color theme="1"/>
      <name val="Arial"/>
      <family val="2"/>
    </font>
    <font>
      <sz val="11"/>
      <color indexed="8"/>
      <name val="Calibri"/>
      <family val="2"/>
    </font>
    <font>
      <sz val="11"/>
      <color theme="1"/>
      <name val="Arial"/>
      <family val="2"/>
    </font>
    <font>
      <sz val="12"/>
      <color theme="1"/>
      <name val="Times New Roman"/>
      <family val="1"/>
    </font>
    <font>
      <b/>
      <sz val="10"/>
      <color rgb="FF000000"/>
      <name val="Arial"/>
      <family val="2"/>
    </font>
    <font>
      <vertAlign val="superscript"/>
      <sz val="10"/>
      <color rgb="FF000000"/>
      <name val="Arial"/>
      <family val="2"/>
    </font>
    <font>
      <vertAlign val="superscript"/>
      <sz val="9"/>
      <color rgb="FF000000"/>
      <name val="Arial"/>
      <family val="2"/>
    </font>
    <font>
      <vertAlign val="superscript"/>
      <sz val="9"/>
      <color theme="1"/>
      <name val="Arial"/>
      <family val="2"/>
    </font>
    <font>
      <i/>
      <sz val="12"/>
      <color theme="1"/>
      <name val="Arial"/>
      <family val="2"/>
    </font>
    <font>
      <b/>
      <sz val="11"/>
      <color theme="1"/>
      <name val="Calibri"/>
      <family val="2"/>
      <scheme val="minor"/>
    </font>
    <font>
      <b/>
      <vertAlign val="superscript"/>
      <sz val="10"/>
      <color theme="1"/>
      <name val="Arial"/>
      <family val="2"/>
    </font>
    <font>
      <b/>
      <sz val="14"/>
      <color theme="1"/>
      <name val="Arial"/>
      <family val="2"/>
    </font>
    <font>
      <b/>
      <i/>
      <sz val="10"/>
      <color theme="1"/>
      <name val="Arial"/>
      <family val="2"/>
    </font>
    <font>
      <sz val="10"/>
      <name val="Courier"/>
      <family val="3"/>
    </font>
    <font>
      <sz val="12"/>
      <color rgb="FF000000"/>
      <name val="Arial"/>
      <family val="2"/>
    </font>
    <font>
      <sz val="12"/>
      <color theme="4"/>
      <name val="Arial"/>
      <family val="2"/>
    </font>
    <font>
      <sz val="10"/>
      <color rgb="FF000000"/>
      <name val="Arial"/>
      <family val="2"/>
    </font>
    <font>
      <sz val="11"/>
      <color theme="4"/>
      <name val="Arial"/>
      <family val="2"/>
    </font>
    <font>
      <sz val="10.5"/>
      <color theme="4"/>
      <name val="Arial"/>
      <family val="2"/>
    </font>
    <font>
      <sz val="10"/>
      <color indexed="8"/>
      <name val="MS Sans Serif"/>
    </font>
    <font>
      <sz val="8"/>
      <name val="Calibri"/>
      <family val="2"/>
      <scheme val="minor"/>
    </font>
    <font>
      <b/>
      <sz val="10"/>
      <name val="Times New Roman"/>
      <family val="1"/>
    </font>
    <font>
      <b/>
      <sz val="14"/>
      <color theme="1"/>
      <name val="Times New Roman"/>
      <family val="1"/>
    </font>
    <font>
      <b/>
      <sz val="10"/>
      <color theme="1"/>
      <name val="Times New Roman"/>
      <family val="1"/>
    </font>
    <font>
      <b/>
      <sz val="11"/>
      <name val="Times New Roman"/>
      <family val="1"/>
    </font>
    <font>
      <sz val="11"/>
      <name val="Arial"/>
      <family val="2"/>
    </font>
    <font>
      <b/>
      <sz val="12"/>
      <name val="Times New Roman"/>
      <family val="1"/>
    </font>
    <font>
      <sz val="11"/>
      <name val="Times New Roman"/>
      <family val="1"/>
    </font>
    <font>
      <sz val="10"/>
      <name val="Times New Roman"/>
      <family val="1"/>
    </font>
    <font>
      <sz val="10"/>
      <color indexed="8"/>
      <name val="MS Sans Serif"/>
      <family val="2"/>
    </font>
    <font>
      <sz val="11"/>
      <name val="Calibri"/>
      <family val="2"/>
      <scheme val="minor"/>
    </font>
    <font>
      <b/>
      <sz val="14"/>
      <name val="Times New Roman"/>
      <family val="1"/>
    </font>
    <font>
      <sz val="11"/>
      <name val="Tahoma"/>
      <family val="2"/>
    </font>
    <font>
      <sz val="12"/>
      <name val="Times New Roman"/>
      <family val="1"/>
    </font>
    <font>
      <sz val="18"/>
      <name val="Times New Roman"/>
      <family val="1"/>
    </font>
    <font>
      <b/>
      <sz val="18"/>
      <name val="Times New Roman"/>
      <family val="1"/>
    </font>
    <font>
      <sz val="11"/>
      <color theme="1"/>
      <name val="Times New Roman"/>
      <family val="1"/>
    </font>
    <font>
      <sz val="11"/>
      <color rgb="FFFFFF00"/>
      <name val="Calibri"/>
      <family val="2"/>
      <scheme val="minor"/>
    </font>
    <font>
      <sz val="11"/>
      <color theme="1"/>
      <name val="Tahoma"/>
      <family val="2"/>
    </font>
  </fonts>
  <fills count="12">
    <fill>
      <patternFill patternType="none"/>
    </fill>
    <fill>
      <patternFill patternType="gray125"/>
    </fill>
    <fill>
      <patternFill patternType="solid">
        <fgColor theme="0"/>
        <bgColor indexed="64"/>
      </patternFill>
    </fill>
    <fill>
      <patternFill patternType="solid">
        <fgColor indexed="65"/>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D9D9D9"/>
        <bgColor rgb="FF000000"/>
      </patternFill>
    </fill>
    <fill>
      <patternFill patternType="solid">
        <fgColor theme="2" tint="-9.9978637043366805E-2"/>
        <bgColor rgb="FF000000"/>
      </patternFill>
    </fill>
    <fill>
      <patternFill patternType="solid">
        <fgColor theme="2" tint="-9.9978637043366805E-2"/>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41">
    <xf numFmtId="0" fontId="0" fillId="0" borderId="0"/>
    <xf numFmtId="0" fontId="4" fillId="0" borderId="0"/>
    <xf numFmtId="0" fontId="3" fillId="0" borderId="0"/>
    <xf numFmtId="168" fontId="6" fillId="0" borderId="0" applyFont="0" applyFill="0" applyBorder="0" applyAlignment="0" applyProtection="0"/>
    <xf numFmtId="9" fontId="3" fillId="0" borderId="0" applyFont="0" applyFill="0" applyBorder="0" applyAlignment="0" applyProtection="0"/>
    <xf numFmtId="9" fontId="7" fillId="0" borderId="0" applyFont="0" applyFill="0" applyBorder="0" applyAlignment="0" applyProtection="0"/>
    <xf numFmtId="0" fontId="4" fillId="0" borderId="0"/>
    <xf numFmtId="9" fontId="4" fillId="0" borderId="0" applyFont="0" applyFill="0" applyBorder="0" applyAlignment="0" applyProtection="0"/>
    <xf numFmtId="170" fontId="7" fillId="0" borderId="0" applyFont="0" applyFill="0" applyBorder="0" applyAlignment="0" applyProtection="0"/>
    <xf numFmtId="170" fontId="3" fillId="0" borderId="0" applyFont="0" applyFill="0" applyBorder="0" applyAlignment="0" applyProtection="0"/>
    <xf numFmtId="0" fontId="2" fillId="0" borderId="0"/>
    <xf numFmtId="167"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0" fontId="1" fillId="0" borderId="0"/>
    <xf numFmtId="167" fontId="1" fillId="0" borderId="0" applyFont="0" applyFill="0" applyBorder="0" applyAlignment="0" applyProtection="0"/>
    <xf numFmtId="9" fontId="1" fillId="0" borderId="0" applyFont="0" applyFill="0" applyBorder="0" applyAlignment="0" applyProtection="0"/>
    <xf numFmtId="166" fontId="23" fillId="0" borderId="0" applyFont="0" applyFill="0" applyBorder="0" applyAlignment="0" applyProtection="0"/>
    <xf numFmtId="0" fontId="3" fillId="0" borderId="0"/>
    <xf numFmtId="0" fontId="23" fillId="0" borderId="0">
      <alignment vertical="center"/>
    </xf>
    <xf numFmtId="172" fontId="24" fillId="0" borderId="0" applyFont="0" applyFill="0" applyBorder="0" applyAlignment="0" applyProtection="0"/>
    <xf numFmtId="41" fontId="3" fillId="0" borderId="0" applyFont="0" applyFill="0" applyBorder="0" applyAlignment="0" applyProtection="0"/>
    <xf numFmtId="39" fontId="36" fillId="0" borderId="0"/>
    <xf numFmtId="172" fontId="3" fillId="0" borderId="0" applyFont="0" applyFill="0" applyBorder="0" applyAlignment="0" applyProtection="0"/>
    <xf numFmtId="0" fontId="6" fillId="0" borderId="0"/>
    <xf numFmtId="41" fontId="3" fillId="0" borderId="0" applyFont="0" applyFill="0" applyBorder="0" applyAlignment="0" applyProtection="0"/>
    <xf numFmtId="173" fontId="3" fillId="0" borderId="0" applyFont="0" applyFill="0" applyBorder="0" applyAlignment="0" applyProtection="0"/>
    <xf numFmtId="0" fontId="42" fillId="0" borderId="0"/>
    <xf numFmtId="170" fontId="3" fillId="0" borderId="0" applyFont="0" applyFill="0" applyBorder="0" applyAlignment="0" applyProtection="0"/>
    <xf numFmtId="0" fontId="24" fillId="0" borderId="0"/>
    <xf numFmtId="174" fontId="3" fillId="0" borderId="0" applyFont="0" applyFill="0" applyBorder="0" applyAlignment="0" applyProtection="0"/>
    <xf numFmtId="0" fontId="6" fillId="0" borderId="0"/>
    <xf numFmtId="0" fontId="25" fillId="0" borderId="0"/>
    <xf numFmtId="165" fontId="25" fillId="0" borderId="0" applyFont="0" applyFill="0" applyBorder="0" applyAlignment="0" applyProtection="0"/>
    <xf numFmtId="164" fontId="3" fillId="0" borderId="0" applyFont="0" applyFill="0" applyBorder="0" applyAlignment="0" applyProtection="0"/>
    <xf numFmtId="0" fontId="39" fillId="0" borderId="0"/>
    <xf numFmtId="0" fontId="39" fillId="0" borderId="0"/>
    <xf numFmtId="43" fontId="3" fillId="0" borderId="0" applyFont="0" applyFill="0" applyBorder="0" applyAlignment="0" applyProtection="0"/>
    <xf numFmtId="167" fontId="3" fillId="0" borderId="0" applyFont="0" applyFill="0" applyBorder="0" applyAlignment="0" applyProtection="0"/>
    <xf numFmtId="0" fontId="52" fillId="0" borderId="0"/>
    <xf numFmtId="182" fontId="42" fillId="0" borderId="0" applyFont="0" applyFill="0" applyBorder="0" applyAlignment="0" applyProtection="0"/>
  </cellStyleXfs>
  <cellXfs count="360">
    <xf numFmtId="0" fontId="0" fillId="0" borderId="0" xfId="0"/>
    <xf numFmtId="0" fontId="8" fillId="2" borderId="0" xfId="10" applyFont="1" applyFill="1" applyAlignment="1">
      <alignment vertical="center"/>
    </xf>
    <xf numFmtId="0" fontId="8" fillId="2" borderId="0" xfId="10" applyFont="1" applyFill="1" applyAlignment="1">
      <alignment horizontal="center" vertical="center"/>
    </xf>
    <xf numFmtId="0" fontId="8" fillId="2" borderId="0" xfId="10" applyFont="1" applyFill="1" applyAlignment="1">
      <alignment vertical="center" wrapText="1"/>
    </xf>
    <xf numFmtId="0" fontId="8" fillId="2" borderId="0" xfId="10" applyFont="1" applyFill="1" applyAlignment="1">
      <alignment horizontal="center" vertical="center" wrapText="1"/>
    </xf>
    <xf numFmtId="0" fontId="8" fillId="2" borderId="0" xfId="10" applyFont="1" applyFill="1" applyAlignment="1">
      <alignment horizontal="right" vertical="center"/>
    </xf>
    <xf numFmtId="169" fontId="8" fillId="2" borderId="0" xfId="11" applyNumberFormat="1" applyFont="1" applyFill="1" applyAlignment="1">
      <alignment horizontal="right" vertical="center"/>
    </xf>
    <xf numFmtId="169" fontId="10" fillId="2" borderId="0" xfId="11" applyNumberFormat="1" applyFont="1" applyFill="1" applyAlignment="1">
      <alignment horizontal="right" vertical="center"/>
    </xf>
    <xf numFmtId="9" fontId="10" fillId="2" borderId="0" xfId="13" applyFont="1" applyFill="1" applyAlignment="1">
      <alignment horizontal="right" vertical="center"/>
    </xf>
    <xf numFmtId="0" fontId="8" fillId="2" borderId="0" xfId="10" applyFont="1" applyFill="1" applyAlignment="1">
      <alignment horizontal="center" vertical="center" wrapText="1"/>
    </xf>
    <xf numFmtId="0" fontId="6" fillId="0" borderId="1" xfId="0" applyFont="1" applyBorder="1" applyAlignment="1">
      <alignment horizontal="center" vertical="center" wrapText="1"/>
    </xf>
    <xf numFmtId="0" fontId="10" fillId="2" borderId="0" xfId="10" applyFont="1" applyFill="1" applyAlignment="1">
      <alignment vertical="center"/>
    </xf>
    <xf numFmtId="0" fontId="10" fillId="2" borderId="0" xfId="10" applyFont="1" applyFill="1" applyAlignment="1">
      <alignment horizontal="center" vertical="center"/>
    </xf>
    <xf numFmtId="169" fontId="10" fillId="2" borderId="0" xfId="11" applyNumberFormat="1" applyFont="1" applyFill="1" applyBorder="1" applyAlignment="1">
      <alignment horizontal="right" vertical="center"/>
    </xf>
    <xf numFmtId="3" fontId="10" fillId="2" borderId="0" xfId="11" applyNumberFormat="1" applyFont="1" applyFill="1" applyBorder="1" applyAlignment="1">
      <alignment horizontal="right" vertical="center"/>
    </xf>
    <xf numFmtId="0" fontId="10" fillId="2" borderId="0" xfId="10" applyFont="1" applyFill="1" applyAlignment="1">
      <alignment vertical="center" wrapText="1"/>
    </xf>
    <xf numFmtId="0" fontId="10" fillId="2" borderId="0" xfId="10" applyFont="1" applyFill="1" applyAlignment="1">
      <alignment horizontal="center" vertical="center" wrapText="1"/>
    </xf>
    <xf numFmtId="0" fontId="10" fillId="2" borderId="0" xfId="10" applyFont="1" applyFill="1" applyAlignment="1">
      <alignment horizontal="right" vertical="center"/>
    </xf>
    <xf numFmtId="0" fontId="8" fillId="2" borderId="0" xfId="10" applyFont="1" applyFill="1" applyAlignment="1">
      <alignment horizontal="center" vertical="center" wrapText="1"/>
    </xf>
    <xf numFmtId="0" fontId="8" fillId="2" borderId="0" xfId="14" applyFont="1" applyFill="1" applyAlignment="1">
      <alignment vertical="center"/>
    </xf>
    <xf numFmtId="0" fontId="9" fillId="2" borderId="0" xfId="14" applyFont="1" applyFill="1" applyAlignment="1">
      <alignment horizontal="center" vertical="center" wrapText="1"/>
    </xf>
    <xf numFmtId="0" fontId="8" fillId="2" borderId="0" xfId="14" applyFont="1" applyFill="1" applyAlignment="1">
      <alignment horizontal="center" vertical="center"/>
    </xf>
    <xf numFmtId="169" fontId="8" fillId="2" borderId="0" xfId="15" applyNumberFormat="1" applyFont="1" applyFill="1" applyAlignment="1">
      <alignment horizontal="right" vertical="center"/>
    </xf>
    <xf numFmtId="3" fontId="14" fillId="2" borderId="7" xfId="15" applyNumberFormat="1" applyFont="1" applyFill="1" applyBorder="1" applyAlignment="1">
      <alignment horizontal="right" vertical="center"/>
    </xf>
    <xf numFmtId="0" fontId="14" fillId="2" borderId="8" xfId="14" applyFont="1" applyFill="1" applyBorder="1" applyAlignment="1">
      <alignment vertical="center" wrapText="1"/>
    </xf>
    <xf numFmtId="0" fontId="14" fillId="2" borderId="2" xfId="14" applyFont="1" applyFill="1" applyBorder="1" applyAlignment="1">
      <alignment horizontal="center" vertical="center" wrapText="1"/>
    </xf>
    <xf numFmtId="0" fontId="14" fillId="2" borderId="2" xfId="14" applyFont="1" applyFill="1" applyBorder="1" applyAlignment="1">
      <alignment horizontal="right" vertical="center"/>
    </xf>
    <xf numFmtId="169" fontId="14" fillId="2" borderId="2" xfId="15" applyNumberFormat="1" applyFont="1" applyFill="1" applyBorder="1" applyAlignment="1">
      <alignment horizontal="right" vertical="center"/>
    </xf>
    <xf numFmtId="169" fontId="8" fillId="2" borderId="2" xfId="15" applyNumberFormat="1" applyFont="1" applyFill="1" applyBorder="1" applyAlignment="1">
      <alignment horizontal="right" vertical="center"/>
    </xf>
    <xf numFmtId="169" fontId="14" fillId="2" borderId="9" xfId="15" applyNumberFormat="1" applyFont="1" applyFill="1" applyBorder="1" applyAlignment="1">
      <alignment horizontal="right" vertical="center"/>
    </xf>
    <xf numFmtId="0" fontId="8" fillId="2" borderId="0" xfId="14" applyFont="1" applyFill="1" applyAlignment="1">
      <alignment vertical="center" wrapText="1"/>
    </xf>
    <xf numFmtId="4" fontId="13" fillId="3" borderId="1" xfId="0" applyNumberFormat="1" applyFont="1" applyFill="1" applyBorder="1" applyAlignment="1">
      <alignment horizontal="center" vertical="center"/>
    </xf>
    <xf numFmtId="169" fontId="10" fillId="2" borderId="1" xfId="15" applyNumberFormat="1" applyFont="1" applyFill="1" applyBorder="1" applyAlignment="1">
      <alignment horizontal="right" vertical="center" wrapText="1"/>
    </xf>
    <xf numFmtId="0" fontId="10" fillId="2" borderId="1" xfId="14" applyFont="1" applyFill="1" applyBorder="1" applyAlignment="1">
      <alignment vertical="center" wrapText="1"/>
    </xf>
    <xf numFmtId="169" fontId="10" fillId="2" borderId="1" xfId="15" applyNumberFormat="1" applyFont="1" applyFill="1" applyBorder="1" applyAlignment="1">
      <alignment horizontal="right" vertical="center"/>
    </xf>
    <xf numFmtId="0" fontId="10" fillId="2" borderId="1" xfId="14" applyFont="1" applyFill="1" applyBorder="1" applyAlignment="1">
      <alignment horizontal="left" vertical="center"/>
    </xf>
    <xf numFmtId="0" fontId="10" fillId="2" borderId="1" xfId="14" applyFont="1" applyFill="1" applyBorder="1" applyAlignment="1">
      <alignment horizontal="center" vertical="center" wrapText="1"/>
    </xf>
    <xf numFmtId="3" fontId="10" fillId="2" borderId="1" xfId="15" applyNumberFormat="1" applyFont="1" applyFill="1" applyBorder="1" applyAlignment="1">
      <alignment horizontal="center" vertical="center"/>
    </xf>
    <xf numFmtId="171" fontId="10" fillId="2" borderId="1" xfId="16" applyNumberFormat="1" applyFont="1" applyFill="1" applyBorder="1" applyAlignment="1">
      <alignment horizontal="center" vertical="center"/>
    </xf>
    <xf numFmtId="171" fontId="10" fillId="2" borderId="1" xfId="15" applyNumberFormat="1" applyFont="1" applyFill="1" applyBorder="1" applyAlignment="1">
      <alignment horizontal="center" vertical="center"/>
    </xf>
    <xf numFmtId="0" fontId="10" fillId="2" borderId="0" xfId="14" applyFont="1" applyFill="1" applyAlignment="1">
      <alignment horizontal="center" vertical="center"/>
    </xf>
    <xf numFmtId="0" fontId="10" fillId="2" borderId="0" xfId="14" applyFont="1" applyFill="1" applyAlignment="1">
      <alignment vertical="center" wrapText="1"/>
    </xf>
    <xf numFmtId="0" fontId="10" fillId="2" borderId="0" xfId="14" applyFont="1" applyFill="1" applyAlignment="1">
      <alignment horizontal="center" vertical="center" wrapText="1"/>
    </xf>
    <xf numFmtId="0" fontId="10" fillId="2" borderId="0" xfId="14" applyFont="1" applyFill="1" applyAlignment="1">
      <alignment horizontal="right" vertical="center"/>
    </xf>
    <xf numFmtId="169" fontId="10" fillId="2" borderId="0" xfId="15" applyNumberFormat="1" applyFont="1" applyFill="1" applyAlignment="1">
      <alignment horizontal="right" vertical="center"/>
    </xf>
    <xf numFmtId="0" fontId="8" fillId="2" borderId="0" xfId="14" applyFont="1" applyFill="1" applyAlignment="1">
      <alignment horizontal="center" vertical="center" wrapText="1"/>
    </xf>
    <xf numFmtId="0" fontId="8" fillId="2" borderId="0" xfId="14" applyFont="1" applyFill="1" applyAlignment="1">
      <alignment horizontal="right" vertical="center"/>
    </xf>
    <xf numFmtId="9" fontId="10" fillId="2" borderId="0" xfId="13" applyFont="1" applyFill="1" applyAlignment="1">
      <alignment horizontal="center" vertical="center"/>
    </xf>
    <xf numFmtId="0" fontId="10" fillId="2" borderId="1" xfId="14" applyFont="1" applyFill="1" applyBorder="1" applyAlignment="1">
      <alignment horizontal="center" vertical="center"/>
    </xf>
    <xf numFmtId="169" fontId="8" fillId="2" borderId="0" xfId="14" applyNumberFormat="1" applyFont="1" applyFill="1" applyAlignment="1">
      <alignment vertical="center"/>
    </xf>
    <xf numFmtId="0" fontId="8" fillId="2" borderId="0" xfId="10" applyFont="1" applyFill="1" applyAlignment="1">
      <alignment horizontal="center" vertical="center" wrapText="1"/>
    </xf>
    <xf numFmtId="0" fontId="10" fillId="2" borderId="0" xfId="10" applyFont="1" applyFill="1" applyBorder="1" applyAlignment="1">
      <alignment horizontal="left" vertical="center"/>
    </xf>
    <xf numFmtId="0" fontId="8" fillId="2" borderId="0" xfId="14" applyFont="1" applyFill="1" applyAlignment="1">
      <alignment horizontal="center" vertical="center" wrapText="1"/>
    </xf>
    <xf numFmtId="0" fontId="9" fillId="2" borderId="0" xfId="14" applyFont="1" applyFill="1" applyAlignment="1">
      <alignment horizontal="center" vertical="center" wrapText="1"/>
    </xf>
    <xf numFmtId="169" fontId="8" fillId="2" borderId="0" xfId="15" applyNumberFormat="1" applyFont="1" applyFill="1" applyBorder="1" applyAlignment="1">
      <alignment horizontal="right" vertical="center"/>
    </xf>
    <xf numFmtId="0" fontId="9" fillId="2" borderId="4" xfId="14" applyFont="1" applyFill="1" applyBorder="1" applyAlignment="1">
      <alignment horizontal="center" vertical="center" wrapText="1"/>
    </xf>
    <xf numFmtId="0" fontId="9" fillId="2" borderId="5" xfId="14" applyFont="1" applyFill="1" applyBorder="1" applyAlignment="1">
      <alignment horizontal="center" vertical="center" wrapText="1"/>
    </xf>
    <xf numFmtId="3" fontId="14" fillId="2" borderId="7" xfId="15" applyNumberFormat="1" applyFont="1" applyFill="1" applyBorder="1" applyAlignment="1">
      <alignment horizontal="right" vertical="center"/>
    </xf>
    <xf numFmtId="0" fontId="10" fillId="2" borderId="3" xfId="14" applyFont="1" applyFill="1" applyBorder="1" applyAlignment="1">
      <alignment horizontal="left" vertical="center" wrapText="1"/>
    </xf>
    <xf numFmtId="0" fontId="0" fillId="3" borderId="0" xfId="0" applyFill="1"/>
    <xf numFmtId="0" fontId="0" fillId="3" borderId="0" xfId="0" applyFont="1" applyFill="1"/>
    <xf numFmtId="0" fontId="19" fillId="2" borderId="0" xfId="10" applyFont="1" applyFill="1" applyAlignment="1">
      <alignment horizontal="center" vertical="center"/>
    </xf>
    <xf numFmtId="0" fontId="19" fillId="2" borderId="0" xfId="10" applyFont="1" applyFill="1" applyAlignment="1">
      <alignment vertical="center" wrapText="1"/>
    </xf>
    <xf numFmtId="0" fontId="19" fillId="2" borderId="0" xfId="10" applyFont="1" applyFill="1" applyAlignment="1">
      <alignment horizontal="center" vertical="center" wrapText="1"/>
    </xf>
    <xf numFmtId="0" fontId="13" fillId="0" borderId="1" xfId="0" applyFont="1" applyBorder="1" applyAlignment="1">
      <alignment vertical="center" wrapText="1"/>
    </xf>
    <xf numFmtId="0" fontId="13" fillId="3" borderId="0" xfId="0" applyFont="1" applyFill="1"/>
    <xf numFmtId="0" fontId="20" fillId="0" borderId="1" xfId="0" applyFont="1" applyBorder="1" applyAlignment="1">
      <alignment horizontal="center" vertical="center"/>
    </xf>
    <xf numFmtId="0" fontId="13" fillId="0" borderId="1" xfId="0" applyFont="1" applyBorder="1" applyAlignment="1">
      <alignment horizontal="center" vertical="center"/>
    </xf>
    <xf numFmtId="0" fontId="14" fillId="2" borderId="0" xfId="14" applyFont="1" applyFill="1" applyBorder="1" applyAlignment="1">
      <alignment vertical="center" wrapText="1"/>
    </xf>
    <xf numFmtId="0" fontId="14" fillId="2" borderId="0" xfId="14" applyFont="1" applyFill="1" applyBorder="1" applyAlignment="1">
      <alignment horizontal="center" vertical="center" wrapText="1"/>
    </xf>
    <xf numFmtId="0" fontId="14" fillId="2" borderId="0" xfId="14" applyFont="1" applyFill="1" applyBorder="1" applyAlignment="1">
      <alignment horizontal="right" vertical="center"/>
    </xf>
    <xf numFmtId="169" fontId="14" fillId="2" borderId="0" xfId="15" applyNumberFormat="1" applyFont="1" applyFill="1" applyBorder="1" applyAlignment="1">
      <alignment horizontal="right" vertical="center"/>
    </xf>
    <xf numFmtId="0" fontId="13" fillId="0" borderId="1" xfId="0" applyFont="1" applyBorder="1" applyAlignment="1">
      <alignment horizontal="center" vertical="center" wrapText="1"/>
    </xf>
    <xf numFmtId="0" fontId="13" fillId="0" borderId="1" xfId="0" applyFont="1" applyBorder="1" applyAlignment="1">
      <alignment horizontal="right" vertical="center" wrapText="1"/>
    </xf>
    <xf numFmtId="0" fontId="19" fillId="0" borderId="1" xfId="0" applyFont="1" applyBorder="1" applyAlignment="1">
      <alignment vertical="center" wrapText="1"/>
    </xf>
    <xf numFmtId="0" fontId="16" fillId="2" borderId="0" xfId="10" applyFont="1" applyFill="1" applyAlignment="1">
      <alignment horizontal="left" vertical="center"/>
    </xf>
    <xf numFmtId="0" fontId="23" fillId="0" borderId="0" xfId="0" applyFont="1"/>
    <xf numFmtId="0" fontId="13" fillId="0" borderId="0" xfId="0" applyFont="1"/>
    <xf numFmtId="0" fontId="13" fillId="0" borderId="0" xfId="0" applyFont="1" applyBorder="1"/>
    <xf numFmtId="0" fontId="13" fillId="3" borderId="0" xfId="0" applyFont="1" applyFill="1" applyBorder="1"/>
    <xf numFmtId="0" fontId="6" fillId="0" borderId="1" xfId="0" applyFont="1" applyBorder="1" applyAlignment="1">
      <alignment horizontal="justify" vertical="center" wrapText="1"/>
    </xf>
    <xf numFmtId="0" fontId="19" fillId="3" borderId="0" xfId="0" applyFont="1" applyFill="1" applyAlignment="1">
      <alignment vertical="center"/>
    </xf>
    <xf numFmtId="0" fontId="26" fillId="3" borderId="0" xfId="0" applyFont="1" applyFill="1" applyAlignment="1">
      <alignment vertical="center"/>
    </xf>
    <xf numFmtId="0" fontId="19" fillId="3" borderId="0" xfId="0" applyFont="1" applyFill="1" applyAlignment="1">
      <alignment horizontal="justify" vertical="center"/>
    </xf>
    <xf numFmtId="169" fontId="16" fillId="0" borderId="1" xfId="15"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center" vertical="center"/>
    </xf>
    <xf numFmtId="0" fontId="23" fillId="0"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0" fillId="0" borderId="1" xfId="0" applyFont="1" applyFill="1" applyBorder="1" applyAlignment="1">
      <alignment horizontal="center"/>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0" fillId="0" borderId="9" xfId="0" applyBorder="1"/>
    <xf numFmtId="0" fontId="0" fillId="0" borderId="2" xfId="0" applyBorder="1"/>
    <xf numFmtId="0" fontId="0" fillId="0" borderId="8" xfId="0" applyBorder="1"/>
    <xf numFmtId="0" fontId="0" fillId="0" borderId="7" xfId="0" applyBorder="1"/>
    <xf numFmtId="0" fontId="0" fillId="0" borderId="6" xfId="0" applyBorder="1"/>
    <xf numFmtId="0" fontId="13" fillId="0" borderId="0" xfId="0" applyFont="1" applyAlignment="1">
      <alignment horizontal="right"/>
    </xf>
    <xf numFmtId="0" fontId="13" fillId="0" borderId="1" xfId="0" applyFont="1" applyBorder="1"/>
    <xf numFmtId="0" fontId="20" fillId="0" borderId="13" xfId="0" applyFont="1" applyBorder="1" applyAlignment="1">
      <alignment horizontal="center" vertical="center"/>
    </xf>
    <xf numFmtId="0" fontId="20" fillId="0" borderId="7" xfId="0" applyFont="1" applyBorder="1" applyAlignment="1">
      <alignment horizontal="center" vertical="center"/>
    </xf>
    <xf numFmtId="0" fontId="22" fillId="0" borderId="0" xfId="0" applyFont="1" applyAlignment="1">
      <alignment horizontal="left" vertical="center"/>
    </xf>
    <xf numFmtId="0" fontId="22" fillId="0" borderId="0" xfId="0" applyFont="1" applyBorder="1" applyAlignment="1">
      <alignment horizontal="left" vertical="center"/>
    </xf>
    <xf numFmtId="0" fontId="0" fillId="0" borderId="13" xfId="0" applyBorder="1"/>
    <xf numFmtId="0" fontId="0" fillId="0" borderId="14" xfId="0" applyBorder="1"/>
    <xf numFmtId="0" fontId="13" fillId="0" borderId="1" xfId="0" applyFont="1" applyFill="1" applyBorder="1"/>
    <xf numFmtId="0" fontId="13" fillId="0" borderId="0" xfId="0" applyFont="1" applyFill="1" applyBorder="1"/>
    <xf numFmtId="41" fontId="13" fillId="0" borderId="1" xfId="21" applyFont="1" applyFill="1" applyBorder="1" applyAlignment="1">
      <alignment horizontal="center" vertical="center"/>
    </xf>
    <xf numFmtId="0" fontId="13" fillId="0" borderId="0" xfId="0" applyFont="1" applyFill="1" applyBorder="1" applyAlignment="1">
      <alignment horizontal="center" vertical="center"/>
    </xf>
    <xf numFmtId="0" fontId="20" fillId="0" borderId="0" xfId="0" applyFont="1" applyBorder="1" applyAlignment="1">
      <alignment horizontal="left" vertical="center"/>
    </xf>
    <xf numFmtId="0" fontId="20" fillId="0" borderId="0" xfId="0" applyFont="1" applyFill="1" applyBorder="1" applyAlignment="1">
      <alignment horizontal="center" vertical="center"/>
    </xf>
    <xf numFmtId="0" fontId="13" fillId="0" borderId="0" xfId="0" applyFont="1" applyBorder="1" applyAlignment="1">
      <alignment horizontal="center" vertical="center"/>
    </xf>
    <xf numFmtId="0" fontId="13" fillId="0" borderId="1" xfId="0" applyFont="1" applyBorder="1" applyAlignment="1">
      <alignment horizontal="left" vertical="center"/>
    </xf>
    <xf numFmtId="41" fontId="13" fillId="0" borderId="1" xfId="21" applyFont="1" applyBorder="1" applyAlignment="1">
      <alignment horizontal="left" vertical="center"/>
    </xf>
    <xf numFmtId="0" fontId="13" fillId="0" borderId="12" xfId="0" applyFont="1" applyBorder="1"/>
    <xf numFmtId="0" fontId="13" fillId="0" borderId="3" xfId="0" applyFont="1" applyBorder="1"/>
    <xf numFmtId="0" fontId="13" fillId="0" borderId="4" xfId="0" applyFont="1" applyBorder="1"/>
    <xf numFmtId="0" fontId="13" fillId="0" borderId="5" xfId="0" applyFont="1" applyBorder="1"/>
    <xf numFmtId="0" fontId="13" fillId="0" borderId="6" xfId="0" applyFont="1" applyBorder="1"/>
    <xf numFmtId="0" fontId="13" fillId="0" borderId="7" xfId="0" applyFont="1" applyBorder="1"/>
    <xf numFmtId="0" fontId="13" fillId="0" borderId="8" xfId="0" applyFont="1" applyBorder="1"/>
    <xf numFmtId="0" fontId="13" fillId="0" borderId="2" xfId="0" applyFont="1" applyBorder="1"/>
    <xf numFmtId="0" fontId="13" fillId="0" borderId="9" xfId="0" applyFont="1" applyBorder="1"/>
    <xf numFmtId="0" fontId="13" fillId="0" borderId="0" xfId="0" applyFont="1" applyBorder="1" applyAlignment="1">
      <alignment horizontal="left" vertical="center"/>
    </xf>
    <xf numFmtId="0" fontId="35" fillId="0" borderId="0" xfId="0" applyFont="1" applyBorder="1"/>
    <xf numFmtId="0" fontId="8" fillId="2" borderId="0" xfId="10" applyFont="1" applyFill="1" applyAlignment="1">
      <alignment horizontal="center" vertical="center" wrapText="1"/>
    </xf>
    <xf numFmtId="0" fontId="9" fillId="2" borderId="0" xfId="10" applyFont="1" applyFill="1" applyAlignment="1">
      <alignment horizontal="center" vertical="center" wrapText="1"/>
    </xf>
    <xf numFmtId="0" fontId="10" fillId="2" borderId="0" xfId="10" applyFont="1" applyFill="1" applyBorder="1" applyAlignment="1">
      <alignment horizontal="left" vertical="center"/>
    </xf>
    <xf numFmtId="0" fontId="19" fillId="0" borderId="0" xfId="0" applyFont="1" applyAlignment="1">
      <alignment horizontal="left" vertical="center" wrapText="1"/>
    </xf>
    <xf numFmtId="0" fontId="38" fillId="2" borderId="0" xfId="10" applyFont="1" applyFill="1" applyAlignment="1">
      <alignment horizontal="left" vertical="center" wrapText="1"/>
    </xf>
    <xf numFmtId="3" fontId="13" fillId="3" borderId="14" xfId="0" applyNumberFormat="1" applyFont="1" applyFill="1" applyBorder="1"/>
    <xf numFmtId="0" fontId="39" fillId="4" borderId="1" xfId="0" applyFont="1" applyFill="1" applyBorder="1" applyAlignment="1">
      <alignment vertical="center" wrapText="1"/>
    </xf>
    <xf numFmtId="0" fontId="39" fillId="4" borderId="1" xfId="0" applyFont="1" applyFill="1" applyBorder="1" applyAlignment="1">
      <alignment horizontal="center" vertical="center"/>
    </xf>
    <xf numFmtId="0" fontId="37" fillId="0" borderId="0" xfId="0" applyFont="1" applyAlignment="1">
      <alignment horizontal="justify" vertical="center"/>
    </xf>
    <xf numFmtId="0" fontId="0" fillId="0" borderId="1" xfId="0" applyBorder="1" applyAlignment="1">
      <alignment vertical="center" wrapText="1"/>
    </xf>
    <xf numFmtId="0" fontId="0" fillId="0" borderId="1" xfId="0" applyBorder="1" applyAlignment="1">
      <alignment vertical="center"/>
    </xf>
    <xf numFmtId="0" fontId="39" fillId="0" borderId="1" xfId="0" applyFont="1" applyBorder="1" applyAlignment="1">
      <alignment vertical="center" wrapText="1"/>
    </xf>
    <xf numFmtId="0" fontId="8" fillId="2" borderId="1" xfId="10" applyFont="1" applyFill="1" applyBorder="1" applyAlignment="1">
      <alignment vertical="center"/>
    </xf>
    <xf numFmtId="169" fontId="8" fillId="2" borderId="1" xfId="11" applyNumberFormat="1" applyFont="1" applyFill="1" applyBorder="1" applyAlignment="1">
      <alignment horizontal="right" vertical="center"/>
    </xf>
    <xf numFmtId="169" fontId="15" fillId="0" borderId="12" xfId="15" applyNumberFormat="1" applyFont="1" applyFill="1" applyBorder="1" applyAlignment="1">
      <alignment horizontal="center" vertical="center" wrapText="1"/>
    </xf>
    <xf numFmtId="0" fontId="45" fillId="0" borderId="1" xfId="0" applyFont="1" applyBorder="1" applyAlignment="1">
      <alignment vertical="center" wrapText="1"/>
    </xf>
    <xf numFmtId="0" fontId="46" fillId="5" borderId="1" xfId="0" applyFont="1" applyFill="1" applyBorder="1" applyAlignment="1">
      <alignment horizontal="center" vertical="center"/>
    </xf>
    <xf numFmtId="177" fontId="0" fillId="0" borderId="0" xfId="0" applyNumberFormat="1"/>
    <xf numFmtId="169" fontId="16" fillId="0" borderId="14" xfId="15" applyNumberFormat="1" applyFont="1" applyFill="1" applyBorder="1" applyAlignment="1">
      <alignment horizontal="center" vertical="center" wrapText="1"/>
    </xf>
    <xf numFmtId="0" fontId="0" fillId="0" borderId="0" xfId="0" applyAlignment="1">
      <alignment wrapText="1"/>
    </xf>
    <xf numFmtId="0" fontId="46" fillId="5" borderId="1" xfId="0" applyFont="1" applyFill="1" applyBorder="1" applyAlignment="1">
      <alignment horizontal="center" vertical="center" wrapText="1"/>
    </xf>
    <xf numFmtId="175" fontId="49" fillId="7" borderId="1" xfId="0" applyNumberFormat="1" applyFont="1" applyFill="1" applyBorder="1" applyAlignment="1">
      <alignment horizontal="center" vertical="center" wrapText="1"/>
    </xf>
    <xf numFmtId="0" fontId="49" fillId="7" borderId="1" xfId="0" applyFont="1" applyFill="1" applyBorder="1" applyAlignment="1">
      <alignment horizontal="left" wrapText="1"/>
    </xf>
    <xf numFmtId="0" fontId="49" fillId="7" borderId="1" xfId="0" applyFont="1" applyFill="1" applyBorder="1" applyAlignment="1">
      <alignment horizontal="center" vertical="center" wrapText="1"/>
    </xf>
    <xf numFmtId="176" fontId="49" fillId="7" borderId="1" xfId="0" applyNumberFormat="1" applyFont="1" applyFill="1" applyBorder="1" applyAlignment="1">
      <alignment horizontal="right" vertical="center" wrapText="1"/>
    </xf>
    <xf numFmtId="167" fontId="49" fillId="7" borderId="1" xfId="38" applyFont="1" applyFill="1" applyBorder="1" applyAlignment="1">
      <alignment horizontal="right" vertical="center" wrapText="1"/>
    </xf>
    <xf numFmtId="2" fontId="50" fillId="2" borderId="1" xfId="0" applyNumberFormat="1" applyFont="1" applyFill="1" applyBorder="1" applyAlignment="1">
      <alignment horizontal="center" vertical="center" wrapText="1"/>
    </xf>
    <xf numFmtId="49" fontId="50" fillId="0" borderId="1" xfId="0" applyNumberFormat="1" applyFont="1" applyBorder="1" applyAlignment="1">
      <alignment horizontal="left" vertical="top" wrapText="1"/>
    </xf>
    <xf numFmtId="0" fontId="50" fillId="2" borderId="1" xfId="0" applyFont="1" applyFill="1" applyBorder="1" applyAlignment="1">
      <alignment horizontal="center" vertical="center" wrapText="1"/>
    </xf>
    <xf numFmtId="176" fontId="50" fillId="0" borderId="1" xfId="0" applyNumberFormat="1" applyFont="1" applyBorder="1" applyAlignment="1">
      <alignment horizontal="right" vertical="center" wrapText="1"/>
    </xf>
    <xf numFmtId="178" fontId="50" fillId="0" borderId="1" xfId="38" applyNumberFormat="1" applyFont="1" applyFill="1" applyBorder="1" applyAlignment="1">
      <alignment horizontal="right" vertical="center" wrapText="1"/>
    </xf>
    <xf numFmtId="178" fontId="50" fillId="0" borderId="1" xfId="34" applyNumberFormat="1" applyFont="1" applyFill="1" applyBorder="1" applyAlignment="1">
      <alignment horizontal="right" vertical="center" wrapText="1"/>
    </xf>
    <xf numFmtId="0" fontId="50" fillId="0" borderId="1" xfId="0" applyFont="1" applyBorder="1" applyAlignment="1">
      <alignment horizontal="left" wrapText="1"/>
    </xf>
    <xf numFmtId="176" fontId="50" fillId="0" borderId="1" xfId="0" applyNumberFormat="1" applyFont="1" applyBorder="1" applyAlignment="1">
      <alignment vertical="center" wrapText="1"/>
    </xf>
    <xf numFmtId="178" fontId="50" fillId="0" borderId="1" xfId="34" applyNumberFormat="1" applyFont="1" applyFill="1" applyBorder="1" applyAlignment="1">
      <alignment vertical="center" wrapText="1"/>
    </xf>
    <xf numFmtId="0" fontId="50" fillId="0" borderId="1" xfId="0" applyFont="1" applyBorder="1" applyAlignment="1">
      <alignment vertical="center" wrapText="1"/>
    </xf>
    <xf numFmtId="0" fontId="50" fillId="0" borderId="1" xfId="0" applyFont="1" applyBorder="1" applyAlignment="1">
      <alignment horizontal="center" vertical="center"/>
    </xf>
    <xf numFmtId="176" fontId="50" fillId="0" borderId="1" xfId="0" applyNumberFormat="1" applyFont="1" applyBorder="1" applyAlignment="1">
      <alignment vertical="center"/>
    </xf>
    <xf numFmtId="178" fontId="50" fillId="0" borderId="1" xfId="34" applyNumberFormat="1" applyFont="1" applyFill="1" applyBorder="1" applyAlignment="1">
      <alignment vertical="center"/>
    </xf>
    <xf numFmtId="2" fontId="50" fillId="0" borderId="1" xfId="0" applyNumberFormat="1" applyFont="1" applyBorder="1" applyAlignment="1">
      <alignment horizontal="center" vertical="center" wrapText="1"/>
    </xf>
    <xf numFmtId="176" fontId="50" fillId="0" borderId="1" xfId="37" applyNumberFormat="1" applyFont="1" applyFill="1" applyBorder="1" applyAlignment="1">
      <alignment horizontal="right" vertical="center" wrapText="1"/>
    </xf>
    <xf numFmtId="49" fontId="51" fillId="5" borderId="1" xfId="0" applyNumberFormat="1" applyFont="1" applyFill="1" applyBorder="1" applyAlignment="1">
      <alignment horizontal="center" vertical="center" wrapText="1"/>
    </xf>
    <xf numFmtId="0" fontId="49" fillId="5" borderId="1" xfId="0" applyFont="1" applyFill="1" applyBorder="1" applyAlignment="1">
      <alignment horizontal="left" vertical="center" wrapText="1"/>
    </xf>
    <xf numFmtId="176" fontId="51" fillId="5" borderId="1" xfId="0" applyNumberFormat="1" applyFont="1" applyFill="1" applyBorder="1" applyAlignment="1">
      <alignment horizontal="right" vertical="center" wrapText="1"/>
    </xf>
    <xf numFmtId="178" fontId="51" fillId="5" borderId="1" xfId="38" applyNumberFormat="1" applyFont="1" applyFill="1" applyBorder="1" applyAlignment="1">
      <alignment horizontal="right" vertical="center" wrapText="1"/>
    </xf>
    <xf numFmtId="178" fontId="49" fillId="5" borderId="1" xfId="38" applyNumberFormat="1" applyFont="1" applyFill="1" applyBorder="1" applyAlignment="1">
      <alignment horizontal="right" vertical="center" wrapText="1"/>
    </xf>
    <xf numFmtId="0" fontId="50" fillId="0" borderId="1" xfId="0" applyFont="1" applyBorder="1" applyAlignment="1">
      <alignment horizontal="center" vertical="center" wrapText="1"/>
    </xf>
    <xf numFmtId="179" fontId="50" fillId="0" borderId="1" xfId="38" applyNumberFormat="1" applyFont="1" applyFill="1" applyBorder="1" applyAlignment="1">
      <alignment horizontal="right" vertical="center" wrapText="1"/>
    </xf>
    <xf numFmtId="0" fontId="50" fillId="0" borderId="1" xfId="0" applyFont="1" applyBorder="1" applyAlignment="1">
      <alignment horizontal="left" vertical="top" wrapText="1"/>
    </xf>
    <xf numFmtId="49" fontId="50" fillId="0" borderId="1" xfId="0" applyNumberFormat="1" applyFont="1" applyBorder="1" applyAlignment="1">
      <alignment horizontal="center" vertical="center" wrapText="1"/>
    </xf>
    <xf numFmtId="179" fontId="50" fillId="0" borderId="1" xfId="39" applyNumberFormat="1" applyFont="1" applyBorder="1" applyAlignment="1">
      <alignment horizontal="right" vertical="center" wrapText="1"/>
    </xf>
    <xf numFmtId="0" fontId="50" fillId="0" borderId="1" xfId="39" applyFont="1" applyBorder="1" applyAlignment="1">
      <alignment horizontal="left" vertical="top" wrapText="1"/>
    </xf>
    <xf numFmtId="0" fontId="50" fillId="0" borderId="1" xfId="39" applyFont="1" applyBorder="1" applyAlignment="1">
      <alignment horizontal="center" vertical="center" wrapText="1"/>
    </xf>
    <xf numFmtId="179" fontId="51" fillId="5" borderId="1" xfId="38" applyNumberFormat="1" applyFont="1" applyFill="1" applyBorder="1" applyAlignment="1">
      <alignment horizontal="right" vertical="center" wrapText="1"/>
    </xf>
    <xf numFmtId="179" fontId="49" fillId="5" borderId="1" xfId="38" applyNumberFormat="1" applyFont="1" applyFill="1" applyBorder="1" applyAlignment="1">
      <alignment horizontal="right" vertical="center" wrapText="1"/>
    </xf>
    <xf numFmtId="0" fontId="50" fillId="0" borderId="1" xfId="0" applyFont="1" applyBorder="1" applyAlignment="1">
      <alignment horizontal="left" vertical="center" wrapText="1"/>
    </xf>
    <xf numFmtId="49" fontId="50" fillId="2" borderId="1" xfId="0" applyNumberFormat="1" applyFont="1" applyFill="1" applyBorder="1" applyAlignment="1">
      <alignment horizontal="center" vertical="center" wrapText="1"/>
    </xf>
    <xf numFmtId="176" fontId="50" fillId="0" borderId="1" xfId="38" applyNumberFormat="1" applyFont="1" applyFill="1" applyBorder="1" applyAlignment="1">
      <alignment horizontal="right" vertical="center" wrapText="1"/>
    </xf>
    <xf numFmtId="176" fontId="51" fillId="5" borderId="1" xfId="38" applyNumberFormat="1" applyFont="1" applyFill="1" applyBorder="1" applyAlignment="1">
      <alignment horizontal="right" vertical="center" wrapText="1"/>
    </xf>
    <xf numFmtId="176" fontId="49" fillId="5" borderId="1" xfId="38" applyNumberFormat="1" applyFont="1" applyFill="1" applyBorder="1" applyAlignment="1">
      <alignment horizontal="right" vertical="center" wrapText="1"/>
    </xf>
    <xf numFmtId="3" fontId="49" fillId="7" borderId="1" xfId="0" applyNumberFormat="1" applyFont="1" applyFill="1" applyBorder="1" applyAlignment="1">
      <alignment horizontal="left" vertical="center" wrapText="1" indent="7"/>
    </xf>
    <xf numFmtId="175" fontId="51" fillId="5" borderId="1" xfId="0" applyNumberFormat="1" applyFont="1" applyFill="1" applyBorder="1" applyAlignment="1">
      <alignment horizontal="right" vertical="center" wrapText="1"/>
    </xf>
    <xf numFmtId="175" fontId="51" fillId="5" borderId="1" xfId="38" applyNumberFormat="1" applyFont="1" applyFill="1" applyBorder="1" applyAlignment="1">
      <alignment horizontal="right" vertical="center" wrapText="1"/>
    </xf>
    <xf numFmtId="0" fontId="49" fillId="7" borderId="1" xfId="0" applyFont="1" applyFill="1" applyBorder="1" applyAlignment="1">
      <alignment horizontal="left" vertical="top" wrapText="1"/>
    </xf>
    <xf numFmtId="176" fontId="50" fillId="0" borderId="1" xfId="0" applyNumberFormat="1" applyFont="1" applyBorder="1" applyAlignment="1">
      <alignment horizontal="right" vertical="center"/>
    </xf>
    <xf numFmtId="176" fontId="50" fillId="0" borderId="1" xfId="34" applyNumberFormat="1" applyFont="1" applyFill="1" applyBorder="1" applyAlignment="1">
      <alignment horizontal="right" vertical="center" wrapText="1"/>
    </xf>
    <xf numFmtId="167" fontId="51" fillId="5" borderId="1" xfId="38" applyFont="1" applyFill="1" applyBorder="1" applyAlignment="1">
      <alignment horizontal="right" vertical="center" wrapText="1"/>
    </xf>
    <xf numFmtId="0" fontId="49" fillId="7" borderId="1" xfId="0" applyFont="1" applyFill="1" applyBorder="1" applyAlignment="1">
      <alignment vertical="top"/>
    </xf>
    <xf numFmtId="175" fontId="50" fillId="0" borderId="1" xfId="0" applyNumberFormat="1" applyFont="1" applyBorder="1" applyAlignment="1">
      <alignment vertical="center"/>
    </xf>
    <xf numFmtId="0" fontId="49" fillId="7" borderId="1" xfId="0" applyFont="1" applyFill="1" applyBorder="1" applyAlignment="1">
      <alignment horizontal="left" vertical="top"/>
    </xf>
    <xf numFmtId="0" fontId="53" fillId="0" borderId="1" xfId="0" applyFont="1" applyBorder="1"/>
    <xf numFmtId="0" fontId="53" fillId="0" borderId="1" xfId="0" applyFont="1" applyBorder="1" applyAlignment="1">
      <alignment wrapText="1"/>
    </xf>
    <xf numFmtId="180" fontId="50" fillId="0" borderId="1" xfId="39" applyNumberFormat="1" applyFont="1" applyBorder="1" applyAlignment="1">
      <alignment horizontal="right" vertical="center" wrapText="1"/>
    </xf>
    <xf numFmtId="181" fontId="50" fillId="0" borderId="1" xfId="38" applyNumberFormat="1" applyFont="1" applyFill="1" applyBorder="1" applyAlignment="1">
      <alignment horizontal="right" vertical="center" wrapText="1"/>
    </xf>
    <xf numFmtId="177" fontId="49" fillId="5" borderId="1" xfId="38" applyNumberFormat="1" applyFont="1" applyFill="1" applyBorder="1" applyAlignment="1">
      <alignment horizontal="right" vertical="center" wrapText="1"/>
    </xf>
    <xf numFmtId="0" fontId="49" fillId="7" borderId="1" xfId="0" applyFont="1" applyFill="1" applyBorder="1" applyAlignment="1">
      <alignment horizontal="left"/>
    </xf>
    <xf numFmtId="176" fontId="49" fillId="7" borderId="1" xfId="38" applyNumberFormat="1" applyFont="1" applyFill="1" applyBorder="1" applyAlignment="1">
      <alignment horizontal="right" vertical="center" wrapText="1"/>
    </xf>
    <xf numFmtId="164" fontId="50" fillId="0" borderId="1" xfId="34" applyFont="1" applyFill="1" applyBorder="1" applyAlignment="1">
      <alignment vertical="center"/>
    </xf>
    <xf numFmtId="164" fontId="49" fillId="5" borderId="1" xfId="34" applyFont="1" applyFill="1" applyBorder="1" applyAlignment="1">
      <alignment horizontal="right" vertical="center" wrapText="1"/>
    </xf>
    <xf numFmtId="2" fontId="49" fillId="7" borderId="1" xfId="0" applyNumberFormat="1" applyFont="1" applyFill="1" applyBorder="1" applyAlignment="1">
      <alignment horizontal="center" vertical="center" wrapText="1"/>
    </xf>
    <xf numFmtId="0" fontId="49" fillId="7" borderId="1" xfId="0" applyFont="1" applyFill="1" applyBorder="1" applyAlignment="1">
      <alignment horizontal="left" vertical="center" wrapText="1"/>
    </xf>
    <xf numFmtId="0" fontId="44" fillId="6" borderId="1" xfId="0" applyFont="1" applyFill="1" applyBorder="1" applyAlignment="1">
      <alignment horizontal="center" vertical="center"/>
    </xf>
    <xf numFmtId="0" fontId="44" fillId="6" borderId="1" xfId="0" applyFont="1" applyFill="1" applyBorder="1" applyAlignment="1">
      <alignment horizontal="left" vertical="top" wrapText="1"/>
    </xf>
    <xf numFmtId="0" fontId="44" fillId="6" borderId="1" xfId="0" applyFont="1" applyFill="1" applyBorder="1" applyAlignment="1">
      <alignment horizontal="center" vertical="center" wrapText="1"/>
    </xf>
    <xf numFmtId="176" fontId="44" fillId="6" borderId="1" xfId="0" applyNumberFormat="1" applyFont="1" applyFill="1" applyBorder="1" applyAlignment="1">
      <alignment horizontal="right" vertical="center" wrapText="1"/>
    </xf>
    <xf numFmtId="167" fontId="44" fillId="6" borderId="1" xfId="38" applyFont="1" applyFill="1" applyBorder="1" applyAlignment="1">
      <alignment horizontal="right" vertical="center" wrapText="1"/>
    </xf>
    <xf numFmtId="177" fontId="50" fillId="0" borderId="13" xfId="38" applyNumberFormat="1" applyFont="1" applyFill="1" applyBorder="1" applyAlignment="1">
      <alignment horizontal="right" vertical="center" wrapText="1"/>
    </xf>
    <xf numFmtId="43" fontId="0" fillId="0" borderId="0" xfId="37" applyFont="1" applyAlignment="1">
      <alignment wrapText="1"/>
    </xf>
    <xf numFmtId="0" fontId="51" fillId="6" borderId="1" xfId="39" applyFont="1" applyFill="1" applyBorder="1" applyAlignment="1">
      <alignment horizontal="center" vertical="center" wrapText="1"/>
    </xf>
    <xf numFmtId="176" fontId="51" fillId="6" borderId="13" xfId="0" applyNumberFormat="1" applyFont="1" applyFill="1" applyBorder="1" applyAlignment="1">
      <alignment horizontal="right" vertical="center" wrapText="1"/>
    </xf>
    <xf numFmtId="177" fontId="51" fillId="6" borderId="13" xfId="38" applyNumberFormat="1" applyFont="1" applyFill="1" applyBorder="1" applyAlignment="1">
      <alignment horizontal="right" vertical="center" wrapText="1"/>
    </xf>
    <xf numFmtId="177" fontId="51" fillId="6" borderId="1" xfId="38" applyNumberFormat="1" applyFont="1" applyFill="1" applyBorder="1" applyAlignment="1">
      <alignment horizontal="right" vertical="center" wrapText="1"/>
    </xf>
    <xf numFmtId="177" fontId="51" fillId="0" borderId="13" xfId="38" applyNumberFormat="1" applyFont="1" applyFill="1" applyBorder="1" applyAlignment="1">
      <alignment horizontal="right" vertical="center" wrapText="1"/>
    </xf>
    <xf numFmtId="164" fontId="50" fillId="0" borderId="13" xfId="34" applyFont="1" applyFill="1" applyBorder="1" applyAlignment="1">
      <alignment vertical="center"/>
    </xf>
    <xf numFmtId="183" fontId="48" fillId="0" borderId="0" xfId="40" applyNumberFormat="1" applyFont="1" applyBorder="1" applyAlignment="1">
      <alignment horizontal="center" vertical="center"/>
    </xf>
    <xf numFmtId="177" fontId="0" fillId="0" borderId="0" xfId="0" applyNumberFormat="1" applyAlignment="1">
      <alignment wrapText="1"/>
    </xf>
    <xf numFmtId="0" fontId="44" fillId="7" borderId="1" xfId="0" applyFont="1" applyFill="1" applyBorder="1" applyAlignment="1">
      <alignment horizontal="center" vertical="center" wrapText="1"/>
    </xf>
    <xf numFmtId="176" fontId="44" fillId="7" borderId="1" xfId="0" applyNumberFormat="1" applyFont="1" applyFill="1" applyBorder="1" applyAlignment="1">
      <alignment horizontal="right" vertical="center" wrapText="1"/>
    </xf>
    <xf numFmtId="167" fontId="44" fillId="7" borderId="1" xfId="38" applyFont="1" applyFill="1" applyBorder="1" applyAlignment="1">
      <alignment horizontal="right" vertical="center" wrapText="1"/>
    </xf>
    <xf numFmtId="0" fontId="47" fillId="0" borderId="1" xfId="0" applyFont="1" applyBorder="1" applyAlignment="1">
      <alignment horizontal="left" wrapText="1"/>
    </xf>
    <xf numFmtId="0" fontId="50" fillId="0" borderId="1" xfId="0" applyFont="1" applyBorder="1" applyAlignment="1">
      <alignment vertical="center"/>
    </xf>
    <xf numFmtId="179" fontId="50" fillId="0" borderId="1" xfId="34" applyNumberFormat="1" applyFont="1" applyFill="1" applyBorder="1" applyAlignment="1">
      <alignment horizontal="right" vertical="center" wrapText="1"/>
    </xf>
    <xf numFmtId="164" fontId="50" fillId="0" borderId="1" xfId="34" applyFont="1" applyFill="1" applyBorder="1" applyAlignment="1">
      <alignment vertical="center" wrapText="1"/>
    </xf>
    <xf numFmtId="0" fontId="49" fillId="8" borderId="1" xfId="0" applyFont="1" applyFill="1" applyBorder="1" applyAlignment="1">
      <alignment horizontal="left" vertical="center" wrapText="1"/>
    </xf>
    <xf numFmtId="175" fontId="49" fillId="7" borderId="1" xfId="0" applyNumberFormat="1" applyFont="1" applyFill="1" applyBorder="1" applyAlignment="1">
      <alignment horizontal="center" vertical="center"/>
    </xf>
    <xf numFmtId="0" fontId="49" fillId="7" borderId="1" xfId="0" applyFont="1" applyFill="1" applyBorder="1"/>
    <xf numFmtId="2" fontId="50" fillId="0" borderId="1" xfId="0" applyNumberFormat="1" applyFont="1" applyBorder="1" applyAlignment="1">
      <alignment horizontal="center" vertical="center"/>
    </xf>
    <xf numFmtId="49" fontId="51" fillId="8" borderId="1" xfId="0" applyNumberFormat="1" applyFont="1" applyFill="1" applyBorder="1" applyAlignment="1">
      <alignment horizontal="center" vertical="center" wrapText="1"/>
    </xf>
    <xf numFmtId="176" fontId="51" fillId="8" borderId="1" xfId="0" applyNumberFormat="1" applyFont="1" applyFill="1" applyBorder="1" applyAlignment="1">
      <alignment horizontal="right" vertical="center" wrapText="1"/>
    </xf>
    <xf numFmtId="167" fontId="51" fillId="8" borderId="1" xfId="0" applyNumberFormat="1" applyFont="1" applyFill="1" applyBorder="1" applyAlignment="1">
      <alignment horizontal="right" vertical="center" wrapText="1"/>
    </xf>
    <xf numFmtId="181" fontId="49" fillId="8" borderId="1" xfId="0" applyNumberFormat="1" applyFont="1" applyFill="1" applyBorder="1" applyAlignment="1">
      <alignment horizontal="right" vertical="center" wrapText="1"/>
    </xf>
    <xf numFmtId="0" fontId="53" fillId="0" borderId="0" xfId="0" applyFont="1" applyAlignment="1">
      <alignment horizontal="center" vertical="center" wrapText="1"/>
    </xf>
    <xf numFmtId="167" fontId="54" fillId="9" borderId="13" xfId="0" applyNumberFormat="1" applyFont="1" applyFill="1" applyBorder="1" applyAlignment="1">
      <alignment horizontal="right" vertical="center" wrapText="1"/>
    </xf>
    <xf numFmtId="167" fontId="54" fillId="9" borderId="15" xfId="0" applyNumberFormat="1" applyFont="1" applyFill="1" applyBorder="1" applyAlignment="1">
      <alignment vertical="center" wrapText="1"/>
    </xf>
    <xf numFmtId="167" fontId="54" fillId="9" borderId="14" xfId="0" applyNumberFormat="1" applyFont="1" applyFill="1" applyBorder="1" applyAlignment="1">
      <alignment vertical="center" wrapText="1"/>
    </xf>
    <xf numFmtId="177" fontId="54" fillId="10" borderId="1" xfId="0" applyNumberFormat="1" applyFont="1" applyFill="1" applyBorder="1"/>
    <xf numFmtId="0" fontId="50" fillId="0" borderId="3" xfId="0" applyFont="1" applyBorder="1"/>
    <xf numFmtId="0" fontId="47" fillId="0" borderId="4" xfId="0" applyFont="1" applyBorder="1" applyAlignment="1">
      <alignment horizontal="right" vertical="center"/>
    </xf>
    <xf numFmtId="0" fontId="55" fillId="0" borderId="4" xfId="0" applyFont="1" applyBorder="1" applyAlignment="1">
      <alignment horizontal="center" vertical="center" wrapText="1"/>
    </xf>
    <xf numFmtId="0" fontId="47" fillId="0" borderId="4" xfId="0" applyFont="1" applyBorder="1" applyAlignment="1">
      <alignment horizontal="center" vertical="center"/>
    </xf>
    <xf numFmtId="9" fontId="50" fillId="0" borderId="4" xfId="0" applyNumberFormat="1" applyFont="1" applyBorder="1"/>
    <xf numFmtId="177" fontId="56" fillId="0" borderId="1" xfId="0" applyNumberFormat="1" applyFont="1" applyBorder="1"/>
    <xf numFmtId="0" fontId="50" fillId="0" borderId="6" xfId="0" applyFont="1" applyBorder="1"/>
    <xf numFmtId="0" fontId="47" fillId="0" borderId="0" xfId="0" applyFont="1" applyAlignment="1">
      <alignment horizontal="right" vertical="center"/>
    </xf>
    <xf numFmtId="0" fontId="55" fillId="0" borderId="0" xfId="0" applyFont="1" applyAlignment="1">
      <alignment horizontal="center" vertical="center" wrapText="1"/>
    </xf>
    <xf numFmtId="0" fontId="47" fillId="0" borderId="0" xfId="0" applyFont="1" applyAlignment="1">
      <alignment horizontal="center" vertical="center"/>
    </xf>
    <xf numFmtId="9" fontId="50" fillId="0" borderId="0" xfId="0" applyNumberFormat="1" applyFont="1"/>
    <xf numFmtId="0" fontId="57" fillId="0" borderId="8" xfId="0" applyFont="1" applyBorder="1"/>
    <xf numFmtId="0" fontId="54" fillId="0" borderId="2" xfId="0" applyFont="1" applyBorder="1" applyAlignment="1">
      <alignment horizontal="right" vertical="center"/>
    </xf>
    <xf numFmtId="0" fontId="55" fillId="0" borderId="2" xfId="0" applyFont="1" applyBorder="1" applyAlignment="1">
      <alignment horizontal="center" vertical="center" wrapText="1"/>
    </xf>
    <xf numFmtId="0" fontId="58" fillId="0" borderId="2" xfId="0" applyFont="1" applyBorder="1" applyAlignment="1">
      <alignment horizontal="center" vertical="center"/>
    </xf>
    <xf numFmtId="0" fontId="57" fillId="0" borderId="2" xfId="0" applyFont="1" applyBorder="1"/>
    <xf numFmtId="177" fontId="54" fillId="10" borderId="1" xfId="0" applyNumberFormat="1" applyFont="1" applyFill="1" applyBorder="1" applyAlignment="1">
      <alignment vertical="center"/>
    </xf>
    <xf numFmtId="0" fontId="59" fillId="0" borderId="0" xfId="0" applyFont="1"/>
    <xf numFmtId="0" fontId="60" fillId="0" borderId="0" xfId="0" applyFont="1" applyAlignment="1">
      <alignment wrapText="1"/>
    </xf>
    <xf numFmtId="0" fontId="53" fillId="0" borderId="0" xfId="0" applyFont="1" applyAlignment="1">
      <alignment wrapText="1"/>
    </xf>
    <xf numFmtId="0" fontId="0" fillId="0" borderId="0" xfId="0" applyAlignment="1">
      <alignment horizontal="center" vertical="center" wrapText="1"/>
    </xf>
    <xf numFmtId="0" fontId="61" fillId="0" borderId="0" xfId="0" applyFont="1" applyAlignment="1">
      <alignment wrapText="1"/>
    </xf>
    <xf numFmtId="0" fontId="61" fillId="0" borderId="0" xfId="0" applyFont="1" applyAlignment="1">
      <alignment horizontal="center" vertical="center" wrapText="1"/>
    </xf>
    <xf numFmtId="176" fontId="61" fillId="0" borderId="0" xfId="0" applyNumberFormat="1" applyFont="1" applyAlignment="1">
      <alignment horizontal="right" vertical="center" wrapText="1"/>
    </xf>
    <xf numFmtId="177" fontId="56" fillId="11" borderId="1" xfId="0" applyNumberFormat="1" applyFont="1" applyFill="1" applyBorder="1"/>
    <xf numFmtId="0" fontId="59" fillId="11" borderId="1" xfId="39" applyFont="1" applyFill="1" applyBorder="1" applyAlignment="1">
      <alignment horizontal="center" vertical="center" wrapText="1"/>
    </xf>
    <xf numFmtId="0" fontId="38" fillId="0" borderId="0" xfId="0" applyFont="1" applyAlignment="1">
      <alignment horizontal="left" vertical="center" wrapText="1"/>
    </xf>
    <xf numFmtId="0" fontId="9" fillId="2" borderId="2" xfId="10" applyFont="1" applyFill="1" applyBorder="1" applyAlignment="1">
      <alignment horizontal="center" vertical="center"/>
    </xf>
    <xf numFmtId="0" fontId="9" fillId="2" borderId="0" xfId="10" applyFont="1" applyFill="1" applyBorder="1" applyAlignment="1">
      <alignment horizontal="center" vertical="center"/>
    </xf>
    <xf numFmtId="169" fontId="10" fillId="2" borderId="0" xfId="11" applyNumberFormat="1" applyFont="1" applyFill="1" applyBorder="1" applyAlignment="1">
      <alignment horizontal="left" vertical="center"/>
    </xf>
    <xf numFmtId="0" fontId="8" fillId="2" borderId="0" xfId="10" applyFont="1" applyFill="1" applyAlignment="1">
      <alignment horizontal="center" vertical="center" wrapText="1"/>
    </xf>
    <xf numFmtId="0" fontId="5" fillId="2" borderId="0" xfId="10" applyFont="1" applyFill="1" applyAlignment="1">
      <alignment horizontal="center" vertical="center" wrapText="1"/>
    </xf>
    <xf numFmtId="0" fontId="9" fillId="2" borderId="0" xfId="10" applyFont="1" applyFill="1" applyAlignment="1">
      <alignment horizontal="center" vertical="center" wrapText="1"/>
    </xf>
    <xf numFmtId="0" fontId="10" fillId="2" borderId="0" xfId="10" applyFont="1" applyFill="1" applyBorder="1" applyAlignment="1">
      <alignment horizontal="left" vertical="center"/>
    </xf>
    <xf numFmtId="0" fontId="20"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38" fillId="2" borderId="0" xfId="10" applyFont="1" applyFill="1" applyAlignment="1">
      <alignment horizontal="left" vertical="center" wrapText="1"/>
    </xf>
    <xf numFmtId="0" fontId="19" fillId="0" borderId="0" xfId="0" applyFont="1" applyAlignment="1">
      <alignment horizontal="left" vertical="center" wrapText="1"/>
    </xf>
    <xf numFmtId="0" fontId="13" fillId="0" borderId="1" xfId="0" applyFont="1" applyBorder="1" applyAlignment="1">
      <alignment horizontal="center" vertical="center" wrapText="1"/>
    </xf>
    <xf numFmtId="0" fontId="13" fillId="0" borderId="0" xfId="0" applyFont="1" applyAlignment="1">
      <alignment horizontal="left" vertical="center" wrapText="1"/>
    </xf>
    <xf numFmtId="0" fontId="31" fillId="0" borderId="13" xfId="0" applyFont="1" applyBorder="1" applyAlignment="1">
      <alignment horizontal="right" vertical="center" wrapText="1"/>
    </xf>
    <xf numFmtId="0" fontId="31" fillId="0" borderId="14" xfId="0" applyFont="1" applyBorder="1" applyAlignment="1">
      <alignment horizontal="right" vertical="center" wrapText="1"/>
    </xf>
    <xf numFmtId="0" fontId="19" fillId="3" borderId="0" xfId="0" applyFont="1" applyFill="1" applyAlignment="1">
      <alignment horizontal="left" vertical="center"/>
    </xf>
    <xf numFmtId="169" fontId="14" fillId="2" borderId="6" xfId="15" applyNumberFormat="1" applyFont="1" applyFill="1" applyBorder="1" applyAlignment="1">
      <alignment horizontal="left" vertical="center"/>
    </xf>
    <xf numFmtId="169" fontId="14" fillId="2" borderId="0" xfId="15" applyNumberFormat="1" applyFont="1" applyFill="1" applyBorder="1" applyAlignment="1">
      <alignment horizontal="left" vertical="center"/>
    </xf>
    <xf numFmtId="0" fontId="8" fillId="2" borderId="0" xfId="14" applyFont="1" applyFill="1" applyAlignment="1">
      <alignment horizontal="center" vertical="center" wrapText="1"/>
    </xf>
    <xf numFmtId="0" fontId="5" fillId="2" borderId="0" xfId="14" applyFont="1" applyFill="1" applyAlignment="1">
      <alignment horizontal="center" vertical="center" wrapText="1"/>
    </xf>
    <xf numFmtId="0" fontId="9" fillId="2" borderId="0" xfId="14" applyFont="1" applyFill="1" applyAlignment="1">
      <alignment horizontal="center" vertical="center" wrapText="1"/>
    </xf>
    <xf numFmtId="0" fontId="14" fillId="2" borderId="6" xfId="14" applyFont="1" applyFill="1" applyBorder="1" applyAlignment="1">
      <alignment horizontal="left" vertical="center" wrapText="1"/>
    </xf>
    <xf numFmtId="0" fontId="14" fillId="2" borderId="0" xfId="14" applyFont="1" applyFill="1" applyBorder="1" applyAlignment="1">
      <alignment horizontal="left" vertical="center" wrapText="1"/>
    </xf>
    <xf numFmtId="3" fontId="14" fillId="2" borderId="0" xfId="15" applyNumberFormat="1" applyFont="1" applyFill="1" applyBorder="1" applyAlignment="1">
      <alignment horizontal="right" vertical="center"/>
    </xf>
    <xf numFmtId="3" fontId="14" fillId="2" borderId="7" xfId="15" applyNumberFormat="1" applyFont="1" applyFill="1" applyBorder="1" applyAlignment="1">
      <alignment horizontal="right" vertical="center"/>
    </xf>
    <xf numFmtId="0" fontId="9" fillId="2" borderId="0" xfId="14" applyFont="1" applyFill="1" applyBorder="1" applyAlignment="1">
      <alignment horizontal="center" vertical="center"/>
    </xf>
    <xf numFmtId="0" fontId="9" fillId="2" borderId="2" xfId="14" applyFont="1" applyFill="1" applyBorder="1" applyAlignment="1">
      <alignment horizontal="center" vertical="center"/>
    </xf>
    <xf numFmtId="0" fontId="23" fillId="0" borderId="1"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3" fillId="0" borderId="12" xfId="0" applyFont="1" applyFill="1" applyBorder="1" applyAlignment="1">
      <alignment horizontal="center" vertical="center" wrapText="1"/>
    </xf>
    <xf numFmtId="0" fontId="46" fillId="0" borderId="1" xfId="0" applyFont="1" applyBorder="1" applyAlignment="1">
      <alignment horizontal="center" vertical="center" wrapText="1"/>
    </xf>
    <xf numFmtId="0" fontId="20" fillId="0" borderId="13" xfId="0" applyFont="1" applyBorder="1" applyAlignment="1">
      <alignment horizontal="center" vertical="center"/>
    </xf>
    <xf numFmtId="0" fontId="20" fillId="0" borderId="15" xfId="0" applyFont="1" applyBorder="1" applyAlignment="1">
      <alignment horizontal="center" vertical="center"/>
    </xf>
    <xf numFmtId="0" fontId="20" fillId="0" borderId="14" xfId="0" applyFont="1" applyBorder="1" applyAlignment="1">
      <alignment horizontal="center" vertical="center"/>
    </xf>
    <xf numFmtId="0" fontId="20" fillId="0" borderId="2" xfId="0" applyFont="1" applyBorder="1" applyAlignment="1">
      <alignment horizontal="left" vertical="center"/>
    </xf>
    <xf numFmtId="0" fontId="38" fillId="0" borderId="0" xfId="0" applyFont="1" applyAlignment="1">
      <alignment horizontal="left" vertical="center"/>
    </xf>
    <xf numFmtId="0" fontId="20" fillId="0" borderId="0" xfId="0" applyFont="1" applyAlignment="1">
      <alignment horizontal="center" vertical="center"/>
    </xf>
    <xf numFmtId="0" fontId="13" fillId="0" borderId="13" xfId="0" applyFont="1" applyBorder="1" applyAlignment="1">
      <alignment horizontal="center"/>
    </xf>
    <xf numFmtId="0" fontId="13" fillId="0" borderId="15" xfId="0" applyFont="1" applyBorder="1" applyAlignment="1">
      <alignment horizontal="center"/>
    </xf>
    <xf numFmtId="0" fontId="13" fillId="0" borderId="14" xfId="0" applyFont="1" applyBorder="1" applyAlignment="1">
      <alignment horizontal="center"/>
    </xf>
    <xf numFmtId="0" fontId="34" fillId="0" borderId="10" xfId="0" applyFont="1" applyBorder="1" applyAlignment="1">
      <alignment horizontal="center" vertical="center"/>
    </xf>
    <xf numFmtId="0" fontId="19" fillId="0" borderId="13" xfId="0" applyFont="1" applyFill="1" applyBorder="1" applyAlignment="1">
      <alignment horizontal="center" vertical="center"/>
    </xf>
    <xf numFmtId="0" fontId="19" fillId="0" borderId="14" xfId="0" applyFont="1" applyFill="1" applyBorder="1" applyAlignment="1">
      <alignment horizontal="center" vertical="center"/>
    </xf>
    <xf numFmtId="0" fontId="20" fillId="0" borderId="13" xfId="0" applyFont="1" applyBorder="1" applyAlignment="1">
      <alignment vertical="center"/>
    </xf>
    <xf numFmtId="0" fontId="20" fillId="0" borderId="15" xfId="0" applyFont="1" applyBorder="1" applyAlignment="1">
      <alignment vertical="center"/>
    </xf>
    <xf numFmtId="0" fontId="20" fillId="0" borderId="14" xfId="0" applyFont="1" applyBorder="1" applyAlignment="1">
      <alignment vertical="center"/>
    </xf>
    <xf numFmtId="0" fontId="5" fillId="0" borderId="0" xfId="0" applyFont="1" applyAlignment="1">
      <alignment horizontal="center" vertical="center"/>
    </xf>
    <xf numFmtId="0" fontId="5" fillId="0" borderId="0" xfId="0" applyFont="1" applyBorder="1" applyAlignment="1">
      <alignment horizontal="center" vertical="center"/>
    </xf>
    <xf numFmtId="0" fontId="32" fillId="0" borderId="0" xfId="0" applyFont="1" applyAlignment="1">
      <alignment horizontal="left" vertical="center"/>
    </xf>
    <xf numFmtId="0" fontId="5" fillId="0" borderId="0" xfId="0" applyFont="1" applyAlignment="1">
      <alignment horizontal="left" vertical="center"/>
    </xf>
    <xf numFmtId="0" fontId="5" fillId="0" borderId="7" xfId="0" applyFont="1" applyBorder="1" applyAlignment="1">
      <alignment horizontal="left" vertical="center"/>
    </xf>
    <xf numFmtId="0" fontId="22" fillId="0" borderId="15" xfId="0" applyFont="1" applyBorder="1" applyAlignment="1">
      <alignment horizontal="center" vertical="center" wrapText="1"/>
    </xf>
    <xf numFmtId="0" fontId="20" fillId="0" borderId="1" xfId="0" applyFont="1" applyBorder="1" applyAlignment="1">
      <alignment horizontal="center" vertical="center"/>
    </xf>
    <xf numFmtId="0" fontId="34" fillId="0" borderId="0" xfId="0" applyFont="1" applyBorder="1" applyAlignment="1">
      <alignment horizontal="center" vertical="center"/>
    </xf>
    <xf numFmtId="0" fontId="34" fillId="0" borderId="2" xfId="0" applyFont="1" applyBorder="1" applyAlignment="1">
      <alignment horizontal="center" vertical="center"/>
    </xf>
    <xf numFmtId="0" fontId="5" fillId="0" borderId="0" xfId="0" applyFont="1" applyBorder="1" applyAlignment="1">
      <alignment horizontal="left" vertical="center"/>
    </xf>
    <xf numFmtId="0" fontId="20" fillId="0" borderId="7" xfId="0" applyFont="1" applyBorder="1" applyAlignment="1">
      <alignment horizontal="center" vertical="center"/>
    </xf>
    <xf numFmtId="0" fontId="9" fillId="2" borderId="0" xfId="14" applyFont="1" applyFill="1" applyAlignment="1">
      <alignment horizontal="left" vertical="center" wrapText="1"/>
    </xf>
    <xf numFmtId="169" fontId="9" fillId="0" borderId="10" xfId="15" applyNumberFormat="1" applyFont="1" applyFill="1" applyBorder="1" applyAlignment="1">
      <alignment horizontal="center" vertical="center" wrapText="1"/>
    </xf>
    <xf numFmtId="169" fontId="9" fillId="0" borderId="11" xfId="15" applyNumberFormat="1" applyFont="1" applyFill="1" applyBorder="1" applyAlignment="1">
      <alignment horizontal="center" vertical="center" wrapText="1"/>
    </xf>
    <xf numFmtId="169" fontId="9" fillId="0" borderId="12" xfId="15" applyNumberFormat="1" applyFont="1" applyFill="1" applyBorder="1" applyAlignment="1">
      <alignment horizontal="center" vertical="center" wrapText="1"/>
    </xf>
    <xf numFmtId="169" fontId="9" fillId="0" borderId="1" xfId="15" applyNumberFormat="1" applyFont="1" applyFill="1" applyBorder="1" applyAlignment="1">
      <alignment horizontal="center" vertical="center" wrapText="1"/>
    </xf>
    <xf numFmtId="0" fontId="17" fillId="2" borderId="1" xfId="14" applyFont="1" applyFill="1" applyBorder="1" applyAlignment="1">
      <alignment horizontal="right" vertical="center"/>
    </xf>
    <xf numFmtId="169" fontId="9" fillId="0" borderId="3" xfId="15" applyNumberFormat="1" applyFont="1" applyFill="1" applyBorder="1" applyAlignment="1">
      <alignment horizontal="center" vertical="center" wrapText="1"/>
    </xf>
    <xf numFmtId="169" fontId="9" fillId="0" borderId="5" xfId="15" applyNumberFormat="1" applyFont="1" applyFill="1" applyBorder="1" applyAlignment="1">
      <alignment horizontal="center" vertical="center" wrapText="1"/>
    </xf>
    <xf numFmtId="169" fontId="9" fillId="0" borderId="6" xfId="15" applyNumberFormat="1" applyFont="1" applyFill="1" applyBorder="1" applyAlignment="1">
      <alignment horizontal="center" vertical="center" wrapText="1"/>
    </xf>
    <xf numFmtId="169" fontId="9" fillId="0" borderId="7" xfId="15" applyNumberFormat="1" applyFont="1" applyFill="1" applyBorder="1" applyAlignment="1">
      <alignment horizontal="center" vertical="center" wrapText="1"/>
    </xf>
    <xf numFmtId="169" fontId="9" fillId="0" borderId="8" xfId="15" applyNumberFormat="1" applyFont="1" applyFill="1" applyBorder="1" applyAlignment="1">
      <alignment horizontal="center" vertical="center" wrapText="1"/>
    </xf>
    <xf numFmtId="169" fontId="9" fillId="0" borderId="9" xfId="15" applyNumberFormat="1" applyFont="1" applyFill="1" applyBorder="1" applyAlignment="1">
      <alignment horizontal="center" vertical="center" wrapText="1"/>
    </xf>
    <xf numFmtId="169" fontId="9" fillId="2" borderId="1" xfId="15" applyNumberFormat="1" applyFont="1" applyFill="1" applyBorder="1" applyAlignment="1">
      <alignment horizontal="center" vertical="center" wrapText="1"/>
    </xf>
    <xf numFmtId="169" fontId="9" fillId="2" borderId="3" xfId="15" applyNumberFormat="1" applyFont="1" applyFill="1" applyBorder="1" applyAlignment="1">
      <alignment horizontal="center" vertical="center" wrapText="1"/>
    </xf>
    <xf numFmtId="169" fontId="9" fillId="2" borderId="5" xfId="15" applyNumberFormat="1" applyFont="1" applyFill="1" applyBorder="1" applyAlignment="1">
      <alignment horizontal="center" vertical="center" wrapText="1"/>
    </xf>
    <xf numFmtId="169" fontId="9" fillId="2" borderId="8" xfId="15" applyNumberFormat="1" applyFont="1" applyFill="1" applyBorder="1" applyAlignment="1">
      <alignment horizontal="center" vertical="center" wrapText="1"/>
    </xf>
    <xf numFmtId="169" fontId="9" fillId="2" borderId="9" xfId="15" applyNumberFormat="1" applyFont="1" applyFill="1" applyBorder="1" applyAlignment="1">
      <alignment horizontal="center" vertical="center" wrapText="1"/>
    </xf>
    <xf numFmtId="0" fontId="18" fillId="2" borderId="0" xfId="14" applyFont="1" applyFill="1" applyAlignment="1">
      <alignment horizontal="left" vertical="center" wrapText="1"/>
    </xf>
    <xf numFmtId="0" fontId="41" fillId="0" borderId="0" xfId="0" applyFont="1" applyAlignment="1">
      <alignment horizontal="left" vertical="center" wrapText="1"/>
    </xf>
    <xf numFmtId="0" fontId="10" fillId="2" borderId="13" xfId="14" applyFont="1" applyFill="1" applyBorder="1" applyAlignment="1">
      <alignment horizontal="right" vertical="center"/>
    </xf>
    <xf numFmtId="0" fontId="10" fillId="2" borderId="15" xfId="14" applyFont="1" applyFill="1" applyBorder="1" applyAlignment="1">
      <alignment horizontal="right" vertical="center"/>
    </xf>
    <xf numFmtId="0" fontId="10" fillId="2" borderId="14" xfId="14" applyFont="1" applyFill="1" applyBorder="1" applyAlignment="1">
      <alignment horizontal="right" vertical="center"/>
    </xf>
    <xf numFmtId="0" fontId="17" fillId="2" borderId="13" xfId="14" applyFont="1" applyFill="1" applyBorder="1" applyAlignment="1">
      <alignment horizontal="right" vertical="center"/>
    </xf>
    <xf numFmtId="0" fontId="17" fillId="2" borderId="15" xfId="14" applyFont="1" applyFill="1" applyBorder="1" applyAlignment="1">
      <alignment horizontal="right" vertical="center"/>
    </xf>
    <xf numFmtId="0" fontId="17" fillId="2" borderId="14" xfId="14" applyFont="1" applyFill="1" applyBorder="1" applyAlignment="1">
      <alignment horizontal="right" vertical="center"/>
    </xf>
    <xf numFmtId="0" fontId="20" fillId="0" borderId="0" xfId="0" applyFont="1" applyBorder="1" applyAlignment="1">
      <alignment horizontal="left" vertical="center"/>
    </xf>
    <xf numFmtId="0" fontId="13" fillId="0" borderId="1" xfId="0" applyFont="1" applyFill="1" applyBorder="1" applyAlignment="1">
      <alignment horizontal="center" vertical="center"/>
    </xf>
    <xf numFmtId="0" fontId="13" fillId="0" borderId="1" xfId="0" applyFont="1" applyBorder="1" applyAlignment="1">
      <alignment horizontal="left" vertical="center"/>
    </xf>
    <xf numFmtId="0" fontId="35" fillId="0" borderId="0" xfId="0" applyFont="1" applyBorder="1" applyAlignment="1">
      <alignment horizontal="center"/>
    </xf>
    <xf numFmtId="0" fontId="35" fillId="0" borderId="7" xfId="0" applyFont="1" applyBorder="1" applyAlignment="1">
      <alignment horizontal="center"/>
    </xf>
    <xf numFmtId="0" fontId="20" fillId="0" borderId="0" xfId="0" applyFont="1" applyBorder="1" applyAlignment="1">
      <alignment horizontal="center" vertical="center"/>
    </xf>
    <xf numFmtId="0" fontId="13" fillId="0" borderId="0" xfId="0" applyFont="1" applyBorder="1" applyAlignment="1">
      <alignment horizontal="left" vertical="center"/>
    </xf>
    <xf numFmtId="176" fontId="50" fillId="11" borderId="1" xfId="0" applyNumberFormat="1" applyFont="1" applyFill="1" applyBorder="1" applyAlignment="1">
      <alignment horizontal="right" vertical="center" wrapText="1"/>
    </xf>
  </cellXfs>
  <cellStyles count="41">
    <cellStyle name="Millares" xfId="37" builtinId="3"/>
    <cellStyle name="Millares [0]" xfId="21" builtinId="6"/>
    <cellStyle name="Millares [0] 2" xfId="25" xr:uid="{B4EE1D5B-FD3F-42AC-95ED-95C055410FEE}"/>
    <cellStyle name="Millares [0] 3" xfId="26" xr:uid="{4E108706-F5FA-4F80-98A4-2B8F0B491148}"/>
    <cellStyle name="Millares 2" xfId="28" xr:uid="{D1DA0E16-22BF-4DF7-B169-25A5277E7169}"/>
    <cellStyle name="Millares 2 3" xfId="8" xr:uid="{00000000-0005-0000-0000-000001000000}"/>
    <cellStyle name="Millares 3" xfId="9" xr:uid="{00000000-0005-0000-0000-000002000000}"/>
    <cellStyle name="Moneda [0]" xfId="34" builtinId="7"/>
    <cellStyle name="Moneda [0] 2" xfId="17" xr:uid="{00000000-0005-0000-0000-000004000000}"/>
    <cellStyle name="Moneda 2" xfId="11" xr:uid="{00000000-0005-0000-0000-000005000000}"/>
    <cellStyle name="Moneda 2 2" xfId="15" xr:uid="{00000000-0005-0000-0000-000006000000}"/>
    <cellStyle name="Moneda 2 4" xfId="3" xr:uid="{00000000-0005-0000-0000-000007000000}"/>
    <cellStyle name="Moneda 3" xfId="30" xr:uid="{0E915BC0-DFF1-4D63-93DE-9D9DB15425E5}"/>
    <cellStyle name="Moneda 3 10" xfId="23" xr:uid="{00000000-0005-0000-0000-000008000000}"/>
    <cellStyle name="Moneda 4" xfId="33" xr:uid="{1864A511-58E5-4F30-B6C6-12D8E8BEEE5B}"/>
    <cellStyle name="Moneda 5" xfId="38" xr:uid="{FEB4DD1D-3654-4292-95DD-54731E94AC8A}"/>
    <cellStyle name="Moneda 7" xfId="20" xr:uid="{00000000-0005-0000-0000-000009000000}"/>
    <cellStyle name="Moneda 7 2" xfId="40" xr:uid="{EC270E5F-3904-4C5E-98CD-DD6D586905B8}"/>
    <cellStyle name="Normal" xfId="0" builtinId="0"/>
    <cellStyle name="Normal 10" xfId="6" xr:uid="{00000000-0005-0000-0000-00000B000000}"/>
    <cellStyle name="Normal 12" xfId="19" xr:uid="{00000000-0005-0000-0000-00000C000000}"/>
    <cellStyle name="Normal 2" xfId="10" xr:uid="{00000000-0005-0000-0000-00000D000000}"/>
    <cellStyle name="Normal 2 2" xfId="14" xr:uid="{00000000-0005-0000-0000-00000E000000}"/>
    <cellStyle name="Normal 2 2 2" xfId="31" xr:uid="{228DE3BF-CCB2-4F89-9ABC-9143256676D7}"/>
    <cellStyle name="Normal 2 3" xfId="18" xr:uid="{00000000-0005-0000-0000-00000F000000}"/>
    <cellStyle name="Normal 2 4" xfId="35" xr:uid="{C5495107-0308-4863-A44C-0A0D4BCC744C}"/>
    <cellStyle name="Normal 2 60" xfId="36" xr:uid="{CC6D4278-503B-48AE-A9B8-78D258F742D4}"/>
    <cellStyle name="Normal 3" xfId="22" xr:uid="{00000000-0005-0000-0000-000010000000}"/>
    <cellStyle name="Normal 3 2" xfId="27" xr:uid="{0E97378B-1E7C-4D77-A900-98946525B51B}"/>
    <cellStyle name="Normal 3 3" xfId="39" xr:uid="{8EBCA4F3-FB74-44F6-AC9F-5145F14FA927}"/>
    <cellStyle name="Normal 4" xfId="29" xr:uid="{B299BDDA-4231-4AB1-9DED-D0B88C3C909D}"/>
    <cellStyle name="Normal 5" xfId="24" xr:uid="{D5D4BAC2-C6FA-4DDE-AC39-B55977E54D02}"/>
    <cellStyle name="Normal 6" xfId="2" xr:uid="{00000000-0005-0000-0000-000011000000}"/>
    <cellStyle name="Normal 7" xfId="32" xr:uid="{D2D37B0C-2032-4C12-87C0-D4A2B63A9B3C}"/>
    <cellStyle name="Normal 9" xfId="1" xr:uid="{00000000-0005-0000-0000-000012000000}"/>
    <cellStyle name="Porcentaje" xfId="13" builtinId="5"/>
    <cellStyle name="Porcentaje 2" xfId="5" xr:uid="{00000000-0005-0000-0000-000014000000}"/>
    <cellStyle name="Porcentaje 3" xfId="12" xr:uid="{00000000-0005-0000-0000-000015000000}"/>
    <cellStyle name="Porcentaje 3 2" xfId="16" xr:uid="{00000000-0005-0000-0000-000016000000}"/>
    <cellStyle name="Porcentual 2" xfId="4" xr:uid="{00000000-0005-0000-0000-000017000000}"/>
    <cellStyle name="Porcentual 4" xfId="7" xr:uid="{00000000-0005-0000-0000-000018000000}"/>
  </cellStyles>
  <dxfs count="0"/>
  <tableStyles count="0" defaultTableStyle="TableStyleMedium2" defaultPivotStyle="PivotStyleLight16"/>
  <colors>
    <mruColors>
      <color rgb="FFFF9CFE"/>
      <color rgb="FFAF4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externalLink" Target="externalLinks/externalLink10.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externalLink" Target="externalLinks/externalLink14.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29" Type="http://schemas.openxmlformats.org/officeDocument/2006/relationships/externalLink" Target="externalLinks/externalLink1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3.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externalLink" Target="externalLinks/externalLink17.xml"/><Relationship Id="rId10" Type="http://schemas.openxmlformats.org/officeDocument/2006/relationships/worksheet" Target="worksheets/sheet10.xml"/><Relationship Id="rId19" Type="http://schemas.openxmlformats.org/officeDocument/2006/relationships/externalLink" Target="externalLinks/externalLink8.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externalLink" Target="externalLinks/externalLink16.xml"/><Relationship Id="rId30" Type="http://schemas.openxmlformats.org/officeDocument/2006/relationships/externalLink" Target="externalLinks/externalLink19.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127494</xdr:colOff>
      <xdr:row>1</xdr:row>
      <xdr:rowOff>699270</xdr:rowOff>
    </xdr:from>
    <xdr:to>
      <xdr:col>2</xdr:col>
      <xdr:colOff>241905</xdr:colOff>
      <xdr:row>4</xdr:row>
      <xdr:rowOff>48986</xdr:rowOff>
    </xdr:to>
    <xdr:pic>
      <xdr:nvPicPr>
        <xdr:cNvPr id="2" name="Imagen 1">
          <a:extLst>
            <a:ext uri="{FF2B5EF4-FFF2-40B4-BE49-F238E27FC236}">
              <a16:creationId xmlns:a16="http://schemas.microsoft.com/office/drawing/2014/main" id="{F29FDBB4-C9CC-0E49-B8D7-5074AA26D3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7194" y="902470"/>
          <a:ext cx="554476" cy="4534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127494</xdr:colOff>
      <xdr:row>1</xdr:row>
      <xdr:rowOff>699270</xdr:rowOff>
    </xdr:from>
    <xdr:to>
      <xdr:col>2</xdr:col>
      <xdr:colOff>241905</xdr:colOff>
      <xdr:row>4</xdr:row>
      <xdr:rowOff>48986</xdr:rowOff>
    </xdr:to>
    <xdr:pic>
      <xdr:nvPicPr>
        <xdr:cNvPr id="2" name="Imagen 1">
          <a:extLst>
            <a:ext uri="{FF2B5EF4-FFF2-40B4-BE49-F238E27FC236}">
              <a16:creationId xmlns:a16="http://schemas.microsoft.com/office/drawing/2014/main" id="{5C81C9D7-84DF-BB45-9846-3380174BF5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7194" y="407170"/>
          <a:ext cx="558911" cy="45461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335312</xdr:colOff>
      <xdr:row>1</xdr:row>
      <xdr:rowOff>169333</xdr:rowOff>
    </xdr:from>
    <xdr:to>
      <xdr:col>2</xdr:col>
      <xdr:colOff>899996</xdr:colOff>
      <xdr:row>4</xdr:row>
      <xdr:rowOff>14349</xdr:rowOff>
    </xdr:to>
    <xdr:pic>
      <xdr:nvPicPr>
        <xdr:cNvPr id="2" name="Imagen 1">
          <a:extLst>
            <a:ext uri="{FF2B5EF4-FFF2-40B4-BE49-F238E27FC236}">
              <a16:creationId xmlns:a16="http://schemas.microsoft.com/office/drawing/2014/main" id="{2A8A1203-6237-814A-9CA8-7EC86A67DC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4130" y="377151"/>
          <a:ext cx="564684" cy="46847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127494</xdr:colOff>
      <xdr:row>1</xdr:row>
      <xdr:rowOff>699270</xdr:rowOff>
    </xdr:from>
    <xdr:to>
      <xdr:col>1</xdr:col>
      <xdr:colOff>691290</xdr:colOff>
      <xdr:row>4</xdr:row>
      <xdr:rowOff>48986</xdr:rowOff>
    </xdr:to>
    <xdr:pic>
      <xdr:nvPicPr>
        <xdr:cNvPr id="2" name="Imagen 1">
          <a:extLst>
            <a:ext uri="{FF2B5EF4-FFF2-40B4-BE49-F238E27FC236}">
              <a16:creationId xmlns:a16="http://schemas.microsoft.com/office/drawing/2014/main" id="{AB03FE4B-123D-BF42-85CE-62CA911FB1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7194" y="407170"/>
          <a:ext cx="558911" cy="45461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127494</xdr:colOff>
      <xdr:row>1</xdr:row>
      <xdr:rowOff>699270</xdr:rowOff>
    </xdr:from>
    <xdr:to>
      <xdr:col>1</xdr:col>
      <xdr:colOff>691290</xdr:colOff>
      <xdr:row>4</xdr:row>
      <xdr:rowOff>48986</xdr:rowOff>
    </xdr:to>
    <xdr:pic>
      <xdr:nvPicPr>
        <xdr:cNvPr id="2" name="Imagen 1">
          <a:extLst>
            <a:ext uri="{FF2B5EF4-FFF2-40B4-BE49-F238E27FC236}">
              <a16:creationId xmlns:a16="http://schemas.microsoft.com/office/drawing/2014/main" id="{BBD595AF-EFA0-964E-B3E8-FB0923DCD2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7194" y="407170"/>
          <a:ext cx="563796" cy="45461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127494</xdr:colOff>
      <xdr:row>1</xdr:row>
      <xdr:rowOff>699270</xdr:rowOff>
    </xdr:from>
    <xdr:to>
      <xdr:col>1</xdr:col>
      <xdr:colOff>691290</xdr:colOff>
      <xdr:row>4</xdr:row>
      <xdr:rowOff>48986</xdr:rowOff>
    </xdr:to>
    <xdr:pic>
      <xdr:nvPicPr>
        <xdr:cNvPr id="2" name="Imagen 1">
          <a:extLst>
            <a:ext uri="{FF2B5EF4-FFF2-40B4-BE49-F238E27FC236}">
              <a16:creationId xmlns:a16="http://schemas.microsoft.com/office/drawing/2014/main" id="{32E6CFC8-B98F-D74D-A30F-5EB3FDD650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7194" y="407170"/>
          <a:ext cx="558911" cy="45461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127494</xdr:colOff>
      <xdr:row>1</xdr:row>
      <xdr:rowOff>699270</xdr:rowOff>
    </xdr:from>
    <xdr:to>
      <xdr:col>2</xdr:col>
      <xdr:colOff>241905</xdr:colOff>
      <xdr:row>4</xdr:row>
      <xdr:rowOff>48986</xdr:rowOff>
    </xdr:to>
    <xdr:pic>
      <xdr:nvPicPr>
        <xdr:cNvPr id="2" name="Imagen 1">
          <a:extLst>
            <a:ext uri="{FF2B5EF4-FFF2-40B4-BE49-F238E27FC236}">
              <a16:creationId xmlns:a16="http://schemas.microsoft.com/office/drawing/2014/main" id="{5765577D-BA38-D84D-B27F-8AD835FC42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7194" y="407170"/>
          <a:ext cx="558911" cy="45461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167984</xdr:colOff>
      <xdr:row>0</xdr:row>
      <xdr:rowOff>209551</xdr:rowOff>
    </xdr:from>
    <xdr:to>
      <xdr:col>5</xdr:col>
      <xdr:colOff>1133475</xdr:colOff>
      <xdr:row>0</xdr:row>
      <xdr:rowOff>742951</xdr:rowOff>
    </xdr:to>
    <xdr:pic>
      <xdr:nvPicPr>
        <xdr:cNvPr id="2" name="Imagen 1">
          <a:extLst>
            <a:ext uri="{FF2B5EF4-FFF2-40B4-BE49-F238E27FC236}">
              <a16:creationId xmlns:a16="http://schemas.microsoft.com/office/drawing/2014/main" id="{D932BBA9-1636-4F0A-9B98-E6C0A1A9D34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44959" y="209551"/>
          <a:ext cx="965491" cy="533400"/>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127494</xdr:colOff>
      <xdr:row>1</xdr:row>
      <xdr:rowOff>699270</xdr:rowOff>
    </xdr:from>
    <xdr:to>
      <xdr:col>2</xdr:col>
      <xdr:colOff>241905</xdr:colOff>
      <xdr:row>4</xdr:row>
      <xdr:rowOff>48986</xdr:rowOff>
    </xdr:to>
    <xdr:pic>
      <xdr:nvPicPr>
        <xdr:cNvPr id="2" name="Imagen 1">
          <a:extLst>
            <a:ext uri="{FF2B5EF4-FFF2-40B4-BE49-F238E27FC236}">
              <a16:creationId xmlns:a16="http://schemas.microsoft.com/office/drawing/2014/main" id="{385DCC8E-8473-374D-8930-B1AD5EE6A6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7194" y="407170"/>
          <a:ext cx="558911" cy="45461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C:/Users/TatianaMesa/Desktop/UTP/Galpon/Gesti&#243;n%20de%20Docs/An&#225;lisis%20Unitarios%20-%20Franci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INGENIERO2\My%20Documents\Mis%20documentos\Andres\Presupuestos\Administra%20UQ%20V%201.0\Administra%20Planeaci&#243;n.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C:/C:/Users/TatianaMesa/Desktop/UTP/Galpon/Gesti&#243;n%20de%20Docs/APUS%20Y%20PRESUPUESTO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Semestre%209%20IX\Concreto%20II\Muro\Dise&#241;o%20muro%20contencion\APUS%20Y%20PRESUPUESTO3.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BASE%20DE%20DATOS%20011015.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WILSON/AGUAS%20FINALES%20ENERO%202017.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LUJO%20BAHIA%20PALMA.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d.docs.live.net/Users/PATRICIA/Documents/Hoja%20APU%20General.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E:\Dropbox\00.%202020_OS%20117\1.%20ED_INGENIERIAS\TRABAJO%20ED_INGENIERIAS_2020\00.%20PBSERVACIONES_SGR%20JULIO%2010------\PPTO%20ED_ING%20V-3%20(1)-JUL13%20LIMPIO%20-%20IMPRESO.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C:/C:/Users/TatianaMesa/Desktop/UTP/Galpon/Gesti&#243;n%20de%20Docs/PTTO%20FINAL%20MECANICA-UTP%20SEP-2017_ESTRUCTURAL.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E:\DropboxPortableAHK\Dropbox\1-2017%20OS-688----------\6.%202017%20ED_MECANICA\2.%20CARPETA%20DE%20TRABAJO\PTTO%20FINAL%20MECANICA-UTP%20SEP-2017_ESTRUCTUR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Duvan\Trabajos%20de%20la%20U\8%20semestre\Construccion%201\Proyecto\An&#225;lisis%20Unitarios%20-%20Franci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C:/Users/TatianaMesa/Desktop/UTP/Financiera/APUS%20-%20Nuevo%20Amanece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Duvan\Trabajos%20de%20la%20U\8%20semestre\Construccion%201\Proyecto\APUS%20-%20Nuevo%20Amanece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C:/E:/Users/Usuario%20UTP/Google%20Drive/Drive/1_UTP_DIANA%20PAVA/2-CTO%20173-2017/5-TUNEL%202017/7-AGOSTO/170815%20Ppto%20Gral%20Tunel%20UTP+Mec&#225;nica.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Users\Usuario%20UTP\Google%20Drive\Drive\1_UTP_DIANA%20PAVA\2-CTO%20173-2017\5-TUNEL%202017\7-AGOSTO\170815%20Ppto%20Gral%20Tunel%20UTP+Mec&#225;nica.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C:/C:/Users/TatianaMesa/Desktop/UTP/Galpon/Gesti&#243;n%20de%20Docs/CANTIDADES/UNITARIO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CARRETERAS\carreteras\VIAS%20VASCULARES\UNITARIO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C:/C:/Users/TatianaMesa/Desktop/UTP/Galpon/Gesti&#243;n%20de%20Docs/Administra%20Planeaci&#243;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DAT PROY"/>
      <sheetName val="PLANTILLA APU"/>
      <sheetName val="APUS"/>
      <sheetName val="APUS Res"/>
      <sheetName val="COST DIR"/>
      <sheetName val="PORC PART CAP"/>
      <sheetName val="PORC PART ITEM"/>
      <sheetName val="ADMIN"/>
      <sheetName val="PRESUP"/>
      <sheetName val="Ing insumo"/>
      <sheetName val="Ing cap"/>
      <sheetName val="Ing MO"/>
      <sheetName val="Ing MyE"/>
      <sheetName val="Ing unid"/>
      <sheetName val="Capitulos"/>
      <sheetName val="Unidades"/>
      <sheetName val="Insumos"/>
      <sheetName val="Maqui Equip"/>
      <sheetName val="Mano Obr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B1" t="str">
            <v>Nombre</v>
          </cell>
        </row>
        <row r="2">
          <cell r="B2">
            <v>0</v>
          </cell>
        </row>
        <row r="3">
          <cell r="B3" t="str">
            <v>Act. Preliminares - Limpieza Terreno</v>
          </cell>
        </row>
        <row r="4">
          <cell r="B4" t="str">
            <v>Cableado Estructurado</v>
          </cell>
        </row>
        <row r="5">
          <cell r="B5" t="str">
            <v>Carpintería de Madera</v>
          </cell>
        </row>
        <row r="6">
          <cell r="B6" t="str">
            <v>Carpintería Metálica</v>
          </cell>
        </row>
        <row r="7">
          <cell r="B7" t="str">
            <v>Cielosrasos</v>
          </cell>
        </row>
        <row r="8">
          <cell r="B8" t="str">
            <v>Cimentación y Estructura</v>
          </cell>
        </row>
        <row r="9">
          <cell r="B9" t="str">
            <v>Cubiertas</v>
          </cell>
        </row>
        <row r="10">
          <cell r="B10" t="str">
            <v>Enchapes y Accesorios</v>
          </cell>
        </row>
        <row r="11">
          <cell r="B11" t="str">
            <v>Equipos Especiales</v>
          </cell>
        </row>
        <row r="12">
          <cell r="B12" t="str">
            <v>Inst. Eléctricas, TV. y Sonido</v>
          </cell>
        </row>
        <row r="13">
          <cell r="B13" t="str">
            <v>Inst. Gas</v>
          </cell>
        </row>
        <row r="14">
          <cell r="B14" t="str">
            <v>Inst. Hidráulicas, Sanitarias y Latonería</v>
          </cell>
        </row>
        <row r="15">
          <cell r="B15" t="str">
            <v>Mampostería</v>
          </cell>
        </row>
        <row r="16">
          <cell r="B16" t="str">
            <v>Morteros, Concretos, y Ensayos</v>
          </cell>
        </row>
        <row r="17">
          <cell r="B17" t="str">
            <v>Pañetes, Repellos y Revoques</v>
          </cell>
        </row>
        <row r="18">
          <cell r="B18" t="str">
            <v>Pintura</v>
          </cell>
        </row>
        <row r="19">
          <cell r="B19" t="str">
            <v>Pisos</v>
          </cell>
        </row>
        <row r="20">
          <cell r="B20" t="str">
            <v>Redes Servicios y Desagües</v>
          </cell>
        </row>
        <row r="21">
          <cell r="B21" t="str">
            <v>Urbanismo y Obras Exteriores</v>
          </cell>
        </row>
        <row r="22">
          <cell r="B22" t="str">
            <v>Varios</v>
          </cell>
        </row>
        <row r="23">
          <cell r="B23" t="str">
            <v>Vias</v>
          </cell>
        </row>
        <row r="24">
          <cell r="B24" t="str">
            <v>Vidrios y Cerraduras</v>
          </cell>
        </row>
      </sheetData>
      <sheetData sheetId="16">
        <row r="1">
          <cell r="A1" t="str">
            <v>Descripcion</v>
          </cell>
        </row>
        <row r="2">
          <cell r="A2">
            <v>0</v>
          </cell>
        </row>
        <row r="3">
          <cell r="A3" t="str">
            <v>Arroba</v>
          </cell>
        </row>
        <row r="4">
          <cell r="A4" t="str">
            <v>Bolsa</v>
          </cell>
        </row>
        <row r="5">
          <cell r="A5" t="str">
            <v>bolsa metro cúbico</v>
          </cell>
        </row>
        <row r="6">
          <cell r="A6" t="str">
            <v>Bulto</v>
          </cell>
        </row>
        <row r="7">
          <cell r="A7" t="str">
            <v>Caja por 7</v>
          </cell>
        </row>
        <row r="8">
          <cell r="A8" t="str">
            <v>Día</v>
          </cell>
        </row>
        <row r="9">
          <cell r="A9" t="str">
            <v>Especial</v>
          </cell>
        </row>
        <row r="10">
          <cell r="A10" t="str">
            <v>frasco</v>
          </cell>
        </row>
        <row r="11">
          <cell r="A11" t="str">
            <v>Frasco</v>
          </cell>
        </row>
        <row r="12">
          <cell r="A12" t="str">
            <v>Galón</v>
          </cell>
        </row>
        <row r="13">
          <cell r="A13" t="str">
            <v>galón</v>
          </cell>
        </row>
        <row r="14">
          <cell r="A14" t="str">
            <v>Global</v>
          </cell>
        </row>
        <row r="15">
          <cell r="A15" t="str">
            <v>Hora</v>
          </cell>
        </row>
        <row r="16">
          <cell r="A16" t="str">
            <v>Hora Cuadrilla</v>
          </cell>
        </row>
        <row r="17">
          <cell r="A17" t="str">
            <v>Hora Hombre</v>
          </cell>
        </row>
        <row r="18">
          <cell r="A18" t="str">
            <v>juego</v>
          </cell>
        </row>
        <row r="19">
          <cell r="A19" t="str">
            <v>Juego</v>
          </cell>
        </row>
        <row r="20">
          <cell r="A20" t="str">
            <v>Kilo</v>
          </cell>
        </row>
        <row r="21">
          <cell r="A21" t="str">
            <v>Kilo Watio</v>
          </cell>
        </row>
        <row r="22">
          <cell r="A22" t="str">
            <v>Kilogramo</v>
          </cell>
        </row>
        <row r="23">
          <cell r="A23" t="str">
            <v>Lamina</v>
          </cell>
        </row>
        <row r="24">
          <cell r="A24" t="str">
            <v>Libra</v>
          </cell>
        </row>
        <row r="25">
          <cell r="A25" t="str">
            <v>Litro</v>
          </cell>
        </row>
        <row r="26">
          <cell r="A26" t="str">
            <v>mes</v>
          </cell>
        </row>
        <row r="27">
          <cell r="A27" t="str">
            <v>Mes</v>
          </cell>
        </row>
        <row r="28">
          <cell r="A28" t="str">
            <v>Metro</v>
          </cell>
        </row>
        <row r="29">
          <cell r="A29" t="str">
            <v>Metro Cuadrado</v>
          </cell>
        </row>
        <row r="30">
          <cell r="A30" t="str">
            <v>Metro Cúbico</v>
          </cell>
        </row>
        <row r="31">
          <cell r="A31" t="str">
            <v>metro cúbico - kilómetro</v>
          </cell>
        </row>
        <row r="32">
          <cell r="A32" t="str">
            <v>metro lineal</v>
          </cell>
        </row>
        <row r="33">
          <cell r="A33" t="str">
            <v>Par</v>
          </cell>
        </row>
        <row r="34">
          <cell r="A34" t="str">
            <v>pie</v>
          </cell>
        </row>
        <row r="35">
          <cell r="A35" t="str">
            <v>pie cuadrado</v>
          </cell>
        </row>
        <row r="36">
          <cell r="A36" t="str">
            <v>pie cúbico</v>
          </cell>
        </row>
        <row r="37">
          <cell r="A37" t="str">
            <v>Porcentaje</v>
          </cell>
        </row>
        <row r="38">
          <cell r="A38" t="str">
            <v>Quintal</v>
          </cell>
        </row>
        <row r="39">
          <cell r="A39" t="str">
            <v>Rollo</v>
          </cell>
        </row>
        <row r="40">
          <cell r="A40" t="str">
            <v>Sección</v>
          </cell>
        </row>
        <row r="41">
          <cell r="A41" t="str">
            <v>Semana</v>
          </cell>
        </row>
        <row r="42">
          <cell r="A42" t="str">
            <v>sin desc</v>
          </cell>
        </row>
        <row r="43">
          <cell r="A43" t="str">
            <v>sin desc</v>
          </cell>
        </row>
        <row r="44">
          <cell r="A44" t="str">
            <v>Tarifa Hora</v>
          </cell>
        </row>
        <row r="45">
          <cell r="A45" t="str">
            <v>Tonelada</v>
          </cell>
        </row>
        <row r="46">
          <cell r="A46" t="str">
            <v>Unidad</v>
          </cell>
        </row>
        <row r="47">
          <cell r="A47" t="str">
            <v>unidad</v>
          </cell>
        </row>
        <row r="48">
          <cell r="A48" t="str">
            <v>Viaje</v>
          </cell>
        </row>
      </sheetData>
      <sheetData sheetId="17">
        <row r="1">
          <cell r="B1" t="str">
            <v>Descripcion Insumo</v>
          </cell>
        </row>
      </sheetData>
      <sheetData sheetId="18">
        <row r="1">
          <cell r="B1" t="str">
            <v>Maquinaria y Equipo</v>
          </cell>
        </row>
        <row r="2">
          <cell r="B2">
            <v>0</v>
          </cell>
        </row>
        <row r="3">
          <cell r="B3" t="str">
            <v>ABSORCIÓN DE BLOQUES, LADRILLOS F</v>
          </cell>
        </row>
        <row r="4">
          <cell r="B4" t="str">
            <v>ANDAMIO COLGANTE 40mt.</v>
          </cell>
        </row>
        <row r="5">
          <cell r="B5" t="str">
            <v>ANDAMIO TUBULAR (SECC.)</v>
          </cell>
        </row>
        <row r="6">
          <cell r="B6" t="str">
            <v>ANDAMIO TUBULAR (SECC.)</v>
          </cell>
        </row>
        <row r="7">
          <cell r="B7" t="str">
            <v>APISONADOR CANGURO</v>
          </cell>
        </row>
        <row r="8">
          <cell r="B8" t="str">
            <v>AUTOBOMBA PARA CONCRETO</v>
          </cell>
        </row>
        <row r="9">
          <cell r="B9" t="str">
            <v>BALDE PARA PLUMA ADICIONAL</v>
          </cell>
        </row>
        <row r="10">
          <cell r="B10" t="str">
            <v>BANDA PARA REMOVER ESCOMBROS</v>
          </cell>
        </row>
        <row r="11">
          <cell r="B11" t="str">
            <v>BARANDA PROTECTORA /CAMARA</v>
          </cell>
        </row>
        <row r="12">
          <cell r="B12" t="str">
            <v>BENITIN DE 2.5 TONELADAS</v>
          </cell>
        </row>
        <row r="13">
          <cell r="B13" t="str">
            <v>BOMBA ESTACIONARIA DE CONCRETO</v>
          </cell>
        </row>
        <row r="14">
          <cell r="B14" t="str">
            <v>BULLDOZER D-6 CATERPILLAR</v>
          </cell>
        </row>
        <row r="15">
          <cell r="B15" t="str">
            <v>CAMION 3 TONELADAS REDES</v>
          </cell>
        </row>
        <row r="16">
          <cell r="B16" t="str">
            <v>CAMION DE 4.5 TONELADAS</v>
          </cell>
        </row>
        <row r="17">
          <cell r="B17" t="str">
            <v>CAMION DE 8.0 TONELADAS</v>
          </cell>
        </row>
        <row r="18">
          <cell r="B18" t="str">
            <v>CAMPERO</v>
          </cell>
        </row>
        <row r="19">
          <cell r="B19" t="str">
            <v>CARGADOR .50 M3 SOBRE LLANTAS</v>
          </cell>
        </row>
        <row r="20">
          <cell r="B20" t="str">
            <v>CARGADOR BOBCAT+Oper.       753</v>
          </cell>
        </row>
        <row r="21">
          <cell r="B21" t="str">
            <v>CARGADOR BOBCAT+Oper.       853</v>
          </cell>
        </row>
        <row r="22">
          <cell r="B22" t="str">
            <v>CARGADOR RETROEXCAVADOR</v>
          </cell>
        </row>
        <row r="23">
          <cell r="B23" t="str">
            <v>CERCHA METALICA DE 3MT</v>
          </cell>
        </row>
        <row r="24">
          <cell r="B24" t="str">
            <v>CERCHAS METALICAS (3 METROS)</v>
          </cell>
        </row>
        <row r="25">
          <cell r="B25" t="str">
            <v>CILINDRO PRUEBA CONCRETO (Alq)</v>
          </cell>
        </row>
        <row r="26">
          <cell r="B26" t="str">
            <v>CILINDRO VIBRATORIO 3 TON</v>
          </cell>
        </row>
        <row r="27">
          <cell r="B27" t="str">
            <v>CINTURON DE SEGURIDAD</v>
          </cell>
        </row>
        <row r="28">
          <cell r="B28" t="str">
            <v>COMPACTADOR DINAMAR</v>
          </cell>
        </row>
        <row r="29">
          <cell r="B29" t="str">
            <v>COMPRESOR 2 MARTILLOS 185 PCM</v>
          </cell>
        </row>
        <row r="30">
          <cell r="B30" t="str">
            <v>COMPRESOR 2 MARTILLOS 185 PCM</v>
          </cell>
        </row>
        <row r="31">
          <cell r="B31" t="str">
            <v>COMPRESOR 250 PCM</v>
          </cell>
        </row>
        <row r="32">
          <cell r="B32" t="str">
            <v>COMPRESOR DE 375 CPM S/C</v>
          </cell>
        </row>
        <row r="33">
          <cell r="B33" t="str">
            <v>COMPRESOR DE 375 CPM S/C</v>
          </cell>
        </row>
        <row r="34">
          <cell r="B34" t="str">
            <v>COMPRESOR DE 750 CPM S/C</v>
          </cell>
        </row>
        <row r="35">
          <cell r="B35" t="str">
            <v>COMPRESOR DE 750 CPM S/C</v>
          </cell>
        </row>
        <row r="36">
          <cell r="B36" t="str">
            <v>COMPRESOR Oper.+Comb</v>
          </cell>
        </row>
        <row r="37">
          <cell r="B37" t="str">
            <v>COMPRESOR Oper.+Comb</v>
          </cell>
        </row>
        <row r="38">
          <cell r="B38" t="str">
            <v>COMPRESOR Oper.+Comb</v>
          </cell>
        </row>
        <row r="39">
          <cell r="B39" t="str">
            <v>CONO DE ABRAHAMS (SLUM Concr)</v>
          </cell>
        </row>
        <row r="40">
          <cell r="B40" t="str">
            <v>CONO DE ABRAMS (Alquiler)</v>
          </cell>
        </row>
        <row r="41">
          <cell r="B41" t="str">
            <v>CORTADORA DE LADRILLO</v>
          </cell>
        </row>
        <row r="42">
          <cell r="B42" t="str">
            <v>CORTADORA LADRILLO (POR CORTE)</v>
          </cell>
        </row>
        <row r="43">
          <cell r="B43" t="str">
            <v>CORTADORA SIN DISCO</v>
          </cell>
        </row>
        <row r="44">
          <cell r="B44" t="str">
            <v>CORTADORA SIN DISCO</v>
          </cell>
        </row>
        <row r="45">
          <cell r="B45" t="str">
            <v>CORTE DE NÚCLEOS DE CONCRETO</v>
          </cell>
        </row>
        <row r="46">
          <cell r="B46" t="str">
            <v>CRUCETAS CORTAS</v>
          </cell>
        </row>
        <row r="47">
          <cell r="B47" t="str">
            <v>CRUCETAS CORTAS y/o LARGAS</v>
          </cell>
        </row>
        <row r="48">
          <cell r="B48" t="str">
            <v>CRUCETAS LARGAS</v>
          </cell>
        </row>
        <row r="49">
          <cell r="B49" t="str">
            <v>DISEÑO DE MEZCLA ASFÁLTICA,</v>
          </cell>
        </row>
        <row r="50">
          <cell r="B50" t="str">
            <v>DISEÑO DE MEZCLAS DE MORTERO.</v>
          </cell>
        </row>
        <row r="51">
          <cell r="B51" t="str">
            <v>DISEÑO DE UNA MEZCLA DE</v>
          </cell>
        </row>
        <row r="52">
          <cell r="B52" t="str">
            <v>ELEVADOR 1000 KILOS</v>
          </cell>
        </row>
        <row r="53">
          <cell r="B53" t="str">
            <v>ELEVADOR 250 KILOS</v>
          </cell>
        </row>
        <row r="54">
          <cell r="B54" t="str">
            <v>EQUIPO DE COMPACTACION</v>
          </cell>
        </row>
        <row r="55">
          <cell r="B55" t="str">
            <v>EQUIPO DE COMPACTACION</v>
          </cell>
        </row>
        <row r="56">
          <cell r="B56" t="str">
            <v>EQUIPO DE TOPOGRAFIA</v>
          </cell>
        </row>
        <row r="57">
          <cell r="B57" t="str">
            <v>EQUIPO SOLDADURA ELECTRICA</v>
          </cell>
        </row>
        <row r="58">
          <cell r="B58" t="str">
            <v>ESCALERA EXTENCIBLE EN AL. DE 6</v>
          </cell>
        </row>
        <row r="59">
          <cell r="B59" t="str">
            <v>ESCALERILLA Trans. VERTICAL</v>
          </cell>
        </row>
        <row r="60">
          <cell r="B60" t="str">
            <v>ESFUERZO CORTANTE EN MALLAS</v>
          </cell>
        </row>
        <row r="61">
          <cell r="B61" t="str">
            <v>ESTABILIDAD MARSHALL (1 BRIQUETA)</v>
          </cell>
        </row>
        <row r="62">
          <cell r="B62" t="str">
            <v>EXCAVACION MECANICA Y RETIRO</v>
          </cell>
        </row>
        <row r="63">
          <cell r="B63" t="str">
            <v>EXCAVADORA HIDRAUL.PC-60+Oper.</v>
          </cell>
        </row>
        <row r="64">
          <cell r="B64" t="str">
            <v>EXTRACCIÓN DE ANCLAJES O</v>
          </cell>
        </row>
        <row r="65">
          <cell r="B65" t="str">
            <v>FORCLAMPS</v>
          </cell>
        </row>
        <row r="66">
          <cell r="B66" t="str">
            <v>FORMALETA ENTREPISO 1 SEMANA</v>
          </cell>
        </row>
        <row r="67">
          <cell r="B67" t="str">
            <v>FORMALETA ENTREPISO 4 SEMANAS</v>
          </cell>
        </row>
        <row r="68">
          <cell r="B68" t="str">
            <v>FORMALETA ENTREPISO POR M2</v>
          </cell>
        </row>
        <row r="69">
          <cell r="B69" t="str">
            <v>FORMALETA SARDINEL ML</v>
          </cell>
        </row>
        <row r="70">
          <cell r="B70" t="str">
            <v>GRUA AUTODESPLEGABLE+OPERARIO</v>
          </cell>
        </row>
        <row r="71">
          <cell r="B71" t="str">
            <v>GRUA EXTENSION PARA POSTES</v>
          </cell>
        </row>
        <row r="72">
          <cell r="B72" t="str">
            <v>GRUA HIDRAULICA (CARRO)</v>
          </cell>
        </row>
        <row r="73">
          <cell r="B73" t="str">
            <v>GRUA POTAIN 428 BRAZO 40 MTS</v>
          </cell>
        </row>
        <row r="74">
          <cell r="B74" t="str">
            <v>HERRAMIENTA MENOR (% Mano d Obra)</v>
          </cell>
        </row>
        <row r="75">
          <cell r="B75" t="str">
            <v>JUEGO DE RUEDAS PARA ANDAMIO(4)</v>
          </cell>
        </row>
        <row r="76">
          <cell r="B76" t="str">
            <v>JUEGO POLEAS ANTENAYA</v>
          </cell>
        </row>
        <row r="77">
          <cell r="B77" t="str">
            <v>LLAVES TENSORAS</v>
          </cell>
        </row>
        <row r="78">
          <cell r="B78" t="str">
            <v>MARTILLO ROMPEDOR</v>
          </cell>
        </row>
        <row r="79">
          <cell r="B79" t="str">
            <v>MARTILLO ROTATORIO</v>
          </cell>
        </row>
        <row r="80">
          <cell r="B80" t="str">
            <v>MEZCLADORA DE CONCRETO</v>
          </cell>
        </row>
        <row r="81">
          <cell r="B81" t="str">
            <v>MICRO AIRINCLUSOR DE AIRE</v>
          </cell>
        </row>
        <row r="82">
          <cell r="B82" t="str">
            <v>MICRO AIRINCLUSOR DE AIRE</v>
          </cell>
        </row>
        <row r="83">
          <cell r="B83" t="str">
            <v>MINICARGADOR BOBCAT</v>
          </cell>
        </row>
        <row r="84">
          <cell r="B84" t="str">
            <v>MINICARGADOR BOBCAT</v>
          </cell>
        </row>
        <row r="85">
          <cell r="B85" t="str">
            <v>MONTACARGAS</v>
          </cell>
        </row>
        <row r="86">
          <cell r="B86" t="str">
            <v>MORDAZA 0.60 mt CON CUÑA</v>
          </cell>
        </row>
        <row r="87">
          <cell r="B87" t="str">
            <v>MORDAZA 0.80 mt CON CUÑA</v>
          </cell>
        </row>
        <row r="88">
          <cell r="B88" t="str">
            <v>MORDAZA 1.00 mt CON CUÑA</v>
          </cell>
        </row>
        <row r="89">
          <cell r="B89" t="str">
            <v>MORDAZA 2.40 mt CON CUÑA</v>
          </cell>
        </row>
        <row r="90">
          <cell r="B90" t="str">
            <v>MORDAZAS ALQUILADAS (24 dias)</v>
          </cell>
        </row>
        <row r="91">
          <cell r="B91" t="str">
            <v>MOTOBOMBA A GASOLINA DE 2"</v>
          </cell>
        </row>
        <row r="92">
          <cell r="B92" t="str">
            <v>MOTOBOMBA ELECTRICA DE 2"</v>
          </cell>
        </row>
        <row r="93">
          <cell r="B93" t="str">
            <v>PALA DRAGA SOBRE ORUGA</v>
          </cell>
        </row>
        <row r="94">
          <cell r="B94" t="str">
            <v>PARAL TELESCOPICO (UN)</v>
          </cell>
        </row>
        <row r="95">
          <cell r="B95" t="str">
            <v>PARAL TELESCOPICO (UN)</v>
          </cell>
        </row>
        <row r="96">
          <cell r="B96" t="str">
            <v>PARALES - MES</v>
          </cell>
        </row>
        <row r="97">
          <cell r="B97" t="str">
            <v>PARALES - SEMANA</v>
          </cell>
        </row>
        <row r="98">
          <cell r="B98" t="str">
            <v>PERFORACIÓN CON EQUIPO</v>
          </cell>
        </row>
        <row r="99">
          <cell r="B99" t="str">
            <v>PERROS FIJOS Y GIRATORIOS</v>
          </cell>
        </row>
        <row r="100">
          <cell r="B100" t="str">
            <v>PESCANTE PARA ANDAMIO</v>
          </cell>
        </row>
        <row r="101">
          <cell r="B101" t="str">
            <v>PISON DE MANO</v>
          </cell>
        </row>
        <row r="102">
          <cell r="B102" t="str">
            <v>PLANCHONES ALQUILADOS</v>
          </cell>
        </row>
        <row r="103">
          <cell r="B103" t="str">
            <v>PLANCHONES MADERA</v>
          </cell>
        </row>
        <row r="104">
          <cell r="B104" t="str">
            <v>PLANCHONES METALICOS</v>
          </cell>
        </row>
        <row r="105">
          <cell r="B105" t="str">
            <v>PLUMA 250 KG ELECTRICA Trif.</v>
          </cell>
        </row>
        <row r="106">
          <cell r="B106" t="str">
            <v>PLUMA ELECTRICA</v>
          </cell>
        </row>
        <row r="107">
          <cell r="B107" t="str">
            <v>PLUMA ELECTRICA 250 kg</v>
          </cell>
        </row>
        <row r="108">
          <cell r="B108" t="str">
            <v>PLUMA ELECTRICA/ DIA</v>
          </cell>
        </row>
        <row r="109">
          <cell r="B109" t="str">
            <v>PULIDORA MANUAL SIN DISCO</v>
          </cell>
        </row>
        <row r="110">
          <cell r="B110" t="str">
            <v>PULIDORA MANUAL SIN DISCO</v>
          </cell>
        </row>
        <row r="111">
          <cell r="B111" t="str">
            <v>RANA A GASOLINA DE 50X74 CM</v>
          </cell>
        </row>
        <row r="112">
          <cell r="B112" t="str">
            <v>RANA Ó VIBROCOMPACTADOR</v>
          </cell>
        </row>
        <row r="113">
          <cell r="B113" t="str">
            <v>RANA VIBROCOMPACTADORA/DIA</v>
          </cell>
        </row>
        <row r="114">
          <cell r="B114" t="str">
            <v>RANA VIBROCOMPACTADORA/DIA</v>
          </cell>
        </row>
        <row r="115">
          <cell r="B115" t="str">
            <v>RETROEXCAVADORA JCB 814</v>
          </cell>
        </row>
        <row r="116">
          <cell r="B116" t="str">
            <v>RODILLO D/PINTAS Y SONDEO</v>
          </cell>
        </row>
        <row r="117">
          <cell r="B117" t="str">
            <v>RODILLO VIBRATORIO "BENITIN"</v>
          </cell>
        </row>
        <row r="118">
          <cell r="B118" t="str">
            <v>RUEDAS</v>
          </cell>
        </row>
        <row r="119">
          <cell r="B119" t="str">
            <v>RUEDAS PARA ANDAMIO TUBULAR</v>
          </cell>
        </row>
        <row r="120">
          <cell r="B120" t="str">
            <v>TABLERO EN PINO PATULA</v>
          </cell>
        </row>
        <row r="121">
          <cell r="B121" t="str">
            <v>TABLERO METALICO (1.40 x 0.60)</v>
          </cell>
        </row>
        <row r="122">
          <cell r="B122" t="str">
            <v>TALADRO ROTOMARTILLO HASTA 3/4"</v>
          </cell>
        </row>
        <row r="123">
          <cell r="B123" t="str">
            <v>TALADRO ROTOMARTILLO HASTA 3/4"</v>
          </cell>
        </row>
        <row r="124">
          <cell r="B124" t="str">
            <v>TORREGRUA (DIFERENTES TAMAÑOS)</v>
          </cell>
        </row>
        <row r="125">
          <cell r="B125" t="str">
            <v>TRAYLER O GATO PARA CABLES</v>
          </cell>
        </row>
        <row r="126">
          <cell r="B126" t="str">
            <v>TRINQUETE</v>
          </cell>
        </row>
        <row r="127">
          <cell r="B127" t="str">
            <v>VENTAS CONO DE ABRAMS PARA</v>
          </cell>
        </row>
        <row r="128">
          <cell r="B128" t="str">
            <v>VIBRADOR A GASOLINA</v>
          </cell>
        </row>
        <row r="129">
          <cell r="B129" t="str">
            <v>VIBRADOR ELECTRICO</v>
          </cell>
        </row>
        <row r="130">
          <cell r="B130" t="str">
            <v>VIBRO DYNAPAC 2.5 TONELADAS</v>
          </cell>
        </row>
        <row r="131">
          <cell r="B131" t="str">
            <v>VIBRO DYNAPAC 2.5 TONELADAS</v>
          </cell>
        </row>
        <row r="132">
          <cell r="B132" t="str">
            <v>VIBRO INGERSOLL RAND 3</v>
          </cell>
        </row>
        <row r="133">
          <cell r="B133" t="str">
            <v>VIBRO INGERSOLL RAND 3</v>
          </cell>
        </row>
        <row r="134">
          <cell r="B134" t="str">
            <v>VIBRO REX 7 TONELADAS</v>
          </cell>
        </row>
        <row r="135">
          <cell r="B135" t="str">
            <v>VIBROCOMPACTADORA ELECTRICA</v>
          </cell>
        </row>
        <row r="136">
          <cell r="B136" t="str">
            <v>VOLQUETA (VIAJE 6M3 Max.3O KM)</v>
          </cell>
        </row>
        <row r="137">
          <cell r="B137" t="str">
            <v>VOLQUETA (VIAJE 6M3.)</v>
          </cell>
        </row>
      </sheetData>
      <sheetData sheetId="19">
        <row r="1">
          <cell r="B1" t="str">
            <v>Cuadrilla</v>
          </cell>
        </row>
        <row r="2">
          <cell r="B2">
            <v>0</v>
          </cell>
        </row>
        <row r="3">
          <cell r="B3" t="str">
            <v>0:0:1</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er"/>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 prest"/>
      <sheetName val="Cuadrillas"/>
      <sheetName val="Costos"/>
      <sheetName val="A.I.U."/>
      <sheetName val="% Sena"/>
      <sheetName val="Camp"/>
      <sheetName val="Valla"/>
      <sheetName val="Soport"/>
      <sheetName val="Cinta"/>
      <sheetName val="Barric"/>
      <sheetName val="Señal"/>
      <sheetName val="Localiz"/>
      <sheetName val="Descap"/>
      <sheetName val="Exc cimie"/>
      <sheetName val="Exc. Manual"/>
      <sheetName val="Arm.Acero"/>
      <sheetName val="Perfil Talud"/>
      <sheetName val="Form Base Vastago"/>
      <sheetName val="Form h&gt;2.80m"/>
      <sheetName val="Coloc conc"/>
      <sheetName val="Conc altura"/>
      <sheetName val="Llenos comp"/>
      <sheetName val="Ret Mater"/>
      <sheetName val="Propuesta"/>
      <sheetName val="Demarc."/>
      <sheetName val="Conc 2500"/>
      <sheetName val="Conc 3000"/>
      <sheetName val="Mater"/>
      <sheetName val="Flujo"/>
      <sheetName val="Cronog"/>
      <sheetName val="FINDE2"/>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refreshError="1"/>
      <sheetData sheetId="3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 actividades Zona 1 "/>
      <sheetName val="Cuadro Comparativo "/>
      <sheetName val="Presupuesto"/>
      <sheetName val="A.P.U"/>
      <sheetName val="Insumos"/>
      <sheetName val="Analisis Mano de Obra"/>
      <sheetName val="Analisis Herramienta Menor"/>
      <sheetName val="Analisis Factor Prestacional"/>
      <sheetName val="Analisis AIU"/>
      <sheetName val="Hoja1"/>
    </sheetNames>
    <sheetDataSet>
      <sheetData sheetId="0"/>
      <sheetData sheetId="1"/>
      <sheetData sheetId="2"/>
      <sheetData sheetId="3"/>
      <sheetData sheetId="4">
        <row r="2">
          <cell r="B2" t="str">
            <v>MANIZALES</v>
          </cell>
        </row>
      </sheetData>
      <sheetData sheetId="5"/>
      <sheetData sheetId="6"/>
      <sheetData sheetId="7"/>
      <sheetData sheetId="8"/>
      <sheetData sheetId="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 actividades Zona 1 "/>
      <sheetName val="Cuadro Comparativo "/>
      <sheetName val="Presupuesto"/>
      <sheetName val="A.P.U"/>
      <sheetName val="Insumos"/>
      <sheetName val="Analisis Mano de Obra"/>
      <sheetName val="Analisis Herramienta Menor"/>
      <sheetName val="Analisis Factor Prestacional"/>
      <sheetName val="Analisis AIU"/>
    </sheetNames>
    <sheetDataSet>
      <sheetData sheetId="0"/>
      <sheetData sheetId="1"/>
      <sheetData sheetId="2"/>
      <sheetData sheetId="3"/>
      <sheetData sheetId="4"/>
      <sheetData sheetId="5"/>
      <sheetData sheetId="6"/>
      <sheetData sheetId="7"/>
      <sheetData sheetId="8"/>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UJO(BANK) (4)"/>
      <sheetName val="Hoja1"/>
      <sheetName val="Hoja2"/>
      <sheetName val="Hoja3"/>
      <sheetName val="FLUJO BAHIA PALMA"/>
    </sheetNames>
    <definedNames>
      <definedName name="Loan_Start" refersTo="#¡REF!"/>
    </definedNames>
    <sheetDataSet>
      <sheetData sheetId="0"/>
      <sheetData sheetId="1"/>
      <sheetData sheetId="2"/>
      <sheetData sheetId="3"/>
      <sheetData sheetId="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ios"/>
      <sheetName val="MObra"/>
      <sheetName val="Equipo"/>
      <sheetName val="Transpórte"/>
      <sheetName val="APU"/>
      <sheetName val="Basicos"/>
      <sheetName val="Presup"/>
    </sheetNames>
    <sheetDataSet>
      <sheetData sheetId="0">
        <row r="2">
          <cell r="A2" t="str">
            <v xml:space="preserve"> Abrazader u 6x15x5/8 </v>
          </cell>
        </row>
        <row r="3">
          <cell r="A3" t="str">
            <v xml:space="preserve"> Abuzardado de concreto </v>
          </cell>
        </row>
        <row r="4">
          <cell r="A4" t="str">
            <v xml:space="preserve"> Acces bajantes ALL</v>
          </cell>
        </row>
        <row r="5">
          <cell r="A5" t="str">
            <v xml:space="preserve"> Acces canal pvc</v>
          </cell>
        </row>
        <row r="6">
          <cell r="A6" t="str">
            <v xml:space="preserve"> Acces completos tanque agua</v>
          </cell>
        </row>
        <row r="7">
          <cell r="A7" t="str">
            <v xml:space="preserve"> Acces cpv presion </v>
          </cell>
        </row>
        <row r="8">
          <cell r="A8" t="str">
            <v xml:space="preserve"> Acces cpvc presion</v>
          </cell>
        </row>
        <row r="9">
          <cell r="A9" t="str">
            <v xml:space="preserve"> Acces fijacion perfil T </v>
          </cell>
        </row>
        <row r="10">
          <cell r="A10" t="str">
            <v xml:space="preserve"> Acces lavamanos </v>
          </cell>
        </row>
        <row r="11">
          <cell r="A11" t="str">
            <v xml:space="preserve"> Acces promed pvc 4 </v>
          </cell>
        </row>
        <row r="12">
          <cell r="A12" t="str">
            <v xml:space="preserve"> Acces pvc ALL</v>
          </cell>
        </row>
        <row r="13">
          <cell r="A13" t="str">
            <v xml:space="preserve"> Acces pvc sanitaria</v>
          </cell>
        </row>
        <row r="14">
          <cell r="A14" t="str">
            <v xml:space="preserve"> Acces tuberia HG</v>
          </cell>
        </row>
        <row r="15">
          <cell r="A15" t="str">
            <v xml:space="preserve"> Accesorios</v>
          </cell>
        </row>
        <row r="16">
          <cell r="A16" t="str">
            <v xml:space="preserve"> Aceite quemado </v>
          </cell>
        </row>
        <row r="17">
          <cell r="A17" t="str">
            <v xml:space="preserve"> Acero fy = 37000 psi </v>
          </cell>
        </row>
        <row r="18">
          <cell r="A18" t="str">
            <v xml:space="preserve"> Acero fy = 60000 psi </v>
          </cell>
        </row>
        <row r="19">
          <cell r="A19" t="str">
            <v xml:space="preserve"> Acesco perfil o c16 s=40 </v>
          </cell>
        </row>
        <row r="20">
          <cell r="A20" t="str">
            <v xml:space="preserve"> Acido clorhidrico (muriatico) </v>
          </cell>
        </row>
        <row r="21">
          <cell r="A21" t="str">
            <v xml:space="preserve"> Acido oxalico </v>
          </cell>
        </row>
        <row r="22">
          <cell r="A22" t="str">
            <v xml:space="preserve"> Acople 1/2 san+lavam grivaflx </v>
          </cell>
        </row>
        <row r="23">
          <cell r="A23" t="str">
            <v xml:space="preserve"> Acpm </v>
          </cell>
        </row>
        <row r="24">
          <cell r="A24" t="str">
            <v xml:space="preserve"> Adapt term pvc  1/2 </v>
          </cell>
        </row>
        <row r="25">
          <cell r="A25" t="str">
            <v xml:space="preserve"> Adapt term pvc  3/4 </v>
          </cell>
        </row>
        <row r="26">
          <cell r="A26" t="str">
            <v xml:space="preserve"> Adapt term pvc 1 </v>
          </cell>
        </row>
        <row r="27">
          <cell r="A27" t="str">
            <v xml:space="preserve"> Adapt term pvc 1-1/2 </v>
          </cell>
        </row>
        <row r="28">
          <cell r="A28" t="str">
            <v xml:space="preserve"> Adapt term pvc 1-1/4 </v>
          </cell>
        </row>
        <row r="29">
          <cell r="A29" t="str">
            <v xml:space="preserve"> Adapt term pvc 2 </v>
          </cell>
        </row>
        <row r="30">
          <cell r="A30" t="str">
            <v xml:space="preserve"> Adapt term pvc 3/4 </v>
          </cell>
        </row>
        <row r="31">
          <cell r="A31" t="str">
            <v xml:space="preserve"> Adhesivo pvc novafort x310 ml </v>
          </cell>
        </row>
        <row r="32">
          <cell r="A32" t="str">
            <v xml:space="preserve"> Aditivo bituminoso borden </v>
          </cell>
        </row>
        <row r="33">
          <cell r="A33" t="str">
            <v xml:space="preserve"> Adoquin pea rect 6x10x20</v>
          </cell>
        </row>
        <row r="34">
          <cell r="A34" t="str">
            <v xml:space="preserve"> Adoquin veh cruz 10x21x21;7k </v>
          </cell>
        </row>
        <row r="35">
          <cell r="A35" t="str">
            <v xml:space="preserve"> Afirmado rojo </v>
          </cell>
        </row>
        <row r="36">
          <cell r="A36" t="str">
            <v xml:space="preserve"> Agua </v>
          </cell>
        </row>
        <row r="37">
          <cell r="A37" t="str">
            <v xml:space="preserve"> Aislad carrete 76 mm </v>
          </cell>
        </row>
        <row r="38">
          <cell r="A38" t="str">
            <v xml:space="preserve"> Aislad pin doble 34.5 kv rf </v>
          </cell>
        </row>
        <row r="39">
          <cell r="A39" t="str">
            <v xml:space="preserve"> Aislad suspens 10 18 kp </v>
          </cell>
        </row>
        <row r="40">
          <cell r="A40" t="str">
            <v xml:space="preserve"> Aislad suspens 6 10 kp </v>
          </cell>
        </row>
        <row r="41">
          <cell r="A41" t="str">
            <v xml:space="preserve"> Aislad tensor 140 mm </v>
          </cell>
        </row>
        <row r="42">
          <cell r="A42" t="str">
            <v xml:space="preserve"> Aislad tensor 172 mm </v>
          </cell>
        </row>
        <row r="43">
          <cell r="A43" t="str">
            <v xml:space="preserve"> Alam cu att 2x22 awg tim </v>
          </cell>
        </row>
        <row r="44">
          <cell r="A44" t="str">
            <v xml:space="preserve"> Alam cu dwp pvc 2x18 awg </v>
          </cell>
        </row>
        <row r="45">
          <cell r="A45" t="str">
            <v xml:space="preserve"> Alam cu dwp pvc 2x22 awg telef </v>
          </cell>
        </row>
        <row r="46">
          <cell r="A46" t="str">
            <v xml:space="preserve"> Alam cu st600v pvc 3x10awg encauch </v>
          </cell>
        </row>
        <row r="47">
          <cell r="A47" t="str">
            <v xml:space="preserve"> Alam cu thw   6 awg 75 c </v>
          </cell>
        </row>
        <row r="48">
          <cell r="A48" t="str">
            <v xml:space="preserve"> Alam cu thw   8 awg 75 c </v>
          </cell>
        </row>
        <row r="49">
          <cell r="A49" t="str">
            <v xml:space="preserve"> Alam cu thw 10 awg 75 c </v>
          </cell>
        </row>
        <row r="50">
          <cell r="A50" t="str">
            <v xml:space="preserve"> Alam cu thw 12 awg 75 c </v>
          </cell>
        </row>
        <row r="51">
          <cell r="A51" t="str">
            <v xml:space="preserve"> Alam cu tw   8 awg 600 v </v>
          </cell>
        </row>
        <row r="52">
          <cell r="A52" t="str">
            <v xml:space="preserve"> Alam cu tw 10 awg 600 v </v>
          </cell>
        </row>
        <row r="53">
          <cell r="A53" t="str">
            <v xml:space="preserve"> Alam cu tw 12 awg 600 v </v>
          </cell>
        </row>
        <row r="54">
          <cell r="A54" t="str">
            <v xml:space="preserve"> Alam cu tw 14 awg 600 v</v>
          </cell>
        </row>
        <row r="55">
          <cell r="A55" t="str">
            <v xml:space="preserve"> Alamb pua cal 14  por kg </v>
          </cell>
        </row>
        <row r="56">
          <cell r="A56" t="str">
            <v xml:space="preserve"> Alamb pua cal 14  por mt </v>
          </cell>
        </row>
        <row r="57">
          <cell r="A57" t="str">
            <v xml:space="preserve"> Alambre galvanizado c 12 </v>
          </cell>
        </row>
        <row r="58">
          <cell r="A58" t="str">
            <v xml:space="preserve"> Alambre galvanizado c 13 </v>
          </cell>
        </row>
        <row r="59">
          <cell r="A59" t="str">
            <v xml:space="preserve"> Alambre galvanizado c 14 </v>
          </cell>
        </row>
        <row r="60">
          <cell r="A60" t="str">
            <v xml:space="preserve"> Alambre negro calibre 18 </v>
          </cell>
        </row>
        <row r="61">
          <cell r="A61" t="str">
            <v xml:space="preserve"> Amarras </v>
          </cell>
        </row>
        <row r="62">
          <cell r="A62" t="str">
            <v xml:space="preserve"> Angulo  3/4 x 1/8 </v>
          </cell>
        </row>
        <row r="63">
          <cell r="A63" t="str">
            <v xml:space="preserve"> Angulo 1 - 1/2 x 1/8 </v>
          </cell>
        </row>
        <row r="64">
          <cell r="A64" t="str">
            <v xml:space="preserve"> Angulo 1 - 1/2 x 3/16 </v>
          </cell>
        </row>
        <row r="65">
          <cell r="A65" t="str">
            <v xml:space="preserve"> Angulo 1 - 1/4 x 3/16 </v>
          </cell>
        </row>
        <row r="66">
          <cell r="A66" t="str">
            <v xml:space="preserve"> Angulo 1 x 1/8 </v>
          </cell>
        </row>
        <row r="67">
          <cell r="A67" t="str">
            <v xml:space="preserve"> Angulo 1 x 3/16 </v>
          </cell>
        </row>
        <row r="68">
          <cell r="A68" t="str">
            <v xml:space="preserve"> Angulo 2 x 1/4 </v>
          </cell>
        </row>
        <row r="69">
          <cell r="A69" t="str">
            <v xml:space="preserve"> Angulo 2 x 1/8 </v>
          </cell>
        </row>
        <row r="70">
          <cell r="A70" t="str">
            <v xml:space="preserve"> Angulo 2 x 2 x 1/8 </v>
          </cell>
        </row>
        <row r="71">
          <cell r="A71" t="str">
            <v xml:space="preserve"> Angulo 3 x 1/4 </v>
          </cell>
        </row>
        <row r="72">
          <cell r="A72" t="str">
            <v xml:space="preserve"> Angulo 3 x 3/8 </v>
          </cell>
        </row>
        <row r="73">
          <cell r="A73" t="str">
            <v xml:space="preserve"> Angulo de aluminio </v>
          </cell>
        </row>
        <row r="74">
          <cell r="A74" t="str">
            <v xml:space="preserve"> Anticorrosivo </v>
          </cell>
        </row>
        <row r="75">
          <cell r="A75" t="str">
            <v xml:space="preserve"> Apuntalado provisional estructuras </v>
          </cell>
        </row>
        <row r="76">
          <cell r="A76" t="str">
            <v xml:space="preserve"> Arand cuad 3x1/4 -5/8 </v>
          </cell>
        </row>
        <row r="77">
          <cell r="A77" t="str">
            <v xml:space="preserve"> Arand cuad 4x1/4 -5/8 </v>
          </cell>
        </row>
        <row r="78">
          <cell r="A78" t="str">
            <v xml:space="preserve"> Arand cuad 4x3/16-5/8 </v>
          </cell>
        </row>
        <row r="79">
          <cell r="A79" t="str">
            <v xml:space="preserve"> Arandela 1/2 </v>
          </cell>
        </row>
        <row r="80">
          <cell r="A80" t="str">
            <v xml:space="preserve"> Arandela 3/16 </v>
          </cell>
        </row>
        <row r="81">
          <cell r="A81" t="str">
            <v xml:space="preserve"> Arandela 3/4 </v>
          </cell>
        </row>
        <row r="82">
          <cell r="A82" t="str">
            <v xml:space="preserve"> Arandela 5/8 pesada </v>
          </cell>
        </row>
        <row r="83">
          <cell r="A83" t="str">
            <v xml:space="preserve"> Arena </v>
          </cell>
        </row>
        <row r="84">
          <cell r="A84" t="str">
            <v xml:space="preserve"> Arriendo inmueble uso campamento </v>
          </cell>
        </row>
        <row r="85">
          <cell r="A85" t="str">
            <v xml:space="preserve"> Asfalto liga </v>
          </cell>
        </row>
        <row r="86">
          <cell r="A86" t="str">
            <v xml:space="preserve"> Asfalto liquido mc-70 </v>
          </cell>
        </row>
        <row r="87">
          <cell r="A87" t="str">
            <v xml:space="preserve"> Bala incandescente d=14c </v>
          </cell>
        </row>
        <row r="88">
          <cell r="A88" t="str">
            <v xml:space="preserve"> Balato 2x48w </v>
          </cell>
        </row>
        <row r="89">
          <cell r="A89" t="str">
            <v xml:space="preserve"> Balato 2x96w </v>
          </cell>
        </row>
        <row r="90">
          <cell r="A90" t="str">
            <v xml:space="preserve"> Baldosa cemento 25x25 </v>
          </cell>
        </row>
        <row r="91">
          <cell r="A91" t="str">
            <v xml:space="preserve"> Baldosa ceramica piso 33x33</v>
          </cell>
        </row>
        <row r="92">
          <cell r="A92" t="str">
            <v xml:space="preserve"> Baldosa tipo terrazzo gr </v>
          </cell>
        </row>
        <row r="93">
          <cell r="A93" t="str">
            <v xml:space="preserve"> Banda plástica para zunchado </v>
          </cell>
        </row>
        <row r="94">
          <cell r="A94" t="str">
            <v xml:space="preserve"> Barniz </v>
          </cell>
        </row>
        <row r="95">
          <cell r="A95" t="str">
            <v xml:space="preserve"> Barren dren/ancl man tier ø&lt;.15m </v>
          </cell>
        </row>
        <row r="96">
          <cell r="A96" t="str">
            <v xml:space="preserve"> Barren dren/ancl mec conglo ø&lt;.16m </v>
          </cell>
        </row>
        <row r="97">
          <cell r="A97" t="str">
            <v xml:space="preserve"> Barren dren/ancl mec roca ø&lt;.15m </v>
          </cell>
        </row>
        <row r="98">
          <cell r="A98" t="str">
            <v xml:space="preserve"> Barreno manual (hélice cucharón) </v>
          </cell>
        </row>
        <row r="99">
          <cell r="A99" t="str">
            <v xml:space="preserve"> Bastidor malla eslabonada 2.4 </v>
          </cell>
        </row>
        <row r="100">
          <cell r="A100" t="str">
            <v xml:space="preserve"> Bisagra acero 3 </v>
          </cell>
        </row>
        <row r="101">
          <cell r="A101" t="str">
            <v xml:space="preserve"> Bisagra angular carp metal </v>
          </cell>
        </row>
        <row r="102">
          <cell r="A102" t="str">
            <v xml:space="preserve"> Bisagrante sajo   8 cm </v>
          </cell>
        </row>
        <row r="103">
          <cell r="A103" t="str">
            <v xml:space="preserve"> Bisagrante sajo 10 cms </v>
          </cell>
        </row>
        <row r="104">
          <cell r="A104" t="str">
            <v xml:space="preserve"> Bisagrante sajo 12 cms </v>
          </cell>
        </row>
        <row r="105">
          <cell r="A105" t="str">
            <v xml:space="preserve"> Bisagrante sajo 15 cm </v>
          </cell>
        </row>
        <row r="106">
          <cell r="A106" t="str">
            <v xml:space="preserve"> Bisagrante sajo 17 cm </v>
          </cell>
        </row>
        <row r="107">
          <cell r="A107" t="str">
            <v xml:space="preserve"> Biselado 1.5 cm vidrios </v>
          </cell>
        </row>
        <row r="108">
          <cell r="A108" t="str">
            <v xml:space="preserve"> Blanco zinc </v>
          </cell>
        </row>
        <row r="109">
          <cell r="A109" t="str">
            <v xml:space="preserve"> Bloque 10x19x39;10kgf/u</v>
          </cell>
        </row>
        <row r="110">
          <cell r="A110" t="str">
            <v xml:space="preserve"> Bloque estr 14x19x19</v>
          </cell>
        </row>
        <row r="111">
          <cell r="A111" t="str">
            <v xml:space="preserve"> Bloque estr 14x19x19 </v>
          </cell>
        </row>
        <row r="112">
          <cell r="A112" t="str">
            <v xml:space="preserve"> Bloque estr 20x20x20</v>
          </cell>
        </row>
        <row r="113">
          <cell r="A113" t="str">
            <v xml:space="preserve"> Bloque estr 20x20x40</v>
          </cell>
        </row>
        <row r="114">
          <cell r="A114" t="str">
            <v xml:space="preserve"> Bombillo mercurio 250 w </v>
          </cell>
        </row>
        <row r="115">
          <cell r="A115" t="str">
            <v xml:space="preserve"> Bombillo sodio 150 w </v>
          </cell>
        </row>
        <row r="116">
          <cell r="A116" t="str">
            <v xml:space="preserve"> Bombillo sodio 250 w </v>
          </cell>
        </row>
        <row r="117">
          <cell r="A117" t="str">
            <v xml:space="preserve"> Brazo luminaria    1x1.5 </v>
          </cell>
        </row>
        <row r="118">
          <cell r="A118" t="str">
            <v xml:space="preserve"> Brazo luminaria 1.5x1.5 </v>
          </cell>
        </row>
        <row r="119">
          <cell r="A119" t="str">
            <v xml:space="preserve"> Breaker 1x 10/ 60a qpx-1 </v>
          </cell>
        </row>
        <row r="120">
          <cell r="A120" t="str">
            <v xml:space="preserve"> Breaker 1x 70/100a qpx-1 </v>
          </cell>
        </row>
        <row r="121">
          <cell r="A121" t="str">
            <v xml:space="preserve"> Breaker 2x 10/ 30a qpx-2 </v>
          </cell>
        </row>
        <row r="122">
          <cell r="A122" t="str">
            <v xml:space="preserve"> Breaker 2x 40/ 60a qpx-2 </v>
          </cell>
        </row>
        <row r="123">
          <cell r="A123" t="str">
            <v xml:space="preserve"> Breaker 2x 70/100a qpx-2 </v>
          </cell>
        </row>
        <row r="124">
          <cell r="A124" t="str">
            <v xml:space="preserve"> Breaker 3x 10/ 60a qpx-3 </v>
          </cell>
        </row>
        <row r="125">
          <cell r="A125" t="str">
            <v xml:space="preserve"> Breaker 3x 70/100a qpx-3 </v>
          </cell>
        </row>
        <row r="126">
          <cell r="A126" t="str">
            <v xml:space="preserve"> Breaker 3x100a qcx-3100n </v>
          </cell>
        </row>
        <row r="127">
          <cell r="A127" t="str">
            <v xml:space="preserve"> Broca taladro rotomar 5/8-&gt;1 </v>
          </cell>
        </row>
        <row r="128">
          <cell r="A128" t="str">
            <v xml:space="preserve"> Broca taldro rotomart. d&lt; 1/2 </v>
          </cell>
        </row>
        <row r="129">
          <cell r="A129" t="str">
            <v xml:space="preserve"> Brocha 4 </v>
          </cell>
        </row>
        <row r="130">
          <cell r="A130" t="str">
            <v xml:space="preserve"> Caballete ac fijo normal </v>
          </cell>
        </row>
        <row r="131">
          <cell r="A131" t="str">
            <v xml:space="preserve"> Caballete ac vent univer </v>
          </cell>
        </row>
        <row r="132">
          <cell r="A132" t="str">
            <v xml:space="preserve"> Caballete teja ondul.transpa </v>
          </cell>
        </row>
        <row r="133">
          <cell r="A133" t="str">
            <v xml:space="preserve"> Caballete thermoacoustic </v>
          </cell>
        </row>
        <row r="134">
          <cell r="A134" t="str">
            <v xml:space="preserve"> Cable galvanizado 3/8 </v>
          </cell>
        </row>
        <row r="135">
          <cell r="A135" t="str">
            <v xml:space="preserve"> Cable rg59cw mcdo coaxial</v>
          </cell>
        </row>
        <row r="136">
          <cell r="A136" t="str">
            <v xml:space="preserve"> Cable telef multipar ekak 2 pares </v>
          </cell>
        </row>
        <row r="137">
          <cell r="A137" t="str">
            <v xml:space="preserve"> Caja cuadrada 30x30x15 </v>
          </cell>
        </row>
        <row r="138">
          <cell r="A138" t="str">
            <v xml:space="preserve"> Caja octogonal </v>
          </cell>
        </row>
        <row r="139">
          <cell r="A139" t="str">
            <v xml:space="preserve"> Caja octogonal pvc </v>
          </cell>
        </row>
        <row r="140">
          <cell r="A140" t="str">
            <v xml:space="preserve"> Caja para 1 contador </v>
          </cell>
        </row>
        <row r="141">
          <cell r="A141" t="str">
            <v xml:space="preserve"> Caja para 2 contadores </v>
          </cell>
        </row>
        <row r="142">
          <cell r="A142" t="str">
            <v xml:space="preserve"> Caja primaria 15 kv-100 </v>
          </cell>
        </row>
        <row r="143">
          <cell r="A143" t="str">
            <v xml:space="preserve"> Caja sencilla conduit 2x4 </v>
          </cell>
        </row>
        <row r="144">
          <cell r="A144" t="str">
            <v xml:space="preserve"> Cal para blanquear </v>
          </cell>
        </row>
        <row r="145">
          <cell r="A145" t="str">
            <v xml:space="preserve"> Calentador agua 30 gal </v>
          </cell>
        </row>
        <row r="146">
          <cell r="A146" t="str">
            <v xml:space="preserve"> Cam golpe ariete agua ca </v>
          </cell>
        </row>
        <row r="147">
          <cell r="A147" t="str">
            <v xml:space="preserve"> Cam golpe ariete agua fr </v>
          </cell>
        </row>
        <row r="148">
          <cell r="A148" t="str">
            <v xml:space="preserve"> Campana timbre pvc </v>
          </cell>
        </row>
        <row r="149">
          <cell r="A149" t="str">
            <v xml:space="preserve"> Canal pvc </v>
          </cell>
        </row>
        <row r="150">
          <cell r="A150" t="str">
            <v xml:space="preserve"> Candado vera l-40 </v>
          </cell>
        </row>
        <row r="151">
          <cell r="A151" t="str">
            <v xml:space="preserve"> Caneca metalica 55 galones </v>
          </cell>
        </row>
        <row r="152">
          <cell r="A152" t="str">
            <v xml:space="preserve"> Caolin </v>
          </cell>
        </row>
        <row r="153">
          <cell r="A153" t="str">
            <v xml:space="preserve"> Capacete 1 </v>
          </cell>
        </row>
        <row r="154">
          <cell r="A154" t="str">
            <v xml:space="preserve"> Capacete 1/2 </v>
          </cell>
        </row>
        <row r="155">
          <cell r="A155" t="str">
            <v xml:space="preserve"> Capacete 3/4 </v>
          </cell>
        </row>
        <row r="156">
          <cell r="A156" t="str">
            <v xml:space="preserve"> Carlota h=1m colores varios </v>
          </cell>
        </row>
        <row r="157">
          <cell r="A157" t="str">
            <v xml:space="preserve"> Caseton esterilla h=20 c </v>
          </cell>
        </row>
        <row r="158">
          <cell r="A158" t="str">
            <v xml:space="preserve"> Caseton esterilla h=25 c </v>
          </cell>
        </row>
        <row r="159">
          <cell r="A159" t="str">
            <v xml:space="preserve"> Caseton esterilla h=35 c </v>
          </cell>
        </row>
        <row r="160">
          <cell r="A160" t="str">
            <v xml:space="preserve"> Cemento blanco </v>
          </cell>
        </row>
        <row r="161">
          <cell r="A161" t="str">
            <v xml:space="preserve"> Cemento gris x 50 kg </v>
          </cell>
        </row>
        <row r="162">
          <cell r="A162" t="str">
            <v xml:space="preserve"> Cepillo de mano cerda plástica </v>
          </cell>
        </row>
        <row r="163">
          <cell r="A163" t="str">
            <v xml:space="preserve"> Cera piso tipo glocoat </v>
          </cell>
        </row>
        <row r="164">
          <cell r="A164" t="str">
            <v xml:space="preserve"> Cesta en piola para baloncesto </v>
          </cell>
        </row>
        <row r="165">
          <cell r="A165" t="str">
            <v xml:space="preserve"> Chapa bola fina madera</v>
          </cell>
        </row>
        <row r="166">
          <cell r="A166" t="str">
            <v xml:space="preserve"> Chapa seguridad yale </v>
          </cell>
        </row>
        <row r="167">
          <cell r="A167" t="str">
            <v xml:space="preserve"> Chazos </v>
          </cell>
        </row>
        <row r="168">
          <cell r="A168" t="str">
            <v xml:space="preserve"> Cheque 1 rw </v>
          </cell>
        </row>
        <row r="169">
          <cell r="A169" t="str">
            <v xml:space="preserve"> Cheque 1/2  rw </v>
          </cell>
        </row>
        <row r="170">
          <cell r="A170" t="str">
            <v xml:space="preserve"> Cheque 1-1/2  rw </v>
          </cell>
        </row>
        <row r="171">
          <cell r="A171" t="str">
            <v xml:space="preserve"> Cheque 1-1/4 rw </v>
          </cell>
        </row>
        <row r="172">
          <cell r="A172" t="str">
            <v xml:space="preserve"> Cheque 3/4  rw </v>
          </cell>
        </row>
        <row r="173">
          <cell r="A173" t="str">
            <v xml:space="preserve"> Cinta bandit 3/4+hebill</v>
          </cell>
        </row>
        <row r="174">
          <cell r="A174" t="str">
            <v xml:space="preserve"> Cinta bandit 5/8+hebill </v>
          </cell>
        </row>
        <row r="175">
          <cell r="A175" t="str">
            <v xml:space="preserve"> Cinta de enmascarar </v>
          </cell>
        </row>
        <row r="176">
          <cell r="A176" t="str">
            <v xml:space="preserve"> Cinta papel sello dilatac dw </v>
          </cell>
        </row>
        <row r="177">
          <cell r="A177" t="str">
            <v xml:space="preserve"> Cinta plastica seguridad </v>
          </cell>
        </row>
        <row r="178">
          <cell r="A178" t="str">
            <v xml:space="preserve"> Cinta plastica seguridad cal 6 </v>
          </cell>
        </row>
        <row r="179">
          <cell r="A179" t="str">
            <v xml:space="preserve"> Cinta pvc o - 22 </v>
          </cell>
        </row>
        <row r="180">
          <cell r="A180" t="str">
            <v xml:space="preserve"> Cinta pvc v - 10 </v>
          </cell>
        </row>
        <row r="181">
          <cell r="A181" t="str">
            <v xml:space="preserve"> Cinta pvc v - 15 </v>
          </cell>
        </row>
        <row r="182">
          <cell r="A182" t="str">
            <v xml:space="preserve"> Cinta scocht 33 </v>
          </cell>
        </row>
        <row r="183">
          <cell r="A183" t="str">
            <v xml:space="preserve"> Coll deriv 3    x1/2 uz </v>
          </cell>
        </row>
        <row r="184">
          <cell r="A184" t="str">
            <v xml:space="preserve"> Collarin 1 s 5-6:1-1/2x </v>
          </cell>
        </row>
        <row r="185">
          <cell r="A185" t="str">
            <v xml:space="preserve"> Collarin 1 s 6-7:1-1/2x1/4 </v>
          </cell>
        </row>
        <row r="186">
          <cell r="A186" t="str">
            <v xml:space="preserve"> Collarin 2 s 5-6:1-1/2x </v>
          </cell>
        </row>
        <row r="187">
          <cell r="A187" t="str">
            <v xml:space="preserve"> Collarin 2 s 6-7:1-1/2x </v>
          </cell>
        </row>
        <row r="188">
          <cell r="A188" t="str">
            <v xml:space="preserve"> Collarin sin salida </v>
          </cell>
        </row>
        <row r="189">
          <cell r="A189" t="str">
            <v xml:space="preserve"> Color mineral </v>
          </cell>
        </row>
        <row r="190">
          <cell r="A190" t="str">
            <v xml:space="preserve"> Concreto obra 1500 psi</v>
          </cell>
        </row>
        <row r="191">
          <cell r="A191" t="str">
            <v xml:space="preserve"> Concreto obra 2000 psi</v>
          </cell>
        </row>
        <row r="192">
          <cell r="A192" t="str">
            <v xml:space="preserve"> Concreto obra 2500 psi</v>
          </cell>
        </row>
        <row r="193">
          <cell r="A193" t="str">
            <v xml:space="preserve"> Concreto obra 3000 psi</v>
          </cell>
        </row>
        <row r="194">
          <cell r="A194" t="str">
            <v xml:space="preserve"> Concreto obra 3500 psi</v>
          </cell>
        </row>
        <row r="195">
          <cell r="A195" t="str">
            <v xml:space="preserve"> Concreto obra 4000 psi</v>
          </cell>
        </row>
        <row r="196">
          <cell r="A196" t="str">
            <v xml:space="preserve"> Concr premez 13.8 mpa </v>
          </cell>
        </row>
        <row r="197">
          <cell r="A197" t="str">
            <v xml:space="preserve"> Concr premez 17.2 mpa </v>
          </cell>
        </row>
        <row r="198">
          <cell r="A198" t="str">
            <v xml:space="preserve"> Concr premez 20.7 mpa </v>
          </cell>
        </row>
        <row r="199">
          <cell r="A199" t="str">
            <v xml:space="preserve"> Concr premez 20.7 mpa acelerad </v>
          </cell>
        </row>
        <row r="200">
          <cell r="A200" t="str">
            <v xml:space="preserve"> Concr premez 20.7 mpa fluido </v>
          </cell>
        </row>
        <row r="201">
          <cell r="A201" t="str">
            <v xml:space="preserve"> Concr premez 20.7 mpa impermea </v>
          </cell>
        </row>
        <row r="202">
          <cell r="A202" t="str">
            <v xml:space="preserve"> Concr premez 24.1 mpa </v>
          </cell>
        </row>
        <row r="203">
          <cell r="A203" t="str">
            <v xml:space="preserve"> Concr premez 24.1 mpa acelerad </v>
          </cell>
        </row>
        <row r="204">
          <cell r="A204" t="str">
            <v xml:space="preserve"> Concr premez 24.1 mpa impermea </v>
          </cell>
        </row>
        <row r="205">
          <cell r="A205" t="str">
            <v xml:space="preserve"> Concr premez 27.6 mpa </v>
          </cell>
        </row>
        <row r="206">
          <cell r="A206" t="str">
            <v xml:space="preserve"> Concr premez 27.6 mpa acelerad </v>
          </cell>
        </row>
        <row r="207">
          <cell r="A207" t="str">
            <v xml:space="preserve"> Concr premez 27.6 mpa impermea </v>
          </cell>
        </row>
        <row r="208">
          <cell r="A208" t="str">
            <v xml:space="preserve"> Concr premez mr 4.1 mpa pavim f600 </v>
          </cell>
        </row>
        <row r="209">
          <cell r="A209" t="str">
            <v xml:space="preserve"> Concr premez mr 4.4 mpa pavim f650 </v>
          </cell>
        </row>
        <row r="210">
          <cell r="A210" t="str">
            <v xml:space="preserve"> Conduit pvc 1/2 </v>
          </cell>
        </row>
        <row r="211">
          <cell r="A211" t="str">
            <v xml:space="preserve"> Conduit pvc 2 </v>
          </cell>
        </row>
        <row r="212">
          <cell r="A212" t="str">
            <v xml:space="preserve"> Conduit pvc 3/4 </v>
          </cell>
        </row>
        <row r="213">
          <cell r="A213" t="str">
            <v xml:space="preserve"> Cono pvc delineador </v>
          </cell>
        </row>
        <row r="214">
          <cell r="A214" t="str">
            <v xml:space="preserve"> Cpvc tubo 1/2  rde 11 </v>
          </cell>
        </row>
        <row r="215">
          <cell r="A215" t="str">
            <v xml:space="preserve"> Cpvc tubo 3/4  rde 11 </v>
          </cell>
        </row>
        <row r="216">
          <cell r="A216" t="str">
            <v xml:space="preserve"> Cruceta 2-1/2x1/4x1.5m </v>
          </cell>
        </row>
        <row r="217">
          <cell r="A217" t="str">
            <v xml:space="preserve"> Cruceta 2-1/2x1/4x2.5m </v>
          </cell>
        </row>
        <row r="218">
          <cell r="A218" t="str">
            <v xml:space="preserve"> Cruceta 2-1/2x3/16x2.5 </v>
          </cell>
        </row>
        <row r="219">
          <cell r="A219" t="str">
            <v xml:space="preserve"> Cruceta 2-1/2x3/16x2m </v>
          </cell>
        </row>
        <row r="220">
          <cell r="A220" t="str">
            <v xml:space="preserve"> Cruceta 2-1/2x3/16x4m </v>
          </cell>
        </row>
        <row r="221">
          <cell r="A221" t="str">
            <v xml:space="preserve"> Cuarton chanul l=3 ml </v>
          </cell>
        </row>
        <row r="222">
          <cell r="A222" t="str">
            <v xml:space="preserve"> Cuartón chanul l=6 m </v>
          </cell>
        </row>
        <row r="223">
          <cell r="A223" t="str">
            <v xml:space="preserve"> Cuarton fino l=3 ml </v>
          </cell>
        </row>
        <row r="224">
          <cell r="A224" t="str">
            <v xml:space="preserve"> Cuarton revoltura </v>
          </cell>
        </row>
        <row r="225">
          <cell r="A225" t="str">
            <v xml:space="preserve"> Cuartón sajo 2x 4 </v>
          </cell>
        </row>
        <row r="226">
          <cell r="A226" t="str">
            <v xml:space="preserve"> Cubierta acero inoxi frt </v>
          </cell>
        </row>
        <row r="227">
          <cell r="A227" t="str">
            <v xml:space="preserve"> Cubierta acero inoxi frt caido </v>
          </cell>
        </row>
        <row r="228">
          <cell r="A228" t="str">
            <v xml:space="preserve"> Curador antisol blanco s </v>
          </cell>
        </row>
        <row r="229">
          <cell r="A229" t="str">
            <v xml:space="preserve"> Densidad concreto asfalt </v>
          </cell>
        </row>
        <row r="230">
          <cell r="A230" t="str">
            <v xml:space="preserve"> Diag 90 1-1/2x3/16x0.6 </v>
          </cell>
        </row>
        <row r="231">
          <cell r="A231" t="str">
            <v xml:space="preserve"> Diag v 1-1/2x3/16x1.2m </v>
          </cell>
        </row>
        <row r="232">
          <cell r="A232" t="str">
            <v xml:space="preserve"> Dilatacion plastica fina </v>
          </cell>
        </row>
        <row r="233">
          <cell r="A233" t="str">
            <v xml:space="preserve"> Dilatacion vidrio </v>
          </cell>
        </row>
        <row r="234">
          <cell r="A234" t="str">
            <v xml:space="preserve"> Dinamita 90% 51x250 mm </v>
          </cell>
        </row>
        <row r="235">
          <cell r="A235" t="str">
            <v xml:space="preserve"> Disco cortadora adobe 14 </v>
          </cell>
        </row>
        <row r="236">
          <cell r="A236" t="str">
            <v xml:space="preserve"> Disco cortadora piso 14 diam </v>
          </cell>
        </row>
        <row r="237">
          <cell r="A237" t="str">
            <v xml:space="preserve"> Disolvente esmalte rf121001 </v>
          </cell>
        </row>
        <row r="238">
          <cell r="A238" t="str">
            <v xml:space="preserve"> Disolvente pintrafico rf121004 </v>
          </cell>
        </row>
        <row r="239">
          <cell r="A239" t="str">
            <v xml:space="preserve"> Ducha calypso mezclador </v>
          </cell>
        </row>
        <row r="240">
          <cell r="A240" t="str">
            <v xml:space="preserve"> Ducha calypso sencilla </v>
          </cell>
        </row>
        <row r="241">
          <cell r="A241" t="str">
            <v xml:space="preserve"> Empaque caucho tubería alcant</v>
          </cell>
        </row>
        <row r="242">
          <cell r="A242" t="str">
            <v xml:space="preserve"> Emulsion asfaltica crr 1 </v>
          </cell>
        </row>
        <row r="243">
          <cell r="A243" t="str">
            <v xml:space="preserve"> Enchape ceramico 20x20 blanco</v>
          </cell>
        </row>
        <row r="244">
          <cell r="A244" t="str">
            <v xml:space="preserve"> Enchape ceramico 20x20 color</v>
          </cell>
        </row>
        <row r="245">
          <cell r="A245" t="str">
            <v xml:space="preserve"> Ensayo resistencia cilindros </v>
          </cell>
        </row>
        <row r="246">
          <cell r="A246" t="str">
            <v xml:space="preserve"> Escoba fibra plastica </v>
          </cell>
        </row>
        <row r="247">
          <cell r="A247" t="str">
            <v xml:space="preserve"> Esferas reflectivas pint tráfico </v>
          </cell>
        </row>
        <row r="248">
          <cell r="A248" t="str">
            <v xml:space="preserve"> Esmalte sintetico pintulux </v>
          </cell>
        </row>
        <row r="249">
          <cell r="A249" t="str">
            <v xml:space="preserve"> Esparrago 4t 5/8x10 </v>
          </cell>
        </row>
        <row r="250">
          <cell r="A250" t="str">
            <v xml:space="preserve"> Esparrago 4t 5/8x12 </v>
          </cell>
        </row>
        <row r="251">
          <cell r="A251" t="str">
            <v xml:space="preserve"> Esparrago 4t 5/8x16 </v>
          </cell>
        </row>
        <row r="252">
          <cell r="A252" t="str">
            <v xml:space="preserve"> Espejo 4 mm </v>
          </cell>
        </row>
        <row r="253">
          <cell r="A253" t="str">
            <v xml:space="preserve"> Espigo extremo poste 34.5kv </v>
          </cell>
        </row>
        <row r="254">
          <cell r="A254" t="str">
            <v xml:space="preserve"> Espigo pin 3/4x7-34.5kv </v>
          </cell>
        </row>
        <row r="255">
          <cell r="A255" t="str">
            <v xml:space="preserve"> Esquinero cielo raso fin </v>
          </cell>
        </row>
        <row r="256">
          <cell r="A256" t="str">
            <v xml:space="preserve"> Esquinero cieloraso revoltura </v>
          </cell>
        </row>
        <row r="257">
          <cell r="A257" t="str">
            <v xml:space="preserve"> Estaca en madera l=.15m </v>
          </cell>
        </row>
        <row r="258">
          <cell r="A258" t="str">
            <v xml:space="preserve"> Estacon lata de guadua l=1m </v>
          </cell>
        </row>
        <row r="259">
          <cell r="A259" t="str">
            <v xml:space="preserve"> Estacón pino pátula 4*6m inm/cili </v>
          </cell>
        </row>
        <row r="260">
          <cell r="A260" t="str">
            <v xml:space="preserve"> Esterilla 3 x 0.25 m </v>
          </cell>
        </row>
        <row r="261">
          <cell r="A261" t="str">
            <v xml:space="preserve"> Estuco en pasta tipo pin </v>
          </cell>
        </row>
        <row r="262">
          <cell r="A262" t="str">
            <v xml:space="preserve"> Fachaleta roja 7x24;2x30u/m2 </v>
          </cell>
        </row>
        <row r="263">
          <cell r="A263" t="str">
            <v xml:space="preserve"> Falleba de pie </v>
          </cell>
        </row>
        <row r="264">
          <cell r="A264" t="str">
            <v xml:space="preserve"> Falleba horizontal </v>
          </cell>
        </row>
        <row r="265">
          <cell r="A265" t="str">
            <v xml:space="preserve"> Fibra ecomatrix pavco (3.85x3.00) </v>
          </cell>
        </row>
        <row r="266">
          <cell r="A266" t="str">
            <v xml:space="preserve"> Fluxometro </v>
          </cell>
        </row>
        <row r="267">
          <cell r="A267" t="str">
            <v xml:space="preserve"> Formaleta</v>
          </cell>
        </row>
        <row r="268">
          <cell r="A268" t="str">
            <v xml:space="preserve"> Fulminante </v>
          </cell>
        </row>
        <row r="269">
          <cell r="A269" t="str">
            <v xml:space="preserve"> Funda mang 1-1/4 junta p </v>
          </cell>
        </row>
        <row r="270">
          <cell r="A270" t="str">
            <v xml:space="preserve"> Gafa protectora sencilla </v>
          </cell>
        </row>
        <row r="271">
          <cell r="A271" t="str">
            <v xml:space="preserve"> Gancho galv teja ac ondu </v>
          </cell>
        </row>
        <row r="272">
          <cell r="A272" t="str">
            <v xml:space="preserve"> Geotextil 1700 tejido </v>
          </cell>
        </row>
        <row r="273">
          <cell r="A273" t="str">
            <v xml:space="preserve"> Geotextil 2400 tejido </v>
          </cell>
        </row>
        <row r="274">
          <cell r="A274" t="str">
            <v xml:space="preserve"> Geotextil no tejido 1600 </v>
          </cell>
        </row>
        <row r="275">
          <cell r="A275" t="str">
            <v xml:space="preserve"> Gozne rodam puerta malla </v>
          </cell>
        </row>
        <row r="276">
          <cell r="A276" t="str">
            <v xml:space="preserve"> Graniplast </v>
          </cell>
        </row>
        <row r="277">
          <cell r="A277" t="str">
            <v xml:space="preserve"> Grapa de suspension </v>
          </cell>
        </row>
        <row r="278">
          <cell r="A278" t="str">
            <v xml:space="preserve"> Grapa plástica cierre banda zuncho </v>
          </cell>
        </row>
        <row r="279">
          <cell r="A279" t="str">
            <v xml:space="preserve"> Grapa retencion pistola </v>
          </cell>
        </row>
        <row r="280">
          <cell r="A280" t="str">
            <v xml:space="preserve"> Grapas 1-1/4 </v>
          </cell>
        </row>
        <row r="281">
          <cell r="A281" t="str">
            <v xml:space="preserve"> Grapas sujeccion orinal </v>
          </cell>
        </row>
        <row r="282">
          <cell r="A282" t="str">
            <v xml:space="preserve"> Grasa fibra rodamiento </v>
          </cell>
        </row>
        <row r="283">
          <cell r="A283" t="str">
            <v xml:space="preserve"> Grava lavada para filtros </v>
          </cell>
        </row>
        <row r="284">
          <cell r="A284" t="str">
            <v xml:space="preserve"> Gravilla </v>
          </cell>
        </row>
        <row r="285">
          <cell r="A285" t="str">
            <v xml:space="preserve"> Gravilla #2(gris-cafe) </v>
          </cell>
        </row>
        <row r="286">
          <cell r="A286" t="str">
            <v xml:space="preserve"> Gravilla lavada 1 </v>
          </cell>
        </row>
        <row r="287">
          <cell r="A287" t="str">
            <v xml:space="preserve"> Gravilla lavada 3/4 </v>
          </cell>
        </row>
        <row r="288">
          <cell r="A288" t="str">
            <v xml:space="preserve"> Griferia orinal hidroneum </v>
          </cell>
        </row>
        <row r="289">
          <cell r="A289" t="str">
            <v xml:space="preserve"> Griferia orinal institucional</v>
          </cell>
        </row>
        <row r="290">
          <cell r="A290" t="str">
            <v xml:space="preserve"> Griferia orinal residencial</v>
          </cell>
        </row>
        <row r="291">
          <cell r="A291" t="str">
            <v xml:space="preserve"> Guadua alfarda (varill¢n) </v>
          </cell>
        </row>
        <row r="292">
          <cell r="A292" t="str">
            <v xml:space="preserve"> Guadua cepa l=6 v  4.8 </v>
          </cell>
        </row>
        <row r="293">
          <cell r="A293" t="str">
            <v xml:space="preserve"> Guadua cepa l=8 v  6.4 </v>
          </cell>
        </row>
        <row r="294">
          <cell r="A294" t="str">
            <v xml:space="preserve"> Guadua sobrebasa l=4 v  3.2 m </v>
          </cell>
        </row>
        <row r="295">
          <cell r="A295" t="str">
            <v xml:space="preserve"> Guardacabos 3/8 - 1/2 </v>
          </cell>
        </row>
        <row r="296">
          <cell r="A296" t="str">
            <v xml:space="preserve"> Guardaluz madera fina sajo </v>
          </cell>
        </row>
        <row r="297">
          <cell r="A297" t="str">
            <v xml:space="preserve"> Guardavía met. galv. + paral </v>
          </cell>
        </row>
        <row r="298">
          <cell r="A298" t="str">
            <v xml:space="preserve"> Hidrante t milan   3 ac </v>
          </cell>
        </row>
        <row r="299">
          <cell r="A299" t="str">
            <v xml:space="preserve"> Hidrosello pvc novafort 110 mm </v>
          </cell>
        </row>
        <row r="300">
          <cell r="A300" t="str">
            <v xml:space="preserve"> Hidrosello pvc novafort 160 mm </v>
          </cell>
        </row>
        <row r="301">
          <cell r="A301" t="str">
            <v xml:space="preserve"> Hilaza </v>
          </cell>
        </row>
        <row r="302">
          <cell r="A302" t="str">
            <v xml:space="preserve"> Icopor e=2.5 cm </v>
          </cell>
        </row>
        <row r="303">
          <cell r="A303" t="str">
            <v xml:space="preserve"> Igas gris sellador sika </v>
          </cell>
        </row>
        <row r="304">
          <cell r="A304" t="str">
            <v xml:space="preserve"> Igas perfil sika </v>
          </cell>
        </row>
        <row r="305">
          <cell r="A305" t="str">
            <v xml:space="preserve"> Igas rollo (perfil sika 3/8) </v>
          </cell>
        </row>
        <row r="306">
          <cell r="A306" t="str">
            <v xml:space="preserve"> Imperm bituminoso t igol denso </v>
          </cell>
        </row>
        <row r="307">
          <cell r="A307" t="str">
            <v xml:space="preserve"> Impermeabilizante sika 1 </v>
          </cell>
        </row>
        <row r="308">
          <cell r="A308" t="str">
            <v xml:space="preserve"> Imprimante akronal 6m2/lt </v>
          </cell>
        </row>
        <row r="309">
          <cell r="A309" t="str">
            <v xml:space="preserve"> Imprimante vinilo </v>
          </cell>
        </row>
        <row r="310">
          <cell r="A310" t="str">
            <v xml:space="preserve"> Incrustaciones astro acuacer blanc </v>
          </cell>
        </row>
        <row r="311">
          <cell r="A311" t="str">
            <v xml:space="preserve"> Inmunizante sellador </v>
          </cell>
        </row>
        <row r="312">
          <cell r="A312" t="str">
            <v xml:space="preserve"> Interruptor conmutable </v>
          </cell>
        </row>
        <row r="313">
          <cell r="A313" t="str">
            <v xml:space="preserve"> Interruptor doble </v>
          </cell>
        </row>
        <row r="314">
          <cell r="A314" t="str">
            <v xml:space="preserve"> Interruptor sencillo </v>
          </cell>
        </row>
        <row r="315">
          <cell r="A315" t="str">
            <v xml:space="preserve"> Interruptor timbre piloto</v>
          </cell>
        </row>
        <row r="316">
          <cell r="A316" t="str">
            <v xml:space="preserve"> Interruptor triple</v>
          </cell>
        </row>
        <row r="317">
          <cell r="A317" t="str">
            <v xml:space="preserve"> Jabón detergente en polvo doméstic </v>
          </cell>
        </row>
        <row r="318">
          <cell r="A318" t="str">
            <v xml:space="preserve"> K43-caballete ac artic c </v>
          </cell>
        </row>
        <row r="319">
          <cell r="A319" t="str">
            <v xml:space="preserve"> K43-gancho fija mad/conc </v>
          </cell>
        </row>
        <row r="320">
          <cell r="A320" t="str">
            <v xml:space="preserve"> K43-teja ac 6 mm </v>
          </cell>
        </row>
        <row r="321">
          <cell r="A321" t="str">
            <v xml:space="preserve"> K90-caballete artic s/i </v>
          </cell>
        </row>
        <row r="322">
          <cell r="A322" t="str">
            <v xml:space="preserve"> K90-caballete fijo </v>
          </cell>
        </row>
        <row r="323">
          <cell r="A323" t="str">
            <v xml:space="preserve"> K90-gancho fija mad/conc </v>
          </cell>
        </row>
        <row r="324">
          <cell r="A324" t="str">
            <v xml:space="preserve"> K90-teja ac </v>
          </cell>
        </row>
        <row r="325">
          <cell r="A325" t="str">
            <v xml:space="preserve"> K90-tensor </v>
          </cell>
        </row>
        <row r="326">
          <cell r="A326" t="str">
            <v xml:space="preserve"> L/manos acuacer blanco+c </v>
          </cell>
        </row>
        <row r="327">
          <cell r="A327" t="str">
            <v xml:space="preserve"> L/manos acuacer color +c </v>
          </cell>
        </row>
        <row r="328">
          <cell r="A328" t="str">
            <v xml:space="preserve"> L/plat socoda .60x.40 </v>
          </cell>
        </row>
        <row r="329">
          <cell r="A329" t="str">
            <v xml:space="preserve"> L/plat socoda .62x.48 p </v>
          </cell>
        </row>
        <row r="330">
          <cell r="A330" t="str">
            <v xml:space="preserve"> L/plat socoda r1200 escu </v>
          </cell>
        </row>
        <row r="331">
          <cell r="A331" t="str">
            <v xml:space="preserve"> Laca vitriflex transparente </v>
          </cell>
        </row>
        <row r="332">
          <cell r="A332" t="str">
            <v xml:space="preserve"> Ladrillo calado figs 20x20x10/12 4kgf </v>
          </cell>
        </row>
        <row r="333">
          <cell r="A333" t="str">
            <v xml:space="preserve"> Ladrillo farol 10x20x30;5.3k; </v>
          </cell>
        </row>
        <row r="334">
          <cell r="A334" t="str">
            <v xml:space="preserve"> Ladrillo farol 13x20x30;7kg</v>
          </cell>
        </row>
        <row r="335">
          <cell r="A335" t="str">
            <v xml:space="preserve"> Ladrillo tipo santafe </v>
          </cell>
        </row>
        <row r="336">
          <cell r="A336" t="str">
            <v xml:space="preserve"> Ladrillo tolete comun </v>
          </cell>
        </row>
        <row r="337">
          <cell r="A337" t="str">
            <v xml:space="preserve"> Ladrillo visto  6x12x25;2.4k</v>
          </cell>
        </row>
        <row r="338">
          <cell r="A338" t="str">
            <v xml:space="preserve"> Lamina alfajor 1/8 </v>
          </cell>
        </row>
        <row r="339">
          <cell r="A339" t="str">
            <v xml:space="preserve"> Lamina c.r. cal 18 </v>
          </cell>
        </row>
        <row r="340">
          <cell r="A340" t="str">
            <v xml:space="preserve"> Lamina c.r. cal 20 </v>
          </cell>
        </row>
        <row r="341">
          <cell r="A341" t="str">
            <v xml:space="preserve"> Lamina c.r. cal 22 </v>
          </cell>
        </row>
        <row r="342">
          <cell r="A342" t="str">
            <v xml:space="preserve"> Lamina galvan.cal.22 </v>
          </cell>
        </row>
        <row r="343">
          <cell r="A343" t="str">
            <v xml:space="preserve"> Lamina galvan.cal.24 </v>
          </cell>
        </row>
        <row r="344">
          <cell r="A344" t="str">
            <v xml:space="preserve"> Lamina galvan.cal.26 </v>
          </cell>
        </row>
        <row r="345">
          <cell r="A345" t="str">
            <v xml:space="preserve"> Lámina gyplac yeso 12.7 mm </v>
          </cell>
        </row>
        <row r="346">
          <cell r="A346" t="str">
            <v xml:space="preserve"> Lamina icopor e=1 cm </v>
          </cell>
        </row>
        <row r="347">
          <cell r="A347" t="str">
            <v xml:space="preserve"> Lámina neopreno dureza 50 e=3/4 </v>
          </cell>
        </row>
        <row r="348">
          <cell r="A348" t="str">
            <v xml:space="preserve"> Lámina superboard 8mm </v>
          </cell>
        </row>
        <row r="349">
          <cell r="A349" t="str">
            <v xml:space="preserve"> Lámina superboard 10mm </v>
          </cell>
        </row>
        <row r="350">
          <cell r="A350" t="str">
            <v xml:space="preserve"> Lampa incandescente 100w </v>
          </cell>
        </row>
        <row r="351">
          <cell r="A351" t="str">
            <v xml:space="preserve"> Lámpara incr t bala incand 110v/250w </v>
          </cell>
        </row>
        <row r="352">
          <cell r="A352" t="str">
            <v xml:space="preserve"> Lampara slim line 2x48 incr </v>
          </cell>
        </row>
        <row r="353">
          <cell r="A353" t="str">
            <v xml:space="preserve"> Lampara slim line 2x96 incr </v>
          </cell>
        </row>
        <row r="354">
          <cell r="A354" t="str">
            <v xml:space="preserve"> Lija de agua #60 a #180 </v>
          </cell>
        </row>
        <row r="355">
          <cell r="A355" t="str">
            <v xml:space="preserve"> Lija para madera </v>
          </cell>
        </row>
        <row r="356">
          <cell r="A356" t="str">
            <v xml:space="preserve"> Limatesa limahoya ac </v>
          </cell>
        </row>
        <row r="357">
          <cell r="A357" t="str">
            <v xml:space="preserve"> Limatesa/hoya thermoacoustic ajover </v>
          </cell>
        </row>
        <row r="358">
          <cell r="A358" t="str">
            <v xml:space="preserve"> Limpiador pvc 760 gr </v>
          </cell>
        </row>
        <row r="359">
          <cell r="A359" t="str">
            <v xml:space="preserve"> Listón cedro 1x1     cepillo </v>
          </cell>
        </row>
        <row r="360">
          <cell r="A360" t="str">
            <v xml:space="preserve"> Liston fino </v>
          </cell>
        </row>
        <row r="361">
          <cell r="A361" t="str">
            <v xml:space="preserve"> Liston sajo </v>
          </cell>
        </row>
        <row r="362">
          <cell r="A362" t="str">
            <v xml:space="preserve"> Llave contencion 1/2 </v>
          </cell>
        </row>
        <row r="363">
          <cell r="A363" t="str">
            <v xml:space="preserve"> Llave de regulacion </v>
          </cell>
        </row>
        <row r="364">
          <cell r="A364" t="str">
            <v xml:space="preserve"> Llave lvplat galaxia </v>
          </cell>
        </row>
        <row r="365">
          <cell r="A365" t="str">
            <v xml:space="preserve"> Llave paso hf sello bronce 6 </v>
          </cell>
        </row>
        <row r="366">
          <cell r="A366" t="str">
            <v xml:space="preserve"> Llave terminal cromo </v>
          </cell>
        </row>
        <row r="367">
          <cell r="A367" t="str">
            <v xml:space="preserve"> Llave terminal manguera bronce </v>
          </cell>
        </row>
        <row r="368">
          <cell r="A368" t="str">
            <v xml:space="preserve"> Lubricante pavco novafort/loc/uz </v>
          </cell>
        </row>
        <row r="369">
          <cell r="A369" t="str">
            <v xml:space="preserve"> Luminara djk 250 w 208/220v </v>
          </cell>
        </row>
        <row r="370">
          <cell r="A370" t="str">
            <v xml:space="preserve"> Luminara ltp-vc na 150w 220/ </v>
          </cell>
        </row>
        <row r="371">
          <cell r="A371" t="str">
            <v xml:space="preserve"> Luminara ltp-vc na 250w 220/ </v>
          </cell>
        </row>
        <row r="372">
          <cell r="A372" t="str">
            <v xml:space="preserve"> Luminara ltp-vc na 400w 220/ </v>
          </cell>
        </row>
        <row r="373">
          <cell r="A373" t="str">
            <v xml:space="preserve"> Malla c18 acerada tejida </v>
          </cell>
        </row>
        <row r="374">
          <cell r="A374" t="str">
            <v xml:space="preserve"> Malla eslab.c12 2x2 </v>
          </cell>
        </row>
        <row r="375">
          <cell r="A375" t="str">
            <v xml:space="preserve"> Malla e-sold d=5.0 mm 15x15 </v>
          </cell>
        </row>
        <row r="376">
          <cell r="A376" t="str">
            <v xml:space="preserve"> Malla e-sold d=6.5 mm 15x15</v>
          </cell>
        </row>
        <row r="377">
          <cell r="A377" t="str">
            <v xml:space="preserve"> Malla e-sold u89 (2.4 </v>
          </cell>
        </row>
        <row r="378">
          <cell r="A378" t="str">
            <v xml:space="preserve"> Malla fiberglass sello dilat sb </v>
          </cell>
        </row>
        <row r="379">
          <cell r="A379" t="str">
            <v xml:space="preserve"> Malla gallinero 1/2x.90 </v>
          </cell>
        </row>
        <row r="380">
          <cell r="A380" t="str">
            <v xml:space="preserve"> Malla gallinero 1x1.5x36 </v>
          </cell>
        </row>
        <row r="381">
          <cell r="A381" t="str">
            <v xml:space="preserve"> Malla gavion 2x1x1 c13 triptor </v>
          </cell>
        </row>
        <row r="382">
          <cell r="A382" t="str">
            <v xml:space="preserve"> Malla vena pañetes w=.50 </v>
          </cell>
        </row>
        <row r="383">
          <cell r="A383" t="str">
            <v xml:space="preserve"> Manto edil. e=3 mm t-c </v>
          </cell>
        </row>
        <row r="384">
          <cell r="A384" t="str">
            <v xml:space="preserve"> Marmolina </v>
          </cell>
        </row>
        <row r="385">
          <cell r="A385" t="str">
            <v xml:space="preserve"> Mascarilla tapaboca </v>
          </cell>
        </row>
        <row r="386">
          <cell r="A386" t="str">
            <v xml:space="preserve"> Masilla estuco manizaleño </v>
          </cell>
        </row>
        <row r="387">
          <cell r="A387" t="str">
            <v xml:space="preserve"> Masilla imprimante exteriores </v>
          </cell>
        </row>
        <row r="388">
          <cell r="A388" t="str">
            <v xml:space="preserve"> Masilla sello juntas pánel dw/sb </v>
          </cell>
        </row>
        <row r="389">
          <cell r="A389" t="str">
            <v xml:space="preserve"> Masilla vidrios </v>
          </cell>
        </row>
        <row r="390">
          <cell r="A390" t="str">
            <v xml:space="preserve"> Material base granular mopt </v>
          </cell>
        </row>
        <row r="391">
          <cell r="A391" t="str">
            <v xml:space="preserve"> Material seleccionado filtro </v>
          </cell>
        </row>
        <row r="392">
          <cell r="A392" t="str">
            <v xml:space="preserve"> Material subbase granular mopt </v>
          </cell>
        </row>
        <row r="393">
          <cell r="A393" t="str">
            <v xml:space="preserve"> Material sucio de rio </v>
          </cell>
        </row>
        <row r="394">
          <cell r="A394" t="str">
            <v xml:space="preserve"> Mayolica galicia .20 </v>
          </cell>
        </row>
        <row r="395">
          <cell r="A395" t="str">
            <v xml:space="preserve"> Mecha </v>
          </cell>
        </row>
        <row r="396">
          <cell r="A396" t="str">
            <v xml:space="preserve"> Medidor totali   1/2 t ke </v>
          </cell>
        </row>
        <row r="397">
          <cell r="A397" t="str">
            <v xml:space="preserve"> Medidor totali   3/4 t ke </v>
          </cell>
        </row>
        <row r="398">
          <cell r="A398" t="str">
            <v xml:space="preserve"> Medidor totali 1-1/2 t ke </v>
          </cell>
        </row>
        <row r="399">
          <cell r="A399" t="str">
            <v xml:space="preserve"> Medidor totali 2     t ke </v>
          </cell>
        </row>
        <row r="400">
          <cell r="A400" t="str">
            <v xml:space="preserve"> Medidor totali 3     t ke </v>
          </cell>
        </row>
        <row r="401">
          <cell r="A401" t="str">
            <v xml:space="preserve"> Merulex aq sika </v>
          </cell>
        </row>
        <row r="402">
          <cell r="A402" t="str">
            <v xml:space="preserve"> Merulex sika inmun+fung+ </v>
          </cell>
        </row>
        <row r="403">
          <cell r="A403" t="str">
            <v xml:space="preserve"> Mesa plast 4 patas t rim </v>
          </cell>
        </row>
        <row r="404">
          <cell r="A404" t="str">
            <v xml:space="preserve"> Mezcla asfalt frio </v>
          </cell>
        </row>
        <row r="405">
          <cell r="A405" t="str">
            <v xml:space="preserve"> Mezcla asfalt rodad hot </v>
          </cell>
        </row>
        <row r="406">
          <cell r="A406" t="str">
            <v xml:space="preserve"> Mezcla densa en caliente tmax 19mm </v>
          </cell>
        </row>
        <row r="407">
          <cell r="A407" t="str">
            <v xml:space="preserve"> Mezclador lvplat iris halcon grival </v>
          </cell>
        </row>
        <row r="408">
          <cell r="A408" t="str">
            <v xml:space="preserve"> Modulo juegos infantiles tipo 01 </v>
          </cell>
        </row>
        <row r="409">
          <cell r="A409" t="str">
            <v xml:space="preserve"> Modulo juegos infantiles tipo 02 </v>
          </cell>
        </row>
        <row r="410">
          <cell r="A410" t="str">
            <v xml:space="preserve"> Niple tub hg  1/2  l=.1 </v>
          </cell>
        </row>
        <row r="411">
          <cell r="A411" t="str">
            <v xml:space="preserve"> Niple tub hg  1/2  l=.15m </v>
          </cell>
        </row>
        <row r="412">
          <cell r="A412" t="str">
            <v xml:space="preserve"> Niple tub hg  3/4  l=.1 </v>
          </cell>
        </row>
        <row r="413">
          <cell r="A413" t="str">
            <v xml:space="preserve"> Niple tub hg 1     l=.1 </v>
          </cell>
        </row>
        <row r="414">
          <cell r="A414" t="str">
            <v xml:space="preserve"> Niple tub hg 1- 1/4l=.1 </v>
          </cell>
        </row>
        <row r="415">
          <cell r="A415" t="str">
            <v xml:space="preserve"> Niple tub hg 1-1/2 l=.1 </v>
          </cell>
        </row>
        <row r="416">
          <cell r="A416" t="str">
            <v xml:space="preserve"> Niple tub hg 2     l=.1 </v>
          </cell>
        </row>
        <row r="417">
          <cell r="A417" t="str">
            <v xml:space="preserve"> Niquelado+cromado herraj </v>
          </cell>
        </row>
        <row r="418">
          <cell r="A418" t="str">
            <v xml:space="preserve"> Orin blanco institu 884 </v>
          </cell>
        </row>
        <row r="419">
          <cell r="A419" t="str">
            <v xml:space="preserve"> Orin blanco institu 886 </v>
          </cell>
        </row>
        <row r="420">
          <cell r="A420" t="str">
            <v xml:space="preserve"> Orin residencial bl/cl </v>
          </cell>
        </row>
        <row r="421">
          <cell r="A421" t="str">
            <v xml:space="preserve"> P/fus.tipo bocad+fus. 10 </v>
          </cell>
        </row>
        <row r="422">
          <cell r="A422" t="str">
            <v xml:space="preserve"> Panel craso icop d30 autoext+textu </v>
          </cell>
        </row>
        <row r="423">
          <cell r="A423" t="str">
            <v xml:space="preserve"> Paral barrera guardavia acero galv </v>
          </cell>
        </row>
        <row r="424">
          <cell r="A424" t="str">
            <v xml:space="preserve"> Pasacalles tela coleta 6mx0.90m </v>
          </cell>
        </row>
        <row r="425">
          <cell r="A425" t="str">
            <v xml:space="preserve"> Pasador acero puer/metal </v>
          </cell>
        </row>
        <row r="426">
          <cell r="A426" t="str">
            <v xml:space="preserve"> Pasto trenza </v>
          </cell>
        </row>
        <row r="427">
          <cell r="A427" t="str">
            <v xml:space="preserve"> Pedestal base lamp .4x.4 </v>
          </cell>
        </row>
        <row r="428">
          <cell r="A428" t="str">
            <v xml:space="preserve"> Pegante plastico solucion </v>
          </cell>
        </row>
        <row r="429">
          <cell r="A429" t="str">
            <v xml:space="preserve"> Pegante tipo colbon madera </v>
          </cell>
        </row>
        <row r="430">
          <cell r="A430" t="str">
            <v xml:space="preserve"> Percha pesad 2 p corrida </v>
          </cell>
        </row>
        <row r="431">
          <cell r="A431" t="str">
            <v xml:space="preserve"> Percha pesad 5 p espac </v>
          </cell>
        </row>
        <row r="432">
          <cell r="A432" t="str">
            <v xml:space="preserve"> Percha semip 3 p corrida </v>
          </cell>
        </row>
        <row r="433">
          <cell r="A433" t="str">
            <v xml:space="preserve"> Perfil alum sencillo d 17 </v>
          </cell>
        </row>
        <row r="434">
          <cell r="A434" t="str">
            <v xml:space="preserve"> Perfil c gal c18 s=230mm t </v>
          </cell>
        </row>
        <row r="435">
          <cell r="A435" t="str">
            <v xml:space="preserve"> Perfil c gal c18 s=330mm t </v>
          </cell>
        </row>
        <row r="436">
          <cell r="A436" t="str">
            <v xml:space="preserve"> Perfil c galv c16 s=290mm t acesco </v>
          </cell>
        </row>
        <row r="437">
          <cell r="A437" t="str">
            <v xml:space="preserve"> Perfil canal c26-.35x.60 rolado dw </v>
          </cell>
        </row>
        <row r="438">
          <cell r="A438" t="str">
            <v xml:space="preserve"> Pérfil canal lámina c24-.42x.90 sb </v>
          </cell>
        </row>
        <row r="439">
          <cell r="A439" t="str">
            <v xml:space="preserve"> Perfil o gal c16 s=400mm t </v>
          </cell>
        </row>
        <row r="440">
          <cell r="A440" t="str">
            <v xml:space="preserve"> Perfil paral c26-.35x.59 rolado dw </v>
          </cell>
        </row>
        <row r="441">
          <cell r="A441" t="str">
            <v xml:space="preserve"> Pérfil paral lámina c24-.45x.89 sb </v>
          </cell>
        </row>
        <row r="442">
          <cell r="A442" t="str">
            <v xml:space="preserve"> Perfil piragua anodizado </v>
          </cell>
        </row>
        <row r="443">
          <cell r="A443" t="str">
            <v xml:space="preserve"> Perfil tee metal 1x1/8 ventanería </v>
          </cell>
        </row>
        <row r="444">
          <cell r="A444" t="str">
            <v xml:space="preserve"> Perfor dren horiz man tierra d=.1m </v>
          </cell>
        </row>
        <row r="445">
          <cell r="A445" t="str">
            <v xml:space="preserve"> Perno mq+tu 1/2x 1-1/2 </v>
          </cell>
        </row>
        <row r="446">
          <cell r="A446" t="str">
            <v xml:space="preserve"> Perno mq+tu 1/2x 2 </v>
          </cell>
        </row>
        <row r="447">
          <cell r="A447" t="str">
            <v xml:space="preserve"> Perno mq+tu 1/2x 6 </v>
          </cell>
        </row>
        <row r="448">
          <cell r="A448" t="str">
            <v xml:space="preserve"> Perno mq+tu 1/2x 8 </v>
          </cell>
        </row>
        <row r="449">
          <cell r="A449" t="str">
            <v xml:space="preserve"> Perno mq+tu 1/2x10 </v>
          </cell>
        </row>
        <row r="450">
          <cell r="A450" t="str">
            <v xml:space="preserve"> Perno mq+tu 5/8x 8 </v>
          </cell>
        </row>
        <row r="451">
          <cell r="A451" t="str">
            <v xml:space="preserve"> Perno mq+tu 5/8x10 </v>
          </cell>
        </row>
        <row r="452">
          <cell r="A452" t="str">
            <v xml:space="preserve"> Perno ojo+tu+ar 5/8x8 </v>
          </cell>
        </row>
        <row r="453">
          <cell r="A453" t="str">
            <v xml:space="preserve"> Pf+uad tub rde 9 1/2 </v>
          </cell>
        </row>
        <row r="454">
          <cell r="A454" t="str">
            <v xml:space="preserve"> Piedra hueso </v>
          </cell>
        </row>
        <row r="455">
          <cell r="A455" t="str">
            <v xml:space="preserve"> Piedra media zonga </v>
          </cell>
        </row>
        <row r="456">
          <cell r="A456" t="str">
            <v xml:space="preserve"> Piedra para pulidora </v>
          </cell>
        </row>
        <row r="457">
          <cell r="A457" t="str">
            <v xml:space="preserve"> Pintura trafico amarilla </v>
          </cell>
        </row>
        <row r="458">
          <cell r="A458" t="str">
            <v xml:space="preserve"> Pintura tráfico blanca rf659 </v>
          </cell>
        </row>
        <row r="459">
          <cell r="A459" t="str">
            <v xml:space="preserve"> Pintura verde optico </v>
          </cell>
        </row>
        <row r="460">
          <cell r="A460" t="str">
            <v xml:space="preserve"> Pintura vinilo </v>
          </cell>
        </row>
        <row r="461">
          <cell r="A461" t="str">
            <v xml:space="preserve"> Pirlan bronce </v>
          </cell>
        </row>
        <row r="462">
          <cell r="A462" t="str">
            <v xml:space="preserve"> Pisofuerte f33 t5 onix-g </v>
          </cell>
        </row>
        <row r="463">
          <cell r="A463" t="str">
            <v xml:space="preserve"> Placa ac acanalada 5 mm </v>
          </cell>
        </row>
        <row r="464">
          <cell r="A464" t="str">
            <v xml:space="preserve"> Placa ac liso 4 mm </v>
          </cell>
        </row>
        <row r="465">
          <cell r="A465" t="str">
            <v xml:space="preserve"> Placa ac plana c2  5mm </v>
          </cell>
        </row>
        <row r="466">
          <cell r="A466" t="str">
            <v xml:space="preserve"> Placa pref.02 2*.35 e=4mm </v>
          </cell>
        </row>
        <row r="467">
          <cell r="A467" t="str">
            <v xml:space="preserve"> Plafon losa </v>
          </cell>
        </row>
        <row r="468">
          <cell r="A468" t="str">
            <v xml:space="preserve"> Plaqueta meson concreto e=.05 </v>
          </cell>
        </row>
        <row r="469">
          <cell r="A469" t="str">
            <v xml:space="preserve"> Plaqueta prefa 01 de 1.2*1.65 e4mm </v>
          </cell>
        </row>
        <row r="470">
          <cell r="A470" t="str">
            <v xml:space="preserve"> Plastico cal 4 </v>
          </cell>
        </row>
        <row r="471">
          <cell r="A471" t="str">
            <v xml:space="preserve"> Plastico cal 6</v>
          </cell>
        </row>
        <row r="472">
          <cell r="A472" t="str">
            <v xml:space="preserve"> Plastocrete dm imper+pla </v>
          </cell>
        </row>
        <row r="473">
          <cell r="A473" t="str">
            <v xml:space="preserve"> Platina 1  x 1/4 </v>
          </cell>
        </row>
        <row r="474">
          <cell r="A474" t="str">
            <v xml:space="preserve"> Platina 1/2x1/8 </v>
          </cell>
        </row>
        <row r="475">
          <cell r="A475" t="str">
            <v xml:space="preserve"> Platina 1-1/2   x   1/4 </v>
          </cell>
        </row>
        <row r="476">
          <cell r="A476" t="str">
            <v xml:space="preserve"> Platina 2   x 1/4 </v>
          </cell>
        </row>
        <row r="477">
          <cell r="A477" t="str">
            <v xml:space="preserve"> Platina 3/4x 1/8 </v>
          </cell>
        </row>
        <row r="478">
          <cell r="A478" t="str">
            <v xml:space="preserve"> Plato aluminio 10 anclaje retenida </v>
          </cell>
        </row>
        <row r="479">
          <cell r="A479" t="str">
            <v xml:space="preserve"> Poste cerramiento conc.h=3m </v>
          </cell>
        </row>
        <row r="480">
          <cell r="A480" t="str">
            <v xml:space="preserve"> Poste concreto 12m x 510 kg </v>
          </cell>
        </row>
        <row r="481">
          <cell r="A481" t="str">
            <v xml:space="preserve"> Poste concreto 12m x 750 kg</v>
          </cell>
        </row>
        <row r="482">
          <cell r="A482" t="str">
            <v xml:space="preserve"> Poste concreto 8m x 510 Kg</v>
          </cell>
        </row>
        <row r="483">
          <cell r="A483" t="str">
            <v xml:space="preserve"> Puerta corred alum pc744+vid 4mm </v>
          </cell>
        </row>
        <row r="484">
          <cell r="A484" t="str">
            <v xml:space="preserve"> Puerta economica  51&gt;60 </v>
          </cell>
        </row>
        <row r="485">
          <cell r="A485" t="str">
            <v xml:space="preserve"> Puerta economica  61&gt;80 </v>
          </cell>
        </row>
        <row r="486">
          <cell r="A486" t="str">
            <v xml:space="preserve"> Puerta economica  91&gt;100 </v>
          </cell>
        </row>
        <row r="487">
          <cell r="A487" t="str">
            <v xml:space="preserve"> Puntilla acero lisa </v>
          </cell>
        </row>
        <row r="488">
          <cell r="A488" t="str">
            <v xml:space="preserve"> Puntilla promedio </v>
          </cell>
        </row>
        <row r="489">
          <cell r="A489" t="str">
            <v xml:space="preserve"> Puntillón acero 6x1/8 </v>
          </cell>
        </row>
        <row r="490">
          <cell r="A490" t="str">
            <v xml:space="preserve"> Puntillón acero 6x1/8+arand wood </v>
          </cell>
        </row>
        <row r="491">
          <cell r="A491" t="str">
            <v xml:space="preserve"> Reflector hg 125w 220/20 </v>
          </cell>
        </row>
        <row r="492">
          <cell r="A492" t="str">
            <v xml:space="preserve"> Reflector na 250 w cwa </v>
          </cell>
        </row>
        <row r="493">
          <cell r="A493" t="str">
            <v xml:space="preserve"> Registro corte 1/2 cu-pvc </v>
          </cell>
        </row>
        <row r="494">
          <cell r="A494" t="str">
            <v xml:space="preserve"> Registro incor 1/2 cu-pvc </v>
          </cell>
        </row>
        <row r="495">
          <cell r="A495" t="str">
            <v xml:space="preserve"> Registro rw 1 </v>
          </cell>
        </row>
        <row r="496">
          <cell r="A496" t="str">
            <v xml:space="preserve"> Registro rw 1/2 </v>
          </cell>
        </row>
        <row r="497">
          <cell r="A497" t="str">
            <v xml:space="preserve"> Registro rw 1-1/2 </v>
          </cell>
        </row>
        <row r="498">
          <cell r="A498" t="str">
            <v xml:space="preserve"> Registro rw 1-1/4 </v>
          </cell>
        </row>
        <row r="499">
          <cell r="A499" t="str">
            <v xml:space="preserve"> Registro rw 2 </v>
          </cell>
        </row>
        <row r="500">
          <cell r="A500" t="str">
            <v xml:space="preserve"> Registro rw 2-1/2 </v>
          </cell>
        </row>
        <row r="501">
          <cell r="A501" t="str">
            <v xml:space="preserve"> Registro rw 3 </v>
          </cell>
        </row>
        <row r="502">
          <cell r="A502" t="str">
            <v xml:space="preserve"> Registro rw 3/4 </v>
          </cell>
        </row>
        <row r="503">
          <cell r="A503" t="str">
            <v xml:space="preserve"> Reja al 3*1-1/2 zozco </v>
          </cell>
        </row>
        <row r="504">
          <cell r="A504" t="str">
            <v xml:space="preserve"> Reja al 3*2     zosco </v>
          </cell>
        </row>
        <row r="505">
          <cell r="A505" t="str">
            <v xml:space="preserve"> Reja al 4*2     zosco </v>
          </cell>
        </row>
        <row r="506">
          <cell r="A506" t="str">
            <v xml:space="preserve"> Reja al 4*3     zosco </v>
          </cell>
        </row>
        <row r="507">
          <cell r="A507" t="str">
            <v xml:space="preserve"> Reja cup al 4*2 zosco </v>
          </cell>
        </row>
        <row r="508">
          <cell r="A508" t="str">
            <v xml:space="preserve"> Reja cup al 5*3 zosco </v>
          </cell>
        </row>
        <row r="509">
          <cell r="A509" t="str">
            <v xml:space="preserve"> Reja cup al 6*4 zosco </v>
          </cell>
        </row>
        <row r="510">
          <cell r="A510" t="str">
            <v xml:space="preserve"> Reja metal segur var 9mm c </v>
          </cell>
        </row>
        <row r="511">
          <cell r="A511" t="str">
            <v xml:space="preserve"> Reja plana anticuca 4 </v>
          </cell>
        </row>
        <row r="512">
          <cell r="A512" t="str">
            <v xml:space="preserve"> Reja plana antiicuca 3 </v>
          </cell>
        </row>
        <row r="513">
          <cell r="A513" t="str">
            <v xml:space="preserve"> Reja sifon al 3*2 zosc </v>
          </cell>
        </row>
        <row r="514">
          <cell r="A514" t="str">
            <v xml:space="preserve"> Reja sifon al 6*4 zosc </v>
          </cell>
        </row>
        <row r="515">
          <cell r="A515" t="str">
            <v xml:space="preserve"> Reja sifon al 8*6 zosc </v>
          </cell>
        </row>
        <row r="516">
          <cell r="A516" t="str">
            <v xml:space="preserve"> Reja sumidero  b=.4m  a=.6m </v>
          </cell>
        </row>
        <row r="517">
          <cell r="A517" t="str">
            <v xml:space="preserve"> Reja sumidero .5x.7 </v>
          </cell>
        </row>
        <row r="518">
          <cell r="A518" t="str">
            <v xml:space="preserve"> Reja sumidero lineal b=.2m </v>
          </cell>
        </row>
        <row r="519">
          <cell r="A519" t="str">
            <v xml:space="preserve"> Reja valv pozuelo 1- 1/2 </v>
          </cell>
        </row>
        <row r="520">
          <cell r="A520" t="str">
            <v xml:space="preserve"> Rejilla metálica para plafón </v>
          </cell>
        </row>
        <row r="521">
          <cell r="A521" t="str">
            <v xml:space="preserve"> Rodamiento 25x52 mm </v>
          </cell>
        </row>
        <row r="522">
          <cell r="A522" t="str">
            <v xml:space="preserve"> Rodillo felpa para pintura </v>
          </cell>
        </row>
        <row r="523">
          <cell r="A523" t="str">
            <v xml:space="preserve"> Roseta porcelana </v>
          </cell>
        </row>
        <row r="524">
          <cell r="A524" t="str">
            <v xml:space="preserve"> Saco polietileno </v>
          </cell>
        </row>
        <row r="525">
          <cell r="A525" t="str">
            <v xml:space="preserve"> Sanitario acuacer gr80020 eco </v>
          </cell>
        </row>
        <row r="526">
          <cell r="A526" t="str">
            <v xml:space="preserve"> Sanitario instituc (taza fluxo </v>
          </cell>
        </row>
        <row r="527">
          <cell r="A527" t="str">
            <v xml:space="preserve"> Segueta tipo sandvik/nicholson </v>
          </cell>
        </row>
        <row r="528">
          <cell r="A528" t="str">
            <v xml:space="preserve"> Sellado junta asfalto </v>
          </cell>
        </row>
        <row r="529">
          <cell r="A529" t="str">
            <v xml:space="preserve"> Sellado junta sikaflex 15 lm sl </v>
          </cell>
        </row>
        <row r="530">
          <cell r="A530" t="str">
            <v xml:space="preserve"> Sellante flexible top-5010      sb </v>
          </cell>
        </row>
        <row r="531">
          <cell r="A531" t="str">
            <v xml:space="preserve"> Señal informativa </v>
          </cell>
        </row>
        <row r="532">
          <cell r="A532" t="str">
            <v xml:space="preserve"> Señal luminosa interm 220 v tpesad </v>
          </cell>
        </row>
        <row r="533">
          <cell r="A533" t="str">
            <v xml:space="preserve"> Señal preventiva guadua+muerto </v>
          </cell>
        </row>
        <row r="534">
          <cell r="A534" t="str">
            <v xml:space="preserve"> Señal preventiva reflect l=.9 m </v>
          </cell>
        </row>
        <row r="535">
          <cell r="A535" t="str">
            <v xml:space="preserve"> Señal preventiva reflect l=1.2 m </v>
          </cell>
        </row>
        <row r="536">
          <cell r="A536" t="str">
            <v xml:space="preserve"> Señal reglament reflect d=0.9m </v>
          </cell>
        </row>
        <row r="537">
          <cell r="A537" t="str">
            <v xml:space="preserve"> Señal reglament reflect d=1.2m </v>
          </cell>
        </row>
        <row r="538">
          <cell r="A538" t="str">
            <v xml:space="preserve"> Señalizador tubular </v>
          </cell>
        </row>
        <row r="539">
          <cell r="A539" t="str">
            <v xml:space="preserve"> Sicoplast </v>
          </cell>
        </row>
        <row r="540">
          <cell r="A540" t="str">
            <v xml:space="preserve"> Sifon lvplatos adaptador </v>
          </cell>
        </row>
        <row r="541">
          <cell r="A541" t="str">
            <v xml:space="preserve"> Sifon pvc san 2 </v>
          </cell>
        </row>
        <row r="542">
          <cell r="A542" t="str">
            <v xml:space="preserve"> Sika pistola aplicadora resina </v>
          </cell>
        </row>
        <row r="543">
          <cell r="A543" t="str">
            <v xml:space="preserve"> Sika rod 1/4 fondo junta pavim </v>
          </cell>
        </row>
        <row r="544">
          <cell r="A544" t="str">
            <v xml:space="preserve"> Sika top 122 calido resane </v>
          </cell>
        </row>
        <row r="545">
          <cell r="A545" t="str">
            <v xml:space="preserve"> Sika transparente repele </v>
          </cell>
        </row>
        <row r="546">
          <cell r="A546" t="str">
            <v xml:space="preserve"> Sikadur 32 primer adhesivo </v>
          </cell>
        </row>
        <row r="547">
          <cell r="A547" t="str">
            <v xml:space="preserve"> Sikadur 42 anclaje + niv </v>
          </cell>
        </row>
        <row r="548">
          <cell r="A548" t="str">
            <v xml:space="preserve"> Sikadur combiflex h-10 </v>
          </cell>
        </row>
        <row r="549">
          <cell r="A549" t="str">
            <v xml:space="preserve"> Sikaflex 15lm sl sello autoimp/niv </v>
          </cell>
        </row>
        <row r="550">
          <cell r="A550" t="str">
            <v xml:space="preserve"> Sikaflex 1a </v>
          </cell>
        </row>
        <row r="551">
          <cell r="A551" t="str">
            <v xml:space="preserve"> Sikalisto (mort imp. alta resist) </v>
          </cell>
        </row>
        <row r="552">
          <cell r="A552" t="str">
            <v xml:space="preserve"> Sikament ns plastificante </v>
          </cell>
        </row>
        <row r="553">
          <cell r="A553" t="str">
            <v xml:space="preserve"> Silicona </v>
          </cell>
        </row>
        <row r="554">
          <cell r="A554" t="str">
            <v xml:space="preserve"> Silla plastica tipo rima </v>
          </cell>
        </row>
        <row r="555">
          <cell r="A555" t="str">
            <v xml:space="preserve"> Silla yee pvc novafort 160x110 </v>
          </cell>
        </row>
        <row r="556">
          <cell r="A556" t="str">
            <v xml:space="preserve"> Silla yee pvc novafort 200x110 </v>
          </cell>
        </row>
        <row r="557">
          <cell r="A557" t="str">
            <v xml:space="preserve"> Silla yee pvc novafort 200x160 </v>
          </cell>
        </row>
        <row r="558">
          <cell r="A558" t="str">
            <v xml:space="preserve"> Silla yee pvc novafort 250x110 </v>
          </cell>
        </row>
        <row r="559">
          <cell r="A559" t="str">
            <v xml:space="preserve"> Silla yee pvc novafort 250x160 </v>
          </cell>
        </row>
        <row r="560">
          <cell r="A560" t="str">
            <v xml:space="preserve"> Silla yee pvc novafort 315x110 </v>
          </cell>
        </row>
        <row r="561">
          <cell r="A561" t="str">
            <v xml:space="preserve"> Silla yee pvc novafort 315x160 </v>
          </cell>
        </row>
        <row r="562">
          <cell r="A562" t="str">
            <v xml:space="preserve"> Silla yee pvc novafort 400x110 </v>
          </cell>
        </row>
        <row r="563">
          <cell r="A563" t="str">
            <v xml:space="preserve"> Silla yee pvc novafort 400x160 </v>
          </cell>
        </row>
        <row r="564">
          <cell r="A564" t="str">
            <v xml:space="preserve"> Silla yee pvc novafort 450x160 </v>
          </cell>
        </row>
        <row r="565">
          <cell r="A565" t="str">
            <v xml:space="preserve"> Silla yee pvc novafort 500x160 </v>
          </cell>
        </row>
        <row r="566">
          <cell r="A566" t="str">
            <v xml:space="preserve"> Soldadura  pvc </v>
          </cell>
        </row>
        <row r="567">
          <cell r="A567" t="str">
            <v xml:space="preserve"> Soldadura cpvc </v>
          </cell>
        </row>
        <row r="568">
          <cell r="A568" t="str">
            <v xml:space="preserve"> Soldadura wa-6013 1/8 </v>
          </cell>
        </row>
        <row r="569">
          <cell r="A569" t="str">
            <v xml:space="preserve"> Soldadura wa-6013 3/32 </v>
          </cell>
        </row>
        <row r="570">
          <cell r="A570" t="str">
            <v xml:space="preserve"> Soporte 1 puesto reflect </v>
          </cell>
        </row>
        <row r="571">
          <cell r="A571" t="str">
            <v xml:space="preserve"> Soporte baranda mixta as </v>
          </cell>
        </row>
        <row r="572">
          <cell r="A572" t="str">
            <v xml:space="preserve"> Tabla baja tens 2cont+tra </v>
          </cell>
        </row>
        <row r="573">
          <cell r="A573" t="str">
            <v xml:space="preserve"> Tabla cedro 0.3x(1--&gt;1/2) cepill </v>
          </cell>
        </row>
        <row r="574">
          <cell r="A574" t="str">
            <v xml:space="preserve"> Tabla fina 1 x 8 </v>
          </cell>
        </row>
        <row r="575">
          <cell r="A575" t="str">
            <v xml:space="preserve"> Tabla fina piso </v>
          </cell>
        </row>
        <row r="576">
          <cell r="A576" t="str">
            <v xml:space="preserve"> Tabla formaleta 1x10 cepill</v>
          </cell>
        </row>
        <row r="577">
          <cell r="A577" t="str">
            <v xml:space="preserve"> Tabla formaleta 1x10 revoltura </v>
          </cell>
        </row>
        <row r="578">
          <cell r="A578" t="str">
            <v xml:space="preserve"> Tabla formaleta sajo 1x 8 cepill</v>
          </cell>
        </row>
        <row r="579">
          <cell r="A579" t="str">
            <v xml:space="preserve"> Tabla forro 1/2x10 basta </v>
          </cell>
        </row>
        <row r="580">
          <cell r="A580" t="str">
            <v xml:space="preserve"> Tablero tqcp 412 trifasic </v>
          </cell>
        </row>
        <row r="581">
          <cell r="A581" t="str">
            <v xml:space="preserve"> Tablero tqcp 418 trifasic </v>
          </cell>
        </row>
        <row r="582">
          <cell r="A582" t="str">
            <v xml:space="preserve"> Tablero tqcp 424 trifasic </v>
          </cell>
        </row>
        <row r="583">
          <cell r="A583" t="str">
            <v xml:space="preserve"> Tablero-monofas vtq  4 circ </v>
          </cell>
        </row>
        <row r="584">
          <cell r="A584" t="str">
            <v xml:space="preserve"> Tablero-monofas vtq  6 circ </v>
          </cell>
        </row>
        <row r="585">
          <cell r="A585" t="str">
            <v xml:space="preserve"> Tablero-trifil tqsp  6 circ </v>
          </cell>
        </row>
        <row r="586">
          <cell r="A586" t="str">
            <v xml:space="preserve"> Tablero-trifil tqsp  8 circ </v>
          </cell>
        </row>
        <row r="587">
          <cell r="A587" t="str">
            <v xml:space="preserve"> Tablero-trifil tqsp 12 circ </v>
          </cell>
        </row>
        <row r="588">
          <cell r="A588" t="str">
            <v xml:space="preserve"> Tablero-trifil tqsp 18 circ </v>
          </cell>
        </row>
        <row r="589">
          <cell r="A589" t="str">
            <v xml:space="preserve"> Tablex  4 mm pizano </v>
          </cell>
        </row>
        <row r="590">
          <cell r="A590" t="str">
            <v xml:space="preserve"> Tablex  9 mm pizano </v>
          </cell>
        </row>
        <row r="591">
          <cell r="A591" t="str">
            <v xml:space="preserve"> Tablex 12 mm pizano </v>
          </cell>
        </row>
        <row r="592">
          <cell r="A592" t="str">
            <v xml:space="preserve"> Tablilla cieloraso pino ciprés </v>
          </cell>
        </row>
        <row r="593">
          <cell r="A593" t="str">
            <v xml:space="preserve"> Tablilla machiem.ciel.raso </v>
          </cell>
        </row>
        <row r="594">
          <cell r="A594" t="str">
            <v xml:space="preserve"> Tablilla piso zapán 8.5cm neto </v>
          </cell>
        </row>
        <row r="595">
          <cell r="A595" t="str">
            <v xml:space="preserve"> Tanque agua   500 lt c </v>
          </cell>
        </row>
        <row r="596">
          <cell r="A596" t="str">
            <v xml:space="preserve"> Tanque agua 1000 lt c </v>
          </cell>
        </row>
        <row r="597">
          <cell r="A597" t="str">
            <v xml:space="preserve"> Tanque agua 2000 lt c </v>
          </cell>
        </row>
        <row r="598">
          <cell r="A598" t="str">
            <v xml:space="preserve"> Tapa ciega 2x4 </v>
          </cell>
        </row>
        <row r="599">
          <cell r="A599" t="str">
            <v xml:space="preserve"> Tapa hierro fundido + ar </v>
          </cell>
        </row>
        <row r="600">
          <cell r="A600" t="str">
            <v xml:space="preserve"> Tapa tanque san acuacer blanco </v>
          </cell>
        </row>
        <row r="601">
          <cell r="A601" t="str">
            <v xml:space="preserve"> Tapaporos </v>
          </cell>
        </row>
        <row r="602">
          <cell r="A602" t="str">
            <v xml:space="preserve"> Tapon copa hg 1 </v>
          </cell>
        </row>
        <row r="603">
          <cell r="A603" t="str">
            <v xml:space="preserve"> Tapon copa hg 1- 1/4 </v>
          </cell>
        </row>
        <row r="604">
          <cell r="A604" t="str">
            <v xml:space="preserve"> Tapon copa hg 1/2 </v>
          </cell>
        </row>
        <row r="605">
          <cell r="A605" t="str">
            <v xml:space="preserve"> Tapon copa hg 1-1/2 </v>
          </cell>
        </row>
        <row r="606">
          <cell r="A606" t="str">
            <v xml:space="preserve"> Tapon copa hg 2 </v>
          </cell>
        </row>
        <row r="607">
          <cell r="A607" t="str">
            <v xml:space="preserve"> Tapon copa hg 2-1/2 </v>
          </cell>
        </row>
        <row r="608">
          <cell r="A608" t="str">
            <v xml:space="preserve"> Tapon copa hg 3 </v>
          </cell>
        </row>
        <row r="609">
          <cell r="A609" t="str">
            <v xml:space="preserve"> Tapon copa hg 3/4 </v>
          </cell>
        </row>
        <row r="610">
          <cell r="A610" t="str">
            <v xml:space="preserve"> Tapon copa hg 4 </v>
          </cell>
        </row>
        <row r="611">
          <cell r="A611" t="str">
            <v xml:space="preserve"> Tapón protec auditiva espuma desch </v>
          </cell>
        </row>
        <row r="612">
          <cell r="A612" t="str">
            <v xml:space="preserve"> Tapón protección auditiva </v>
          </cell>
        </row>
        <row r="613">
          <cell r="A613" t="str">
            <v xml:space="preserve"> Teflon (cinta) </v>
          </cell>
        </row>
        <row r="614">
          <cell r="A614" t="str">
            <v xml:space="preserve"> Teja ac termin 1/2 agua </v>
          </cell>
        </row>
        <row r="615">
          <cell r="A615" t="str">
            <v xml:space="preserve"> Teja arcilla </v>
          </cell>
        </row>
        <row r="616">
          <cell r="A616" t="str">
            <v xml:space="preserve"> Teja claraboya ac 6  (au=1.48m2) </v>
          </cell>
        </row>
        <row r="617">
          <cell r="A617" t="str">
            <v xml:space="preserve"> Teja colonial x 1.6 m </v>
          </cell>
        </row>
        <row r="618">
          <cell r="A618" t="str">
            <v xml:space="preserve"> Teja ondulada ac </v>
          </cell>
        </row>
        <row r="619">
          <cell r="A619" t="str">
            <v xml:space="preserve"> Teja ondulada transparen </v>
          </cell>
        </row>
        <row r="620">
          <cell r="A620" t="str">
            <v xml:space="preserve"> Teja thermoacoustic tipo ajover </v>
          </cell>
        </row>
        <row r="621">
          <cell r="A621" t="str">
            <v xml:space="preserve"> Teja zinc cal 33 </v>
          </cell>
        </row>
        <row r="622">
          <cell r="A622" t="str">
            <v xml:space="preserve"> Tejado arcilla (100%) </v>
          </cell>
        </row>
        <row r="623">
          <cell r="A623" t="str">
            <v xml:space="preserve"> Telera sajo 2x10 sajo </v>
          </cell>
        </row>
        <row r="624">
          <cell r="A624" t="str">
            <v xml:space="preserve"> Tensor d=3/8 rosca </v>
          </cell>
        </row>
        <row r="625">
          <cell r="A625" t="str">
            <v xml:space="preserve"> Terminal defensa metalica </v>
          </cell>
        </row>
        <row r="626">
          <cell r="A626" t="str">
            <v xml:space="preserve"> Terminal lateral ac </v>
          </cell>
        </row>
        <row r="627">
          <cell r="A627" t="str">
            <v xml:space="preserve"> Tierra </v>
          </cell>
        </row>
        <row r="628">
          <cell r="A628" t="str">
            <v xml:space="preserve"> Tierra vegetal </v>
          </cell>
        </row>
        <row r="629">
          <cell r="A629" t="str">
            <v xml:space="preserve"> Toma doble </v>
          </cell>
        </row>
        <row r="630">
          <cell r="A630" t="str">
            <v xml:space="preserve"> Toma especial 3x50 a </v>
          </cell>
        </row>
        <row r="631">
          <cell r="A631" t="str">
            <v xml:space="preserve"> Toma sencillo</v>
          </cell>
        </row>
        <row r="632">
          <cell r="A632" t="str">
            <v xml:space="preserve"> Toma sencillo polo tierra</v>
          </cell>
        </row>
        <row r="633">
          <cell r="A633" t="str">
            <v xml:space="preserve"> Toma telefonico</v>
          </cell>
        </row>
        <row r="634">
          <cell r="A634" t="str">
            <v xml:space="preserve"> Toma tv coaxial lk-060-7 </v>
          </cell>
        </row>
        <row r="635">
          <cell r="A635" t="str">
            <v xml:space="preserve"> Tornillo ancla camisa  1/4e </v>
          </cell>
        </row>
        <row r="636">
          <cell r="A636" t="str">
            <v xml:space="preserve"> Tornillo ancla camisa 1/2 expansion </v>
          </cell>
        </row>
        <row r="637">
          <cell r="A637" t="str">
            <v xml:space="preserve"> Tornillo ancla polyset 1/4e </v>
          </cell>
        </row>
        <row r="638">
          <cell r="A638" t="str">
            <v xml:space="preserve"> Tornillo autoperf thermoacoustic ajov </v>
          </cell>
        </row>
        <row r="639">
          <cell r="A639" t="str">
            <v xml:space="preserve"> Tornillo cabez pla autop 8*9/16sb/gp </v>
          </cell>
        </row>
        <row r="640">
          <cell r="A640" t="str">
            <v xml:space="preserve"> Tornillo cabeza  3/16 </v>
          </cell>
        </row>
        <row r="641">
          <cell r="A641" t="str">
            <v xml:space="preserve"> Tornillo cabeza lujo 3/1 </v>
          </cell>
        </row>
        <row r="642">
          <cell r="A642" t="str">
            <v xml:space="preserve"> Tornillo cabeza lujo 3/16 </v>
          </cell>
        </row>
        <row r="643">
          <cell r="A643" t="str">
            <v xml:space="preserve"> Tornillo de 2 galvanizado </v>
          </cell>
        </row>
        <row r="644">
          <cell r="A644" t="str">
            <v xml:space="preserve"> Tornillo lamina d=3/8 </v>
          </cell>
        </row>
        <row r="645">
          <cell r="A645" t="str">
            <v xml:space="preserve"> Tornillo madera 1 goloso </v>
          </cell>
        </row>
        <row r="646">
          <cell r="A646" t="str">
            <v xml:space="preserve"> Tornillo n°6                 dw/sb </v>
          </cell>
        </row>
        <row r="647">
          <cell r="A647" t="str">
            <v xml:space="preserve"> Tornillo niquel+chazo nylon fija dryw </v>
          </cell>
        </row>
        <row r="648">
          <cell r="A648" t="str">
            <v xml:space="preserve"> Tornillo thermoacoustic autoperf acero </v>
          </cell>
        </row>
        <row r="649">
          <cell r="A649" t="str">
            <v xml:space="preserve"> Tornillo thermoacoustic autoperf mader </v>
          </cell>
        </row>
        <row r="650">
          <cell r="A650" t="str">
            <v xml:space="preserve"> Tornillo thermoacoustic espigo 5.1x150 </v>
          </cell>
        </row>
        <row r="651">
          <cell r="A651" t="str">
            <v xml:space="preserve"> Tornillo thermoacoustic fijador ala </v>
          </cell>
        </row>
        <row r="652">
          <cell r="A652" t="str">
            <v xml:space="preserve"> Transf. trif. aceite  30 kva </v>
          </cell>
        </row>
        <row r="653">
          <cell r="A653" t="str">
            <v xml:space="preserve"> Transf. trif. aceite  45 kva </v>
          </cell>
        </row>
        <row r="654">
          <cell r="A654" t="str">
            <v xml:space="preserve"> Transf. trif. aceite  75 kva </v>
          </cell>
        </row>
        <row r="655">
          <cell r="A655" t="str">
            <v xml:space="preserve"> Transf. trif. aceite 112.5 kv </v>
          </cell>
        </row>
        <row r="656">
          <cell r="A656" t="str">
            <v xml:space="preserve"> Transf.monof. aceite 25 kv </v>
          </cell>
        </row>
        <row r="657">
          <cell r="A657" t="str">
            <v xml:space="preserve"> Transf.monof. aceite 37.5 kv </v>
          </cell>
        </row>
        <row r="658">
          <cell r="A658" t="str">
            <v xml:space="preserve"> Tubo conc perforada  8 </v>
          </cell>
        </row>
        <row r="659">
          <cell r="A659" t="str">
            <v xml:space="preserve"> Tubo conc refo uc 24 cl 2   600 mm </v>
          </cell>
        </row>
        <row r="660">
          <cell r="A660" t="str">
            <v xml:space="preserve"> Tubo conc refo uc 24 cl 3   600 mm </v>
          </cell>
        </row>
        <row r="661">
          <cell r="A661" t="str">
            <v xml:space="preserve"> Tubo conc refo uc 27 cl 2   675 mm </v>
          </cell>
        </row>
        <row r="662">
          <cell r="A662" t="str">
            <v xml:space="preserve"> Tubo conc refo uc 27 cl 3   675 mm </v>
          </cell>
        </row>
        <row r="663">
          <cell r="A663" t="str">
            <v xml:space="preserve"> Tubo conc refo uc 30 cl 2   750 mm </v>
          </cell>
        </row>
        <row r="664">
          <cell r="A664" t="str">
            <v xml:space="preserve"> Tubo conc refo uc 30 cl 3   750 mm </v>
          </cell>
        </row>
        <row r="665">
          <cell r="A665" t="str">
            <v xml:space="preserve"> Tubo conc refo uc 36 cl 2   900 mm </v>
          </cell>
        </row>
        <row r="666">
          <cell r="A666" t="str">
            <v xml:space="preserve"> Tubo conc refo uc 36 cl 3   900 mm </v>
          </cell>
        </row>
        <row r="667">
          <cell r="A667" t="str">
            <v xml:space="preserve"> Tubo conc refo uc 40 cl 2  1000 mm </v>
          </cell>
        </row>
        <row r="668">
          <cell r="A668" t="str">
            <v xml:space="preserve"> Tubo conc refo uc 40 cl 3  1000 mm </v>
          </cell>
        </row>
        <row r="669">
          <cell r="A669" t="str">
            <v xml:space="preserve"> Tubo conc refo uc 44 cl 2  1100 mm </v>
          </cell>
        </row>
        <row r="670">
          <cell r="A670" t="str">
            <v xml:space="preserve"> Tubo conc refo uc 44 cl 3  1100 mm </v>
          </cell>
        </row>
        <row r="671">
          <cell r="A671" t="str">
            <v xml:space="preserve"> Tubo conc refo uc 48 cl 2  1200 mm </v>
          </cell>
        </row>
        <row r="672">
          <cell r="A672" t="str">
            <v xml:space="preserve"> Tubo conc refo uc 48 cl 3  1200 mm </v>
          </cell>
        </row>
        <row r="673">
          <cell r="A673" t="str">
            <v xml:space="preserve"> Tubo conc refo uc 52 cl 2  1300 mm </v>
          </cell>
        </row>
        <row r="674">
          <cell r="A674" t="str">
            <v xml:space="preserve"> Tubo conc refo uc 52 cl 3  1300 mm </v>
          </cell>
        </row>
        <row r="675">
          <cell r="A675" t="str">
            <v xml:space="preserve"> Tubo conc refo uc 60 cl 2  1500 mm </v>
          </cell>
        </row>
        <row r="676">
          <cell r="A676" t="str">
            <v xml:space="preserve"> Tubo conc refo uc 60 cl 3  1500 mm </v>
          </cell>
        </row>
        <row r="677">
          <cell r="A677" t="str">
            <v xml:space="preserve"> Tubo conc simp uc  6 cl 2   150 mm </v>
          </cell>
        </row>
        <row r="678">
          <cell r="A678" t="str">
            <v xml:space="preserve"> Tubo conc simp uc  6 cl 3   150 mm </v>
          </cell>
        </row>
        <row r="679">
          <cell r="A679" t="str">
            <v xml:space="preserve"> Tubo conc simp uc  8 cl 2   200 mm </v>
          </cell>
        </row>
        <row r="680">
          <cell r="A680" t="str">
            <v xml:space="preserve"> Tubo conc simp uc  8 cl 3   200 mm </v>
          </cell>
        </row>
        <row r="681">
          <cell r="A681" t="str">
            <v xml:space="preserve"> Tubo conc simp uc 10 cl 2   250 mm </v>
          </cell>
        </row>
        <row r="682">
          <cell r="A682" t="str">
            <v xml:space="preserve"> Tubo conc simp uc 10 cl 3   250 mm </v>
          </cell>
        </row>
        <row r="683">
          <cell r="A683" t="str">
            <v xml:space="preserve"> Tubo conc simp uc 12 cl 2   300 mm </v>
          </cell>
        </row>
        <row r="684">
          <cell r="A684" t="str">
            <v xml:space="preserve"> Tubo conc simp uc 12 cl 3   300 mm </v>
          </cell>
        </row>
        <row r="685">
          <cell r="A685" t="str">
            <v xml:space="preserve"> Tubo conc simp uc 15 cl 2   375 mm </v>
          </cell>
        </row>
        <row r="686">
          <cell r="A686" t="str">
            <v xml:space="preserve"> Tubo conc simp uc 15 cl 3   375 mm </v>
          </cell>
        </row>
        <row r="687">
          <cell r="A687" t="str">
            <v xml:space="preserve"> Tubo conc simp uc 16 cl 2   400 mm </v>
          </cell>
        </row>
        <row r="688">
          <cell r="A688" t="str">
            <v xml:space="preserve"> Tubo conc simp uc 16 cl 3   400 mm </v>
          </cell>
        </row>
        <row r="689">
          <cell r="A689" t="str">
            <v xml:space="preserve"> Tubo conc simp uc 18 cl 2   450 mm </v>
          </cell>
        </row>
        <row r="690">
          <cell r="A690" t="str">
            <v xml:space="preserve"> Tubo conc simp uc 18 cl 3   450 mm </v>
          </cell>
        </row>
        <row r="691">
          <cell r="A691" t="str">
            <v xml:space="preserve"> Tubo conc simp uc 21 cl 2   525 mm </v>
          </cell>
        </row>
        <row r="692">
          <cell r="A692" t="str">
            <v xml:space="preserve"> Tubo conc simp uc 21 cl 3   525 mm </v>
          </cell>
        </row>
        <row r="693">
          <cell r="A693" t="str">
            <v xml:space="preserve"> Tubo conc simp uc 24 cl 2   600 mm </v>
          </cell>
        </row>
        <row r="694">
          <cell r="A694" t="str">
            <v xml:space="preserve"> Tubo conc simp uc 24 cl 3   600 mm </v>
          </cell>
        </row>
        <row r="695">
          <cell r="A695" t="str">
            <v xml:space="preserve"> Tubo conc simp uc 27 cl 2   675 mm </v>
          </cell>
        </row>
        <row r="696">
          <cell r="A696" t="str">
            <v xml:space="preserve"> Tubo conc simp uc 27 cl 3   675 mm </v>
          </cell>
        </row>
        <row r="697">
          <cell r="A697" t="str">
            <v xml:space="preserve"> Tubo conc simp uc 30 cl 2   750 mm </v>
          </cell>
        </row>
        <row r="698">
          <cell r="A698" t="str">
            <v xml:space="preserve"> Tubo conc simp uc 30 cl 3   750 mm </v>
          </cell>
        </row>
        <row r="699">
          <cell r="A699" t="str">
            <v xml:space="preserve"> Tubo conduit metal  1/2 </v>
          </cell>
        </row>
        <row r="700">
          <cell r="A700" t="str">
            <v xml:space="preserve"> Tubo conduit metal  3/4 </v>
          </cell>
        </row>
        <row r="701">
          <cell r="A701" t="str">
            <v xml:space="preserve"> Tubo conduit metal 1 </v>
          </cell>
        </row>
        <row r="702">
          <cell r="A702" t="str">
            <v xml:space="preserve"> Tubo conduit metal 1- 1/4 </v>
          </cell>
        </row>
        <row r="703">
          <cell r="A703" t="str">
            <v xml:space="preserve"> Tubo conduit pvc  1/2 </v>
          </cell>
        </row>
        <row r="704">
          <cell r="A704" t="str">
            <v xml:space="preserve"> Tubo conduit pvc  3/4 </v>
          </cell>
        </row>
        <row r="705">
          <cell r="A705" t="str">
            <v xml:space="preserve"> Tubo conduit pvc 1 </v>
          </cell>
        </row>
        <row r="706">
          <cell r="A706" t="str">
            <v xml:space="preserve"> Tubo conduit pvc 1- 1/4 </v>
          </cell>
        </row>
        <row r="707">
          <cell r="A707" t="str">
            <v xml:space="preserve"> Tubo conduit pvc 1-1/2 </v>
          </cell>
        </row>
        <row r="708">
          <cell r="A708" t="str">
            <v xml:space="preserve"> Tubo cpvc 1/2 </v>
          </cell>
        </row>
        <row r="709">
          <cell r="A709" t="str">
            <v xml:space="preserve"> Tubo cuadra 1   cal 16 </v>
          </cell>
        </row>
        <row r="710">
          <cell r="A710" t="str">
            <v xml:space="preserve"> Tubo cuadra 1-1/2 cal 20 </v>
          </cell>
        </row>
        <row r="711">
          <cell r="A711" t="str">
            <v xml:space="preserve"> Tubo hg 1-1/2 colmena ce </v>
          </cell>
        </row>
        <row r="712">
          <cell r="A712" t="str">
            <v xml:space="preserve"> Tubo hg 1-1/2 galv pesado </v>
          </cell>
        </row>
        <row r="713">
          <cell r="A713" t="str">
            <v xml:space="preserve"> Tubo hg 2 cal 16  cerramie </v>
          </cell>
        </row>
        <row r="714">
          <cell r="A714" t="str">
            <v xml:space="preserve"> Tubo hg 2 galv pesado </v>
          </cell>
        </row>
        <row r="715">
          <cell r="A715" t="str">
            <v xml:space="preserve"> Tubo hg 2-1/2 galv pesad </v>
          </cell>
        </row>
        <row r="716">
          <cell r="A716" t="str">
            <v xml:space="preserve"> Tubo lamp fluoresc 48 w </v>
          </cell>
        </row>
        <row r="717">
          <cell r="A717" t="str">
            <v xml:space="preserve"> Tubo pavco novaloc 24 </v>
          </cell>
        </row>
        <row r="718">
          <cell r="A718" t="str">
            <v xml:space="preserve"> Tubo pavco novaloc 27 </v>
          </cell>
        </row>
        <row r="719">
          <cell r="A719" t="str">
            <v xml:space="preserve"> Tubo pavco novaloc 30 </v>
          </cell>
        </row>
        <row r="720">
          <cell r="A720" t="str">
            <v xml:space="preserve"> Tubo pavco novaloc 33 </v>
          </cell>
        </row>
        <row r="721">
          <cell r="A721" t="str">
            <v xml:space="preserve"> Tubo pavco novaloc 36 </v>
          </cell>
        </row>
        <row r="722">
          <cell r="A722" t="str">
            <v xml:space="preserve"> Tubo pavco novaloc 39 </v>
          </cell>
        </row>
        <row r="723">
          <cell r="A723" t="str">
            <v xml:space="preserve"> Tubo pavco novaloc 42 </v>
          </cell>
        </row>
        <row r="724">
          <cell r="A724" t="str">
            <v xml:space="preserve"> Tubo pvc all cuadrada </v>
          </cell>
        </row>
        <row r="725">
          <cell r="A725" t="str">
            <v xml:space="preserve"> Tubo pvc all/vent 1-1/2 </v>
          </cell>
        </row>
        <row r="726">
          <cell r="A726" t="str">
            <v xml:space="preserve"> Tubo pvc all/vent 2 </v>
          </cell>
        </row>
        <row r="727">
          <cell r="A727" t="str">
            <v xml:space="preserve"> Tubo pvc all/vent 3 </v>
          </cell>
        </row>
        <row r="728">
          <cell r="A728" t="str">
            <v xml:space="preserve"> Tubo pvc all/vent 4 </v>
          </cell>
        </row>
        <row r="729">
          <cell r="A729" t="str">
            <v xml:space="preserve"> Tubo pvc dren 100 mm</v>
          </cell>
        </row>
        <row r="730">
          <cell r="A730" t="str">
            <v xml:space="preserve"> Tubo pvc dren 160 mm </v>
          </cell>
        </row>
        <row r="731">
          <cell r="A731" t="str">
            <v xml:space="preserve"> Tubo pvc dren+filtro  65 </v>
          </cell>
        </row>
        <row r="732">
          <cell r="A732" t="str">
            <v xml:space="preserve"> Tubo pvc dren+filtro 100 </v>
          </cell>
        </row>
        <row r="733">
          <cell r="A733" t="str">
            <v xml:space="preserve"> Tubo pvc dren+filtro 160 </v>
          </cell>
        </row>
        <row r="734">
          <cell r="A734" t="str">
            <v xml:space="preserve"> Tubo pvc dren+filtro 200 </v>
          </cell>
        </row>
        <row r="735">
          <cell r="A735" t="str">
            <v xml:space="preserve"> Tubo pvc novafort 110 mm </v>
          </cell>
        </row>
        <row r="736">
          <cell r="A736" t="str">
            <v xml:space="preserve"> Tubo pvc novafort 160 mm </v>
          </cell>
        </row>
        <row r="737">
          <cell r="A737" t="str">
            <v xml:space="preserve"> Tubo pvc novafort 200 mm </v>
          </cell>
        </row>
        <row r="738">
          <cell r="A738" t="str">
            <v xml:space="preserve"> Tubo pvc novafort 250 mm </v>
          </cell>
        </row>
        <row r="739">
          <cell r="A739" t="str">
            <v xml:space="preserve"> Tubo pvc novafort 315 mm </v>
          </cell>
        </row>
        <row r="740">
          <cell r="A740" t="str">
            <v xml:space="preserve"> Tubo pvc novafort 400 mm </v>
          </cell>
        </row>
        <row r="741">
          <cell r="A741" t="str">
            <v xml:space="preserve"> Tubo pvc novafort 450mm </v>
          </cell>
        </row>
        <row r="742">
          <cell r="A742" t="str">
            <v xml:space="preserve"> Tubo pvc novafort 500mm </v>
          </cell>
        </row>
        <row r="743">
          <cell r="A743" t="str">
            <v xml:space="preserve"> Tubo pvc ribloc 813 mm (32) </v>
          </cell>
        </row>
        <row r="744">
          <cell r="A744" t="str">
            <v xml:space="preserve"> Tubo pvc sanit 1-1/2 </v>
          </cell>
        </row>
        <row r="745">
          <cell r="A745" t="str">
            <v xml:space="preserve"> Tubo pvc sanit 2 </v>
          </cell>
        </row>
        <row r="746">
          <cell r="A746" t="str">
            <v xml:space="preserve"> Tubo pvc sanit 3 </v>
          </cell>
        </row>
        <row r="747">
          <cell r="A747" t="str">
            <v xml:space="preserve"> Tubo pvc sanit 4 </v>
          </cell>
        </row>
        <row r="748">
          <cell r="A748" t="str">
            <v xml:space="preserve"> Tubo pvc sanit 6 </v>
          </cell>
        </row>
        <row r="749">
          <cell r="A749" t="str">
            <v xml:space="preserve"> Tubo.cpvc 1/2  rde 11 </v>
          </cell>
        </row>
        <row r="750">
          <cell r="A750" t="str">
            <v xml:space="preserve"> Tubo.cpvc 3/4  rde 11 </v>
          </cell>
        </row>
        <row r="751">
          <cell r="A751" t="str">
            <v xml:space="preserve"> Tubo.hg  1/2 </v>
          </cell>
        </row>
        <row r="752">
          <cell r="A752" t="str">
            <v xml:space="preserve"> Tubo.hg  3/4 </v>
          </cell>
        </row>
        <row r="753">
          <cell r="A753" t="str">
            <v xml:space="preserve"> Tubo.hg 1 </v>
          </cell>
        </row>
        <row r="754">
          <cell r="A754" t="str">
            <v xml:space="preserve"> Tubo.hg 1-1/2 </v>
          </cell>
        </row>
        <row r="755">
          <cell r="A755" t="str">
            <v xml:space="preserve"> Tubo.hg 1-1/2 colmena ce </v>
          </cell>
        </row>
        <row r="756">
          <cell r="A756" t="str">
            <v xml:space="preserve"> Tubo.hg 1-1/4 </v>
          </cell>
        </row>
        <row r="757">
          <cell r="A757" t="str">
            <v xml:space="preserve"> Tubo.hg 2 </v>
          </cell>
        </row>
        <row r="758">
          <cell r="A758" t="str">
            <v xml:space="preserve"> Tubo.hg 2 cal 16 cerrami </v>
          </cell>
        </row>
        <row r="759">
          <cell r="A759" t="str">
            <v xml:space="preserve"> Tubo.hg 2-1/2 </v>
          </cell>
        </row>
        <row r="760">
          <cell r="A760" t="str">
            <v xml:space="preserve"> Tubo.hg 3 </v>
          </cell>
        </row>
        <row r="761">
          <cell r="A761" t="str">
            <v xml:space="preserve"> Tubo.hg 3/8 </v>
          </cell>
        </row>
        <row r="762">
          <cell r="A762" t="str">
            <v xml:space="preserve"> Tubo.hg 4 </v>
          </cell>
        </row>
        <row r="763">
          <cell r="A763" t="str">
            <v xml:space="preserve"> Tubo.hg 4 pesado </v>
          </cell>
        </row>
        <row r="764">
          <cell r="A764" t="str">
            <v xml:space="preserve"> Tubo.pvc 4 rde 21 u-z </v>
          </cell>
        </row>
        <row r="765">
          <cell r="A765" t="str">
            <v xml:space="preserve"> Tubo.pvc af   1/2 rde  9 </v>
          </cell>
        </row>
        <row r="766">
          <cell r="A766" t="str">
            <v xml:space="preserve"> Tubo.pvc af   1/2 rde 11</v>
          </cell>
        </row>
        <row r="767">
          <cell r="A767" t="str">
            <v xml:space="preserve"> Tubo.pvc af   1/2 rde 13. </v>
          </cell>
        </row>
        <row r="768">
          <cell r="A768" t="str">
            <v xml:space="preserve"> Tubo.pvc af   3/4 rde 11 </v>
          </cell>
        </row>
        <row r="769">
          <cell r="A769" t="str">
            <v xml:space="preserve"> Tubo.pvc af   3/4 rde 21 </v>
          </cell>
        </row>
        <row r="770">
          <cell r="A770" t="str">
            <v xml:space="preserve"> Tubo.pvc af 1  rde 11</v>
          </cell>
        </row>
        <row r="771">
          <cell r="A771" t="str">
            <v xml:space="preserve"> Tubo.pvc af 1  rde 21</v>
          </cell>
        </row>
        <row r="772">
          <cell r="A772" t="str">
            <v xml:space="preserve"> Tubo.pvc af 1-1/2  rde 21</v>
          </cell>
        </row>
        <row r="773">
          <cell r="A773" t="str">
            <v xml:space="preserve"> Tubo.pvc af 1-1/4 rde 21</v>
          </cell>
        </row>
        <row r="774">
          <cell r="A774" t="str">
            <v xml:space="preserve"> Tubo.pvc af 2  rde 21</v>
          </cell>
        </row>
        <row r="775">
          <cell r="A775" t="str">
            <v xml:space="preserve"> Tubo.pvc af 2-1/2  rde 21</v>
          </cell>
        </row>
        <row r="776">
          <cell r="A776" t="str">
            <v xml:space="preserve"> Tubo.pvc af 3      rde 21</v>
          </cell>
        </row>
        <row r="777">
          <cell r="A777" t="str">
            <v xml:space="preserve"> Tubo.pvc af 4      rde 21</v>
          </cell>
        </row>
        <row r="778">
          <cell r="A778" t="str">
            <v xml:space="preserve"> Tubo.pvc u-z  2  rde 21</v>
          </cell>
        </row>
        <row r="779">
          <cell r="A779" t="str">
            <v xml:space="preserve"> Tubo.pvc u-z  2-1/2 rde 21 </v>
          </cell>
        </row>
        <row r="780">
          <cell r="A780" t="str">
            <v xml:space="preserve"> Tubo.pvc u-z  3  rde 21 </v>
          </cell>
        </row>
        <row r="781">
          <cell r="A781" t="str">
            <v xml:space="preserve"> Tubo.pvc u-z  6  rde 21</v>
          </cell>
        </row>
        <row r="782">
          <cell r="A782" t="str">
            <v xml:space="preserve"> Tuerca 1/2 </v>
          </cell>
        </row>
        <row r="783">
          <cell r="A783" t="str">
            <v xml:space="preserve"> Tuerca ojo alarg soldada </v>
          </cell>
        </row>
        <row r="784">
          <cell r="A784" t="str">
            <v xml:space="preserve"> Tv split 2 vias*partidor </v>
          </cell>
        </row>
        <row r="785">
          <cell r="A785" t="str">
            <v xml:space="preserve"> Tv split 3 vias*partidor </v>
          </cell>
        </row>
        <row r="786">
          <cell r="A786" t="str">
            <v xml:space="preserve"> Tv terminal coaxial </v>
          </cell>
        </row>
        <row r="787">
          <cell r="A787" t="str">
            <v xml:space="preserve"> Union hf gibault 3 </v>
          </cell>
        </row>
        <row r="788">
          <cell r="A788" t="str">
            <v xml:space="preserve"> Union hg   1/2 </v>
          </cell>
        </row>
        <row r="789">
          <cell r="A789" t="str">
            <v xml:space="preserve"> Union hg 2 </v>
          </cell>
        </row>
        <row r="790">
          <cell r="A790" t="str">
            <v xml:space="preserve"> Unión pavco novaloc 24 </v>
          </cell>
        </row>
        <row r="791">
          <cell r="A791" t="str">
            <v xml:space="preserve"> Unión pavco novaloc 27 </v>
          </cell>
        </row>
        <row r="792">
          <cell r="A792" t="str">
            <v xml:space="preserve"> Unión pavco novaloc 30 </v>
          </cell>
        </row>
        <row r="793">
          <cell r="A793" t="str">
            <v xml:space="preserve"> Unión pavco novaloc 33 </v>
          </cell>
        </row>
        <row r="794">
          <cell r="A794" t="str">
            <v xml:space="preserve"> Unión pavco novaloc 36 </v>
          </cell>
        </row>
        <row r="795">
          <cell r="A795" t="str">
            <v xml:space="preserve"> Unión pavco novaloc 39 </v>
          </cell>
        </row>
        <row r="796">
          <cell r="A796" t="str">
            <v xml:space="preserve"> Unión pavco novaloc 42 </v>
          </cell>
        </row>
        <row r="797">
          <cell r="A797" t="str">
            <v xml:space="preserve"> Valla info inst tc paral l2x1/8 </v>
          </cell>
        </row>
        <row r="798">
          <cell r="A798" t="str">
            <v xml:space="preserve"> Valvula flotador  1/2   </v>
          </cell>
        </row>
        <row r="799">
          <cell r="A799" t="str">
            <v xml:space="preserve"> Vara cañabrava cubiertas sin pelar </v>
          </cell>
        </row>
        <row r="800">
          <cell r="A800" t="str">
            <v xml:space="preserve"> Varilla anclaje 3/4x1.5m </v>
          </cell>
        </row>
        <row r="801">
          <cell r="A801" t="str">
            <v xml:space="preserve"> Varilla anclaje 5/8x1.8m </v>
          </cell>
        </row>
        <row r="802">
          <cell r="A802" t="str">
            <v xml:space="preserve"> Varilla cuadra 1/2 reja </v>
          </cell>
        </row>
        <row r="803">
          <cell r="A803" t="str">
            <v xml:space="preserve"> Varilla cuadrada 5/8 re </v>
          </cell>
        </row>
        <row r="804">
          <cell r="A804" t="str">
            <v xml:space="preserve"> Varilla cuadrada 9 mm </v>
          </cell>
        </row>
        <row r="805">
          <cell r="A805" t="str">
            <v xml:space="preserve"> Varilla cw5/8+con amer 1.5m </v>
          </cell>
        </row>
        <row r="806">
          <cell r="A806" t="str">
            <v xml:space="preserve"> Varilla cw5/8+con amer 1.8m </v>
          </cell>
        </row>
        <row r="807">
          <cell r="A807" t="str">
            <v xml:space="preserve"> Varilla macana </v>
          </cell>
        </row>
        <row r="808">
          <cell r="A808" t="str">
            <v xml:space="preserve"> Varilla sajo 1x1 cm </v>
          </cell>
        </row>
        <row r="809">
          <cell r="A809" t="str">
            <v xml:space="preserve"> Varilla sajo 2x2 cm </v>
          </cell>
        </row>
        <row r="810">
          <cell r="A810" t="str">
            <v xml:space="preserve"> Varilla sajo 5x2 cm </v>
          </cell>
        </row>
        <row r="811">
          <cell r="A811" t="str">
            <v xml:space="preserve"> Varillon esqueletar revoltura </v>
          </cell>
        </row>
        <row r="812">
          <cell r="A812" t="str">
            <v xml:space="preserve"> Varillon esqueletar sajo </v>
          </cell>
        </row>
        <row r="813">
          <cell r="A813" t="str">
            <v xml:space="preserve"> Varsol </v>
          </cell>
        </row>
        <row r="814">
          <cell r="A814" t="str">
            <v xml:space="preserve"> Vaselina </v>
          </cell>
        </row>
        <row r="815">
          <cell r="A815" t="str">
            <v xml:space="preserve"> Vena dilatac c21.7 mpa piso adoq </v>
          </cell>
        </row>
        <row r="816">
          <cell r="A816" t="str">
            <v xml:space="preserve"> Ventana aluminio anol. fija+vidri </v>
          </cell>
        </row>
        <row r="817">
          <cell r="A817" t="str">
            <v xml:space="preserve"> Ventana aluminio corr 3825+vidrio econ </v>
          </cell>
        </row>
        <row r="818">
          <cell r="A818" t="str">
            <v xml:space="preserve"> Vidrio 4 mm </v>
          </cell>
        </row>
        <row r="819">
          <cell r="A819" t="str">
            <v xml:space="preserve"> Viga chanú 3x6 l=6.00 </v>
          </cell>
        </row>
        <row r="820">
          <cell r="A820" t="str">
            <v xml:space="preserve"> Viga madera 2 x 3 </v>
          </cell>
        </row>
        <row r="821">
          <cell r="A821" t="str">
            <v xml:space="preserve"> Viga madera 2 x 5 </v>
          </cell>
        </row>
        <row r="822">
          <cell r="A822" t="str">
            <v xml:space="preserve"> Viga pino pátula 4*3m inmun/cili </v>
          </cell>
        </row>
        <row r="823">
          <cell r="A823" t="str">
            <v xml:space="preserve"> Vitroblock pared 8*19.5*19.5 </v>
          </cell>
        </row>
        <row r="824">
          <cell r="A824" t="str">
            <v xml:space="preserve"> Yeso (saco 25 kg) </v>
          </cell>
        </row>
        <row r="825">
          <cell r="A825" t="str">
            <v xml:space="preserve"> Yeso supraduro </v>
          </cell>
        </row>
      </sheetData>
      <sheetData sheetId="1">
        <row r="2">
          <cell r="A2" t="str">
            <v xml:space="preserve"> Ayudante (Jornall+prest) </v>
          </cell>
        </row>
        <row r="3">
          <cell r="A3" t="str">
            <v xml:space="preserve"> Ayudante prac.(Jornall+prest) </v>
          </cell>
        </row>
        <row r="4">
          <cell r="A4" t="str">
            <v xml:space="preserve"> Comision topog.(1top+3cad) </v>
          </cell>
        </row>
        <row r="5">
          <cell r="A5" t="str">
            <v xml:space="preserve"> Cuadrilla a (1of+4ay) </v>
          </cell>
        </row>
        <row r="6">
          <cell r="A6" t="str">
            <v xml:space="preserve"> Cuadrilla alta tension. </v>
          </cell>
        </row>
        <row r="7">
          <cell r="A7" t="str">
            <v xml:space="preserve"> Cuadrilla b (1min+2ay) </v>
          </cell>
        </row>
        <row r="8">
          <cell r="A8" t="str">
            <v xml:space="preserve"> Cuadrilla c (1of+7ay) </v>
          </cell>
        </row>
        <row r="9">
          <cell r="A9" t="str">
            <v xml:space="preserve"> Cuadrilla d (2of+4ay) </v>
          </cell>
        </row>
        <row r="10">
          <cell r="A10" t="str">
            <v xml:space="preserve"> Cuadrilla e (1of+1ay) </v>
          </cell>
        </row>
        <row r="11">
          <cell r="A11" t="str">
            <v xml:space="preserve"> Cuadrilla f (1of+2ay) </v>
          </cell>
        </row>
        <row r="12">
          <cell r="A12" t="str">
            <v xml:space="preserve"> Cuadrilla h (4ay) </v>
          </cell>
        </row>
        <row r="13">
          <cell r="A13" t="str">
            <v xml:space="preserve"> Cuadrilla p (1elec+1ay) </v>
          </cell>
        </row>
        <row r="14">
          <cell r="A14" t="str">
            <v xml:space="preserve"> Cuadrilla s (1sold+1ay) </v>
          </cell>
        </row>
        <row r="15">
          <cell r="A15" t="str">
            <v xml:space="preserve"> Cuadrilla w (1carpma+1ay) </v>
          </cell>
        </row>
        <row r="16">
          <cell r="A16" t="str">
            <v xml:space="preserve"> Oficial (Jornall+prest) </v>
          </cell>
        </row>
        <row r="17">
          <cell r="A17" t="str">
            <v xml:space="preserve"> Oficial pintor </v>
          </cell>
        </row>
        <row r="18">
          <cell r="A18" t="str">
            <v xml:space="preserve"> Soldador </v>
          </cell>
        </row>
      </sheetData>
      <sheetData sheetId="2">
        <row r="1">
          <cell r="A1" t="str">
            <v>Detalle</v>
          </cell>
        </row>
        <row r="2">
          <cell r="A2" t="str">
            <v xml:space="preserve"> Andamio modular 1.2 x 1.2 </v>
          </cell>
        </row>
        <row r="3">
          <cell r="A3" t="str">
            <v xml:space="preserve"> Andamio tijera 1.5 x 1.2 </v>
          </cell>
        </row>
        <row r="4">
          <cell r="A4" t="str">
            <v xml:space="preserve"> Arnes de seguridad </v>
          </cell>
        </row>
        <row r="5">
          <cell r="A5" t="str">
            <v xml:space="preserve"> Bulldozer d6 b 170/180hp17/18t </v>
          </cell>
        </row>
        <row r="6">
          <cell r="A6" t="str">
            <v xml:space="preserve"> Carrotanque agua </v>
          </cell>
        </row>
        <row r="7">
          <cell r="A7" t="str">
            <v xml:space="preserve"> Cercha metalica 3 mts 750kg/ml </v>
          </cell>
        </row>
        <row r="8">
          <cell r="A8" t="str">
            <v xml:space="preserve"> Cilindro comp.vibra.dynapa </v>
          </cell>
        </row>
        <row r="9">
          <cell r="A9" t="str">
            <v xml:space="preserve"> Compactador neum. con tr </v>
          </cell>
        </row>
        <row r="10">
          <cell r="A10" t="str">
            <v xml:space="preserve"> Compresor 175q 1 martillo </v>
          </cell>
        </row>
        <row r="11">
          <cell r="A11" t="str">
            <v xml:space="preserve"> Compresor pintura </v>
          </cell>
        </row>
        <row r="12">
          <cell r="A12" t="str">
            <v xml:space="preserve"> Cortadora adobe elect sin </v>
          </cell>
        </row>
        <row r="13">
          <cell r="A13" t="str">
            <v xml:space="preserve"> Cortadora concreto sin disco </v>
          </cell>
        </row>
        <row r="14">
          <cell r="A14" t="str">
            <v xml:space="preserve"> Corte pav concr d&lt;.06m + oper </v>
          </cell>
        </row>
        <row r="15">
          <cell r="A15" t="str">
            <v xml:space="preserve"> Corte pulidora abertura muro mamp </v>
          </cell>
        </row>
        <row r="16">
          <cell r="A16" t="str">
            <v xml:space="preserve"> Equipo de topografia </v>
          </cell>
        </row>
        <row r="17">
          <cell r="A17" t="str">
            <v xml:space="preserve"> Equipo móvil pintura línea vías </v>
          </cell>
        </row>
        <row r="18">
          <cell r="A18" t="str">
            <v xml:space="preserve"> Equipo perforacion pilotes </v>
          </cell>
        </row>
        <row r="19">
          <cell r="A19" t="str">
            <v xml:space="preserve"> Equipo soldadura electrica </v>
          </cell>
        </row>
        <row r="20">
          <cell r="A20" t="str">
            <v xml:space="preserve"> Finisher+operario cat ap </v>
          </cell>
        </row>
        <row r="21">
          <cell r="A21" t="str">
            <v xml:space="preserve"> Grua montacarga 4 ton </v>
          </cell>
        </row>
        <row r="22">
          <cell r="A22" t="str">
            <v xml:space="preserve"> Grua sobre camion 5 a 7 </v>
          </cell>
        </row>
        <row r="23">
          <cell r="A23" t="str">
            <v xml:space="preserve"> Grua telescopica  4 ton </v>
          </cell>
        </row>
        <row r="24">
          <cell r="A24" t="str">
            <v xml:space="preserve"> Guadanadora </v>
          </cell>
        </row>
        <row r="25">
          <cell r="A25" t="str">
            <v xml:space="preserve"> Herramienta menor </v>
          </cell>
        </row>
        <row r="26">
          <cell r="A26" t="str">
            <v xml:space="preserve"> Mezcladora gasol 1 saco </v>
          </cell>
        </row>
        <row r="27">
          <cell r="A27" t="str">
            <v xml:space="preserve"> Motobomba 3 gas + mangu </v>
          </cell>
        </row>
        <row r="28">
          <cell r="A28" t="str">
            <v xml:space="preserve"> Motoniveladora cat 12k </v>
          </cell>
        </row>
        <row r="29">
          <cell r="A29" t="str">
            <v xml:space="preserve"> Pulidora manual 7 2.5hp </v>
          </cell>
        </row>
        <row r="30">
          <cell r="A30" t="str">
            <v xml:space="preserve"> Regla vibratoria gasolin </v>
          </cell>
        </row>
        <row r="31">
          <cell r="A31" t="str">
            <v xml:space="preserve"> Retrocargador jcb 3d 70/ 80hp .8m3 </v>
          </cell>
        </row>
        <row r="32">
          <cell r="A32" t="str">
            <v xml:space="preserve"> Retrocargador jcb/214 </v>
          </cell>
        </row>
        <row r="33">
          <cell r="A33" t="str">
            <v xml:space="preserve"> Retroexcavadora pc 200 </v>
          </cell>
        </row>
        <row r="34">
          <cell r="A34" t="str">
            <v xml:space="preserve"> Servicio de dobladora </v>
          </cell>
        </row>
        <row r="35">
          <cell r="A35" t="str">
            <v xml:space="preserve"> Sierra circ madera 6-1/44krpm </v>
          </cell>
        </row>
        <row r="36">
          <cell r="A36" t="str">
            <v xml:space="preserve"> Soldador de arco </v>
          </cell>
        </row>
        <row r="37">
          <cell r="A37" t="str">
            <v xml:space="preserve"> Tablero form 90*135 </v>
          </cell>
        </row>
        <row r="38">
          <cell r="A38" t="str">
            <v xml:space="preserve"> Taco metalico largo 2.6-&gt;4 mts </v>
          </cell>
        </row>
        <row r="39">
          <cell r="A39" t="str">
            <v xml:space="preserve"> Taladro machin elect+oper 150ft3/' </v>
          </cell>
        </row>
        <row r="40">
          <cell r="A40" t="str">
            <v xml:space="preserve"> Taladro percutor </v>
          </cell>
        </row>
        <row r="41">
          <cell r="A41" t="str">
            <v xml:space="preserve"> Taladro perfor demole ac </v>
          </cell>
        </row>
        <row r="42">
          <cell r="A42" t="str">
            <v xml:space="preserve"> Taladro pesado manu rever 1/2 </v>
          </cell>
        </row>
        <row r="43">
          <cell r="A43" t="str">
            <v xml:space="preserve"> Vibrador concreto electr </v>
          </cell>
        </row>
        <row r="44">
          <cell r="A44" t="str">
            <v xml:space="preserve"> Vibrador concreto gasoli </v>
          </cell>
        </row>
        <row r="45">
          <cell r="A45" t="str">
            <v xml:space="preserve"> Vibro vibromax 602 </v>
          </cell>
        </row>
        <row r="46">
          <cell r="A46" t="str">
            <v xml:space="preserve"> Vibrocompactador gasolina </v>
          </cell>
        </row>
        <row r="47">
          <cell r="A47" t="str">
            <v xml:space="preserve"> Vibrocompactador rodillo manua </v>
          </cell>
        </row>
        <row r="48">
          <cell r="A48" t="str">
            <v xml:space="preserve"> Volqueta 5 m3 </v>
          </cell>
        </row>
      </sheetData>
      <sheetData sheetId="3">
        <row r="2">
          <cell r="A2" t="str">
            <v xml:space="preserve"> Acarreo horizontal</v>
          </cell>
        </row>
        <row r="3">
          <cell r="A3" t="str">
            <v xml:space="preserve"> Camion plataforma 10 tons </v>
          </cell>
        </row>
        <row r="4">
          <cell r="A4" t="str">
            <v xml:space="preserve"> Estibaje (cargue/descargue) </v>
          </cell>
        </row>
        <row r="5">
          <cell r="A5" t="str">
            <v xml:space="preserve"> Estibaje con grua montacarga </v>
          </cell>
        </row>
        <row r="6">
          <cell r="A6" t="str">
            <v xml:space="preserve"> Transp mat de patio inte </v>
          </cell>
        </row>
        <row r="7">
          <cell r="A7" t="str">
            <v xml:space="preserve"> Transp mat de patio intermunic </v>
          </cell>
        </row>
        <row r="8">
          <cell r="A8" t="str">
            <v xml:space="preserve"> Transporte </v>
          </cell>
        </row>
        <row r="9">
          <cell r="A9" t="str">
            <v xml:space="preserve"> Transporte material de playa</v>
          </cell>
        </row>
      </sheetData>
      <sheetData sheetId="4"/>
      <sheetData sheetId="5"/>
      <sheetData sheetId="6"/>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AIU"/>
      <sheetName val="PPTO GENERAL"/>
      <sheetName val="Apoyo supervisión"/>
      <sheetName val="APU SGSST"/>
      <sheetName val="CantObraCivil"/>
      <sheetName val="Cant Acero"/>
      <sheetName val="APU OBRA CIVIL"/>
      <sheetName val="INSUMOS OBRA CIVIL"/>
      <sheetName val="Cant HS"/>
      <sheetName val="APU HS"/>
      <sheetName val="Cant.ObraElect."/>
      <sheetName val="APU OBRA ELECT"/>
      <sheetName val="INSUMOS HS"/>
      <sheetName val="INSUMOS ELECT"/>
      <sheetName val="MO CIVIL"/>
      <sheetName val="MO ELECT."/>
      <sheetName val="FP DIRECTIVOS"/>
      <sheetName val="FP MAESTRO"/>
      <sheetName val="FP 1 Y 1.5 SMMLV"/>
    </sheetNames>
    <sheetDataSet>
      <sheetData sheetId="0"/>
      <sheetData sheetId="1"/>
      <sheetData sheetId="2"/>
      <sheetData sheetId="3"/>
      <sheetData sheetId="4"/>
      <sheetData sheetId="5"/>
      <sheetData sheetId="6"/>
      <sheetData sheetId="7"/>
      <sheetData sheetId="8">
        <row r="2">
          <cell r="C2" t="str">
            <v>10. ACERO 37.000 PSI  #3 X 6M  (3.354KG)</v>
          </cell>
          <cell r="D2" t="str">
            <v>KG</v>
          </cell>
          <cell r="E2">
            <v>1816.6666666666667</v>
          </cell>
        </row>
        <row r="3">
          <cell r="C3" t="str">
            <v>11. ACERO 37.000 PSI  #4 X 6M  (5.964KG)</v>
          </cell>
          <cell r="D3" t="str">
            <v>KG</v>
          </cell>
          <cell r="E3">
            <v>2351.6666666666665</v>
          </cell>
        </row>
        <row r="4">
          <cell r="C4" t="str">
            <v>12. ACERO 37.000 PSI  #5 X 6M  (9.324KG)</v>
          </cell>
          <cell r="D4" t="str">
            <v>KG</v>
          </cell>
          <cell r="E4">
            <v>4533.3333333333339</v>
          </cell>
        </row>
        <row r="5">
          <cell r="C5" t="str">
            <v>13. ACERO 37.000 PSI  #6 X 6M  (13.422KG)</v>
          </cell>
          <cell r="D5" t="str">
            <v>KG</v>
          </cell>
          <cell r="E5">
            <v>7150</v>
          </cell>
        </row>
        <row r="6">
          <cell r="C6" t="str">
            <v>14. ACERO 37.000 PSI  #7 X 6M  (18.264KG)</v>
          </cell>
          <cell r="D6" t="str">
            <v>KG</v>
          </cell>
          <cell r="E6">
            <v>9750</v>
          </cell>
        </row>
        <row r="7">
          <cell r="C7" t="str">
            <v>15. ACERO 37.000 PSI #8 X 6M (23.862KG)</v>
          </cell>
          <cell r="D7" t="str">
            <v>KG</v>
          </cell>
          <cell r="E7">
            <v>17283.333333333332</v>
          </cell>
        </row>
        <row r="8">
          <cell r="C8" t="str">
            <v>16. ACERO 37.000 PSI</v>
          </cell>
          <cell r="D8"/>
          <cell r="E8"/>
        </row>
        <row r="9">
          <cell r="C9" t="str">
            <v>20. ACERO 60.000 PSI #3 3/8" X 9M (5.031KG)</v>
          </cell>
          <cell r="D9" t="str">
            <v>KG</v>
          </cell>
          <cell r="E9">
            <v>1376.3888888888889</v>
          </cell>
        </row>
        <row r="10">
          <cell r="C10" t="str">
            <v>21. ACERO 60.000 PSI #5 5/8" X 9M (13.986KG)</v>
          </cell>
          <cell r="D10" t="str">
            <v>KG</v>
          </cell>
          <cell r="E10">
            <v>3758.333333333333</v>
          </cell>
        </row>
        <row r="11">
          <cell r="C11" t="str">
            <v>22. ACERO 60.000 PSI #6 3/4" X 9M (20.07KG)</v>
          </cell>
          <cell r="D11" t="str">
            <v>KG</v>
          </cell>
          <cell r="E11">
            <v>5524.4444444444443</v>
          </cell>
        </row>
        <row r="12">
          <cell r="C12" t="str">
            <v>23. ACERO 60.000 PSI #7 7/8" X 9M (27.396KG)</v>
          </cell>
          <cell r="D12" t="str">
            <v>KG</v>
          </cell>
          <cell r="E12">
            <v>7492.7777777777774</v>
          </cell>
        </row>
        <row r="13">
          <cell r="C13" t="str">
            <v>24. ACERO 60.000 PSI #8 1"X 9M (35.793KG)</v>
          </cell>
          <cell r="D13" t="str">
            <v>UN</v>
          </cell>
          <cell r="E13">
            <v>105000</v>
          </cell>
        </row>
        <row r="14">
          <cell r="C14" t="str">
            <v>25. ACERO 60.000 PSI #9 1 1/8 X 6MT</v>
          </cell>
          <cell r="D14" t="str">
            <v>UN</v>
          </cell>
          <cell r="E14">
            <v>9000</v>
          </cell>
        </row>
        <row r="15">
          <cell r="C15" t="str">
            <v>ACOMETIDA para instalación Luminaria</v>
          </cell>
          <cell r="D15" t="str">
            <v>M</v>
          </cell>
          <cell r="E15">
            <v>21425</v>
          </cell>
        </row>
        <row r="16">
          <cell r="C16" t="str">
            <v>ACCESORIOS Electricos para instalación de luminaria</v>
          </cell>
          <cell r="D16" t="str">
            <v>Gl</v>
          </cell>
          <cell r="E16">
            <v>10000</v>
          </cell>
        </row>
        <row r="17">
          <cell r="C17" t="str">
            <v>ACCESORIOS PARA CONECTAR VÁLVULA ORINAL MEDIANO TIPO DOCOL REF. 4 AA TCDO1 O SIMILAR PARA COMETIDA EXTERNA</v>
          </cell>
          <cell r="D17" t="str">
            <v>UN</v>
          </cell>
          <cell r="E17">
            <v>182400</v>
          </cell>
        </row>
        <row r="18">
          <cell r="C18" t="str">
            <v>ACERO 60.000 PSI</v>
          </cell>
          <cell r="D18" t="str">
            <v>KG</v>
          </cell>
          <cell r="E18">
            <v>2950</v>
          </cell>
        </row>
        <row r="19">
          <cell r="C19" t="str">
            <v>ACOPLE 1/2"  PARA LAVAMANOS EN ACERO DE 40 CM.</v>
          </cell>
          <cell r="D19" t="str">
            <v>UN</v>
          </cell>
          <cell r="E19">
            <v>13200</v>
          </cell>
        </row>
        <row r="20">
          <cell r="C20" t="str">
            <v>ACRONAL LIGANTE</v>
          </cell>
          <cell r="D20" t="str">
            <v>GAL</v>
          </cell>
          <cell r="E20">
            <v>21500</v>
          </cell>
        </row>
        <row r="21">
          <cell r="C21" t="str">
            <v>ACUALUX PINTUCO</v>
          </cell>
          <cell r="D21" t="str">
            <v>GAL</v>
          </cell>
          <cell r="E21">
            <v>61900</v>
          </cell>
        </row>
        <row r="22">
          <cell r="C22" t="str">
            <v>ADHESIVO A BASE DE RESINA ACRILICA,ACUOSA</v>
          </cell>
          <cell r="D22" t="str">
            <v>KG</v>
          </cell>
          <cell r="E22">
            <v>10900</v>
          </cell>
        </row>
        <row r="23">
          <cell r="C23" t="str">
            <v>ADHESIVO PARA PISO VINÍLICO</v>
          </cell>
          <cell r="D23" t="str">
            <v>M2</v>
          </cell>
          <cell r="E23">
            <v>5831</v>
          </cell>
        </row>
        <row r="24">
          <cell r="C24" t="str">
            <v>ADITIVO SIKA PARA CURAR EL CONCRETO X 5KG</v>
          </cell>
          <cell r="D24" t="str">
            <v>UN</v>
          </cell>
          <cell r="E24">
            <v>75000</v>
          </cell>
        </row>
        <row r="25">
          <cell r="C25" t="str">
            <v>ADOQUÍN DE CEMENTO A25 ALFA 20x10x6 cm</v>
          </cell>
          <cell r="D25" t="str">
            <v>M2</v>
          </cell>
          <cell r="E25">
            <v>50000</v>
          </cell>
        </row>
        <row r="26">
          <cell r="C26" t="str">
            <v>AFIRMADO</v>
          </cell>
          <cell r="D26" t="str">
            <v>M3</v>
          </cell>
          <cell r="E26">
            <v>23900</v>
          </cell>
        </row>
        <row r="27">
          <cell r="C27" t="str">
            <v>AGUA</v>
          </cell>
          <cell r="D27" t="str">
            <v>LT</v>
          </cell>
          <cell r="E27">
            <v>12</v>
          </cell>
        </row>
        <row r="28">
          <cell r="C28" t="str">
            <v>ALAMBRE GALVANIZADO NO. 18</v>
          </cell>
          <cell r="D28" t="str">
            <v>KG</v>
          </cell>
          <cell r="E28">
            <v>6742.5</v>
          </cell>
        </row>
        <row r="29">
          <cell r="C29" t="str">
            <v>ALAMBRE NEGRO</v>
          </cell>
          <cell r="D29" t="str">
            <v>KG</v>
          </cell>
          <cell r="E29">
            <v>3884.75</v>
          </cell>
        </row>
        <row r="30">
          <cell r="C30" t="str">
            <v>ALIMENTADORES desde Tablero General hasta Ascensor en cable (3#12) y Cable (5#8) incluye MO</v>
          </cell>
          <cell r="D30" t="str">
            <v>M</v>
          </cell>
          <cell r="E30">
            <v>44000</v>
          </cell>
        </row>
        <row r="31">
          <cell r="C31" t="str">
            <v>ALFALISTO BLANCO X 25KG</v>
          </cell>
          <cell r="D31" t="str">
            <v>UN</v>
          </cell>
          <cell r="E31">
            <v>36403</v>
          </cell>
        </row>
        <row r="32">
          <cell r="C32" t="str">
            <v>ALFALISTO PLUS</v>
          </cell>
          <cell r="D32" t="str">
            <v>KG</v>
          </cell>
          <cell r="E32">
            <v>1480</v>
          </cell>
        </row>
        <row r="33">
          <cell r="C33" t="str">
            <v>ALLANADORA (HELICOPTERO)</v>
          </cell>
          <cell r="D33" t="str">
            <v>DIA</v>
          </cell>
          <cell r="E33">
            <v>78540</v>
          </cell>
        </row>
        <row r="34">
          <cell r="C34" t="str">
            <v>ANCLAJE EPOXICO de 1" Profundidad = 0.15m incluye MO</v>
          </cell>
          <cell r="D34" t="str">
            <v>UN</v>
          </cell>
          <cell r="E34">
            <v>23522</v>
          </cell>
        </row>
        <row r="35">
          <cell r="C35" t="str">
            <v>ANCLAJE EPOXICO de 3/4" Profundidad = 0.15m incluye MO</v>
          </cell>
          <cell r="D35" t="str">
            <v>UN</v>
          </cell>
          <cell r="E35">
            <v>18500</v>
          </cell>
        </row>
        <row r="36">
          <cell r="C36" t="str">
            <v>ANDAMIO COLGANTE (50M GANCHO)</v>
          </cell>
          <cell r="D36" t="str">
            <v>DIA</v>
          </cell>
          <cell r="E36">
            <v>2618</v>
          </cell>
        </row>
        <row r="37">
          <cell r="C37" t="str">
            <v>ANDAMIO METALICO CERTIFICADO, INCLUYE ESCALERILLA CON BARANDAS Y PLATAFORMAS DE TRABAJO (1 CUERPO)</v>
          </cell>
          <cell r="D37" t="str">
            <v>DIA</v>
          </cell>
          <cell r="E37">
            <v>7000</v>
          </cell>
        </row>
        <row r="38">
          <cell r="C38" t="str">
            <v>ANDAMIO TRIANGULAR  (1M X 1M) CUERPO</v>
          </cell>
          <cell r="D38" t="str">
            <v>DIA</v>
          </cell>
          <cell r="E38">
            <v>1130.5</v>
          </cell>
        </row>
        <row r="39">
          <cell r="C39" t="str">
            <v>ANDAMIO TUBULAR (1.5M X 1.5MT) CUERPO</v>
          </cell>
          <cell r="D39" t="str">
            <v>DIA</v>
          </cell>
          <cell r="E39">
            <v>1130.5</v>
          </cell>
        </row>
        <row r="40">
          <cell r="C40" t="str">
            <v>ANDAMIO TUBULAR (1.5M X 1.5MT) MARCO</v>
          </cell>
          <cell r="D40" t="str">
            <v>DIA</v>
          </cell>
          <cell r="E40">
            <v>374.85</v>
          </cell>
        </row>
        <row r="41">
          <cell r="C41" t="str">
            <v>ANGEO 10 X 1MT</v>
          </cell>
          <cell r="D41" t="str">
            <v>UN</v>
          </cell>
          <cell r="E41">
            <v>88900</v>
          </cell>
        </row>
        <row r="42">
          <cell r="C42" t="str">
            <v>ANGULO 2" X 1/4"</v>
          </cell>
          <cell r="D42" t="str">
            <v>UN</v>
          </cell>
          <cell r="E42">
            <v>78084</v>
          </cell>
        </row>
        <row r="43">
          <cell r="C43" t="str">
            <v>ANGULO 3/16 X 2" G-50</v>
          </cell>
          <cell r="D43" t="str">
            <v>M</v>
          </cell>
          <cell r="E43">
            <v>10800</v>
          </cell>
        </row>
        <row r="44">
          <cell r="C44" t="str">
            <v>ANGULO CAL 24</v>
          </cell>
          <cell r="D44" t="str">
            <v>UN</v>
          </cell>
          <cell r="E44">
            <v>1650</v>
          </cell>
        </row>
        <row r="45">
          <cell r="C45" t="str">
            <v>ANGULO CAL 26</v>
          </cell>
          <cell r="D45" t="str">
            <v>UN</v>
          </cell>
          <cell r="E45">
            <v>2050</v>
          </cell>
        </row>
        <row r="46">
          <cell r="C46" t="str">
            <v>ANTICORROSIVO PREMIUM - TIPO PINTUCO REF. 513 O SIMILAR</v>
          </cell>
          <cell r="D46" t="str">
            <v>GAL</v>
          </cell>
          <cell r="E46">
            <v>58057</v>
          </cell>
        </row>
        <row r="47">
          <cell r="C47" t="str">
            <v>ANTICORROSIVO PREMIUM BINIBLER</v>
          </cell>
          <cell r="D47" t="str">
            <v>GAL</v>
          </cell>
          <cell r="E47">
            <v>32500</v>
          </cell>
        </row>
        <row r="48">
          <cell r="C48" t="str">
            <v>ANTICORROSIVO PREMIUM PINTULAND</v>
          </cell>
          <cell r="D48" t="str">
            <v>GAL</v>
          </cell>
          <cell r="E48">
            <v>32000</v>
          </cell>
        </row>
        <row r="49">
          <cell r="C49" t="str">
            <v>ARENA DE PEÑA</v>
          </cell>
          <cell r="D49" t="str">
            <v>M3</v>
          </cell>
          <cell r="E49">
            <v>105633.33333333333</v>
          </cell>
        </row>
        <row r="50">
          <cell r="C50" t="str">
            <v>ARENA GRUESA</v>
          </cell>
          <cell r="D50" t="str">
            <v>M3</v>
          </cell>
          <cell r="E50">
            <v>15900</v>
          </cell>
        </row>
        <row r="51">
          <cell r="C51" t="str">
            <v>ARENA LAVADA DE RIO INCLUYE TRANSPORTE</v>
          </cell>
          <cell r="D51" t="str">
            <v>M3</v>
          </cell>
          <cell r="E51">
            <v>152966.66666666666</v>
          </cell>
        </row>
        <row r="52">
          <cell r="C52" t="str">
            <v>ARENA LAVADA DE RIO (BULTO)</v>
          </cell>
          <cell r="D52" t="str">
            <v>BTO</v>
          </cell>
          <cell r="E52">
            <v>6300</v>
          </cell>
        </row>
        <row r="53">
          <cell r="C53" t="str">
            <v>ASCENSOR GASTOS LOCALES</v>
          </cell>
          <cell r="D53" t="str">
            <v>UN</v>
          </cell>
          <cell r="E53">
            <v>15000000</v>
          </cell>
        </row>
        <row r="54">
          <cell r="C54" t="str">
            <v>ASCENSOR OTIS TIPO PASAJEROS  GROUP 1  SIN CUARTO DE MÁQUINAS, 6 PARADAS, 800 KG</v>
          </cell>
          <cell r="D54" t="str">
            <v>UN</v>
          </cell>
          <cell r="E54">
            <v>105966168</v>
          </cell>
        </row>
        <row r="55">
          <cell r="C55" t="str">
            <v>AYUDANTE</v>
          </cell>
          <cell r="D55" t="str">
            <v>HR</v>
          </cell>
          <cell r="E55">
            <v>7589.3793712342494</v>
          </cell>
        </row>
        <row r="56">
          <cell r="C56" t="str">
            <v>BALDE ADICIONAL</v>
          </cell>
          <cell r="D56" t="str">
            <v>DIA</v>
          </cell>
          <cell r="E56">
            <v>2975</v>
          </cell>
        </row>
        <row r="57">
          <cell r="C57" t="str">
            <v>BALDOSA  TERRAZO (MICRO GRANO) &lt;= 6MM</v>
          </cell>
          <cell r="D57" t="str">
            <v>M2</v>
          </cell>
          <cell r="E57">
            <v>32000</v>
          </cell>
        </row>
        <row r="58">
          <cell r="C58" t="str">
            <v xml:space="preserve">BALDOSA TERRAZO (ENCACHADO) &gt; 45 MM </v>
          </cell>
          <cell r="D58" t="str">
            <v>M2</v>
          </cell>
          <cell r="E58">
            <v>40000</v>
          </cell>
        </row>
        <row r="59">
          <cell r="C59" t="str">
            <v>BALDOSA TERRAZO (GRANO GRUESO) 27 - 45 MM</v>
          </cell>
          <cell r="D59" t="str">
            <v>M2</v>
          </cell>
          <cell r="E59">
            <v>38000</v>
          </cell>
        </row>
        <row r="60">
          <cell r="C60" t="str">
            <v>BALDOSA TERRAZO (GRANO MEDIO) 6 - 27 MM</v>
          </cell>
          <cell r="D60" t="str">
            <v>M2</v>
          </cell>
          <cell r="E60">
            <v>35000</v>
          </cell>
        </row>
        <row r="61">
          <cell r="C61" t="str">
            <v>BALDOSA TERRAZO ALFA BLANCO HUILA 30 X 30</v>
          </cell>
          <cell r="D61" t="str">
            <v>M2</v>
          </cell>
          <cell r="E61">
            <v>53445</v>
          </cell>
        </row>
        <row r="62">
          <cell r="C62" t="str">
            <v>BALDOSA TERRAZO TRADICIONAL 30 X 30 CM BLANCO HUILA TIPO ALFA O SIMILAR</v>
          </cell>
          <cell r="D62" t="str">
            <v>M2</v>
          </cell>
          <cell r="E62">
            <v>63599.549999999996</v>
          </cell>
        </row>
        <row r="63">
          <cell r="C63" t="str">
            <v xml:space="preserve">BARANDA ESCALERAS CON VIDRIO  ANCLAJE TIPO SPIDER + INSTALACION </v>
          </cell>
          <cell r="D63" t="str">
            <v>M</v>
          </cell>
          <cell r="E63">
            <v>410000</v>
          </cell>
        </row>
        <row r="64">
          <cell r="C64" t="str">
            <v xml:space="preserve">BARANDA ESCALERAS HILOS POR DENTRO + INSTALACIÓN </v>
          </cell>
          <cell r="D64" t="str">
            <v>M</v>
          </cell>
          <cell r="E64">
            <v>320000</v>
          </cell>
        </row>
        <row r="65">
          <cell r="C65" t="str">
            <v xml:space="preserve">BARANDA ESCALERAS HILOS POR FUERA + INSTALACIÓN </v>
          </cell>
          <cell r="D65" t="str">
            <v>M</v>
          </cell>
          <cell r="E65">
            <v>360000</v>
          </cell>
        </row>
        <row r="66">
          <cell r="C66" t="str">
            <v xml:space="preserve">BARNIZ PINTUCO </v>
          </cell>
          <cell r="D66" t="str">
            <v>GL</v>
          </cell>
          <cell r="E66">
            <v>44900</v>
          </cell>
        </row>
        <row r="67">
          <cell r="C67" t="str">
            <v>BARRA ABATIBLE SUP 800MM DISCAPACITADOS VERTICAL</v>
          </cell>
          <cell r="D67" t="str">
            <v>UN</v>
          </cell>
          <cell r="E67">
            <v>326000</v>
          </cell>
        </row>
        <row r="68">
          <cell r="C68" t="str">
            <v>BARRA RECTA 790 DISCAPACITADOS</v>
          </cell>
          <cell r="D68" t="str">
            <v>UN</v>
          </cell>
          <cell r="E68">
            <v>118000</v>
          </cell>
        </row>
        <row r="69">
          <cell r="C69" t="str">
            <v>BASE DECORADA DALLAS  DE 31.5 X 31.5CM</v>
          </cell>
          <cell r="D69" t="str">
            <v>UN</v>
          </cell>
          <cell r="E69">
            <v>7500</v>
          </cell>
        </row>
        <row r="70">
          <cell r="C70" t="str">
            <v>BASURERO EN VARILLA DE ACERO INOXIDABLE DE 1/4"</v>
          </cell>
          <cell r="D70" t="str">
            <v>UN</v>
          </cell>
          <cell r="E70">
            <v>15000</v>
          </cell>
        </row>
        <row r="71">
          <cell r="C71" t="str">
            <v xml:space="preserve">BLOQUE ESTRUCTURAL 7 x 12 x 25 </v>
          </cell>
          <cell r="D71" t="str">
            <v>UN</v>
          </cell>
          <cell r="E71">
            <v>700</v>
          </cell>
        </row>
        <row r="72">
          <cell r="C72" t="str">
            <v>BLOQUE FAROL 6 RAYADO 30 X 20 X 10 CM</v>
          </cell>
          <cell r="D72" t="str">
            <v>UN</v>
          </cell>
          <cell r="E72">
            <v>1025</v>
          </cell>
        </row>
        <row r="73">
          <cell r="C73" t="str">
            <v>BLOQUE FAROL 6 RAYADO 30 X 20 X 12 CM</v>
          </cell>
          <cell r="D73" t="str">
            <v>UN</v>
          </cell>
          <cell r="E73">
            <v>1150</v>
          </cell>
        </row>
        <row r="74">
          <cell r="C74" t="str">
            <v>BLOQUE FAROL DIVISORIO 40 X 10 X 23 CM</v>
          </cell>
          <cell r="D74" t="str">
            <v>UN</v>
          </cell>
          <cell r="E74">
            <v>2150</v>
          </cell>
        </row>
        <row r="75">
          <cell r="C75" t="str">
            <v>BLOQUE FAROL DIVISORIO 40 X 11.5 X 23 CM</v>
          </cell>
          <cell r="D75" t="str">
            <v>UN</v>
          </cell>
          <cell r="E75">
            <v>2200</v>
          </cell>
        </row>
        <row r="76">
          <cell r="C76" t="str">
            <v>BLOQUE FAROL LISO  30 X 20 X 10 CM</v>
          </cell>
          <cell r="D76" t="str">
            <v>UN</v>
          </cell>
          <cell r="E76">
            <v>1100</v>
          </cell>
        </row>
        <row r="77">
          <cell r="C77" t="str">
            <v>BLOQUE FAROL LISO  30 X 20 X 12 CM</v>
          </cell>
          <cell r="D77" t="str">
            <v>UN</v>
          </cell>
          <cell r="E77">
            <v>1240</v>
          </cell>
        </row>
        <row r="78">
          <cell r="C78" t="str">
            <v>BOQUILLA ALFACOLOR 1-3</v>
          </cell>
          <cell r="D78" t="str">
            <v>KG</v>
          </cell>
          <cell r="E78">
            <v>5832</v>
          </cell>
        </row>
        <row r="79">
          <cell r="C79" t="str">
            <v>BOQUILLA CORONA 1-3 X 2KG</v>
          </cell>
          <cell r="D79" t="str">
            <v>UN</v>
          </cell>
          <cell r="E79">
            <v>9600</v>
          </cell>
        </row>
        <row r="80">
          <cell r="C80" t="str">
            <v>BORDILLO EN CONCRETO DE 20.7 MPA DE 0.04M3/M</v>
          </cell>
          <cell r="D80" t="str">
            <v>M</v>
          </cell>
          <cell r="E80">
            <v>68291</v>
          </cell>
        </row>
        <row r="81">
          <cell r="C81" t="str">
            <v>BRILLADORA</v>
          </cell>
          <cell r="D81"/>
          <cell r="E81"/>
        </row>
        <row r="82">
          <cell r="C82" t="str">
            <v>BULDOZER CATERPILLAR D6</v>
          </cell>
          <cell r="D82" t="str">
            <v>HR</v>
          </cell>
          <cell r="E82">
            <v>183260</v>
          </cell>
        </row>
        <row r="83">
          <cell r="C83" t="str">
            <v>BULDOZER KOMATSU D41P-6 Aut 117 HP</v>
          </cell>
          <cell r="D83" t="str">
            <v>HR</v>
          </cell>
          <cell r="E83">
            <v>151130</v>
          </cell>
        </row>
        <row r="84">
          <cell r="C84" t="str">
            <v>BULDOZER KOMATSU D453-17 Aut 124 HP</v>
          </cell>
          <cell r="D84" t="str">
            <v>HR</v>
          </cell>
          <cell r="E84">
            <v>143990</v>
          </cell>
        </row>
        <row r="85">
          <cell r="C85" t="str">
            <v>CANGURO</v>
          </cell>
          <cell r="D85" t="str">
            <v>DIA</v>
          </cell>
          <cell r="E85">
            <v>52360</v>
          </cell>
        </row>
        <row r="86">
          <cell r="C86" t="str">
            <v>CASETON POLIESTIRENO</v>
          </cell>
          <cell r="D86" t="str">
            <v>M2</v>
          </cell>
          <cell r="E86">
            <v>108000</v>
          </cell>
        </row>
        <row r="87">
          <cell r="C87" t="str">
            <v>CEMENTO BLANCO</v>
          </cell>
          <cell r="D87" t="str">
            <v>KG</v>
          </cell>
          <cell r="E87">
            <v>1721</v>
          </cell>
        </row>
        <row r="88">
          <cell r="C88" t="str">
            <v>CEMENTO BLANCO X XXXXXXKG</v>
          </cell>
          <cell r="D88" t="str">
            <v>UN</v>
          </cell>
          <cell r="E88">
            <v>30844</v>
          </cell>
        </row>
        <row r="89">
          <cell r="C89" t="str">
            <v>CEMENTO GRIS</v>
          </cell>
          <cell r="D89" t="str">
            <v>KG</v>
          </cell>
          <cell r="E89">
            <v>800</v>
          </cell>
        </row>
        <row r="90">
          <cell r="C90" t="str">
            <v>CEMENTO GRIS X 50KG</v>
          </cell>
          <cell r="D90" t="str">
            <v>UN</v>
          </cell>
          <cell r="E90">
            <v>25000</v>
          </cell>
        </row>
        <row r="91">
          <cell r="C91" t="str">
            <v>CERA POLIMERICA</v>
          </cell>
          <cell r="D91" t="str">
            <v>LT</v>
          </cell>
          <cell r="E91">
            <v>73503</v>
          </cell>
        </row>
        <row r="92">
          <cell r="C92" t="str">
            <v>CERA POLIMERICA X 5L</v>
          </cell>
          <cell r="D92" t="str">
            <v>UN</v>
          </cell>
          <cell r="E92">
            <v>38000</v>
          </cell>
        </row>
        <row r="93">
          <cell r="C93" t="str">
            <v>CERAMICA ENCHAPE BAÑO BLANCO CORONA 25X45CM</v>
          </cell>
          <cell r="D93" t="str">
            <v>M2</v>
          </cell>
          <cell r="E93">
            <v>20500</v>
          </cell>
        </row>
        <row r="94">
          <cell r="C94" t="str">
            <v>CERAMICA ENCHAPE BAÑO BLANCO CORONA 30X45CM</v>
          </cell>
          <cell r="D94" t="str">
            <v>M2</v>
          </cell>
          <cell r="E94">
            <v>23900</v>
          </cell>
        </row>
        <row r="95">
          <cell r="C95" t="str">
            <v>CERAMICA ENCHAPE BAÑO BLANCO CORONA 30X60CM</v>
          </cell>
          <cell r="D95" t="str">
            <v>M2</v>
          </cell>
          <cell r="E95">
            <v>28500</v>
          </cell>
        </row>
        <row r="96">
          <cell r="C96" t="str">
            <v>CERAMICA ENCHAPE MURO PARA BAÑO CORONA 30X60CM</v>
          </cell>
          <cell r="D96" t="str">
            <v>M2</v>
          </cell>
          <cell r="E96">
            <v>29900</v>
          </cell>
        </row>
        <row r="97">
          <cell r="C97" t="str">
            <v>CERAMICA PISO ANTIQUE 45 X 45 CM.TIPO ALFA COLOR BLANCO</v>
          </cell>
          <cell r="D97" t="str">
            <v>M2</v>
          </cell>
          <cell r="E97">
            <v>21500</v>
          </cell>
        </row>
        <row r="98">
          <cell r="C98" t="str">
            <v xml:space="preserve">CERAMICA PISO EUROCERAMICA  32 X 32CM </v>
          </cell>
          <cell r="D98" t="str">
            <v>UN</v>
          </cell>
          <cell r="E98">
            <v>22900</v>
          </cell>
        </row>
        <row r="99">
          <cell r="C99" t="str">
            <v xml:space="preserve">CERCHA METALICA L=3 M. </v>
          </cell>
          <cell r="D99" t="str">
            <v>DIA</v>
          </cell>
          <cell r="E99">
            <v>30940</v>
          </cell>
        </row>
        <row r="100">
          <cell r="C100" t="str">
            <v>CERCHA METALICA X 1.40</v>
          </cell>
          <cell r="D100" t="str">
            <v>DIA</v>
          </cell>
          <cell r="E100" t="str">
            <v>95,20</v>
          </cell>
        </row>
        <row r="101">
          <cell r="C101" t="str">
            <v>CERCHA METALICA X 2</v>
          </cell>
          <cell r="D101" t="str">
            <v>DIA</v>
          </cell>
          <cell r="E101" t="str">
            <v>119,00</v>
          </cell>
        </row>
        <row r="102">
          <cell r="C102" t="str">
            <v>CERCHA METALICA X 3</v>
          </cell>
          <cell r="D102" t="str">
            <v>DIA</v>
          </cell>
          <cell r="E102">
            <v>142.80000000000001</v>
          </cell>
        </row>
        <row r="103">
          <cell r="C103" t="str">
            <v>CERRADURA MANIJA ANTICADA PARA BAÑO</v>
          </cell>
          <cell r="D103" t="str">
            <v>UN</v>
          </cell>
          <cell r="E103">
            <v>33900</v>
          </cell>
        </row>
        <row r="104">
          <cell r="C104" t="str">
            <v xml:space="preserve">CHAZOS 3/8 X 2" METALICO TIPO MANGA </v>
          </cell>
          <cell r="D104" t="str">
            <v>UN</v>
          </cell>
          <cell r="E104">
            <v>471</v>
          </cell>
        </row>
        <row r="105">
          <cell r="C105" t="str">
            <v>CIELO RASO AUDITORIO EN PLACA EXSOUND DE 12.7MM R15N8 1.2 X 120X240 CM</v>
          </cell>
          <cell r="D105" t="str">
            <v>UN</v>
          </cell>
          <cell r="E105">
            <v>156000</v>
          </cell>
        </row>
        <row r="106">
          <cell r="C106" t="str">
            <v>CINTA ANTIDUST 25MM 33M</v>
          </cell>
          <cell r="D106" t="str">
            <v>UN</v>
          </cell>
          <cell r="E106">
            <v>20000</v>
          </cell>
        </row>
        <row r="107">
          <cell r="C107" t="str">
            <v>CINTA DE DEMARCACIÓN * 100M</v>
          </cell>
          <cell r="D107" t="str">
            <v>UN</v>
          </cell>
          <cell r="E107">
            <v>6500</v>
          </cell>
        </row>
        <row r="108">
          <cell r="C108" t="str">
            <v>CINTA DE FIBRA DE VIDRIO TOPEX 45M X 50MM</v>
          </cell>
          <cell r="D108" t="str">
            <v>UN</v>
          </cell>
          <cell r="E108">
            <v>5200</v>
          </cell>
        </row>
        <row r="109">
          <cell r="C109" t="str">
            <v>CINTA DE PAPEL X 150M</v>
          </cell>
          <cell r="D109" t="str">
            <v>UN</v>
          </cell>
          <cell r="E109">
            <v>9933</v>
          </cell>
        </row>
        <row r="110">
          <cell r="C110" t="str">
            <v>CINTA DE PAPELX150M</v>
          </cell>
          <cell r="D110" t="str">
            <v>UN</v>
          </cell>
          <cell r="E110">
            <v>15400</v>
          </cell>
        </row>
        <row r="111">
          <cell r="C111" t="str">
            <v>COMISION DE TOPOGRAFÍA</v>
          </cell>
          <cell r="D111" t="str">
            <v>DIA</v>
          </cell>
          <cell r="E111">
            <v>708000</v>
          </cell>
        </row>
        <row r="112">
          <cell r="C112" t="str">
            <v>COMPRESOR 2 MARTILLOS (INCLUYE ACPM Y TRANSPORTE)</v>
          </cell>
          <cell r="D112" t="str">
            <v>HR</v>
          </cell>
          <cell r="E112">
            <v>95200</v>
          </cell>
        </row>
        <row r="113">
          <cell r="C113" t="str">
            <v>COMPRESOR ING - RAND 185 (INYECCION DE AIRE)</v>
          </cell>
          <cell r="D113" t="str">
            <v>HR</v>
          </cell>
          <cell r="E113">
            <v>95795</v>
          </cell>
        </row>
        <row r="114">
          <cell r="C114" t="str">
            <v>COMPRESOR ING-RAND ( 1 MARTILLO, 1 OPERARIO)</v>
          </cell>
          <cell r="D114" t="str">
            <v>HR</v>
          </cell>
          <cell r="E114">
            <v>65450</v>
          </cell>
        </row>
        <row r="115">
          <cell r="C115" t="str">
            <v>COMPRESOR ING-RAND ( 2 MARTILLOS, 2 OPERARIOS)</v>
          </cell>
          <cell r="D115" t="str">
            <v>HR</v>
          </cell>
          <cell r="E115">
            <v>95795</v>
          </cell>
        </row>
        <row r="116">
          <cell r="C116" t="str">
            <v>COMPRESOR ING-RAND 260 (INYECCION DE AIRE)</v>
          </cell>
          <cell r="D116" t="str">
            <v>HR</v>
          </cell>
          <cell r="E116">
            <v>102935</v>
          </cell>
        </row>
        <row r="117">
          <cell r="C117" t="str">
            <v>COMPRESOR ING-RAND MARTILLO ROTOPERCUTOR</v>
          </cell>
          <cell r="D117" t="str">
            <v>HR</v>
          </cell>
          <cell r="E117">
            <v>95795</v>
          </cell>
        </row>
        <row r="118">
          <cell r="C118" t="str">
            <v>CONCRETO 1:3:6 PARA SOLADOS</v>
          </cell>
          <cell r="D118" t="str">
            <v>M3</v>
          </cell>
          <cell r="E118">
            <v>309823.10533284984</v>
          </cell>
        </row>
        <row r="119">
          <cell r="C119" t="str">
            <v>CONCRETO 3000 PSI PREPARADO EN OBRA</v>
          </cell>
          <cell r="D119" t="str">
            <v>M3</v>
          </cell>
          <cell r="E119">
            <v>393716.58797734964</v>
          </cell>
        </row>
        <row r="120">
          <cell r="C120" t="str">
            <v>CONCRETO POBRE (1:3:6)</v>
          </cell>
          <cell r="D120" t="str">
            <v>M3</v>
          </cell>
          <cell r="E120">
            <v>309823.10533284984</v>
          </cell>
        </row>
        <row r="121">
          <cell r="C121" t="str">
            <v>CONCRETO PREMEZCLADO 3000 PSI- 21MPA</v>
          </cell>
          <cell r="D121" t="str">
            <v>M3</v>
          </cell>
          <cell r="E121">
            <v>419832</v>
          </cell>
        </row>
        <row r="122">
          <cell r="C122" t="str">
            <v>CONCRETO PREMEZCLADO 3500 PSI- 24.5MPA</v>
          </cell>
          <cell r="D122" t="str">
            <v>M3</v>
          </cell>
          <cell r="E122">
            <v>428578.5</v>
          </cell>
        </row>
        <row r="123">
          <cell r="C123" t="str">
            <v>CONCRETO PREMEZCLADO 4000 PSI- 28MPA</v>
          </cell>
          <cell r="D123" t="str">
            <v>M3</v>
          </cell>
          <cell r="E123">
            <v>441073.5</v>
          </cell>
        </row>
        <row r="124">
          <cell r="C124" t="str">
            <v>SERVICIO BOMBA CONCRETO PREMEZCLADO</v>
          </cell>
          <cell r="D124" t="str">
            <v>M3</v>
          </cell>
          <cell r="E124">
            <v>51170</v>
          </cell>
        </row>
        <row r="125">
          <cell r="C125" t="str">
            <v>CONJUNTO GRIFERIA LAVAMANOS CROMADA 8" GALAXIA TIPO GRIVAL  O SIMILAR ( MEZCLADOR CIERRE COMPRESIÓN, DESAGUE AUTOMATICO, SIFÓN BOTELLA, GRAPAS 2 UND.</v>
          </cell>
          <cell r="D125" t="str">
            <v>UN</v>
          </cell>
          <cell r="E125">
            <v>79900</v>
          </cell>
        </row>
        <row r="126">
          <cell r="C126" t="str">
            <v>CONJUNTO SANITARIO DISCAPACITADOS (INCLUYE SANITARIO, TAPA, TANQUE, GRIFERIA, ACCESORIOS DE CONEXIÓN) AQUAJET</v>
          </cell>
          <cell r="D126" t="str">
            <v>UN</v>
          </cell>
          <cell r="E126">
            <v>439800</v>
          </cell>
        </row>
        <row r="127">
          <cell r="C127" t="str">
            <v>CORTADORA CON DISCO DIAMANTADO (INCLUYE OPERARIO)</v>
          </cell>
          <cell r="D127"/>
          <cell r="E127"/>
        </row>
        <row r="128">
          <cell r="C128" t="str">
            <v>CORTADORA DE LADRILLO</v>
          </cell>
          <cell r="D128" t="str">
            <v>DIA</v>
          </cell>
          <cell r="E128">
            <v>28798</v>
          </cell>
        </row>
        <row r="129">
          <cell r="C129" t="str">
            <v>CORTADORA DE PAVIMENTO</v>
          </cell>
          <cell r="D129" t="str">
            <v>M</v>
          </cell>
          <cell r="E129">
            <v>4284</v>
          </cell>
        </row>
        <row r="130">
          <cell r="C130" t="str">
            <v>CRUCETA CORTA 1.95M</v>
          </cell>
          <cell r="D130" t="str">
            <v>DIA</v>
          </cell>
          <cell r="E130">
            <v>101.15</v>
          </cell>
        </row>
        <row r="131">
          <cell r="C131" t="str">
            <v>CRUCETA LARGA 3.30M</v>
          </cell>
          <cell r="D131" t="str">
            <v>DIA</v>
          </cell>
          <cell r="E131">
            <v>101.15</v>
          </cell>
        </row>
        <row r="132">
          <cell r="C132" t="str">
            <v>CUADRILLA A</v>
          </cell>
          <cell r="D132" t="str">
            <v>HR</v>
          </cell>
          <cell r="E132">
            <v>21830.517102820733</v>
          </cell>
        </row>
        <row r="133">
          <cell r="C133" t="str">
            <v>CUADRILLA ASEO</v>
          </cell>
          <cell r="D133" t="str">
            <v>HR</v>
          </cell>
          <cell r="E133">
            <v>121430.06993974799</v>
          </cell>
        </row>
        <row r="134">
          <cell r="C134" t="str">
            <v>CUADRILLA B</v>
          </cell>
          <cell r="D134" t="str">
            <v>HR</v>
          </cell>
          <cell r="E134">
            <v>29419.896474054982</v>
          </cell>
        </row>
        <row r="135">
          <cell r="C135" t="str">
            <v>CUADRILLA C</v>
          </cell>
          <cell r="D135" t="str">
            <v>HR</v>
          </cell>
          <cell r="E135">
            <v>44598.655216523483</v>
          </cell>
        </row>
        <row r="136">
          <cell r="C136" t="str">
            <v>CUADRILLA CARPINTERIA</v>
          </cell>
          <cell r="D136" t="str">
            <v>HR</v>
          </cell>
          <cell r="E136">
            <v>28482.275463172966</v>
          </cell>
        </row>
        <row r="137">
          <cell r="C137" t="str">
            <v>CUADRILLA D</v>
          </cell>
          <cell r="D137" t="str">
            <v>HR</v>
          </cell>
          <cell r="E137">
            <v>44598.655216523483</v>
          </cell>
        </row>
        <row r="138">
          <cell r="C138" t="str">
            <v>CUADRILLA DRYWALL</v>
          </cell>
          <cell r="D138" t="str">
            <v>HR</v>
          </cell>
          <cell r="E138">
            <v>59777.41395899198</v>
          </cell>
        </row>
        <row r="139">
          <cell r="C139" t="str">
            <v>CUADRILLA E</v>
          </cell>
          <cell r="D139" t="str">
            <v>HR</v>
          </cell>
          <cell r="E139">
            <v>7589.3793712342494</v>
          </cell>
        </row>
        <row r="140">
          <cell r="C140" t="str">
            <v>CUADRILLA F</v>
          </cell>
          <cell r="D140" t="str">
            <v>HR</v>
          </cell>
          <cell r="E140">
            <v>52188.034587757727</v>
          </cell>
        </row>
        <row r="141">
          <cell r="C141" t="str">
            <v>CUADRILLA G</v>
          </cell>
          <cell r="D141" t="str">
            <v>HR</v>
          </cell>
          <cell r="E141">
            <v>59777.41395899198</v>
          </cell>
        </row>
        <row r="142">
          <cell r="C142" t="str">
            <v>CUADRILLA H</v>
          </cell>
          <cell r="D142" t="str">
            <v>HR</v>
          </cell>
          <cell r="E142">
            <v>15178.758742468499</v>
          </cell>
        </row>
        <row r="143">
          <cell r="C143" t="str">
            <v>CUADRILLA METALICA</v>
          </cell>
          <cell r="D143" t="str">
            <v>HR</v>
          </cell>
          <cell r="E143">
            <v>36071.654834407214</v>
          </cell>
        </row>
        <row r="144">
          <cell r="C144" t="str">
            <v>CUADRILLA PISO VINÍLICO</v>
          </cell>
          <cell r="D144" t="str">
            <v>M2</v>
          </cell>
          <cell r="E144">
            <v>10115</v>
          </cell>
        </row>
        <row r="145">
          <cell r="C145" t="str">
            <v>CUADRILLA SIKAPLAN</v>
          </cell>
          <cell r="D145" t="str">
            <v>HR</v>
          </cell>
          <cell r="E145">
            <v>58839.792948109964</v>
          </cell>
        </row>
        <row r="146">
          <cell r="C146" t="str">
            <v>CUARTON 4CM X 8CM X 3MT</v>
          </cell>
          <cell r="D146" t="str">
            <v>UN</v>
          </cell>
          <cell r="E146">
            <v>2000</v>
          </cell>
        </row>
        <row r="147">
          <cell r="C147" t="str">
            <v>CUÑA HIDRAULICA /MINIMO 15 PERFORACIONES-INCLUYE PERFORACION)</v>
          </cell>
          <cell r="D147" t="str">
            <v>UN</v>
          </cell>
          <cell r="E147">
            <v>36890</v>
          </cell>
        </row>
        <row r="148">
          <cell r="C148" t="str">
            <v xml:space="preserve">DEMOLICION EDIFICACION </v>
          </cell>
          <cell r="D148" t="str">
            <v>M2</v>
          </cell>
          <cell r="E148">
            <v>45000</v>
          </cell>
        </row>
        <row r="149">
          <cell r="C149" t="str">
            <v>DESTRONCADORA DE PISOS 10HP</v>
          </cell>
          <cell r="D149"/>
          <cell r="E149"/>
        </row>
        <row r="150">
          <cell r="C150" t="str">
            <v>DIAGONAL PARA 1.40MT PESO 10.18KG</v>
          </cell>
          <cell r="D150" t="str">
            <v>DIA</v>
          </cell>
          <cell r="E150">
            <v>190.4</v>
          </cell>
        </row>
        <row r="151">
          <cell r="C151" t="str">
            <v>DIAGONAL PARA 3MT PESO 14.50KG</v>
          </cell>
          <cell r="D151" t="str">
            <v>DIA</v>
          </cell>
          <cell r="E151">
            <v>345.1</v>
          </cell>
        </row>
        <row r="152">
          <cell r="C152" t="str">
            <v>DISPENSADOR DE PAPEL HIGIENICO EN ACERO INOXIDABLE PARA ROLLO DE 250 M</v>
          </cell>
          <cell r="D152" t="str">
            <v>UN</v>
          </cell>
          <cell r="E152">
            <v>158865</v>
          </cell>
        </row>
        <row r="153">
          <cell r="C153" t="str">
            <v>DISPENSADOR DE TOALLAS DE PAPEL EN ACERO INOXIDABLE</v>
          </cell>
          <cell r="D153" t="str">
            <v>UN</v>
          </cell>
          <cell r="E153">
            <v>216300</v>
          </cell>
        </row>
        <row r="154">
          <cell r="C154" t="str">
            <v>DISPENSADOR PARA JABON LIQUIDO, EN ACERO INOXIDABLE CAPACIDAD DE 1.2 LITROS</v>
          </cell>
          <cell r="D154" t="str">
            <v>UN</v>
          </cell>
          <cell r="E154">
            <v>158865</v>
          </cell>
        </row>
        <row r="155">
          <cell r="C155" t="str">
            <v>DIVISIONES SANITARIAS SOCODA EN ACERO INOXIDABLE INSTALADAS</v>
          </cell>
          <cell r="D155" t="str">
            <v>M2</v>
          </cell>
          <cell r="E155">
            <v>599999.99976915005</v>
          </cell>
        </row>
        <row r="156">
          <cell r="C156" t="str">
            <v>DOVELA PARA MURO DE MAMPOSTERIA REFORZADA (8 X 8 CM)</v>
          </cell>
          <cell r="D156" t="str">
            <v>M</v>
          </cell>
          <cell r="E156">
            <v>23156.082073859514</v>
          </cell>
        </row>
        <row r="157">
          <cell r="C157" t="str">
            <v>DURMIENTE  4*4  X 3MT</v>
          </cell>
          <cell r="D157" t="str">
            <v>UN</v>
          </cell>
          <cell r="E157">
            <v>5000</v>
          </cell>
        </row>
        <row r="158">
          <cell r="C158" t="str">
            <v>ELECTROBOMBA SUCCION 20M 2" A 220V</v>
          </cell>
          <cell r="D158" t="str">
            <v>DIA</v>
          </cell>
          <cell r="E158">
            <v>51170</v>
          </cell>
        </row>
        <row r="159">
          <cell r="C159" t="str">
            <v>ELECTROBOMBA SUMERGIBLE SUCCION 10M 2"</v>
          </cell>
          <cell r="D159" t="str">
            <v>DIA</v>
          </cell>
          <cell r="E159">
            <v>49980</v>
          </cell>
        </row>
        <row r="160">
          <cell r="C160" t="str">
            <v>ELECTROBOMBA SUMERGIBLE SUCCION 15M 2"</v>
          </cell>
          <cell r="D160" t="str">
            <v>DIA</v>
          </cell>
          <cell r="E160">
            <v>49980</v>
          </cell>
        </row>
        <row r="161">
          <cell r="C161" t="str">
            <v>ELECTROBOMBA SUMERGIBLE SUCCION 24M 2"</v>
          </cell>
          <cell r="D161" t="str">
            <v>DIA</v>
          </cell>
          <cell r="E161">
            <v>65450</v>
          </cell>
        </row>
        <row r="162">
          <cell r="C162" t="str">
            <v>EMULSION ASFALTICA SIKA X 18 KG</v>
          </cell>
          <cell r="D162" t="str">
            <v>UN</v>
          </cell>
          <cell r="E162">
            <v>74900</v>
          </cell>
        </row>
        <row r="163">
          <cell r="C163" t="str">
            <v>EMULSION ASFALTICA TIPO CRL-1</v>
          </cell>
          <cell r="D163" t="str">
            <v>GAL</v>
          </cell>
          <cell r="E163">
            <v>23100</v>
          </cell>
        </row>
        <row r="164">
          <cell r="C164" t="str">
            <v>EMULSION ED-9 5GL TEXSA</v>
          </cell>
          <cell r="D164" t="str">
            <v>UN</v>
          </cell>
          <cell r="E164">
            <v>63900</v>
          </cell>
        </row>
        <row r="165">
          <cell r="C165" t="str">
            <v>Equipo completo para perforación de pilote barrenado y fundido por tubo central de barrena.</v>
          </cell>
          <cell r="D165"/>
          <cell r="E165"/>
        </row>
        <row r="166">
          <cell r="C166" t="str">
            <v>EQUIPO DE SOLDADURA</v>
          </cell>
          <cell r="D166" t="str">
            <v>DIA</v>
          </cell>
          <cell r="E166"/>
        </row>
        <row r="167">
          <cell r="C167" t="str">
            <v>EQUIPO DE TRANSPORTE</v>
          </cell>
          <cell r="D167" t="str">
            <v>VJ</v>
          </cell>
          <cell r="E167">
            <v>30000</v>
          </cell>
        </row>
        <row r="168">
          <cell r="C168" t="str">
            <v>ESCALERA A.T</v>
          </cell>
          <cell r="D168" t="str">
            <v>DIA</v>
          </cell>
          <cell r="E168">
            <v>1785</v>
          </cell>
        </row>
        <row r="169">
          <cell r="C169" t="str">
            <v>ESCALERA MULTIANDAMIO  PESO 53KG</v>
          </cell>
          <cell r="D169" t="str">
            <v>DIA</v>
          </cell>
          <cell r="E169">
            <v>1249.5</v>
          </cell>
        </row>
        <row r="170">
          <cell r="C170" t="str">
            <v>ESCALERA TIPO PLATAFORMA 20 PASOS DIELECTRICA. ALTURA EFECTIVA 5.50M</v>
          </cell>
          <cell r="D170" t="str">
            <v>DIA</v>
          </cell>
          <cell r="E170">
            <v>19040</v>
          </cell>
        </row>
        <row r="171">
          <cell r="C171" t="str">
            <v>ESCALERA TIPO PLATAFORMA 8 PASOS DIELECTRICA. ALTURA EFECTIVA 2.40M</v>
          </cell>
          <cell r="D171" t="str">
            <v>DIA</v>
          </cell>
          <cell r="E171">
            <v>19040</v>
          </cell>
        </row>
        <row r="172">
          <cell r="C172" t="str">
            <v>ESCALERA TIPO PLATAFORMA 9 PASOS DIELECTRICA. ALTURA EFECTIVA 2.70M</v>
          </cell>
          <cell r="D172" t="str">
            <v>DIA</v>
          </cell>
          <cell r="E172">
            <v>19040</v>
          </cell>
        </row>
        <row r="173">
          <cell r="C173" t="str">
            <v>ESMALTE SINTETICO PINTULUX - TIPO PINTUCO REF. SEGÚN COLOR DISEÑO O SIMILAR</v>
          </cell>
          <cell r="D173" t="str">
            <v>GAL</v>
          </cell>
          <cell r="E173">
            <v>84184</v>
          </cell>
        </row>
        <row r="174">
          <cell r="C174" t="str">
            <v>ESPEJO DE 0,70 X 1,40</v>
          </cell>
          <cell r="D174" t="str">
            <v>UN</v>
          </cell>
          <cell r="E174">
            <v>193000</v>
          </cell>
        </row>
        <row r="175">
          <cell r="C175" t="str">
            <v>ESTRUCTURA METALICA DE 3 X 1,71 M</v>
          </cell>
          <cell r="D175" t="str">
            <v>UN</v>
          </cell>
          <cell r="E175">
            <v>600000</v>
          </cell>
        </row>
        <row r="176">
          <cell r="C176" t="str">
            <v>ESTUCO PARA EXTERIORES SIKA ACRILICO</v>
          </cell>
          <cell r="D176" t="str">
            <v>GAL</v>
          </cell>
          <cell r="E176">
            <v>19900</v>
          </cell>
        </row>
        <row r="177">
          <cell r="C177" t="str">
            <v>ESTUCO PARA INTERIORES PINTUCO X6K</v>
          </cell>
          <cell r="D177" t="str">
            <v>KG</v>
          </cell>
          <cell r="E177">
            <v>12900</v>
          </cell>
        </row>
        <row r="178">
          <cell r="C178" t="str">
            <v>ESTUCO PARA INTERIORES SIKA</v>
          </cell>
          <cell r="D178" t="str">
            <v>GAL</v>
          </cell>
          <cell r="E178">
            <v>13800</v>
          </cell>
        </row>
        <row r="179">
          <cell r="C179" t="str">
            <v>ESTUCO PARA INTERIORES TOPEX X 25KG</v>
          </cell>
          <cell r="D179" t="str">
            <v>UN</v>
          </cell>
          <cell r="E179">
            <v>22900</v>
          </cell>
        </row>
        <row r="180">
          <cell r="C180" t="str">
            <v>ESTUCO PLASTICO</v>
          </cell>
          <cell r="D180" t="str">
            <v>CUÑETE</v>
          </cell>
          <cell r="E180">
            <v>35900</v>
          </cell>
        </row>
        <row r="181">
          <cell r="C181" t="str">
            <v>ESTUCO PLASTICO PARA EXTERIORES CORONA</v>
          </cell>
          <cell r="D181" t="str">
            <v>CUÑETE</v>
          </cell>
          <cell r="E181">
            <v>70900</v>
          </cell>
        </row>
        <row r="182">
          <cell r="C182" t="str">
            <v>ESTUCO PLASTICO PARA EXTERIORES TOPEX</v>
          </cell>
          <cell r="D182" t="str">
            <v>GAL</v>
          </cell>
          <cell r="E182">
            <v>14900</v>
          </cell>
        </row>
        <row r="183">
          <cell r="C183" t="str">
            <v>ESTUCO Y PINTURA MUROS EXTERIORES, INCLUYE FILOS Y DILATACIONES</v>
          </cell>
          <cell r="D183" t="str">
            <v>M2</v>
          </cell>
          <cell r="E183">
            <v>19302</v>
          </cell>
        </row>
        <row r="184">
          <cell r="C184" t="str">
            <v>EXCAVACIÓN EN MATERIAL COMÚN SECO DE 0-2M MANUAL</v>
          </cell>
          <cell r="D184" t="str">
            <v>M3</v>
          </cell>
          <cell r="E184">
            <v>24014</v>
          </cell>
        </row>
        <row r="185">
          <cell r="C185" t="str">
            <v>FERRORITE ESMALTE  X 4LITROS</v>
          </cell>
          <cell r="D185" t="str">
            <v>UN</v>
          </cell>
          <cell r="E185">
            <v>139900</v>
          </cell>
        </row>
        <row r="186">
          <cell r="C186" t="str">
            <v>FIBRA, TELA VERDE PARA CERRAMIENTO  100 X 2.10M</v>
          </cell>
          <cell r="D186" t="str">
            <v>UN</v>
          </cell>
          <cell r="E186">
            <v>196900</v>
          </cell>
        </row>
        <row r="187">
          <cell r="C187" t="str">
            <v>FIJAMAX x 2KG</v>
          </cell>
          <cell r="D187" t="str">
            <v>UN</v>
          </cell>
          <cell r="E187">
            <v>13000</v>
          </cell>
        </row>
        <row r="188">
          <cell r="C188" t="str">
            <v>FIJAMIX x 2KG</v>
          </cell>
          <cell r="D188" t="str">
            <v>UN</v>
          </cell>
          <cell r="E188">
            <v>15475</v>
          </cell>
        </row>
        <row r="189">
          <cell r="C189" t="str">
            <v xml:space="preserve">FORMALETA BORDE VIGAS AEREAS CONTACTO 1 CARA </v>
          </cell>
          <cell r="D189" t="str">
            <v>M2</v>
          </cell>
          <cell r="E189">
            <v>1190</v>
          </cell>
        </row>
        <row r="190">
          <cell r="C190" t="str">
            <v>FORMALETA METALICA 0.10 X 1.20M  REND 0.12M2</v>
          </cell>
          <cell r="D190" t="str">
            <v>DIA</v>
          </cell>
          <cell r="E190">
            <v>142.80000000000001</v>
          </cell>
        </row>
        <row r="191">
          <cell r="C191" t="str">
            <v>FORMALETA METALICA 0.11 X 1.20M  REND 0.13M2</v>
          </cell>
          <cell r="D191" t="str">
            <v>DIA</v>
          </cell>
          <cell r="E191">
            <v>157.08000000000001</v>
          </cell>
        </row>
        <row r="192">
          <cell r="C192" t="str">
            <v>FORMALETA METALICA 0.12 X 1.20M REND 0.14M2</v>
          </cell>
          <cell r="D192" t="str">
            <v>DIA</v>
          </cell>
          <cell r="E192">
            <v>171.36</v>
          </cell>
        </row>
        <row r="193">
          <cell r="C193" t="str">
            <v>FORMALETA METALICA 0.15 X 1.20M  REND 0.18M2</v>
          </cell>
          <cell r="D193" t="str">
            <v>DIA</v>
          </cell>
          <cell r="E193">
            <v>214.2</v>
          </cell>
        </row>
        <row r="194">
          <cell r="C194" t="str">
            <v>FORMALETA METALICA 0.18 X 1.20M  REND 0.22M2</v>
          </cell>
          <cell r="D194" t="str">
            <v>DIA</v>
          </cell>
          <cell r="E194">
            <v>257.04000000000002</v>
          </cell>
        </row>
        <row r="195">
          <cell r="C195" t="str">
            <v>FORMALETA METALICA 0.20 X 1.20M  REND 0.24M2</v>
          </cell>
          <cell r="D195" t="str">
            <v>DIA</v>
          </cell>
          <cell r="E195">
            <v>285.60000000000002</v>
          </cell>
        </row>
        <row r="196">
          <cell r="C196" t="str">
            <v>FORMALETA METALICA 0.22  X 1.20M  REND 0.26M2</v>
          </cell>
          <cell r="D196" t="str">
            <v>DIA</v>
          </cell>
          <cell r="E196">
            <v>314.16000000000003</v>
          </cell>
        </row>
        <row r="197">
          <cell r="C197" t="str">
            <v>FORMALETA METALICA 0.25 X 1.20M  REND 0.30M2</v>
          </cell>
          <cell r="D197" t="str">
            <v>DIA</v>
          </cell>
          <cell r="E197">
            <v>357</v>
          </cell>
        </row>
        <row r="198">
          <cell r="C198" t="str">
            <v>FORMALETA METALICA 0.28 X 1.20M  REND 0.34M2</v>
          </cell>
          <cell r="D198" t="str">
            <v>DIA</v>
          </cell>
          <cell r="E198">
            <v>399.84000000000003</v>
          </cell>
        </row>
        <row r="199">
          <cell r="C199" t="str">
            <v>FORMALETA METALICA 0.30 X 1.20M  REND 0.36M2</v>
          </cell>
          <cell r="D199" t="str">
            <v>DIA</v>
          </cell>
          <cell r="E199">
            <v>428.4</v>
          </cell>
        </row>
        <row r="200">
          <cell r="C200" t="str">
            <v>FORMALETA METALICA 0.32 X 1.20M  REND 0.38M2</v>
          </cell>
          <cell r="D200" t="str">
            <v>DIA</v>
          </cell>
          <cell r="E200">
            <v>456.96000000000004</v>
          </cell>
        </row>
        <row r="201">
          <cell r="C201" t="str">
            <v>FORMALETA METALICA 0.35 X 1.20M  REND 0.42M2</v>
          </cell>
          <cell r="D201" t="str">
            <v>DIA</v>
          </cell>
          <cell r="E201">
            <v>499.8</v>
          </cell>
        </row>
        <row r="202">
          <cell r="C202" t="str">
            <v>FORMALETA METALICA 0.40 X 1.20M  REND 0.48M2</v>
          </cell>
          <cell r="D202" t="str">
            <v>DIA</v>
          </cell>
          <cell r="E202">
            <v>571.20000000000005</v>
          </cell>
        </row>
        <row r="203">
          <cell r="C203" t="str">
            <v>FORMALETA METALICA 0.45 X 1.20M  REND 0.54M2</v>
          </cell>
          <cell r="D203" t="str">
            <v>DIA</v>
          </cell>
          <cell r="E203">
            <v>642.6</v>
          </cell>
        </row>
        <row r="204">
          <cell r="C204" t="str">
            <v>FORMALETA METALICA 0.50 X 1.20M  REND O.60M2</v>
          </cell>
          <cell r="D204" t="str">
            <v>DIA</v>
          </cell>
          <cell r="E204">
            <v>714</v>
          </cell>
        </row>
        <row r="205">
          <cell r="C205" t="str">
            <v>FORMALETA METALICA 0.60 X 1.20M REND 0.72M2</v>
          </cell>
          <cell r="D205" t="str">
            <v>DIA</v>
          </cell>
          <cell r="E205">
            <v>856.8</v>
          </cell>
        </row>
        <row r="206">
          <cell r="C206" t="str">
            <v>FORMALETA PARA CAISSON</v>
          </cell>
          <cell r="D206" t="str">
            <v>DIA</v>
          </cell>
          <cell r="E206">
            <v>7259</v>
          </cell>
        </row>
        <row r="207">
          <cell r="C207" t="str">
            <v>FORMALETA PARA CAISSON DIAM 1 X 1.20 X 1</v>
          </cell>
          <cell r="D207" t="str">
            <v>DIA</v>
          </cell>
          <cell r="E207">
            <v>7259</v>
          </cell>
        </row>
        <row r="208">
          <cell r="C208" t="str">
            <v>FORMALETA PARA CAMARA CONO</v>
          </cell>
          <cell r="D208" t="str">
            <v>DIA</v>
          </cell>
          <cell r="E208">
            <v>7259</v>
          </cell>
        </row>
        <row r="209">
          <cell r="C209" t="str">
            <v>FORMALETA PARA CAMARA VASO</v>
          </cell>
          <cell r="D209" t="str">
            <v>DIA</v>
          </cell>
          <cell r="E209">
            <v>7259</v>
          </cell>
        </row>
        <row r="210">
          <cell r="C210" t="str">
            <v>FORMALETA PARA MURO 1 CARA</v>
          </cell>
          <cell r="D210" t="str">
            <v>M2</v>
          </cell>
          <cell r="E210">
            <v>1190</v>
          </cell>
        </row>
        <row r="211">
          <cell r="C211" t="str">
            <v>FORMALETA SARDINEL 0.40 X 2.44</v>
          </cell>
          <cell r="D211" t="str">
            <v>DIA</v>
          </cell>
          <cell r="E211">
            <v>290.36</v>
          </cell>
        </row>
        <row r="212">
          <cell r="C212" t="str">
            <v>FORMALETA TABLEMAC 15MM 1,53 X 2.44</v>
          </cell>
          <cell r="D212" t="str">
            <v>UN</v>
          </cell>
          <cell r="E212">
            <v>109000</v>
          </cell>
        </row>
        <row r="213">
          <cell r="C213" t="str">
            <v>FORMALETA TABLEMAC 18MM 1,83 X 2.44</v>
          </cell>
          <cell r="D213" t="str">
            <v>UN</v>
          </cell>
          <cell r="E213">
            <v>151000</v>
          </cell>
        </row>
        <row r="214">
          <cell r="C214" t="str">
            <v>FRAGUA CAJA POR 2KG</v>
          </cell>
          <cell r="D214" t="str">
            <v>UN</v>
          </cell>
          <cell r="E214">
            <v>9000</v>
          </cell>
        </row>
        <row r="215">
          <cell r="C215" t="str">
            <v>FRESCASA CON FOIL (ROLLO) X 18.59M2   15.24 X 1.22M  E=3 1/2"</v>
          </cell>
          <cell r="D215" t="str">
            <v>UN</v>
          </cell>
          <cell r="E215">
            <v>342400</v>
          </cell>
        </row>
        <row r="216">
          <cell r="C216" t="str">
            <v>FRESCASA CON PAPEL (ROLLO) X 18.59M2  15.24 X 1.22M  E= 3 1/2"</v>
          </cell>
          <cell r="D216" t="str">
            <v>UN</v>
          </cell>
          <cell r="E216">
            <v>231400</v>
          </cell>
        </row>
        <row r="217">
          <cell r="C217" t="str">
            <v>FRESCASA ECO (18 LAMINAS) X 17.8M2  2.43 X 0.406 E=2 1/2"</v>
          </cell>
          <cell r="D217" t="str">
            <v>UN</v>
          </cell>
          <cell r="E217">
            <v>121300</v>
          </cell>
        </row>
        <row r="218">
          <cell r="C218" t="str">
            <v>FRESCASA ECO SIN PAPEL DE 2.5" ESPESOR. ROLLO X 9 M2</v>
          </cell>
          <cell r="D218" t="str">
            <v>UN</v>
          </cell>
          <cell r="E218">
            <v>90319</v>
          </cell>
        </row>
        <row r="219">
          <cell r="C219" t="str">
            <v>FRESCASA SIN PAPEL ( 2 ROLLOS)  X 9.30M2   7.62 X 0.61M E= 2 1/2"</v>
          </cell>
          <cell r="D219" t="str">
            <v>UN</v>
          </cell>
          <cell r="E219">
            <v>74900</v>
          </cell>
        </row>
        <row r="220">
          <cell r="C220" t="str">
            <v xml:space="preserve">FRESCASA SIN PAPEL (ROLLO) X18.59M2  15.24 X 1.22M E=3 1/2" </v>
          </cell>
          <cell r="D220" t="str">
            <v>UN</v>
          </cell>
          <cell r="E220">
            <v>184400</v>
          </cell>
        </row>
        <row r="221">
          <cell r="C221" t="str">
            <v>GENERADOR PORTATIL A GASOLINA 10 KW</v>
          </cell>
          <cell r="D221" t="str">
            <v>DIA</v>
          </cell>
          <cell r="E221">
            <v>83300</v>
          </cell>
        </row>
        <row r="222">
          <cell r="C222" t="str">
            <v xml:space="preserve">GENERADOR Y SOLDADOR A GASOLINA </v>
          </cell>
          <cell r="D222" t="str">
            <v>DIA</v>
          </cell>
          <cell r="E222">
            <v>99960</v>
          </cell>
        </row>
        <row r="223">
          <cell r="C223" t="str">
            <v>GEOTEXTIL PAVCO 2400 TEJIDO ROLLO 3,85 X 100 METROS</v>
          </cell>
          <cell r="D223" t="str">
            <v>UN</v>
          </cell>
          <cell r="E223">
            <v>2029900</v>
          </cell>
        </row>
        <row r="224">
          <cell r="C224" t="str">
            <v>GRAFIL 4MM X 6M</v>
          </cell>
          <cell r="D224" t="str">
            <v>UN</v>
          </cell>
          <cell r="E224">
            <v>2150</v>
          </cell>
        </row>
        <row r="225">
          <cell r="C225" t="str">
            <v>GRAFIL 5MM X 6M</v>
          </cell>
          <cell r="D225"/>
          <cell r="E225">
            <v>3350</v>
          </cell>
        </row>
        <row r="226">
          <cell r="C226" t="str">
            <v>GRAFIL 6MM X 6M</v>
          </cell>
          <cell r="D226"/>
          <cell r="E226">
            <v>4800</v>
          </cell>
        </row>
        <row r="227">
          <cell r="C227" t="str">
            <v>GRANIPLAS (ESGRAFIADO)</v>
          </cell>
          <cell r="D227" t="str">
            <v>GAL</v>
          </cell>
          <cell r="E227">
            <v>21450</v>
          </cell>
        </row>
        <row r="228">
          <cell r="C228" t="str">
            <v>GRANITO BLANCO HUILA  Nº 1,2 Y 3 (40KG)</v>
          </cell>
          <cell r="D228" t="str">
            <v>UN</v>
          </cell>
          <cell r="E228">
            <v>17750</v>
          </cell>
        </row>
        <row r="229">
          <cell r="C229" t="str">
            <v>GRAVILLA COMUN DE RIO INCLUYE TRANSPORTE</v>
          </cell>
          <cell r="D229" t="str">
            <v>M3</v>
          </cell>
          <cell r="E229">
            <v>90833.333333333241</v>
          </cell>
        </row>
        <row r="230">
          <cell r="C230" t="str">
            <v>GRIFERIA GRIVAL MONOCONTROL</v>
          </cell>
          <cell r="D230" t="str">
            <v>UN</v>
          </cell>
          <cell r="E230">
            <v>102500</v>
          </cell>
        </row>
        <row r="231">
          <cell r="C231" t="str">
            <v xml:space="preserve">GRIFERIA LAVAPLATOS METALICA </v>
          </cell>
          <cell r="D231" t="str">
            <v>UN</v>
          </cell>
          <cell r="E231">
            <v>201900</v>
          </cell>
        </row>
        <row r="232">
          <cell r="C232" t="str">
            <v xml:space="preserve">GRIFERIA LAVAPLATOS MONOCONTROL </v>
          </cell>
          <cell r="D232" t="str">
            <v>UN</v>
          </cell>
          <cell r="E232">
            <v>184000</v>
          </cell>
        </row>
        <row r="233">
          <cell r="C233" t="str">
            <v>GRIFERIA LAVAPLATOS NOGAL  8"</v>
          </cell>
          <cell r="D233" t="str">
            <v>UN</v>
          </cell>
          <cell r="E233">
            <v>86500</v>
          </cell>
        </row>
        <row r="234">
          <cell r="C234" t="str">
            <v>GROUTING 17.5 MPA</v>
          </cell>
          <cell r="D234" t="str">
            <v>M3</v>
          </cell>
          <cell r="E234">
            <v>364534.25464401627</v>
          </cell>
        </row>
        <row r="235">
          <cell r="C235" t="str">
            <v>GUADUA 3,20MT</v>
          </cell>
          <cell r="D235" t="str">
            <v>UN</v>
          </cell>
          <cell r="E235">
            <v>5000</v>
          </cell>
        </row>
        <row r="236">
          <cell r="C236" t="str">
            <v>GUADUA 4,00MT</v>
          </cell>
          <cell r="D236" t="str">
            <v>UN</v>
          </cell>
          <cell r="E236">
            <v>6000</v>
          </cell>
        </row>
        <row r="237">
          <cell r="C237" t="str">
            <v>GUADUA 4.80MT</v>
          </cell>
          <cell r="D237" t="str">
            <v>UN</v>
          </cell>
          <cell r="E237">
            <v>8000</v>
          </cell>
        </row>
        <row r="238">
          <cell r="C238" t="str">
            <v>GUADUA 6MT</v>
          </cell>
          <cell r="D238" t="str">
            <v>UN</v>
          </cell>
          <cell r="E238">
            <v>12000</v>
          </cell>
        </row>
        <row r="239">
          <cell r="C239" t="str">
            <v>GUADUA ALFARDA DE 4.80MT</v>
          </cell>
          <cell r="D239" t="str">
            <v>UN</v>
          </cell>
          <cell r="E239">
            <v>5000</v>
          </cell>
        </row>
        <row r="240">
          <cell r="C240" t="str">
            <v>GUADUA-TABLA-CUARTÓN-LISTÓN-VARILLÓN PARA CAMPAMENTO</v>
          </cell>
          <cell r="D240" t="str">
            <v>M2</v>
          </cell>
          <cell r="E240">
            <v>93690</v>
          </cell>
        </row>
        <row r="241">
          <cell r="C241" t="str">
            <v>GUARDAESCOBA TERRAZO</v>
          </cell>
          <cell r="D241" t="str">
            <v>M</v>
          </cell>
          <cell r="E241">
            <v>14063</v>
          </cell>
        </row>
        <row r="242">
          <cell r="C242" t="str">
            <v xml:space="preserve">HIDROFUGO SILICONITE DE PINTUCO </v>
          </cell>
          <cell r="D242" t="str">
            <v>GAL</v>
          </cell>
          <cell r="E242">
            <v>57450</v>
          </cell>
        </row>
        <row r="243">
          <cell r="C243" t="str">
            <v xml:space="preserve">HIDROLAVADORA ELECTRICA PRESION 2.500 PSI </v>
          </cell>
          <cell r="D243" t="str">
            <v>DIA</v>
          </cell>
          <cell r="E243">
            <v>53550</v>
          </cell>
        </row>
        <row r="244">
          <cell r="C244" t="str">
            <v xml:space="preserve">HIDROLAVADORA ELECTRICA PRESION 3.100 PSI </v>
          </cell>
          <cell r="D244" t="str">
            <v>DIA</v>
          </cell>
          <cell r="E244">
            <v>59500</v>
          </cell>
        </row>
        <row r="245">
          <cell r="C245" t="str">
            <v>HORIZONTAL 1.40MT PESO 5.94KG</v>
          </cell>
          <cell r="D245"/>
          <cell r="E245">
            <v>190.4</v>
          </cell>
        </row>
        <row r="246">
          <cell r="C246" t="str">
            <v>HORIZONTAL 3MT PESO 11.97KG</v>
          </cell>
          <cell r="D246"/>
          <cell r="E246">
            <v>309.39999999999998</v>
          </cell>
        </row>
        <row r="247">
          <cell r="C247" t="str">
            <v xml:space="preserve">HORIZONTAL DE 1.4 REFORZADA </v>
          </cell>
          <cell r="D247"/>
          <cell r="E247">
            <v>196.35</v>
          </cell>
        </row>
        <row r="248">
          <cell r="C248" t="str">
            <v xml:space="preserve">HORIZONTAL DE 3MT REFORZADA </v>
          </cell>
          <cell r="D248"/>
          <cell r="E248">
            <v>327.25</v>
          </cell>
        </row>
        <row r="249">
          <cell r="C249" t="str">
            <v>IMPERMEABILIZACION FIBER GLASS MANTO METALEX FOIL E=3MM X 10M2</v>
          </cell>
          <cell r="D249" t="str">
            <v>UN</v>
          </cell>
          <cell r="E249">
            <v>146900</v>
          </cell>
        </row>
        <row r="250">
          <cell r="C250" t="str">
            <v>IMPERMEABILIZACION TIPO MANTO MORTER PLAS AL - 300 10M X 1.1M E=3 MM</v>
          </cell>
          <cell r="D250" t="str">
            <v>UN</v>
          </cell>
          <cell r="E250">
            <v>259900</v>
          </cell>
        </row>
        <row r="251">
          <cell r="C251" t="str">
            <v xml:space="preserve">IMPERMEABILIZACION TIPO MANTO, PROMATEL 1M X 20MT </v>
          </cell>
          <cell r="D251" t="str">
            <v>UN</v>
          </cell>
          <cell r="E251">
            <v>49500</v>
          </cell>
        </row>
        <row r="252">
          <cell r="C252" t="str">
            <v>INMUNIZANTE INCOLORO TEXSA</v>
          </cell>
          <cell r="D252" t="str">
            <v>GL</v>
          </cell>
          <cell r="E252">
            <v>48900</v>
          </cell>
        </row>
        <row r="253">
          <cell r="C253" t="str">
            <v>INTERVINILO PINTUCO</v>
          </cell>
          <cell r="D253" t="str">
            <v>GAL</v>
          </cell>
          <cell r="E253">
            <v>47950</v>
          </cell>
        </row>
        <row r="254">
          <cell r="C254" t="str">
            <v>JABONERA LAVAMANOS EN PORCELANA TIPO ESPACIO REF. 04230100-1 DE CORONA O SIMILAR.</v>
          </cell>
          <cell r="D254" t="str">
            <v>UN</v>
          </cell>
          <cell r="E254">
            <v>28900</v>
          </cell>
        </row>
        <row r="255">
          <cell r="C255" t="str">
            <v>KIT CONECTOR HCP LAMINAS DE POLICARBONATO 5,90</v>
          </cell>
          <cell r="D255" t="str">
            <v>M</v>
          </cell>
          <cell r="E255">
            <v>130000</v>
          </cell>
        </row>
        <row r="256">
          <cell r="C256" t="str">
            <v>KORAZA TIPO 5 PINTUCO</v>
          </cell>
          <cell r="D256" t="str">
            <v>GAL</v>
          </cell>
          <cell r="E256">
            <v>66450</v>
          </cell>
        </row>
        <row r="257">
          <cell r="C257" t="str">
            <v>LADRILLO ESTRUCTURAL 20 x 30 x 12 CM PERFORACION VERTICAL</v>
          </cell>
          <cell r="D257" t="str">
            <v>UN</v>
          </cell>
          <cell r="E257">
            <v>1450</v>
          </cell>
        </row>
        <row r="258">
          <cell r="C258" t="str">
            <v>LADRILLO ESTRUCTURAL 25 X 12 X 6</v>
          </cell>
          <cell r="D258" t="str">
            <v>UN</v>
          </cell>
          <cell r="E258">
            <v>750</v>
          </cell>
        </row>
        <row r="259">
          <cell r="C259" t="str">
            <v>LADRILLO MACIZO COMUN 20 X 10 X6</v>
          </cell>
          <cell r="D259" t="str">
            <v>UN</v>
          </cell>
          <cell r="E259">
            <v>450</v>
          </cell>
        </row>
        <row r="260">
          <cell r="C260" t="str">
            <v>LAMINA CLOUDS DE 1" DE ESPESOR X 1.22 MTS X 2.44 MTS</v>
          </cell>
          <cell r="D260" t="str">
            <v>UN</v>
          </cell>
          <cell r="E260">
            <v>122854</v>
          </cell>
        </row>
        <row r="261">
          <cell r="C261" t="str">
            <v>LAMINA COLD ROLLER 2MM 122 X 244 CAL 14</v>
          </cell>
          <cell r="D261" t="str">
            <v>UN</v>
          </cell>
          <cell r="E261">
            <v>156000</v>
          </cell>
        </row>
        <row r="262">
          <cell r="C262" t="str">
            <v>LAMINA DE 1,22 X 2,44M</v>
          </cell>
          <cell r="D262" t="str">
            <v>UN</v>
          </cell>
          <cell r="E262">
            <v>127800</v>
          </cell>
        </row>
        <row r="263">
          <cell r="C263" t="str">
            <v xml:space="preserve">LAMINA DE 1MT X 2MT </v>
          </cell>
          <cell r="D263" t="str">
            <v>UN</v>
          </cell>
          <cell r="E263">
            <v>85900</v>
          </cell>
        </row>
        <row r="264">
          <cell r="C264" t="str">
            <v>LAMINA DE ALFAJOR CAL 12, 3M X 1M</v>
          </cell>
          <cell r="D264" t="str">
            <v>UN</v>
          </cell>
          <cell r="E264">
            <v>204000</v>
          </cell>
        </row>
        <row r="265">
          <cell r="C265" t="str">
            <v>LAMINA DE MADERA AGLOMERADA CON CHAPILLA DE 1,83 X 2,44 X 15MM</v>
          </cell>
          <cell r="D265" t="str">
            <v>UN</v>
          </cell>
          <cell r="E265">
            <v>216500</v>
          </cell>
        </row>
        <row r="266">
          <cell r="C266" t="str">
            <v xml:space="preserve">LAMINA DE POLICARBONATO 2,95 X 2,10 (1/2 LAMINA) </v>
          </cell>
          <cell r="D266" t="str">
            <v>UN</v>
          </cell>
          <cell r="E266">
            <v>154900</v>
          </cell>
        </row>
        <row r="267">
          <cell r="C267" t="str">
            <v xml:space="preserve">LAMINA HETEROGENEA DE PISO VINILICO E = 2 mm  CON TRATAMIENTO SUPERIOR DE POLIURETANO. </v>
          </cell>
          <cell r="D267" t="str">
            <v>M2</v>
          </cell>
          <cell r="E267">
            <v>42000</v>
          </cell>
        </row>
        <row r="268">
          <cell r="C268" t="str">
            <v>LAMINA METALICA DE 6.3MM  1 X 2M  HR</v>
          </cell>
          <cell r="D268" t="str">
            <v>UN</v>
          </cell>
          <cell r="E268">
            <v>320000</v>
          </cell>
        </row>
        <row r="269">
          <cell r="C269" t="str">
            <v>LAMINA METALICA DE 6.3MM 122. X 244 HR</v>
          </cell>
          <cell r="D269" t="str">
            <v>UN</v>
          </cell>
          <cell r="E269">
            <v>470000</v>
          </cell>
        </row>
        <row r="270">
          <cell r="C270" t="str">
            <v>LAMINA PERFORADA GALVANIZADA ASTM A 653 GRADO 60 CALIBRE 18 DIAM R.002 1X2M</v>
          </cell>
          <cell r="D270" t="str">
            <v>UN</v>
          </cell>
          <cell r="E270">
            <v>265477.09999999998</v>
          </cell>
        </row>
        <row r="271">
          <cell r="C271" t="str">
            <v>LAMINA PERFORADA GALVANIZADA ASTM A 653 GRADO 60 CALIBRE 18 DIAM R.003 1X2M</v>
          </cell>
          <cell r="D271" t="str">
            <v>UN</v>
          </cell>
          <cell r="E271">
            <v>257087.6</v>
          </cell>
        </row>
        <row r="272">
          <cell r="C272" t="str">
            <v>LAMINA PERFORADA GALVANIZADA ASTM A 653 GRADO 60 CALIBRE 18 DIAM R.004 1X2M</v>
          </cell>
          <cell r="D272" t="str">
            <v>UN</v>
          </cell>
          <cell r="E272">
            <v>192756.2</v>
          </cell>
        </row>
        <row r="273">
          <cell r="C273" t="str">
            <v>LAMINA PERFORADA GALVANIZADA ASTM A 653 GRADO 60 CALIBRE 18 DIAM R.005 1X2M</v>
          </cell>
          <cell r="D273" t="str">
            <v>UN</v>
          </cell>
          <cell r="E273">
            <v>178773.7</v>
          </cell>
        </row>
        <row r="274">
          <cell r="C274" t="str">
            <v>LAMINA PERFORADA GALVANIZADA ASTM A 653 GRADO 60 CALIBRE 18 DIAM R.006 1X2M</v>
          </cell>
          <cell r="D274" t="str">
            <v>UN</v>
          </cell>
          <cell r="E274">
            <v>170384.2</v>
          </cell>
        </row>
        <row r="275">
          <cell r="C275" t="str">
            <v>LAMINA PERFORADA GALVANIZADA ASTM A 653 GRADO 60 CALIBRE 18 DIAM R.008 1X2M</v>
          </cell>
          <cell r="D275" t="str">
            <v>UN</v>
          </cell>
          <cell r="E275">
            <v>173178.8</v>
          </cell>
        </row>
        <row r="276">
          <cell r="C276" t="str">
            <v>LAMINA PERFORADA GALVANIZADA ASTM A 653 GRADO 60 CALIBRE 18 DIAM R.010 1X2M</v>
          </cell>
          <cell r="D276" t="str">
            <v>UN</v>
          </cell>
          <cell r="E276">
            <v>178773.7</v>
          </cell>
        </row>
        <row r="277">
          <cell r="C277" t="str">
            <v>LAMINA PERFORADA GALVANIZADA ASTM A 653 GRADO 60 CALIBRE 18 DIAM R.016 1X2M</v>
          </cell>
          <cell r="D277" t="str">
            <v>UN</v>
          </cell>
          <cell r="E277">
            <v>220721.2</v>
          </cell>
        </row>
        <row r="278">
          <cell r="C278" t="str">
            <v>LAMINA PERFORADA GALVANIZADA ASTM A 653 GRADO 60 CALIBRE 20 DIAM R.002 1X2M</v>
          </cell>
          <cell r="D278" t="str">
            <v>UN</v>
          </cell>
          <cell r="E278">
            <v>235715.20000000001</v>
          </cell>
        </row>
        <row r="279">
          <cell r="C279" t="str">
            <v>LAMINA PERFORADA GALVANIZADA ASTM A 653 GRADO 60 CALIBRE 20 DIAM R.003 1X2M</v>
          </cell>
          <cell r="D279" t="str">
            <v>UN</v>
          </cell>
          <cell r="E279">
            <v>221363.8</v>
          </cell>
        </row>
        <row r="280">
          <cell r="C280" t="str">
            <v>LAMINA PERFORADA GALVANIZADA ASTM A 653 GRADO 60 CALIBRE 20 DIAM R.004 1X2M</v>
          </cell>
          <cell r="D280" t="str">
            <v>UN</v>
          </cell>
          <cell r="E280">
            <v>157032.4</v>
          </cell>
        </row>
        <row r="281">
          <cell r="C281" t="str">
            <v>LAMINA PERFORADA GALVANIZADA ASTM A 653 GRADO 60 CALIBRE 20 DIAM R.005 1X2M</v>
          </cell>
          <cell r="D281" t="str">
            <v>UN</v>
          </cell>
          <cell r="E281">
            <v>143049.9</v>
          </cell>
        </row>
        <row r="282">
          <cell r="C282" t="str">
            <v>LAMINA PERFORADA GALVANIZADA ASTM A 653 GRADO 60 CALIBRE 20 DIAM R.006 1X2M</v>
          </cell>
          <cell r="D282" t="str">
            <v>UN</v>
          </cell>
          <cell r="E282">
            <v>134660.4</v>
          </cell>
        </row>
        <row r="283">
          <cell r="C283" t="str">
            <v>LAMINA PERFORADA GALVANIZADA ASTM A 653 GRADO 60 CALIBRE 20 DIAM R.008 1X2M</v>
          </cell>
          <cell r="D283" t="str">
            <v>UN</v>
          </cell>
          <cell r="E283">
            <v>137456.9</v>
          </cell>
        </row>
        <row r="284">
          <cell r="C284" t="str">
            <v>LAMINA PERFORADA GALVANIZADA ASTM A 653 GRADO 60 CALIBRE 20 DIAM R.010 1X2M</v>
          </cell>
          <cell r="D284" t="str">
            <v>UN</v>
          </cell>
          <cell r="E284">
            <v>143049.9</v>
          </cell>
        </row>
        <row r="285">
          <cell r="C285" t="str">
            <v>LAMINA PERFORADA GALVANIZADA ASTM A 653 GRADO 60 CALIBRE 20 DIAM R.016 1X2M</v>
          </cell>
          <cell r="D285" t="str">
            <v>UN</v>
          </cell>
          <cell r="E285">
            <v>185009.3</v>
          </cell>
        </row>
        <row r="286">
          <cell r="C286" t="str">
            <v xml:space="preserve">LAVAMANOS AQUAJET DE COLGAR, CORONA, LINEA INSTITUCIONAL PMR </v>
          </cell>
          <cell r="D286" t="str">
            <v>UN</v>
          </cell>
          <cell r="E286">
            <v>365900</v>
          </cell>
        </row>
        <row r="287">
          <cell r="C287" t="str">
            <v>LAVAMANOS CERÁMICO BÁSICO SPAZIO CORONA REF 258612</v>
          </cell>
          <cell r="D287" t="str">
            <v>UN</v>
          </cell>
          <cell r="E287">
            <v>124900</v>
          </cell>
        </row>
        <row r="288">
          <cell r="C288" t="str">
            <v>LAVAMANOS EN ACERO INOXIDABLE DE 45 A 50 CM</v>
          </cell>
          <cell r="D288" t="str">
            <v>UN</v>
          </cell>
          <cell r="E288">
            <v>140000</v>
          </cell>
        </row>
        <row r="289">
          <cell r="C289" t="str">
            <v>LAVAMANOS MANANTIAL DE SOBREPONER CORONA REF 65026</v>
          </cell>
          <cell r="D289" t="str">
            <v>UN</v>
          </cell>
          <cell r="E289">
            <v>199900</v>
          </cell>
        </row>
        <row r="290">
          <cell r="C290" t="str">
            <v>LAVAMANOS VESSEL OVALADO D´ACQUA REF 210864</v>
          </cell>
          <cell r="D290" t="str">
            <v>UN</v>
          </cell>
          <cell r="E290">
            <v>189900</v>
          </cell>
        </row>
        <row r="291">
          <cell r="C291" t="str">
            <v xml:space="preserve">LAVAPLATOS  DE 53 X 43 </v>
          </cell>
          <cell r="D291" t="str">
            <v>UN</v>
          </cell>
          <cell r="E291">
            <v>69000</v>
          </cell>
        </row>
        <row r="292">
          <cell r="C292" t="str">
            <v xml:space="preserve">LAVAPLATOS DE 1,00 X 52 CM </v>
          </cell>
          <cell r="D292" t="str">
            <v>UN</v>
          </cell>
          <cell r="E292">
            <v>130000</v>
          </cell>
        </row>
        <row r="293">
          <cell r="C293" t="str">
            <v>LISTON  4CM X 4CM X 3MT</v>
          </cell>
          <cell r="D293" t="str">
            <v>UN</v>
          </cell>
          <cell r="E293">
            <v>5000</v>
          </cell>
        </row>
        <row r="294">
          <cell r="C294" t="str">
            <v>LISTON 2 X 4</v>
          </cell>
          <cell r="D294" t="str">
            <v>UN</v>
          </cell>
          <cell r="E294">
            <v>5300</v>
          </cell>
        </row>
        <row r="295">
          <cell r="C295" t="str">
            <v>LISTON CEDRO MACHO 5 CM X 2.5 CM X 3 M</v>
          </cell>
          <cell r="D295" t="str">
            <v>UN</v>
          </cell>
          <cell r="E295">
            <v>19750</v>
          </cell>
        </row>
        <row r="296">
          <cell r="C296" t="str">
            <v xml:space="preserve">LLAVE TERMINAL MANGUERA 1/2" ROSCADA CROMADA </v>
          </cell>
          <cell r="D296" t="str">
            <v>UN</v>
          </cell>
          <cell r="E296">
            <v>16700</v>
          </cell>
        </row>
        <row r="297">
          <cell r="C297" t="str">
            <v>LOSETA DE CONCRETO RANURADA GRIS ALFA 40X40X6</v>
          </cell>
          <cell r="D297" t="str">
            <v>M2</v>
          </cell>
          <cell r="E297">
            <v>51975</v>
          </cell>
        </row>
        <row r="298">
          <cell r="C298" t="str">
            <v>LOSETA DE CONCRETO TOPEROL GRIS ALFA 40X20X6</v>
          </cell>
          <cell r="D298" t="str">
            <v>M2</v>
          </cell>
          <cell r="E298">
            <v>46134</v>
          </cell>
        </row>
        <row r="299">
          <cell r="C299" t="str">
            <v xml:space="preserve">MADERA PLASTICA, INCLUYE INSTALACIÓN MAS PERFILERIA. </v>
          </cell>
          <cell r="D299" t="str">
            <v>M2</v>
          </cell>
          <cell r="E299">
            <v>225000</v>
          </cell>
        </row>
        <row r="300">
          <cell r="C300" t="str">
            <v>MADERA TECA 8" X 2,5"</v>
          </cell>
          <cell r="D300" t="str">
            <v>M2</v>
          </cell>
          <cell r="E300"/>
        </row>
        <row r="301">
          <cell r="C301" t="str">
            <v>MALACATE CARGA 700KG INCLUYE 20M DE TORRE</v>
          </cell>
          <cell r="D301" t="str">
            <v>DIA</v>
          </cell>
          <cell r="E301">
            <v>96390</v>
          </cell>
        </row>
        <row r="302">
          <cell r="C302" t="str">
            <v xml:space="preserve">MALLA ELECTROSOLDADA H -084 R-2.1  4MM 15 X 25 CM  6 X 2.4M =15.32KG X 30M </v>
          </cell>
          <cell r="D302" t="str">
            <v>UN</v>
          </cell>
          <cell r="E302">
            <v>272400</v>
          </cell>
        </row>
        <row r="303">
          <cell r="C303" t="str">
            <v>MALLA ELECTROSOLDADA M-084 Q-2  4MM 15 X 15CM   6 X 2.4M =19.11KG</v>
          </cell>
          <cell r="D303" t="str">
            <v>UN</v>
          </cell>
          <cell r="E303">
            <v>72300</v>
          </cell>
        </row>
        <row r="304">
          <cell r="C304" t="str">
            <v>MALLA ELECTROSOLDADA M-106 Q-3  4.5MM 15 X 15CM   6 X 2.4M =24.19KG</v>
          </cell>
          <cell r="D304" t="str">
            <v>UN</v>
          </cell>
          <cell r="E304">
            <v>81050</v>
          </cell>
        </row>
        <row r="305">
          <cell r="C305" t="str">
            <v>MALLA ELECTROSOLDADA M-131 Q-3.1  5.0MM 15 X 15CM   6 X 2.4M =29.87KG</v>
          </cell>
          <cell r="D305" t="str">
            <v>UN</v>
          </cell>
          <cell r="E305">
            <v>105200</v>
          </cell>
        </row>
        <row r="306">
          <cell r="C306" t="str">
            <v>MALLA ELECTROSOLDADA M-159 Q-4  5.5MM 15 X 15CM   6 X 2.4M =36.14KG</v>
          </cell>
          <cell r="D306" t="str">
            <v>UN</v>
          </cell>
          <cell r="E306">
            <v>122575</v>
          </cell>
        </row>
        <row r="307">
          <cell r="C307" t="str">
            <v>MALLA ELECTROSOLDADA M-188 Q-5  6.0MM 15 X 15CM   6 X 2.4M =43.01KG</v>
          </cell>
          <cell r="D307" t="str">
            <v>UN</v>
          </cell>
          <cell r="E307">
            <v>143675</v>
          </cell>
        </row>
        <row r="308">
          <cell r="C308" t="str">
            <v>MALLA ELECTROSOLDADA M-221 Q-6  6.5MM 15 X 15CM   5</v>
          </cell>
          <cell r="D308" t="str">
            <v>UN</v>
          </cell>
          <cell r="E308" t="str">
            <v>Sin precio</v>
          </cell>
        </row>
        <row r="309">
          <cell r="C309" t="str">
            <v>MALLA ELECTROSOLDADA M-221 Q-6  6.5MM 15 X 15CM   6 X 2.4M =50.48</v>
          </cell>
          <cell r="D309" t="str">
            <v>UN</v>
          </cell>
          <cell r="E309">
            <v>170550</v>
          </cell>
        </row>
        <row r="310">
          <cell r="C310" t="str">
            <v>MALLA ELECTROSOLDADA M-295  F 7.5MM C/.15M EN AMBOS SENTIDOS   6 X 2.4M  =67.21KG</v>
          </cell>
          <cell r="D310" t="str">
            <v>UN</v>
          </cell>
          <cell r="E310">
            <v>221500</v>
          </cell>
        </row>
        <row r="311">
          <cell r="C311" t="str">
            <v xml:space="preserve">MARCO MALACATE DE 2M </v>
          </cell>
          <cell r="D311" t="str">
            <v>DIA</v>
          </cell>
          <cell r="E311">
            <v>1547</v>
          </cell>
        </row>
        <row r="312">
          <cell r="C312" t="str">
            <v xml:space="preserve">MARCO PARA PUERTA EN LAMINA COLD ROLLED 0.80 A 1MT </v>
          </cell>
          <cell r="D312" t="str">
            <v>UN</v>
          </cell>
          <cell r="E312">
            <v>60000</v>
          </cell>
        </row>
        <row r="313">
          <cell r="C313" t="str">
            <v>MARCO PARA PUERTA EN METAL 0.85M + CHAPA YALE SIN LAMINA</v>
          </cell>
          <cell r="D313" t="str">
            <v>UN</v>
          </cell>
          <cell r="E313">
            <v>250000</v>
          </cell>
        </row>
        <row r="314">
          <cell r="C314" t="str">
            <v xml:space="preserve">MARTILLO GSH11-E BOSH </v>
          </cell>
          <cell r="D314" t="str">
            <v>HR</v>
          </cell>
          <cell r="E314">
            <v>33320</v>
          </cell>
        </row>
        <row r="315">
          <cell r="C315" t="str">
            <v xml:space="preserve">MARTILLO GSH11-VC BOSH </v>
          </cell>
          <cell r="D315" t="str">
            <v>HR</v>
          </cell>
          <cell r="E315">
            <v>33320</v>
          </cell>
        </row>
        <row r="316">
          <cell r="C316" t="str">
            <v xml:space="preserve">MARTILLO GSH27-VC BOSH </v>
          </cell>
          <cell r="D316" t="str">
            <v>HR</v>
          </cell>
          <cell r="E316">
            <v>33320</v>
          </cell>
        </row>
        <row r="317">
          <cell r="C317" t="str">
            <v>MARTILLOS ELECTRICOS DEWALT  25313  DIAM 1/4   6.35MM</v>
          </cell>
          <cell r="D317" t="str">
            <v>CM</v>
          </cell>
          <cell r="E317">
            <v>136.85</v>
          </cell>
        </row>
        <row r="318">
          <cell r="C318" t="str">
            <v>MARTILLOS ELECTRICOS DEWALT  25313  DIAM 5/16  7.94MM</v>
          </cell>
          <cell r="D318" t="str">
            <v>CM</v>
          </cell>
          <cell r="E318">
            <v>158.27000000000001</v>
          </cell>
        </row>
        <row r="319">
          <cell r="C319" t="str">
            <v>MARTILLOS ELECTRICOS DEWALT  25313 DIAM 1/2  12.7MM</v>
          </cell>
          <cell r="D319" t="str">
            <v>CM</v>
          </cell>
          <cell r="E319">
            <v>257.04000000000002</v>
          </cell>
        </row>
        <row r="320">
          <cell r="C320" t="str">
            <v>MARTILLOS ELECTRICOS DEWALT  25313 DIAM 3/8  9.53MM</v>
          </cell>
          <cell r="D320" t="str">
            <v>CM</v>
          </cell>
          <cell r="E320">
            <v>196.35</v>
          </cell>
        </row>
        <row r="321">
          <cell r="C321" t="str">
            <v>MARTILLOS ELECTRICOS DEWALT  25313 DIAM 5/8  15.88MM</v>
          </cell>
          <cell r="D321" t="str">
            <v>CM</v>
          </cell>
          <cell r="E321">
            <v>317.73</v>
          </cell>
        </row>
        <row r="322">
          <cell r="C322" t="str">
            <v>MARTILLOS ELECTRICOS DEWALT  25313 DIAM 7/16  11.11MM</v>
          </cell>
          <cell r="D322" t="str">
            <v>CM</v>
          </cell>
          <cell r="E322">
            <v>230.86</v>
          </cell>
        </row>
        <row r="323">
          <cell r="C323" t="str">
            <v>MARTILLOS ELECTRICOS DEWALT  25313 DIAM 9/16  14.29MM</v>
          </cell>
          <cell r="D323" t="str">
            <v>CM</v>
          </cell>
          <cell r="E323">
            <v>289.17</v>
          </cell>
        </row>
        <row r="324">
          <cell r="C324" t="str">
            <v>MASILLA PLÁSTICA x 10KG</v>
          </cell>
          <cell r="D324" t="str">
            <v>KG</v>
          </cell>
          <cell r="E324">
            <v>4800</v>
          </cell>
        </row>
        <row r="325">
          <cell r="C325" t="str">
            <v>MASILLA TOPEX JOIN COMPUND</v>
          </cell>
          <cell r="D325" t="str">
            <v>GAL</v>
          </cell>
          <cell r="E325">
            <v>10200</v>
          </cell>
        </row>
        <row r="326">
          <cell r="C326" t="str">
            <v>MÁSTICO PREPARATORIO PISO VINÍLICO</v>
          </cell>
          <cell r="D326" t="str">
            <v>M2</v>
          </cell>
          <cell r="E326">
            <v>21420</v>
          </cell>
        </row>
        <row r="327">
          <cell r="C327" t="str">
            <v>MATERIAL DE SITIO SELECCIONADO</v>
          </cell>
          <cell r="D327" t="str">
            <v>M3</v>
          </cell>
          <cell r="E327">
            <v>0</v>
          </cell>
        </row>
        <row r="328">
          <cell r="C328" t="str">
            <v>MEDIA CAÑA 90 MM COEXTRUIDO BLANCO</v>
          </cell>
          <cell r="D328" t="str">
            <v>UN</v>
          </cell>
          <cell r="E328">
            <v>31745</v>
          </cell>
        </row>
        <row r="329">
          <cell r="C329" t="str">
            <v>MEMBRANA ACUSTICA DE 3.0 MM DE ESPESOR. ROLLO DE 10 M2</v>
          </cell>
          <cell r="D329" t="str">
            <v>UN</v>
          </cell>
          <cell r="E329">
            <v>172883</v>
          </cell>
        </row>
        <row r="330">
          <cell r="C330" t="str">
            <v xml:space="preserve">MESON EN ACERO INOXIDABLE CAL 18, DESDE  0.60M HASTA 0.63M DE ANCHO </v>
          </cell>
          <cell r="D330" t="str">
            <v>M</v>
          </cell>
          <cell r="E330">
            <v>350000</v>
          </cell>
        </row>
        <row r="331">
          <cell r="C331" t="str">
            <v xml:space="preserve">MESON EN ACERO INOXIDABLE CAL 20,  DESDE 0.60M HASTA 0.63M DE ANCHO </v>
          </cell>
          <cell r="D331" t="str">
            <v>M</v>
          </cell>
          <cell r="E331">
            <v>220000</v>
          </cell>
        </row>
        <row r="332">
          <cell r="C332" t="str">
            <v>MESON EN GRANITO NATURAL CRISTAL PULIDO Y BRILLADO</v>
          </cell>
          <cell r="D332" t="str">
            <v>M</v>
          </cell>
          <cell r="E332">
            <v>330000</v>
          </cell>
        </row>
        <row r="333">
          <cell r="C333" t="str">
            <v>MESÓN LAVAMANOS ESFÉRICO 600X60 LINEAL EN ACERO INOXIDABLE, UN LAVAMANOS DE BAJA ALTURA</v>
          </cell>
          <cell r="D333" t="str">
            <v>UN</v>
          </cell>
          <cell r="E333">
            <v>1452147.48</v>
          </cell>
        </row>
        <row r="334">
          <cell r="C334" t="str">
            <v>MESÓN LAVAMANOS ESFÉRICO LINEAL 2980X60 EN ACERO INOXIDABLE CON DOS LAVAMANOS</v>
          </cell>
          <cell r="D334" t="str">
            <v>UN</v>
          </cell>
          <cell r="E334">
            <v>2823746.2399999998</v>
          </cell>
        </row>
        <row r="335">
          <cell r="C335" t="str">
            <v>MESÓN LAVAMANOS ESFÉRICO LINEAL 3780X60 EN ACERO INOXIDABLE CON TRES LAVAMANOS</v>
          </cell>
          <cell r="D335" t="str">
            <v>UN</v>
          </cell>
          <cell r="E335">
            <v>3410353.17</v>
          </cell>
        </row>
        <row r="336">
          <cell r="C336" t="str">
            <v xml:space="preserve">MEZCLADO 1/2 SACO ELECRICA </v>
          </cell>
          <cell r="D336" t="str">
            <v>DIA</v>
          </cell>
          <cell r="E336">
            <v>29155</v>
          </cell>
        </row>
        <row r="337">
          <cell r="C337" t="str">
            <v xml:space="preserve">MEZCLADORA 1 SACO ELECTRICA </v>
          </cell>
          <cell r="D337" t="str">
            <v>DIA</v>
          </cell>
          <cell r="E337">
            <v>39270</v>
          </cell>
        </row>
        <row r="338">
          <cell r="C338" t="str">
            <v>MEZCLADORA 1 SACO GASOLINA</v>
          </cell>
          <cell r="D338" t="str">
            <v>DIA</v>
          </cell>
          <cell r="E338">
            <v>41650</v>
          </cell>
        </row>
        <row r="339">
          <cell r="C339" t="str">
            <v>MEZCLADORA 1/2 SACO GASOLINA</v>
          </cell>
          <cell r="D339" t="str">
            <v>DIA</v>
          </cell>
          <cell r="E339">
            <v>32130</v>
          </cell>
        </row>
        <row r="340">
          <cell r="C340" t="str">
            <v xml:space="preserve">MEZCLADORA 1/4 DE SACO DIESEL </v>
          </cell>
          <cell r="D340" t="str">
            <v>DIA</v>
          </cell>
          <cell r="E340">
            <v>26180</v>
          </cell>
        </row>
        <row r="341">
          <cell r="C341" t="str">
            <v xml:space="preserve">MEZCLADORA 1/4 DE SACO ELECTRICA </v>
          </cell>
          <cell r="D341" t="str">
            <v>DIA</v>
          </cell>
          <cell r="E341">
            <v>26180</v>
          </cell>
        </row>
        <row r="342">
          <cell r="C342" t="str">
            <v>MINICARGADOR D236 CON MARTILLO</v>
          </cell>
          <cell r="D342" t="str">
            <v>HR</v>
          </cell>
          <cell r="E342">
            <v>113050</v>
          </cell>
        </row>
        <row r="343">
          <cell r="C343" t="str">
            <v>MINICARGADOR D236 CON PALA</v>
          </cell>
          <cell r="D343" t="str">
            <v>HR</v>
          </cell>
          <cell r="E343">
            <v>77350</v>
          </cell>
        </row>
        <row r="344">
          <cell r="C344" t="str">
            <v>MINIEXCAVADORA KOBELCO SK35SR-6</v>
          </cell>
          <cell r="D344" t="str">
            <v>HR</v>
          </cell>
          <cell r="E344">
            <v>98770</v>
          </cell>
        </row>
        <row r="345">
          <cell r="C345" t="str">
            <v>Mobiliario mesa baja cuadrada 0.7 m formica menta herraje/negro, acabado formica/formica vainilla</v>
          </cell>
          <cell r="D345" t="str">
            <v>UN</v>
          </cell>
          <cell r="E345">
            <v>491000</v>
          </cell>
        </row>
        <row r="346">
          <cell r="C346" t="str">
            <v>Mobiliario mesa cuadrada 0.80 m sevelit cbp herraje/acero inoxidable, superficie sevelit/light concrete,</v>
          </cell>
          <cell r="D346" t="str">
            <v>UN</v>
          </cell>
          <cell r="E346">
            <v>906000</v>
          </cell>
        </row>
        <row r="347">
          <cell r="C347" t="str">
            <v>Mobiliario mesa juntas rectan 8p 2.2x1.18 m aire acabado/formica blanco nieve c blanco.</v>
          </cell>
          <cell r="D347" t="str">
            <v>UN</v>
          </cell>
          <cell r="E347">
            <v>2461000</v>
          </cell>
        </row>
        <row r="348">
          <cell r="C348" t="str">
            <v>Mobiliario mesa juntas rectan 8p 2.2x1.18 m aire acabado/formica blanco, nieve c blanco,</v>
          </cell>
          <cell r="D348" t="str">
            <v>UN</v>
          </cell>
          <cell r="E348">
            <v>2461000</v>
          </cell>
        </row>
        <row r="349">
          <cell r="C349" t="str">
            <v>Mobiliario mesa redonda 1.20 m sho herraje/negro, superficie/formica vainilla, electrificacion/no.</v>
          </cell>
          <cell r="D349" t="str">
            <v>UN</v>
          </cell>
          <cell r="E349">
            <v>1372000</v>
          </cell>
        </row>
        <row r="350">
          <cell r="C350" t="str">
            <v>Mobiliario silla giratoria media frodo rueda-patin/normal, slider/no, tapizado/amareto negro, brazo/sin</v>
          </cell>
          <cell r="D350" t="str">
            <v>UN</v>
          </cell>
          <cell r="E350">
            <v>431000</v>
          </cell>
        </row>
        <row r="351">
          <cell r="C351" t="str">
            <v>Mobiliario silla juga asiento-espaldar/blanco bso,</v>
          </cell>
          <cell r="D351" t="str">
            <v>UN</v>
          </cell>
          <cell r="E351">
            <v>165000</v>
          </cell>
        </row>
        <row r="352">
          <cell r="C352" t="str">
            <v>Mobiliario silla lisboa asiento-asiento/espaldar roja (lisboa-peach-vett).</v>
          </cell>
          <cell r="D352" t="str">
            <v>UN</v>
          </cell>
          <cell r="E352">
            <v>268000</v>
          </cell>
        </row>
        <row r="353">
          <cell r="C353" t="str">
            <v>Mobiliario silla semitapizada mia asiento-espaldar/gris 423u, tapizado/murano negro, herraje/aluminio</v>
          </cell>
          <cell r="D353" t="str">
            <v>UN</v>
          </cell>
          <cell r="E353">
            <v>252000</v>
          </cell>
        </row>
        <row r="354">
          <cell r="C354" t="str">
            <v xml:space="preserve">MONTAJE MALACATE Y/O DESMONTAJE </v>
          </cell>
          <cell r="D354" t="str">
            <v>DIA</v>
          </cell>
          <cell r="E354">
            <v>80325</v>
          </cell>
        </row>
        <row r="355">
          <cell r="C355" t="str">
            <v xml:space="preserve">MONTAJE Y/O DESMONTAJE DE TORRE </v>
          </cell>
          <cell r="D355" t="str">
            <v>DIA</v>
          </cell>
          <cell r="E355">
            <v>80325</v>
          </cell>
        </row>
        <row r="356">
          <cell r="C356" t="str">
            <v>MORTERO 1:3</v>
          </cell>
          <cell r="D356" t="str">
            <v>M3</v>
          </cell>
          <cell r="E356">
            <v>402995.60835575178</v>
          </cell>
        </row>
        <row r="357">
          <cell r="C357" t="str">
            <v>MORTERO 1:4</v>
          </cell>
          <cell r="D357" t="str">
            <v>M3</v>
          </cell>
          <cell r="E357">
            <v>361753.60835575173</v>
          </cell>
        </row>
        <row r="358">
          <cell r="C358" t="str">
            <v xml:space="preserve">MORTERO DE PEGA PAÑETE TIPO N  X 40KG PEGA PAÑETE </v>
          </cell>
          <cell r="D358" t="str">
            <v>UN</v>
          </cell>
          <cell r="E358">
            <v>11800</v>
          </cell>
        </row>
        <row r="359">
          <cell r="C359" t="str">
            <v>MORTERO DE PEGA PAÑETE TIPO N  X 40KG PISOS</v>
          </cell>
          <cell r="D359" t="str">
            <v>UN</v>
          </cell>
          <cell r="E359">
            <v>13100</v>
          </cell>
        </row>
        <row r="360">
          <cell r="C360" t="str">
            <v>MORTERO PISO TIPO S-M X 40KG</v>
          </cell>
          <cell r="D360" t="str">
            <v>UN</v>
          </cell>
          <cell r="E360">
            <v>15900</v>
          </cell>
        </row>
        <row r="361">
          <cell r="C361" t="str">
            <v xml:space="preserve">MOSAICO ACUARIOS AZUL CORONA DE 30 X 30CM </v>
          </cell>
          <cell r="D361" t="str">
            <v>UN</v>
          </cell>
          <cell r="E361">
            <v>29100</v>
          </cell>
        </row>
        <row r="362">
          <cell r="C362" t="str">
            <v>MOSAICO CETUS MULTICOLOR DE 27.6 X 27.6CM</v>
          </cell>
          <cell r="D362" t="str">
            <v>UN</v>
          </cell>
          <cell r="E362">
            <v>38900</v>
          </cell>
        </row>
        <row r="363">
          <cell r="C363" t="str">
            <v>MOTOBOMBA A GASOLINA SUCCION 6MTS 1.5"</v>
          </cell>
          <cell r="D363" t="str">
            <v>DIA</v>
          </cell>
          <cell r="E363">
            <v>49980</v>
          </cell>
        </row>
        <row r="364">
          <cell r="C364" t="str">
            <v>MOTOBOMBA DIESEL SUCCION 6M 3"</v>
          </cell>
          <cell r="D364" t="str">
            <v>DIA</v>
          </cell>
          <cell r="E364">
            <v>49980</v>
          </cell>
        </row>
        <row r="365">
          <cell r="C365" t="str">
            <v>MUEBLE PARA AUDITORIO  SILLA TEATRO PLASTICA</v>
          </cell>
          <cell r="D365" t="str">
            <v>UN</v>
          </cell>
          <cell r="E365">
            <v>361200</v>
          </cell>
        </row>
        <row r="366">
          <cell r="C366" t="str">
            <v xml:space="preserve">MUEBLE PARA AUDITORIO SILLA AUDITORIO TRADICIONAL </v>
          </cell>
          <cell r="D366" t="str">
            <v>UN</v>
          </cell>
          <cell r="E366">
            <v>304500</v>
          </cell>
        </row>
        <row r="367">
          <cell r="C367" t="str">
            <v xml:space="preserve">MUEBLE PARA AUDITORIO SILLA GOLDEN CINEMA </v>
          </cell>
          <cell r="D367" t="str">
            <v>UN</v>
          </cell>
          <cell r="E367">
            <v>340000</v>
          </cell>
        </row>
        <row r="368">
          <cell r="C368" t="str">
            <v>MUROS DE FACHADA EN MAMPOSTERÍA REFORZADA E = 0.15 M CON LADRILLO ESTRUCTURAL DE PERFORACIÓN VERTICAL DE 12 X 30 X 20 CM CASAGRES</v>
          </cell>
          <cell r="D368" t="str">
            <v>M2</v>
          </cell>
          <cell r="E368">
            <v>74026</v>
          </cell>
        </row>
        <row r="369">
          <cell r="C369" t="str">
            <v>OFICIAL</v>
          </cell>
          <cell r="D369" t="str">
            <v>HR</v>
          </cell>
          <cell r="E369">
            <v>14241.137731586483</v>
          </cell>
        </row>
        <row r="370">
          <cell r="C370" t="str">
            <v xml:space="preserve">OPERADOR MALACATE SIN HORAS EXTRAS </v>
          </cell>
          <cell r="D370" t="str">
            <v>DIA</v>
          </cell>
          <cell r="E370">
            <v>80325</v>
          </cell>
        </row>
        <row r="371">
          <cell r="C371" t="str">
            <v>ORINAL ARRECIFE PARA FLUXOMETRO</v>
          </cell>
          <cell r="D371" t="str">
            <v>UN</v>
          </cell>
          <cell r="E371">
            <v>262900</v>
          </cell>
        </row>
        <row r="372">
          <cell r="C372" t="str">
            <v xml:space="preserve">ORINAL MEDIANO CON GRIFF BLANCO </v>
          </cell>
          <cell r="D372" t="str">
            <v>UN</v>
          </cell>
          <cell r="E372">
            <v>237571</v>
          </cell>
        </row>
        <row r="373">
          <cell r="C373" t="str">
            <v>ORINAL PETITE</v>
          </cell>
          <cell r="D373" t="str">
            <v>UN</v>
          </cell>
          <cell r="E373">
            <v>255700</v>
          </cell>
        </row>
        <row r="374">
          <cell r="C374" t="str">
            <v>PABMERIL PLIEGO 9" X 11"</v>
          </cell>
          <cell r="D374" t="str">
            <v>UN</v>
          </cell>
          <cell r="E374">
            <v>2000</v>
          </cell>
        </row>
        <row r="375">
          <cell r="C375" t="str">
            <v>PANEL SOLAR (Materiales+MO eléctrica)</v>
          </cell>
          <cell r="D375" t="str">
            <v>Gl</v>
          </cell>
          <cell r="E375">
            <v>851300</v>
          </cell>
        </row>
        <row r="376">
          <cell r="C376" t="str">
            <v>PAÑO COLD DE 27.7 X 27.7CM</v>
          </cell>
          <cell r="D376" t="str">
            <v>UN</v>
          </cell>
          <cell r="E376">
            <v>38000</v>
          </cell>
        </row>
        <row r="377">
          <cell r="C377" t="str">
            <v xml:space="preserve">PAÑO COLLAGE CAMEL DE 30.6 X 30.6CM </v>
          </cell>
          <cell r="D377" t="str">
            <v>UN</v>
          </cell>
          <cell r="E377">
            <v>41000</v>
          </cell>
        </row>
        <row r="378">
          <cell r="C378" t="str">
            <v>PAÑO SPRING  DE 27.7 X 27.7CM</v>
          </cell>
          <cell r="D378" t="str">
            <v>UN</v>
          </cell>
          <cell r="E378">
            <v>38000</v>
          </cell>
        </row>
        <row r="379">
          <cell r="C379" t="str">
            <v>PAPELERA</v>
          </cell>
          <cell r="D379"/>
          <cell r="E379">
            <v>29900</v>
          </cell>
        </row>
        <row r="380">
          <cell r="C380" t="str">
            <v>PAPELERA EN ACERO SATINADO</v>
          </cell>
          <cell r="D380" t="str">
            <v>UN</v>
          </cell>
          <cell r="E380">
            <v>99900</v>
          </cell>
        </row>
        <row r="381">
          <cell r="C381" t="str">
            <v>PARAL LARGO 2.00 A 3.50 M</v>
          </cell>
          <cell r="D381" t="str">
            <v>DIA</v>
          </cell>
          <cell r="E381">
            <v>249.9</v>
          </cell>
        </row>
        <row r="382">
          <cell r="C382" t="str">
            <v>PASAMANOS ESCALERA MULTIANDAMIO  PESO 2KG</v>
          </cell>
          <cell r="D382" t="str">
            <v>HR</v>
          </cell>
          <cell r="E382">
            <v>71.400000000000006</v>
          </cell>
        </row>
        <row r="383">
          <cell r="C383" t="str">
            <v>PASTO TRENZA</v>
          </cell>
          <cell r="D383" t="str">
            <v>M2</v>
          </cell>
          <cell r="E383">
            <v>10000</v>
          </cell>
        </row>
        <row r="384">
          <cell r="C384" t="str">
            <v xml:space="preserve">PEDESTAL TRAPEZOIDAL en CONCRETO DE 21Mpa, h=0.30m,  Base=0.40x0.40, Corona= 0.25x0.25, incluye acero </v>
          </cell>
          <cell r="D384" t="str">
            <v>UN</v>
          </cell>
          <cell r="E384">
            <v>83232</v>
          </cell>
        </row>
        <row r="385">
          <cell r="C385" t="str">
            <v>PEGACOR FLEX GRIS X 25K</v>
          </cell>
          <cell r="D385" t="str">
            <v>UN</v>
          </cell>
          <cell r="E385">
            <v>98900</v>
          </cell>
        </row>
        <row r="386">
          <cell r="C386" t="str">
            <v>PEGACOR GRIS X 25K</v>
          </cell>
          <cell r="D386" t="str">
            <v>UN</v>
          </cell>
          <cell r="E386">
            <v>29259.333333333332</v>
          </cell>
        </row>
        <row r="387">
          <cell r="C387" t="str">
            <v>PEGALISTO DE ALFA X 25KG</v>
          </cell>
          <cell r="D387" t="str">
            <v>UN</v>
          </cell>
          <cell r="E387">
            <v>16500</v>
          </cell>
        </row>
        <row r="388">
          <cell r="C388" t="str">
            <v>PEGANTE CERAMICO GRIS FIJALISTO X 25KG</v>
          </cell>
          <cell r="D388" t="str">
            <v>UN</v>
          </cell>
          <cell r="E388">
            <v>13866.666666666666</v>
          </cell>
        </row>
        <row r="389">
          <cell r="C389" t="str">
            <v>PERFIL CANAL CAL 24 (90MM) - 2.44M</v>
          </cell>
          <cell r="D389" t="str">
            <v>UN</v>
          </cell>
          <cell r="E389">
            <v>4100</v>
          </cell>
        </row>
        <row r="390">
          <cell r="C390" t="str">
            <v>PERFIL CANAL CAL 26 (90MM) - 2.44M</v>
          </cell>
          <cell r="D390" t="str">
            <v>UN</v>
          </cell>
          <cell r="E390">
            <v>4992</v>
          </cell>
        </row>
        <row r="391">
          <cell r="C391" t="str">
            <v>PERFIL ESTRUCTURAL CUADRADO 50 X 50 MM X 3 MM</v>
          </cell>
          <cell r="D391" t="str">
            <v>UN</v>
          </cell>
          <cell r="E391">
            <v>92900</v>
          </cell>
        </row>
        <row r="392">
          <cell r="C392" t="str">
            <v>PERFIL ESTRUCTURAL RECTANGULAR 100 MM X 50 MM X 3 MM</v>
          </cell>
          <cell r="D392" t="str">
            <v>UN</v>
          </cell>
          <cell r="E392">
            <v>159900</v>
          </cell>
        </row>
        <row r="393">
          <cell r="C393" t="str">
            <v>PERFIL METÁLICO 200 x 100 x 3 MM</v>
          </cell>
          <cell r="D393" t="str">
            <v>UN</v>
          </cell>
          <cell r="E393">
            <v>342150</v>
          </cell>
        </row>
        <row r="394">
          <cell r="C394" t="str">
            <v>PERFIL METALICO CERRADO CAL 12- 2,5MM - 6M  15 x 5CM</v>
          </cell>
          <cell r="D394" t="str">
            <v>UN</v>
          </cell>
          <cell r="E394">
            <v>182100</v>
          </cell>
        </row>
        <row r="395">
          <cell r="C395" t="str">
            <v>PERFIL METALICO CERRADO CAL 12- 2,5MM - 6M 10 x 4CM</v>
          </cell>
          <cell r="D395" t="str">
            <v>UN</v>
          </cell>
          <cell r="E395">
            <v>118700</v>
          </cell>
        </row>
        <row r="396">
          <cell r="C396" t="str">
            <v>PERFIL METALICO CERRADO CAL 12- 2,5MM - 6M 10 x 5CM</v>
          </cell>
          <cell r="D396" t="str">
            <v>UN</v>
          </cell>
          <cell r="E396">
            <v>127500</v>
          </cell>
        </row>
        <row r="397">
          <cell r="C397" t="str">
            <v>PERFIL METALICO CERRADO CAL 12- 2,5MM - 6M 12 x 6CM</v>
          </cell>
          <cell r="D397" t="str">
            <v>UN</v>
          </cell>
          <cell r="E397">
            <v>166400</v>
          </cell>
        </row>
        <row r="398">
          <cell r="C398" t="str">
            <v>PERFIL METALICO CERRADO CAL 12- 2,5MM - 6M 8x4CM</v>
          </cell>
          <cell r="D398" t="str">
            <v>UN</v>
          </cell>
          <cell r="E398">
            <v>109700</v>
          </cell>
        </row>
        <row r="399">
          <cell r="C399" t="str">
            <v>PERFIL METALICO CERRADO CAL 12- 2,5MM - 6M 9x5CM</v>
          </cell>
          <cell r="D399" t="str">
            <v>UN</v>
          </cell>
          <cell r="E399">
            <v>129000</v>
          </cell>
        </row>
        <row r="400">
          <cell r="C400" t="str">
            <v>PERFIL METÁLICO CUADRADO 100 x100 ca 14</v>
          </cell>
          <cell r="D400" t="str">
            <v>UN</v>
          </cell>
          <cell r="E400">
            <v>140800</v>
          </cell>
        </row>
        <row r="401">
          <cell r="C401" t="str">
            <v>PERFIL METALICO DE 100MM X 100MM X 6M cal 11</v>
          </cell>
          <cell r="D401" t="str">
            <v>UN</v>
          </cell>
          <cell r="E401">
            <v>220600</v>
          </cell>
        </row>
        <row r="402">
          <cell r="C402" t="str">
            <v>PERFIL METALICO DE 100MM X 100MM X 6M cal 12</v>
          </cell>
          <cell r="D402" t="str">
            <v>UN</v>
          </cell>
          <cell r="E402">
            <v>182000</v>
          </cell>
        </row>
        <row r="403">
          <cell r="C403" t="str">
            <v>PERFIL METALICO DE 100MM X 100MM X 6M cal 14</v>
          </cell>
          <cell r="D403" t="str">
            <v>UN</v>
          </cell>
          <cell r="E403">
            <v>146400</v>
          </cell>
        </row>
        <row r="404">
          <cell r="C404" t="str">
            <v>PERFIL METÁLICO RECTANGULAR 300MM X 100MM X 3 MM</v>
          </cell>
          <cell r="D404" t="str">
            <v>UN</v>
          </cell>
          <cell r="E404">
            <v>482950</v>
          </cell>
        </row>
        <row r="405">
          <cell r="C405" t="str">
            <v>PERFIL OMEGA CAL 24- 2.44M</v>
          </cell>
          <cell r="D405" t="str">
            <v>UN</v>
          </cell>
          <cell r="E405">
            <v>3225</v>
          </cell>
        </row>
        <row r="406">
          <cell r="C406" t="str">
            <v>PERFIL OMEGA CAL 26- 2.44M</v>
          </cell>
          <cell r="D406" t="str">
            <v>UN</v>
          </cell>
          <cell r="E406">
            <v>2831</v>
          </cell>
        </row>
        <row r="407">
          <cell r="C407" t="str">
            <v>PERFIL PARAL CAL 24- 2.44M</v>
          </cell>
          <cell r="D407" t="str">
            <v>UN</v>
          </cell>
          <cell r="E407">
            <v>5100</v>
          </cell>
        </row>
        <row r="408">
          <cell r="C408" t="str">
            <v>PERFIL PARAL CAL 26- 2.44M</v>
          </cell>
          <cell r="D408" t="str">
            <v>UN</v>
          </cell>
          <cell r="E408">
            <v>6424.333333333333</v>
          </cell>
        </row>
        <row r="409">
          <cell r="C409" t="str">
            <v xml:space="preserve">PERFIL TE 1" X 1/8 </v>
          </cell>
          <cell r="D409" t="str">
            <v>UN</v>
          </cell>
          <cell r="E409">
            <v>26600</v>
          </cell>
        </row>
        <row r="410">
          <cell r="C410" t="str">
            <v>PERFIL TUBULAR EN ACERO PARA PASAMANOS 1 1/2" CAL 16 X 6M</v>
          </cell>
          <cell r="D410" t="str">
            <v>UN</v>
          </cell>
          <cell r="E410">
            <v>39000</v>
          </cell>
        </row>
        <row r="411">
          <cell r="C411" t="str">
            <v>PERFIL U 6 MM 2,10M POLICARBONATO</v>
          </cell>
          <cell r="D411" t="str">
            <v>UN</v>
          </cell>
          <cell r="E411">
            <v>15000</v>
          </cell>
        </row>
        <row r="412">
          <cell r="C412" t="str">
            <v>PERFIL VIGUETA CAL 24</v>
          </cell>
          <cell r="D412" t="str">
            <v>UN</v>
          </cell>
          <cell r="E412">
            <v>2650</v>
          </cell>
        </row>
        <row r="413">
          <cell r="C413" t="str">
            <v>PERFIL VIGUETA CAL 26</v>
          </cell>
          <cell r="D413" t="str">
            <v>UN</v>
          </cell>
          <cell r="E413">
            <v>3475</v>
          </cell>
        </row>
        <row r="414">
          <cell r="C414" t="str">
            <v xml:space="preserve">PERFORADORA PARA PILOTES 30CM </v>
          </cell>
          <cell r="D414" t="str">
            <v>M</v>
          </cell>
          <cell r="E414">
            <v>40698</v>
          </cell>
        </row>
        <row r="415">
          <cell r="C415" t="str">
            <v>PERFORADORA PARA PILOTES 40CM</v>
          </cell>
          <cell r="D415" t="str">
            <v>M</v>
          </cell>
          <cell r="E415">
            <v>53550</v>
          </cell>
        </row>
        <row r="416">
          <cell r="C416" t="str">
            <v>PERFORACION PILOTES HASTA DIAMETRO DE 1.20 M</v>
          </cell>
          <cell r="D416" t="str">
            <v>M3</v>
          </cell>
          <cell r="E416">
            <v>120000</v>
          </cell>
        </row>
        <row r="417">
          <cell r="C417" t="str">
            <v xml:space="preserve">PINTULUX 3 EN 1 DE PINTUCO </v>
          </cell>
          <cell r="D417" t="str">
            <v>GAL</v>
          </cell>
          <cell r="E417">
            <v>65900</v>
          </cell>
        </row>
        <row r="418">
          <cell r="C418" t="str">
            <v xml:space="preserve">PINTURA BITUMINOSA </v>
          </cell>
          <cell r="D418" t="str">
            <v>GAL</v>
          </cell>
          <cell r="E418">
            <v>50000</v>
          </cell>
        </row>
        <row r="419">
          <cell r="C419" t="str">
            <v xml:space="preserve">PINTURA EN ACEITE NEGRO MATTE </v>
          </cell>
          <cell r="D419" t="str">
            <v>GAL</v>
          </cell>
          <cell r="E419">
            <v>42000</v>
          </cell>
        </row>
        <row r="420">
          <cell r="C420" t="str">
            <v xml:space="preserve">PINTURA EN AGUA NEGRO MATTE </v>
          </cell>
          <cell r="D420" t="str">
            <v>GAL</v>
          </cell>
          <cell r="E420">
            <v>38000</v>
          </cell>
        </row>
        <row r="421">
          <cell r="C421" t="str">
            <v xml:space="preserve">PINTURA EN AGUA TIPO 2 </v>
          </cell>
          <cell r="D421" t="str">
            <v>GAL</v>
          </cell>
          <cell r="E421">
            <v>28000</v>
          </cell>
        </row>
        <row r="422">
          <cell r="C422" t="str">
            <v>PINTURA EPOXICA</v>
          </cell>
          <cell r="D422" t="str">
            <v>GAL</v>
          </cell>
          <cell r="E422">
            <v>107000</v>
          </cell>
        </row>
        <row r="423">
          <cell r="C423" t="str">
            <v xml:space="preserve">PISO ANTIDESLIZANTE PIZARRA MULTICOLOR O NEGRA </v>
          </cell>
          <cell r="D423" t="str">
            <v>M2</v>
          </cell>
          <cell r="E423">
            <v>26900</v>
          </cell>
        </row>
        <row r="424">
          <cell r="C424" t="str">
            <v xml:space="preserve">PISO EN PORCELANATO 0.28 X 0.57M  MATTE </v>
          </cell>
          <cell r="D424" t="str">
            <v>M2</v>
          </cell>
          <cell r="E424">
            <v>39900</v>
          </cell>
        </row>
        <row r="425">
          <cell r="C425" t="str">
            <v xml:space="preserve">PISO EN PORCELANATO 0.57 X 0.57M  MATTE </v>
          </cell>
          <cell r="D425" t="str">
            <v>M2</v>
          </cell>
          <cell r="E425">
            <v>44900</v>
          </cell>
        </row>
        <row r="426">
          <cell r="C426" t="str">
            <v>PISO VINÍLICO EN ROLLO GERFLOR CLASSIC</v>
          </cell>
          <cell r="D426" t="str">
            <v>M2</v>
          </cell>
          <cell r="E426">
            <v>68425</v>
          </cell>
        </row>
        <row r="427">
          <cell r="C427" t="str">
            <v>PLACA GYPLAC FONOABSORBENTE EXSOUND PERFORACIÓN CUADRADA BORDE REBAJADO 1.20 X 2.40</v>
          </cell>
          <cell r="D427" t="str">
            <v>UN</v>
          </cell>
          <cell r="E427">
            <v>180000</v>
          </cell>
        </row>
        <row r="428">
          <cell r="C428" t="str">
            <v xml:space="preserve">PLACA YESO TIPO GYPLAC ESTANDAR 1/2" (12.7 MM) DE 1.22 X 2.44 MM. </v>
          </cell>
          <cell r="D428" t="str">
            <v>UN</v>
          </cell>
          <cell r="E428">
            <v>21900</v>
          </cell>
        </row>
        <row r="429">
          <cell r="C429" t="str">
            <v xml:space="preserve">PLACA YESO TIPO GYPLAC RH. 1/2" (12.7 MM) DE 1.22 X 2.44 MM </v>
          </cell>
          <cell r="D429" t="str">
            <v>UN</v>
          </cell>
          <cell r="E429">
            <v>33911.5</v>
          </cell>
        </row>
        <row r="430">
          <cell r="C430" t="str">
            <v>PLASTICO TRANSPARENTE CAL 6 de 6M X 4M</v>
          </cell>
          <cell r="D430" t="str">
            <v>UN</v>
          </cell>
          <cell r="E430">
            <v>15000</v>
          </cell>
        </row>
        <row r="431">
          <cell r="C431" t="str">
            <v>PLATAFORMA 1.40MT PESO 15KG</v>
          </cell>
          <cell r="D431"/>
          <cell r="E431">
            <v>279.64999999999998</v>
          </cell>
        </row>
        <row r="432">
          <cell r="C432" t="str">
            <v>PLATAFORMA 3MT PESO 30.0 KG</v>
          </cell>
          <cell r="D432"/>
          <cell r="E432">
            <v>583.1</v>
          </cell>
        </row>
        <row r="433">
          <cell r="C433" t="str">
            <v>PLATINA  2'' X 1/4''</v>
          </cell>
          <cell r="D433"/>
          <cell r="E433">
            <v>48700</v>
          </cell>
        </row>
        <row r="434">
          <cell r="C434" t="str">
            <v>PLATINA DE 0.22 X 0.22 X 1.2 MM</v>
          </cell>
          <cell r="D434" t="str">
            <v>UN</v>
          </cell>
          <cell r="E434"/>
        </row>
        <row r="435">
          <cell r="C435" t="str">
            <v>PLETINA 220x350x12 MM</v>
          </cell>
          <cell r="D435" t="str">
            <v>UN</v>
          </cell>
          <cell r="E435">
            <v>12000</v>
          </cell>
        </row>
        <row r="436">
          <cell r="C436" t="str">
            <v>PLETINA EN LÁMINA COLD ROLLED CAL 10</v>
          </cell>
          <cell r="D436" t="str">
            <v>M2</v>
          </cell>
          <cell r="E436">
            <v>25838</v>
          </cell>
        </row>
        <row r="437">
          <cell r="C437" t="str">
            <v>PLUMA 250KG CON BALDE</v>
          </cell>
          <cell r="D437" t="str">
            <v>DIA</v>
          </cell>
          <cell r="E437">
            <v>29750</v>
          </cell>
        </row>
        <row r="438">
          <cell r="C438" t="str">
            <v>POCETA EN ACERO INOXIDABLE 0,50 X 0,75 X 0,25</v>
          </cell>
          <cell r="D438" t="str">
            <v>UN</v>
          </cell>
          <cell r="E438">
            <v>420000</v>
          </cell>
        </row>
        <row r="439">
          <cell r="C439" t="str">
            <v>POLEA MULTIANDAMIO PESO 5KG</v>
          </cell>
          <cell r="D439"/>
          <cell r="E439">
            <v>295.12</v>
          </cell>
        </row>
        <row r="440">
          <cell r="C440" t="str">
            <v>POLIETILENO NEGRO CAL 3.5  150MT X 3MT</v>
          </cell>
          <cell r="D440" t="str">
            <v>UN</v>
          </cell>
          <cell r="E440">
            <v>519900</v>
          </cell>
        </row>
        <row r="441">
          <cell r="C441" t="str">
            <v xml:space="preserve">PROCESO DE MACHIMBRADO </v>
          </cell>
          <cell r="D441" t="str">
            <v>UN</v>
          </cell>
          <cell r="E441">
            <v>3000</v>
          </cell>
        </row>
        <row r="442">
          <cell r="C442" t="str">
            <v>PUERTAS</v>
          </cell>
          <cell r="D442" t="str">
            <v>M2</v>
          </cell>
          <cell r="E442">
            <v>535219</v>
          </cell>
        </row>
        <row r="443">
          <cell r="C443" t="str">
            <v>PUERTAS ACCESO PRINCIPAL TIPO SPIDER CON VIDRIO TEMPLADO DE 10 MM</v>
          </cell>
          <cell r="D443" t="str">
            <v>M2</v>
          </cell>
          <cell r="E443">
            <v>495000</v>
          </cell>
        </row>
        <row r="444">
          <cell r="C444" t="str">
            <v xml:space="preserve">PUERTAS CORTAFUEGO + INSTALACIÓN </v>
          </cell>
          <cell r="D444" t="str">
            <v>UN</v>
          </cell>
          <cell r="E444">
            <v>1806979.2999999998</v>
          </cell>
        </row>
        <row r="445">
          <cell r="C445" t="str">
            <v>PUERTAS Y VENTANAS EN TABLA PARA CAMPAMENTO</v>
          </cell>
          <cell r="D445" t="str">
            <v>M2</v>
          </cell>
          <cell r="E445">
            <v>2975</v>
          </cell>
        </row>
        <row r="446">
          <cell r="C446" t="str">
            <v>PULIDORA PISOS</v>
          </cell>
          <cell r="D446" t="str">
            <v>DIA</v>
          </cell>
          <cell r="E446">
            <v>16608</v>
          </cell>
        </row>
        <row r="447">
          <cell r="C447" t="str">
            <v>PUNTILLA CON CABEZA 1"</v>
          </cell>
          <cell r="D447" t="str">
            <v>LB</v>
          </cell>
          <cell r="E447">
            <v>2401.6666666666665</v>
          </cell>
        </row>
        <row r="448">
          <cell r="C448" t="str">
            <v>PUNTILLA CON CABEZA 2"</v>
          </cell>
          <cell r="D448" t="str">
            <v>LB</v>
          </cell>
          <cell r="E448">
            <v>3399</v>
          </cell>
        </row>
        <row r="449">
          <cell r="C449" t="str">
            <v>PUNTILLA CON CABEZA 3"</v>
          </cell>
          <cell r="D449" t="str">
            <v>LB</v>
          </cell>
          <cell r="E449">
            <v>2140</v>
          </cell>
        </row>
        <row r="450">
          <cell r="C450" t="str">
            <v>REGLA VIBRATORIA 4M</v>
          </cell>
          <cell r="D450" t="str">
            <v>DIA</v>
          </cell>
          <cell r="E450">
            <v>36295</v>
          </cell>
        </row>
        <row r="451">
          <cell r="C451" t="str">
            <v>Retiro de material sobrante</v>
          </cell>
          <cell r="D451" t="str">
            <v>M3</v>
          </cell>
          <cell r="E451">
            <v>25715</v>
          </cell>
        </row>
        <row r="452">
          <cell r="C452" t="str">
            <v>RETROEXCAVADORA CATERPILLAR 312BL</v>
          </cell>
          <cell r="D452" t="str">
            <v>HR</v>
          </cell>
          <cell r="E452">
            <v>151130</v>
          </cell>
        </row>
        <row r="453">
          <cell r="C453" t="str">
            <v>RETROEXCAVADORA KOBELCO 170</v>
          </cell>
          <cell r="D453" t="str">
            <v>HR</v>
          </cell>
          <cell r="E453">
            <v>192780</v>
          </cell>
        </row>
        <row r="454">
          <cell r="C454" t="str">
            <v>RETROEXCAVADORA KOBELCO 210</v>
          </cell>
          <cell r="D454" t="str">
            <v>HR</v>
          </cell>
          <cell r="E454">
            <v>203490</v>
          </cell>
        </row>
        <row r="455">
          <cell r="C455" t="str">
            <v>REVOQUE MURO INTERIOR INCLUYE FILOS Y DILATACIONES</v>
          </cell>
          <cell r="D455" t="str">
            <v>M2</v>
          </cell>
          <cell r="E455">
            <v>26589</v>
          </cell>
        </row>
        <row r="456">
          <cell r="C456" t="str">
            <v xml:space="preserve">RODACHINES ANDAMIO MULTIDIRECCIONAL </v>
          </cell>
          <cell r="D456"/>
          <cell r="E456">
            <v>773.5</v>
          </cell>
        </row>
        <row r="457">
          <cell r="C457" t="str">
            <v xml:space="preserve">RODACHINES PARA ANDAMIO TUBULAR </v>
          </cell>
          <cell r="D457" t="str">
            <v>DIA</v>
          </cell>
          <cell r="E457">
            <v>821.1</v>
          </cell>
        </row>
        <row r="458">
          <cell r="C458" t="str">
            <v>RODAPIE 1.4MT PESO 1.5KG</v>
          </cell>
          <cell r="D458"/>
          <cell r="E458">
            <v>80.92</v>
          </cell>
        </row>
        <row r="459">
          <cell r="C459" t="str">
            <v>RODAPIE 3MT PESO 3KG</v>
          </cell>
          <cell r="D459"/>
          <cell r="E459">
            <v>309.39999999999998</v>
          </cell>
        </row>
        <row r="460">
          <cell r="C460" t="str">
            <v>RODAPIES 1.4MT</v>
          </cell>
          <cell r="D460"/>
          <cell r="E460">
            <v>83.3</v>
          </cell>
        </row>
        <row r="461">
          <cell r="C461" t="str">
            <v xml:space="preserve">RODAPIES 3MT </v>
          </cell>
          <cell r="D461"/>
          <cell r="E461">
            <v>166.6</v>
          </cell>
        </row>
        <row r="462">
          <cell r="C462" t="str">
            <v>ROTOMARTILLO DEWALT 25313</v>
          </cell>
          <cell r="D462" t="str">
            <v>HR</v>
          </cell>
          <cell r="E462">
            <v>33320</v>
          </cell>
        </row>
        <row r="463">
          <cell r="C463" t="str">
            <v>SANITARIO POWER ONE REF 277351</v>
          </cell>
          <cell r="D463" t="str">
            <v>UN</v>
          </cell>
          <cell r="E463">
            <v>501900</v>
          </cell>
        </row>
        <row r="464">
          <cell r="C464" t="str">
            <v>SARNAFIL S-327 INSTALADA A TODO COSTO (INCLUYE PREOPARACIÓN DE SUPERFICIE METALSHEET, ARANDELAS DE FIJACIÓN Y SELLO PERIMETRAL CON SIKAFLEX 252 O 221</v>
          </cell>
          <cell r="D464" t="str">
            <v>M2</v>
          </cell>
          <cell r="E464">
            <v>95000</v>
          </cell>
        </row>
        <row r="465">
          <cell r="C465" t="str">
            <v>SECADOR DE MANOS ELECTRICO</v>
          </cell>
          <cell r="D465" t="str">
            <v>UN</v>
          </cell>
          <cell r="E465">
            <v>978264</v>
          </cell>
        </row>
        <row r="466">
          <cell r="C466" t="str">
            <v xml:space="preserve">SERVICIO DE DEMOLICION + OPERARIO CON TALADRO ROROPERCUTOR </v>
          </cell>
          <cell r="D466" t="str">
            <v>HR</v>
          </cell>
          <cell r="E466">
            <v>33320</v>
          </cell>
        </row>
        <row r="467">
          <cell r="C467" t="str">
            <v xml:space="preserve">SIFON </v>
          </cell>
          <cell r="D467" t="str">
            <v>UN</v>
          </cell>
          <cell r="E467">
            <v>14200</v>
          </cell>
        </row>
        <row r="468">
          <cell r="C468" t="str">
            <v>SIKA- 1 IMPERMEABILIZANTE INTEGRAL MORTEROS</v>
          </cell>
          <cell r="D468" t="str">
            <v>KG</v>
          </cell>
          <cell r="E468">
            <v>10092.385964912281</v>
          </cell>
        </row>
        <row r="469">
          <cell r="C469" t="str">
            <v xml:space="preserve">SIKA 3 </v>
          </cell>
          <cell r="D469" t="str">
            <v>KG</v>
          </cell>
          <cell r="E469">
            <v>10380</v>
          </cell>
        </row>
        <row r="470">
          <cell r="C470" t="str">
            <v>SIKA ACRIL TECHO 7</v>
          </cell>
          <cell r="D470" t="str">
            <v>GAL</v>
          </cell>
          <cell r="E470">
            <v>39900</v>
          </cell>
        </row>
        <row r="471">
          <cell r="C471" t="str">
            <v>SIKA ANTISOL ROJO X 16KG</v>
          </cell>
          <cell r="D471" t="str">
            <v>UN</v>
          </cell>
          <cell r="E471">
            <v>219900</v>
          </cell>
        </row>
        <row r="472">
          <cell r="C472" t="str">
            <v>SIKA IMPER MUR X 2KG</v>
          </cell>
          <cell r="D472" t="str">
            <v>KG</v>
          </cell>
          <cell r="E472">
            <v>40900</v>
          </cell>
        </row>
        <row r="473">
          <cell r="C473" t="str">
            <v>SIKA SEPAROL</v>
          </cell>
          <cell r="D473" t="str">
            <v>KG</v>
          </cell>
          <cell r="E473">
            <v>16102</v>
          </cell>
        </row>
        <row r="474">
          <cell r="C474" t="str">
            <v>SIKA SEPAROL ECOLOGICO X 20KG</v>
          </cell>
          <cell r="D474" t="str">
            <v>UN</v>
          </cell>
          <cell r="E474">
            <v>7940</v>
          </cell>
        </row>
        <row r="475">
          <cell r="C475" t="str">
            <v>SIKA SEPAROL N X 20KG</v>
          </cell>
          <cell r="D475" t="str">
            <v>UN</v>
          </cell>
          <cell r="E475">
            <v>7940</v>
          </cell>
        </row>
        <row r="476">
          <cell r="C476" t="str">
            <v>SIKADUR - 32 PRIMER</v>
          </cell>
          <cell r="D476" t="str">
            <v>KG</v>
          </cell>
          <cell r="E476">
            <v>74130.875</v>
          </cell>
        </row>
        <row r="477">
          <cell r="C477" t="str">
            <v>SIKADUR - 42 ANCLAJE  X5KG</v>
          </cell>
          <cell r="D477" t="str">
            <v>UN</v>
          </cell>
          <cell r="E477">
            <v>120892</v>
          </cell>
        </row>
        <row r="478">
          <cell r="C478" t="str">
            <v>SIKADUR 31 ADHESIVO X 2KG</v>
          </cell>
          <cell r="D478" t="str">
            <v>KG</v>
          </cell>
          <cell r="E478">
            <v>83817.5</v>
          </cell>
        </row>
        <row r="479">
          <cell r="C479" t="str">
            <v>SIKADUR COMBIFLEX H-15 ROLLO X 12.5 M</v>
          </cell>
          <cell r="D479" t="str">
            <v>UN</v>
          </cell>
          <cell r="E479">
            <v>1232691</v>
          </cell>
        </row>
        <row r="480">
          <cell r="C480" t="str">
            <v>SIKADUR PANEL</v>
          </cell>
          <cell r="D480" t="str">
            <v>KG</v>
          </cell>
          <cell r="E480">
            <v>40141</v>
          </cell>
        </row>
        <row r="481">
          <cell r="C481" t="str">
            <v>SIKAFLEX 1A TUBO 305</v>
          </cell>
          <cell r="D481" t="str">
            <v>UN</v>
          </cell>
          <cell r="E481">
            <v>24475</v>
          </cell>
        </row>
        <row r="482">
          <cell r="C482" t="str">
            <v>SIKAPLAN 12 G CO ROLLO * 32M2</v>
          </cell>
          <cell r="D482" t="str">
            <v>UN</v>
          </cell>
          <cell r="E482">
            <v>1061256.28</v>
          </cell>
        </row>
        <row r="483">
          <cell r="C483" t="str">
            <v>SIKAPLAN 12G CO</v>
          </cell>
          <cell r="D483" t="str">
            <v>M2</v>
          </cell>
          <cell r="E483">
            <v>37750</v>
          </cell>
        </row>
        <row r="484">
          <cell r="C484" t="str">
            <v>SILICONA TUBO 300 ML</v>
          </cell>
          <cell r="D484" t="str">
            <v>UN</v>
          </cell>
          <cell r="E484">
            <v>8538.75</v>
          </cell>
        </row>
        <row r="485">
          <cell r="C485" t="str">
            <v xml:space="preserve">SISTEMA DE PUERTA CORREDISA  0.90MT+ PICO DE LORO SIN LAMINA </v>
          </cell>
          <cell r="D485" t="str">
            <v>UN</v>
          </cell>
          <cell r="E485">
            <v>490000</v>
          </cell>
        </row>
        <row r="486">
          <cell r="C486" t="str">
            <v>SOLDADURA ELÉCTRICA 3/32" 68 BARRAS</v>
          </cell>
          <cell r="D486" t="str">
            <v>KG</v>
          </cell>
          <cell r="E486">
            <v>12000</v>
          </cell>
        </row>
        <row r="487">
          <cell r="C487" t="str">
            <v>SOLDADURA ELECTRICA TIPO WESTARCO SUPER E- 6013  DE 1/8 O SIMILAR</v>
          </cell>
          <cell r="D487" t="str">
            <v>KG</v>
          </cell>
          <cell r="E487">
            <v>10500</v>
          </cell>
        </row>
        <row r="488">
          <cell r="C488" t="str">
            <v>SOLDADURA PISO VINÍLICO</v>
          </cell>
          <cell r="D488" t="str">
            <v>ML</v>
          </cell>
          <cell r="E488">
            <v>4165</v>
          </cell>
        </row>
        <row r="489">
          <cell r="C489" t="str">
            <v>SOLDADURA PVC LIQUIDA 1/4</v>
          </cell>
          <cell r="D489" t="str">
            <v>UN</v>
          </cell>
          <cell r="E489">
            <v>56400</v>
          </cell>
        </row>
        <row r="490">
          <cell r="C490" t="str">
            <v>SOPLETE GAS CON GATILLO QUEMADOR 25-35-50MM</v>
          </cell>
          <cell r="D490" t="str">
            <v>HH</v>
          </cell>
          <cell r="E490">
            <v>17862.5</v>
          </cell>
        </row>
        <row r="491">
          <cell r="C491" t="str">
            <v xml:space="preserve">SP CERRADURA MANIJA ASIS YALE  PARA BAÑO </v>
          </cell>
          <cell r="D491" t="str">
            <v>UN</v>
          </cell>
          <cell r="E491">
            <v>72900</v>
          </cell>
        </row>
        <row r="492">
          <cell r="C492" t="str">
            <v xml:space="preserve">SP CERRADURA MANIJA SATIN ATLANTA   PARA BAÑO </v>
          </cell>
          <cell r="D492" t="str">
            <v>UN</v>
          </cell>
          <cell r="E492">
            <v>45900</v>
          </cell>
        </row>
        <row r="493">
          <cell r="C493" t="str">
            <v>SUBBASE INCLUYE TRANSPORTE</v>
          </cell>
          <cell r="D493" t="str">
            <v>M3</v>
          </cell>
          <cell r="E493">
            <v>65000</v>
          </cell>
        </row>
        <row r="494">
          <cell r="C494" t="str">
            <v>SUBCONTRATO BARANDAS ESCALERAS TODO INCLUIDO</v>
          </cell>
          <cell r="D494" t="str">
            <v>M</v>
          </cell>
          <cell r="E494">
            <v>410000</v>
          </cell>
        </row>
        <row r="495">
          <cell r="C495" t="str">
            <v>SUBCONTRATO INSTALACION PISO TERRAZO Y DILATACION PLASTICA. INCLUYE DESTRONQUE, PULIDA Y BRILLADA.</v>
          </cell>
          <cell r="D495" t="str">
            <v>M2</v>
          </cell>
          <cell r="E495">
            <v>30113</v>
          </cell>
        </row>
        <row r="496">
          <cell r="C496" t="str">
            <v xml:space="preserve">SUBCONTRATO INTALACIÓN Y PULIDA DE GUARDAESCOBA EN TERRAZO </v>
          </cell>
          <cell r="D496" t="str">
            <v>M2</v>
          </cell>
          <cell r="E496">
            <v>1025.4000000000001</v>
          </cell>
        </row>
        <row r="497">
          <cell r="C497" t="str">
            <v>SUBCONTRATO PASAMANOS EN ACERO INOXIDABLE 5MM TODO INCLUIDO</v>
          </cell>
          <cell r="D497" t="str">
            <v>M</v>
          </cell>
          <cell r="E497">
            <v>160000</v>
          </cell>
        </row>
        <row r="498">
          <cell r="C498" t="str">
            <v xml:space="preserve">SUBCONTRATO PULIDA, RE PULIDA, DIAMANTADA Y SELLADA DE ESCALERAS EN TERRAZO </v>
          </cell>
          <cell r="D498" t="str">
            <v>M</v>
          </cell>
          <cell r="E498">
            <v>40000</v>
          </cell>
        </row>
        <row r="499">
          <cell r="C499" t="str">
            <v xml:space="preserve">SUBCONTRATO PULIDORA PARA PISOS EN CONCRETO </v>
          </cell>
          <cell r="D499" t="str">
            <v>M2</v>
          </cell>
          <cell r="E499">
            <v>13000</v>
          </cell>
        </row>
        <row r="500">
          <cell r="C500" t="str">
            <v>SUBCONTRATO TODO COSTO PÉRGOLA CON ESTRUCTURA METÁLICA, PERFILERÍA EN PVC TEXTURIZADO MADERA Y CUBIERTA EN VIDRIO.</v>
          </cell>
          <cell r="D500" t="str">
            <v>M2</v>
          </cell>
          <cell r="E500">
            <v>395000</v>
          </cell>
        </row>
        <row r="501">
          <cell r="C501" t="str">
            <v>Suministro salida tomacorriente campamento</v>
          </cell>
          <cell r="D501" t="str">
            <v>UN</v>
          </cell>
          <cell r="E501">
            <v>33525</v>
          </cell>
        </row>
        <row r="502">
          <cell r="C502" t="str">
            <v>Suministro salidas de iluminación campamento</v>
          </cell>
          <cell r="D502" t="str">
            <v>UN</v>
          </cell>
          <cell r="E502">
            <v>45760</v>
          </cell>
        </row>
        <row r="503">
          <cell r="C503" t="str">
            <v>SUMINISTRO MOBILIARIO</v>
          </cell>
          <cell r="D503" t="str">
            <v>GL</v>
          </cell>
          <cell r="E503">
            <v>250768974</v>
          </cell>
        </row>
        <row r="504">
          <cell r="C504" t="str">
            <v>SUMINISTRO, TRANSPORTE E INSTALACION PUERTAS Y VENTANAS METALICAS EN LÁMINA COLD ROLLED CAL. 18 TIPO REJILLA</v>
          </cell>
          <cell r="D504" t="str">
            <v>M2</v>
          </cell>
          <cell r="E504">
            <v>463768</v>
          </cell>
        </row>
        <row r="505">
          <cell r="C505" t="str">
            <v>SUPERBOARD (2.44 X 1.22) E= 10 MM</v>
          </cell>
          <cell r="D505" t="str">
            <v>UN</v>
          </cell>
          <cell r="E505">
            <v>62609.75</v>
          </cell>
        </row>
        <row r="506">
          <cell r="C506" t="str">
            <v>SUPERBOARD (2.44 X 1.22) E= 6 MM</v>
          </cell>
          <cell r="D506" t="str">
            <v>UN</v>
          </cell>
          <cell r="E506">
            <v>37333</v>
          </cell>
        </row>
        <row r="507">
          <cell r="C507" t="str">
            <v>SUPERBOARD (2.44 X 1.22) E= 8 MM</v>
          </cell>
          <cell r="D507" t="str">
            <v>UN</v>
          </cell>
          <cell r="E507">
            <v>49692.5</v>
          </cell>
        </row>
        <row r="508">
          <cell r="C508" t="str">
            <v>TABLA 24CM X 2CM X 3,00MT</v>
          </cell>
          <cell r="D508" t="str">
            <v>UN</v>
          </cell>
          <cell r="E508">
            <v>11000</v>
          </cell>
        </row>
        <row r="509">
          <cell r="C509" t="str">
            <v>TABLA BURRA 24 CM * 2.5 CM * 3 M</v>
          </cell>
          <cell r="D509" t="str">
            <v>UN</v>
          </cell>
          <cell r="E509">
            <v>25000</v>
          </cell>
        </row>
        <row r="510">
          <cell r="C510" t="str">
            <v>TABLA CHAPA EN CEDRO MACHO 30 CM X 2 CM X 3 M</v>
          </cell>
          <cell r="D510" t="str">
            <v>UN</v>
          </cell>
          <cell r="E510">
            <v>14181</v>
          </cell>
        </row>
        <row r="511">
          <cell r="C511" t="str">
            <v xml:space="preserve">TABLERO DE 0.35 X 1.40 </v>
          </cell>
          <cell r="D511" t="str">
            <v>DIA</v>
          </cell>
          <cell r="E511">
            <v>208.25</v>
          </cell>
        </row>
        <row r="512">
          <cell r="C512" t="str">
            <v xml:space="preserve">TABLERO DE 0.45 X 1.40 </v>
          </cell>
          <cell r="D512" t="str">
            <v>DIA</v>
          </cell>
          <cell r="E512">
            <v>208.25</v>
          </cell>
        </row>
        <row r="513">
          <cell r="C513" t="str">
            <v>TABLERO DE 0.50 X 1.40</v>
          </cell>
          <cell r="D513" t="str">
            <v>DIA</v>
          </cell>
          <cell r="E513">
            <v>208.25</v>
          </cell>
        </row>
        <row r="514">
          <cell r="C514" t="str">
            <v>TABLERO DE 0.70 X 1.40</v>
          </cell>
          <cell r="D514" t="str">
            <v>DIA</v>
          </cell>
          <cell r="E514">
            <v>291.55</v>
          </cell>
        </row>
        <row r="515">
          <cell r="C515" t="str">
            <v>TABLETAS DE ZAPAN DE 18 CM X 2 CM X 3 M</v>
          </cell>
          <cell r="D515" t="str">
            <v>UN</v>
          </cell>
          <cell r="E515">
            <v>40000</v>
          </cell>
        </row>
        <row r="516">
          <cell r="C516" t="str">
            <v>TABLETAS PARA VIGAS Y RIOSTRAS EN ZAPAN DE 12CM X 4 CM X 3 M</v>
          </cell>
          <cell r="D516" t="str">
            <v>UN</v>
          </cell>
          <cell r="E516">
            <v>60000</v>
          </cell>
        </row>
        <row r="517">
          <cell r="C517" t="str">
            <v xml:space="preserve">TACO CORTO 1.65 </v>
          </cell>
          <cell r="D517" t="str">
            <v>DIA</v>
          </cell>
          <cell r="E517">
            <v>142.80000000000001</v>
          </cell>
        </row>
        <row r="518">
          <cell r="C518" t="str">
            <v xml:space="preserve">TACO DOBLE ACCION </v>
          </cell>
          <cell r="D518" t="str">
            <v>DIA</v>
          </cell>
          <cell r="E518">
            <v>249.9</v>
          </cell>
        </row>
        <row r="519">
          <cell r="C519" t="str">
            <v>TACO METALICO EXTRA LARGO 5.50M</v>
          </cell>
          <cell r="D519" t="str">
            <v>DIA</v>
          </cell>
          <cell r="E519">
            <v>523.6</v>
          </cell>
        </row>
        <row r="520">
          <cell r="C520" t="str">
            <v>TACO METALICO LARGO 2.80M</v>
          </cell>
          <cell r="D520" t="str">
            <v>DIA</v>
          </cell>
          <cell r="E520">
            <v>142.80000000000001</v>
          </cell>
        </row>
        <row r="521">
          <cell r="C521" t="str">
            <v>TACO METALICO LARGO 3.80M</v>
          </cell>
          <cell r="D521" t="str">
            <v>DIA</v>
          </cell>
          <cell r="E521">
            <v>249.9</v>
          </cell>
        </row>
        <row r="522">
          <cell r="C522" t="str">
            <v>TAZA DE BAÑO BÁLTICO SIN FLUXOMETRO</v>
          </cell>
          <cell r="D522" t="str">
            <v>UN</v>
          </cell>
          <cell r="E522">
            <v>499100</v>
          </cell>
        </row>
        <row r="523">
          <cell r="C523" t="str">
            <v>TEJA DE ZINC 0.88 X 2,2,38MT CAL 34</v>
          </cell>
          <cell r="D523" t="str">
            <v>UN</v>
          </cell>
          <cell r="E523">
            <v>16200</v>
          </cell>
        </row>
        <row r="524">
          <cell r="C524" t="str">
            <v>TEJA DE ZINC 0.88 X 2,2,38MT CAL 35</v>
          </cell>
          <cell r="D524" t="str">
            <v>UN</v>
          </cell>
          <cell r="E524">
            <v>12040</v>
          </cell>
        </row>
        <row r="525">
          <cell r="C525" t="str">
            <v>Teja ondulada ruralit SKINCO de fibrocemento. No 6 (1,83x1,00)</v>
          </cell>
          <cell r="D525" t="str">
            <v>M2</v>
          </cell>
          <cell r="E525">
            <v>15300.55</v>
          </cell>
        </row>
        <row r="526">
          <cell r="C526" t="str">
            <v>TELERAS DE 2.80M</v>
          </cell>
          <cell r="D526" t="str">
            <v>DIA</v>
          </cell>
          <cell r="E526">
            <v>523.6</v>
          </cell>
        </row>
        <row r="527">
          <cell r="C527" t="str">
            <v xml:space="preserve">TEX JOIN ACABADO CORONA </v>
          </cell>
          <cell r="D527" t="str">
            <v>GAL</v>
          </cell>
          <cell r="E527">
            <v>43900</v>
          </cell>
        </row>
        <row r="528">
          <cell r="C528" t="str">
            <v xml:space="preserve">TEX JOIN JUNTAS CORONA </v>
          </cell>
          <cell r="D528" t="str">
            <v>GAL</v>
          </cell>
          <cell r="E528">
            <v>48900</v>
          </cell>
        </row>
        <row r="529">
          <cell r="C529" t="str">
            <v>TIERRA NEGRA</v>
          </cell>
          <cell r="D529" t="str">
            <v>M3</v>
          </cell>
          <cell r="E529">
            <v>145000</v>
          </cell>
        </row>
        <row r="530">
          <cell r="C530" t="str">
            <v>TOALLERO EN PORCELANA TIPO ESPACIO REF. 04290100-1 DE CORONA O SIMILAR.</v>
          </cell>
          <cell r="D530"/>
          <cell r="E530">
            <v>32900</v>
          </cell>
        </row>
        <row r="531">
          <cell r="C531" t="str">
            <v xml:space="preserve">TOLVA MALACATE </v>
          </cell>
          <cell r="D531" t="str">
            <v>DIA</v>
          </cell>
          <cell r="E531">
            <v>7497</v>
          </cell>
        </row>
        <row r="532">
          <cell r="C532"/>
          <cell r="D532"/>
          <cell r="E532"/>
        </row>
        <row r="533">
          <cell r="C533" t="str">
            <v>Tornillos para teja ondulada de fibrocemento y estructura metálica o de madera</v>
          </cell>
          <cell r="D533" t="str">
            <v>UN</v>
          </cell>
          <cell r="E533">
            <v>1800</v>
          </cell>
        </row>
        <row r="534">
          <cell r="C534" t="str">
            <v>TONILLO NIVELADOR INFERIOR  PESO 3.3KG</v>
          </cell>
          <cell r="D534"/>
          <cell r="E534">
            <v>273.7</v>
          </cell>
        </row>
        <row r="535">
          <cell r="C535" t="str">
            <v>TORNILLO AUTOPERFORANTE  EST.  7/16 "</v>
          </cell>
          <cell r="D535"/>
          <cell r="E535">
            <v>29</v>
          </cell>
        </row>
        <row r="536">
          <cell r="C536" t="str">
            <v>TORNILLO AUTOPERFORANTE DE 1 1/2 CABEZA EXTRA PLANA PARA LAMINAS POLICARBONATO DE 6 8 MM POLICARBONATO x 100</v>
          </cell>
          <cell r="D536" t="str">
            <v>UN</v>
          </cell>
          <cell r="E536">
            <v>30</v>
          </cell>
        </row>
        <row r="537">
          <cell r="C537" t="str">
            <v>TORNILLO AUTOPERFORANTE DE 1 1/2 PARA LAMINAS POLICARBONATO DE 6 Y 8 MM POLICARBONATO x 100</v>
          </cell>
          <cell r="D537" t="str">
            <v>UN</v>
          </cell>
          <cell r="E537">
            <v>650</v>
          </cell>
        </row>
        <row r="538">
          <cell r="C538" t="str">
            <v>TORNILLO AUTOPERFORANTE DE 1" X100</v>
          </cell>
          <cell r="D538" t="str">
            <v>UN</v>
          </cell>
          <cell r="E538">
            <v>4000</v>
          </cell>
        </row>
        <row r="539">
          <cell r="C539" t="str">
            <v>TORNILLO AUTOPERFORANTE DE 7/8"</v>
          </cell>
          <cell r="D539" t="str">
            <v>UN</v>
          </cell>
          <cell r="E539">
            <v>25</v>
          </cell>
        </row>
        <row r="540">
          <cell r="C540" t="str">
            <v>TORNILLO AUTOPERFORANTE YESO 6 X 1    x 100</v>
          </cell>
          <cell r="D540" t="str">
            <v>UN</v>
          </cell>
          <cell r="E540">
            <v>2800</v>
          </cell>
        </row>
        <row r="541">
          <cell r="C541" t="str">
            <v>TORNILLO ESTRUCTURA FRAMER 1.9MM  7X7/16" X 100UN</v>
          </cell>
          <cell r="D541" t="str">
            <v>UN</v>
          </cell>
          <cell r="E541">
            <v>4900</v>
          </cell>
        </row>
        <row r="542">
          <cell r="C542" t="str">
            <v>TORNILLO FIJACION LAMINA DRYWALL 10 X 1-1/2" X 100UN</v>
          </cell>
          <cell r="D542" t="str">
            <v>UN</v>
          </cell>
          <cell r="E542">
            <v>6500</v>
          </cell>
        </row>
        <row r="543">
          <cell r="C543" t="str">
            <v>TORNILLO FIJACION LAMINA DRYWALL 10 X 2" X 100UN</v>
          </cell>
          <cell r="D543" t="str">
            <v>UN</v>
          </cell>
          <cell r="E543">
            <v>8500</v>
          </cell>
        </row>
        <row r="544">
          <cell r="C544" t="str">
            <v>TORNILLO LAMINA DRYWALL 6 X 1-1/4" X 100UN</v>
          </cell>
          <cell r="D544" t="str">
            <v>UN</v>
          </cell>
          <cell r="E544">
            <v>3900</v>
          </cell>
        </row>
        <row r="545">
          <cell r="C545" t="str">
            <v>TORNILLO LAMINA DRYWALL 6 X 1-5/8" X 100UN</v>
          </cell>
          <cell r="D545" t="str">
            <v>UN</v>
          </cell>
          <cell r="E545">
            <v>4500</v>
          </cell>
        </row>
        <row r="546">
          <cell r="C546" t="str">
            <v>TORNILLO LAMINA DRYWALL 6 X 2"  X 100UN</v>
          </cell>
          <cell r="D546" t="str">
            <v>UN</v>
          </cell>
          <cell r="E546">
            <v>5900</v>
          </cell>
        </row>
        <row r="547">
          <cell r="C547" t="str">
            <v>TORNILLO LAMINA DRYWALL PUNTA DE BROCA 6 X 1 1/4" X100UN</v>
          </cell>
          <cell r="D547" t="str">
            <v>UN</v>
          </cell>
          <cell r="E547">
            <v>5500</v>
          </cell>
        </row>
        <row r="548">
          <cell r="C548" t="str">
            <v>TORNILLO LAMINA DRYWALL PUNTA DE BROCA 6 X 1" X 100UN</v>
          </cell>
          <cell r="D548" t="str">
            <v>UN</v>
          </cell>
          <cell r="E548">
            <v>2800</v>
          </cell>
        </row>
        <row r="549">
          <cell r="C549" t="str">
            <v>TORNILLO LAMINA DRYWALL PUNTA DE BROCA 6 X 3/4" X 100UN</v>
          </cell>
          <cell r="D549" t="str">
            <v>UN</v>
          </cell>
          <cell r="E549">
            <v>4500</v>
          </cell>
        </row>
        <row r="550">
          <cell r="C550" t="str">
            <v xml:space="preserve">TORNILLO NIVELADOR BASE MOVIL </v>
          </cell>
          <cell r="D550"/>
          <cell r="E550">
            <v>273.7</v>
          </cell>
        </row>
        <row r="551">
          <cell r="C551" t="str">
            <v>TORNILLO NIVELADOR SUPERIOR  PESO 3.3KG</v>
          </cell>
          <cell r="D551"/>
          <cell r="E551">
            <v>273.7</v>
          </cell>
        </row>
        <row r="552">
          <cell r="C552" t="str">
            <v>TORNILLO PLACA FIBROCEMENTO PUNTA AGUDA 6 X 3/4" X100UN</v>
          </cell>
          <cell r="D552" t="str">
            <v>UN</v>
          </cell>
          <cell r="E552">
            <v>3500</v>
          </cell>
        </row>
        <row r="553">
          <cell r="C553" t="str">
            <v>TORNILLO PLACA FIBROCEMENTO PUNTA BROCA  7 X 1-1/4" X 100UN</v>
          </cell>
          <cell r="D553" t="str">
            <v>UN</v>
          </cell>
          <cell r="E553">
            <v>7500</v>
          </cell>
        </row>
        <row r="554">
          <cell r="C554" t="str">
            <v>TORNILLO PLACA FIBROCEMENTO PUNTA BROCA  78 X 1-1/3" X 100UN</v>
          </cell>
          <cell r="D554" t="str">
            <v>UN</v>
          </cell>
          <cell r="E554">
            <v>10900</v>
          </cell>
        </row>
        <row r="555">
          <cell r="C555" t="str">
            <v>TORNILLO PLACA FIBROCEMENTO PUNTA BROCA 8 X 1 1/4" X 100UN</v>
          </cell>
          <cell r="D555" t="str">
            <v>UN</v>
          </cell>
          <cell r="E555">
            <v>7500</v>
          </cell>
        </row>
        <row r="556">
          <cell r="C556" t="str">
            <v>TORNILLO PUNTA DE BROCA EXTRAPLANA EST 8 X 1/2" (13MM)</v>
          </cell>
          <cell r="D556" t="str">
            <v>UN</v>
          </cell>
          <cell r="E556">
            <v>17.97</v>
          </cell>
        </row>
        <row r="557">
          <cell r="C557" t="str">
            <v>TORNILLOS ESTRUCTURA DRYWALL 0.9MM  7 X 7/16" X 100UN</v>
          </cell>
          <cell r="D557" t="str">
            <v>UN</v>
          </cell>
          <cell r="E557">
            <v>2300</v>
          </cell>
        </row>
        <row r="558">
          <cell r="C558" t="str">
            <v>TORNILLOS ESTRUCTURA PUNTA AGUDA 0.9MM  8X5/8"  X100UN</v>
          </cell>
          <cell r="D558" t="str">
            <v>UN</v>
          </cell>
          <cell r="E558">
            <v>5500</v>
          </cell>
        </row>
        <row r="559">
          <cell r="C559" t="str">
            <v>TORNILLOS ESTRUCTURA PUNTA AGUDA 0.9MM  8X9/16"  X100UN</v>
          </cell>
          <cell r="D559" t="str">
            <v>UN</v>
          </cell>
          <cell r="E559">
            <v>4500</v>
          </cell>
        </row>
        <row r="560">
          <cell r="C560" t="str">
            <v>TORNILLOS ESTRUCTURA PUNTA DE BROCA 1.9MM  8X1/2"  X 100UN</v>
          </cell>
          <cell r="D560" t="str">
            <v>UN</v>
          </cell>
          <cell r="E560">
            <v>3900</v>
          </cell>
        </row>
        <row r="561">
          <cell r="C561" t="str">
            <v>TORRE DE ILUMINACION DIESEL (4 REFLECTORES)</v>
          </cell>
          <cell r="D561" t="str">
            <v>HR</v>
          </cell>
          <cell r="E561">
            <v>109480</v>
          </cell>
        </row>
        <row r="562">
          <cell r="C562" t="str">
            <v xml:space="preserve">TRABILLA ANDAMIO TUBULAR (1.5M X 1.5M) </v>
          </cell>
          <cell r="D562" t="str">
            <v>DIA</v>
          </cell>
          <cell r="E562">
            <v>190.4</v>
          </cell>
        </row>
        <row r="563">
          <cell r="C563" t="str">
            <v>TRANSPORTE BOGOTÁ-PEREIRA</v>
          </cell>
          <cell r="D563" t="str">
            <v>GL</v>
          </cell>
          <cell r="E563">
            <v>714000</v>
          </cell>
        </row>
        <row r="564">
          <cell r="C564" t="str">
            <v>TRITURADO 1/2"</v>
          </cell>
          <cell r="D564" t="str">
            <v>M3</v>
          </cell>
          <cell r="E564">
            <v>42900</v>
          </cell>
        </row>
        <row r="565">
          <cell r="C565" t="str">
            <v>TUBO CERRAMIENTO NEGRO ACESCO 2" X 2.5MM X 6M</v>
          </cell>
          <cell r="D565" t="str">
            <v>UN</v>
          </cell>
          <cell r="E565">
            <v>82500</v>
          </cell>
        </row>
        <row r="566">
          <cell r="C566" t="str">
            <v>TUBO CORRUGADO 4''X6M 110MM ALCANTARILLADO</v>
          </cell>
          <cell r="D566" t="str">
            <v>UN</v>
          </cell>
          <cell r="E566">
            <v>62000</v>
          </cell>
        </row>
        <row r="567">
          <cell r="C567" t="str">
            <v>TUBO CUADRADO 2" X 2" X 1/8 MM ACESCO</v>
          </cell>
          <cell r="D567" t="str">
            <v>M</v>
          </cell>
          <cell r="E567">
            <v>19833.333333333332</v>
          </cell>
        </row>
        <row r="568">
          <cell r="C568" t="str">
            <v xml:space="preserve">VALVULA ACCESORIOS PARA ORINAL MEDIANO TIPO DOCOL REF. 4 AA TCDO1 O SIMILAR DE EMPOTRAR </v>
          </cell>
          <cell r="D568" t="str">
            <v>UN</v>
          </cell>
          <cell r="E568">
            <v>269500</v>
          </cell>
        </row>
        <row r="569">
          <cell r="C569" t="str">
            <v>VÁLVULA ANTIVANDÁLICA PUSH 4,8 Lpf - 1,28 Gpf</v>
          </cell>
          <cell r="D569" t="str">
            <v>UN</v>
          </cell>
          <cell r="E569">
            <v>269500</v>
          </cell>
        </row>
        <row r="570">
          <cell r="C570" t="str">
            <v>VARILLA LISA 5/8"</v>
          </cell>
          <cell r="D570"/>
          <cell r="E570">
            <v>29800</v>
          </cell>
        </row>
        <row r="571">
          <cell r="C571" t="str">
            <v>VARILLON 2CM X 4CM X 2,80MT</v>
          </cell>
          <cell r="D571" t="str">
            <v>UN</v>
          </cell>
          <cell r="E571">
            <v>2000</v>
          </cell>
        </row>
        <row r="572">
          <cell r="C572" t="str">
            <v>VARILLON 2CM X 4CM X 2,80MT</v>
          </cell>
          <cell r="D572" t="str">
            <v>UN</v>
          </cell>
          <cell r="E572">
            <v>2595</v>
          </cell>
        </row>
        <row r="573">
          <cell r="C573" t="str">
            <v>VENTANAS</v>
          </cell>
          <cell r="D573" t="str">
            <v>M2</v>
          </cell>
          <cell r="E573">
            <v>278214</v>
          </cell>
        </row>
        <row r="574">
          <cell r="C574" t="str">
            <v>VERTICAL 16.5CM  (COLLARIN) PESO 2.29KG</v>
          </cell>
          <cell r="D574"/>
          <cell r="E574">
            <v>71.400000000000006</v>
          </cell>
        </row>
        <row r="575">
          <cell r="C575" t="str">
            <v>VERTICAL 1MT PESO 4.92KG</v>
          </cell>
          <cell r="D575"/>
          <cell r="E575">
            <v>142.80000000000001</v>
          </cell>
        </row>
        <row r="576">
          <cell r="C576" t="str">
            <v>VERTICAL 2MT  PESO 9.52KG</v>
          </cell>
          <cell r="D576"/>
          <cell r="E576">
            <v>285.60000000000002</v>
          </cell>
        </row>
        <row r="577">
          <cell r="C577" t="str">
            <v>VERTICAL 50CM PESO 2.30KG</v>
          </cell>
          <cell r="D577" t="str">
            <v>DIA</v>
          </cell>
          <cell r="E577">
            <v>71.400000000000006</v>
          </cell>
        </row>
        <row r="578">
          <cell r="C578" t="str">
            <v>VIAJE 7 M3 EN PERIMETRO URBANO</v>
          </cell>
          <cell r="D578" t="str">
            <v>VJ</v>
          </cell>
          <cell r="E578">
            <v>24000</v>
          </cell>
        </row>
        <row r="579">
          <cell r="C579" t="str">
            <v>VIÁTICOS A PEREIRA</v>
          </cell>
          <cell r="D579" t="str">
            <v>GL</v>
          </cell>
          <cell r="E579">
            <v>2201500</v>
          </cell>
        </row>
        <row r="580">
          <cell r="C580" t="str">
            <v>VIBRADOR A GASOLINA</v>
          </cell>
          <cell r="D580" t="str">
            <v>DIA</v>
          </cell>
          <cell r="E580">
            <v>43435</v>
          </cell>
        </row>
        <row r="581">
          <cell r="C581" t="str">
            <v xml:space="preserve">VIBRADOR DE AGUJA </v>
          </cell>
          <cell r="D581" t="str">
            <v>DIA</v>
          </cell>
          <cell r="E581">
            <v>41650</v>
          </cell>
        </row>
        <row r="582">
          <cell r="C582" t="str">
            <v xml:space="preserve">VIBRADOR ELECTRICO </v>
          </cell>
          <cell r="D582" t="str">
            <v>DIA</v>
          </cell>
          <cell r="E582">
            <v>41650</v>
          </cell>
        </row>
        <row r="583">
          <cell r="C583" t="str">
            <v>VIBROCOMP DYNAPAC CC 1200 (2500KG)</v>
          </cell>
          <cell r="D583" t="str">
            <v>HR</v>
          </cell>
          <cell r="E583">
            <v>71400</v>
          </cell>
        </row>
        <row r="584">
          <cell r="C584" t="str">
            <v>VIBROCOMP ING RAND DX-70 (700KG)</v>
          </cell>
          <cell r="D584" t="str">
            <v>HR</v>
          </cell>
          <cell r="E584">
            <v>42840</v>
          </cell>
        </row>
        <row r="585">
          <cell r="C585" t="str">
            <v>VIBROCOMPACTADORA GASOLINA (RANA)</v>
          </cell>
          <cell r="D585" t="str">
            <v>DIA</v>
          </cell>
          <cell r="E585">
            <v>39270</v>
          </cell>
        </row>
        <row r="586">
          <cell r="C586" t="str">
            <v>VIDRIO LAMINADO ST 136 4+4 MM</v>
          </cell>
          <cell r="D586" t="str">
            <v>M2</v>
          </cell>
          <cell r="E586">
            <v>89051.26999999999</v>
          </cell>
        </row>
        <row r="587">
          <cell r="C587" t="str">
            <v>VIGUETA 1.40 REFORZADA</v>
          </cell>
          <cell r="D587" t="str">
            <v>DIA</v>
          </cell>
          <cell r="E587">
            <v>95.2</v>
          </cell>
        </row>
        <row r="588">
          <cell r="C588" t="str">
            <v>VIGUETA 1.4MTS MULTIANDAMIO PESO 11KG</v>
          </cell>
          <cell r="D588" t="str">
            <v>DIA</v>
          </cell>
          <cell r="E588">
            <v>190.4</v>
          </cell>
        </row>
        <row r="589">
          <cell r="C589" t="str">
            <v>VIGUETA 2MT REFORZADA</v>
          </cell>
          <cell r="D589" t="str">
            <v>DIA</v>
          </cell>
          <cell r="E589">
            <v>119</v>
          </cell>
        </row>
        <row r="590">
          <cell r="C590" t="str">
            <v>VIGUETA 3MT MULTIANDAMIO PESO 21KG</v>
          </cell>
          <cell r="D590" t="str">
            <v>DIA</v>
          </cell>
          <cell r="E590">
            <v>309.39999999999998</v>
          </cell>
        </row>
        <row r="591">
          <cell r="C591" t="str">
            <v xml:space="preserve">VIGUETA 3MT REFORZADA </v>
          </cell>
          <cell r="D591" t="str">
            <v>DIA</v>
          </cell>
          <cell r="E591">
            <v>142.80000000000001</v>
          </cell>
        </row>
        <row r="592">
          <cell r="C592" t="str">
            <v>VINILTEX - TIPO PINTUCO REF. SEGÚN COLOR DISEÑO O SIMILAR. (1/4 GALON BL HUESO)</v>
          </cell>
          <cell r="D592" t="str">
            <v>UN</v>
          </cell>
          <cell r="E592">
            <v>16900</v>
          </cell>
        </row>
        <row r="593">
          <cell r="C593" t="str">
            <v>VINILTEX - TIPO PINTUCO REF. SEGÚN COLOR DISEÑO O SIMILAR. (BLANCO PURO)</v>
          </cell>
          <cell r="D593" t="str">
            <v>GAL</v>
          </cell>
          <cell r="E593">
            <v>53900</v>
          </cell>
        </row>
        <row r="594">
          <cell r="C594" t="str">
            <v>VOLQUETA  7M3 (CARGUE A MANO)</v>
          </cell>
          <cell r="D594" t="str">
            <v>VJ</v>
          </cell>
          <cell r="E594">
            <v>180000</v>
          </cell>
        </row>
        <row r="595">
          <cell r="C595" t="str">
            <v>VOLQUETA  7M3 (CARGUE MECÁNICO) MINIMO 30 VIAJES</v>
          </cell>
          <cell r="D595" t="str">
            <v>VJ</v>
          </cell>
          <cell r="E595">
            <v>190000</v>
          </cell>
        </row>
        <row r="596">
          <cell r="C596" t="str">
            <v>VOLQUETA 6M3 (CARGUE A MANO)</v>
          </cell>
          <cell r="D596" t="str">
            <v>VJ</v>
          </cell>
          <cell r="E596">
            <v>91072.552454810997</v>
          </cell>
        </row>
        <row r="597">
          <cell r="C597" t="str">
            <v>WIN PLASTICO X 2,40M</v>
          </cell>
          <cell r="D597" t="str">
            <v>UN</v>
          </cell>
          <cell r="E597">
            <v>2700</v>
          </cell>
        </row>
        <row r="598">
          <cell r="C598"/>
          <cell r="D598"/>
          <cell r="E598"/>
        </row>
        <row r="599">
          <cell r="C599" t="str">
            <v>Acero estructural ASTM A-1011 Grado 50, Perlines lamina delgada</v>
          </cell>
          <cell r="D599" t="str">
            <v>Kg</v>
          </cell>
          <cell r="E599">
            <v>2690</v>
          </cell>
        </row>
        <row r="600">
          <cell r="C600" t="str">
            <v>Soldadura para hierro estructural</v>
          </cell>
          <cell r="D600" t="str">
            <v>Kg</v>
          </cell>
          <cell r="E600">
            <v>9000</v>
          </cell>
        </row>
        <row r="601">
          <cell r="C601" t="str">
            <v>Anticorrosivo gris</v>
          </cell>
          <cell r="D601" t="str">
            <v>Gl</v>
          </cell>
          <cell r="E601">
            <v>36740</v>
          </cell>
        </row>
        <row r="602">
          <cell r="C602" t="str">
            <v>Thiner</v>
          </cell>
          <cell r="D602" t="str">
            <v>Gl</v>
          </cell>
          <cell r="E602">
            <v>16500</v>
          </cell>
        </row>
        <row r="603">
          <cell r="C603" t="str">
            <v>Pintura esmalte para exteriores</v>
          </cell>
          <cell r="D603" t="str">
            <v>Gl</v>
          </cell>
          <cell r="E603">
            <v>52500</v>
          </cell>
        </row>
        <row r="604">
          <cell r="C604" t="str">
            <v>Soldador eléctrico</v>
          </cell>
          <cell r="D604" t="str">
            <v>Dia</v>
          </cell>
          <cell r="E604">
            <v>417</v>
          </cell>
        </row>
        <row r="605">
          <cell r="C605" t="str">
            <v xml:space="preserve">Oxicorte (OXIGENO-ACETILENO) </v>
          </cell>
          <cell r="D605" t="str">
            <v>Día</v>
          </cell>
          <cell r="E605">
            <v>27500</v>
          </cell>
        </row>
        <row r="606">
          <cell r="C606" t="str">
            <v xml:space="preserve">Equipo sandblasting-GRANALLADORA  </v>
          </cell>
          <cell r="D606" t="str">
            <v>Dia</v>
          </cell>
          <cell r="E606">
            <v>65000</v>
          </cell>
        </row>
        <row r="607">
          <cell r="C607" t="str">
            <v>Pulidora sin operario</v>
          </cell>
          <cell r="D607" t="str">
            <v>Día</v>
          </cell>
          <cell r="E607">
            <v>20000</v>
          </cell>
        </row>
        <row r="608">
          <cell r="C608"/>
          <cell r="D608"/>
          <cell r="E608"/>
        </row>
        <row r="609">
          <cell r="C609" t="str">
            <v>Paral 89 calibre 24 X 2,44 m</v>
          </cell>
          <cell r="D609" t="str">
            <v>Un</v>
          </cell>
          <cell r="E609">
            <v>9850</v>
          </cell>
        </row>
        <row r="610">
          <cell r="C610" t="str">
            <v xml:space="preserve">Canal 60 calibre 26 X 2,44 </v>
          </cell>
          <cell r="D610" t="str">
            <v>Un</v>
          </cell>
          <cell r="E610">
            <v>4580</v>
          </cell>
        </row>
        <row r="611">
          <cell r="C611" t="str">
            <v>Lámina de fibrocemento e = 8mm (Superboard de 8mm 2,44X1,22,  42,93Kg)</v>
          </cell>
          <cell r="D611" t="str">
            <v>M2</v>
          </cell>
          <cell r="E611">
            <v>19954.310000000001</v>
          </cell>
        </row>
        <row r="612">
          <cell r="C612" t="str">
            <v>Tornillo drywall 6 x 1" extra plano</v>
          </cell>
          <cell r="D612" t="str">
            <v>Un</v>
          </cell>
          <cell r="E612">
            <v>30</v>
          </cell>
        </row>
        <row r="613">
          <cell r="C613" t="str">
            <v>Tornillo estructura drywall 7*7/16 punta aguda</v>
          </cell>
          <cell r="D613" t="str">
            <v>Un</v>
          </cell>
          <cell r="E613">
            <v>20</v>
          </cell>
        </row>
      </sheetData>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DE DATOS"/>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MANO DE OBRA"/>
      <sheetName val="BASE DE DATOS"/>
      <sheetName val="ANALISIS UNITARIOS"/>
      <sheetName val="ITEMS"/>
      <sheetName val="Datos de ejemplo"/>
      <sheetName val="PPTO MECANICA"/>
      <sheetName val="CANTIDADES"/>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precios unitarios"/>
      <sheetName val="Análisis - Resumido"/>
      <sheetName val="Base"/>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prestacional"/>
      <sheetName val="Cuadrillas"/>
      <sheetName val="APUS Preliminares"/>
      <sheetName val="APUS Alcantarillado"/>
      <sheetName val="precios unitarios"/>
      <sheetName val="precios unitarios (2)"/>
      <sheetName val="cantidades de obra"/>
      <sheetName val="INSUMOS"/>
      <sheetName val="valor total"/>
      <sheetName val="genéricos"/>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 de Mano de Obra"/>
      <sheetName val="Hoja de Unitarios Eléctricos"/>
      <sheetName val="AU "/>
      <sheetName val="Hoja de Unitarios de Obra"/>
      <sheetName val="Hoja de Actividades de Obra"/>
      <sheetName val="Hoja de Flujos"/>
    </sheetNames>
    <sheetDataSet>
      <sheetData sheetId="0"/>
      <sheetData sheetId="1"/>
      <sheetData sheetId="2">
        <row r="78">
          <cell r="I78">
            <v>339820233.32011497</v>
          </cell>
        </row>
      </sheetData>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 de Mano de Obra"/>
      <sheetName val="Hoja de Unitarios Eléctricos"/>
      <sheetName val="AU "/>
      <sheetName val="Hoja de Unitarios de Obra"/>
      <sheetName val="Hoja de Actividades de Obra"/>
      <sheetName val="Hoja de Flujos"/>
    </sheetNames>
    <sheetDataSet>
      <sheetData sheetId="0"/>
      <sheetData sheetId="1"/>
      <sheetData sheetId="2">
        <row r="78">
          <cell r="I78">
            <v>339820233.32011497</v>
          </cell>
        </row>
      </sheetData>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A.P.U."/>
      <sheetName val="A.P.U. (2)"/>
      <sheetName val="RESUMEN VIAS"/>
      <sheetName val="Hoja1"/>
      <sheetName val="COSTOS POR KM"/>
      <sheetName val="RESUMEN UNITARIOS"/>
    </sheetNames>
    <sheetDataSet>
      <sheetData sheetId="0" refreshError="1">
        <row r="4">
          <cell r="D4">
            <v>7</v>
          </cell>
        </row>
        <row r="169">
          <cell r="D169">
            <v>1601.38</v>
          </cell>
        </row>
        <row r="181">
          <cell r="D181">
            <v>4189.9000000000005</v>
          </cell>
        </row>
        <row r="275">
          <cell r="D275">
            <v>18375</v>
          </cell>
        </row>
        <row r="688">
          <cell r="D688">
            <v>1046.32</v>
          </cell>
        </row>
        <row r="793">
          <cell r="D793">
            <v>3849.9982399999999</v>
          </cell>
        </row>
        <row r="932">
          <cell r="D932">
            <v>880.00000000000011</v>
          </cell>
        </row>
        <row r="1404">
          <cell r="D1404">
            <v>17241.37931034483</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itulos"/>
      <sheetName val="Mano Obra"/>
      <sheetName val="Maqui Equip"/>
      <sheetName val="Unidades"/>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2:I25"/>
  <sheetViews>
    <sheetView zoomScale="110" zoomScaleNormal="110" workbookViewId="0">
      <selection activeCell="C9" sqref="C9:H10"/>
    </sheetView>
  </sheetViews>
  <sheetFormatPr baseColWidth="10" defaultColWidth="9.42578125" defaultRowHeight="15"/>
  <cols>
    <col min="1" max="1" width="1.85546875" style="1" customWidth="1"/>
    <col min="2" max="2" width="5.85546875" style="2" customWidth="1"/>
    <col min="3" max="3" width="37.85546875" style="3" customWidth="1"/>
    <col min="4" max="4" width="13.7109375" style="4" customWidth="1"/>
    <col min="5" max="5" width="15.140625" style="5" customWidth="1"/>
    <col min="6" max="6" width="15.85546875" style="6" customWidth="1"/>
    <col min="7" max="7" width="10.85546875" style="6" customWidth="1"/>
    <col min="8" max="8" width="2.85546875" style="6" customWidth="1"/>
    <col min="9" max="9" width="1.85546875" style="1" customWidth="1"/>
    <col min="10" max="16384" width="9.42578125" style="1"/>
  </cols>
  <sheetData>
    <row r="2" spans="2:9" ht="15.95" customHeight="1">
      <c r="B2" s="272" t="s">
        <v>1</v>
      </c>
      <c r="C2" s="272"/>
      <c r="D2" s="272"/>
      <c r="E2" s="272"/>
      <c r="F2" s="272"/>
      <c r="G2" s="272"/>
      <c r="H2" s="272"/>
    </row>
    <row r="3" spans="2:9" ht="15.95" customHeight="1">
      <c r="B3" s="273" t="s">
        <v>2</v>
      </c>
      <c r="C3" s="273"/>
      <c r="D3" s="273"/>
      <c r="E3" s="273"/>
      <c r="F3" s="273"/>
      <c r="G3" s="273"/>
      <c r="H3" s="273"/>
    </row>
    <row r="4" spans="2:9" ht="15.95" customHeight="1">
      <c r="B4" s="273" t="s">
        <v>3</v>
      </c>
      <c r="C4" s="273"/>
      <c r="D4" s="273"/>
      <c r="E4" s="273"/>
      <c r="F4" s="273"/>
      <c r="G4" s="273"/>
      <c r="H4" s="273"/>
    </row>
    <row r="6" spans="2:9">
      <c r="B6" s="274" t="s">
        <v>1</v>
      </c>
      <c r="C6" s="274"/>
      <c r="D6" s="274"/>
      <c r="E6" s="274"/>
      <c r="F6" s="274"/>
      <c r="G6" s="274"/>
      <c r="H6" s="274"/>
    </row>
    <row r="7" spans="2:9" ht="17.100000000000001" customHeight="1">
      <c r="B7" s="12"/>
      <c r="C7" s="275" t="s">
        <v>4</v>
      </c>
      <c r="D7" s="275"/>
      <c r="E7" s="275"/>
      <c r="F7" s="275"/>
      <c r="G7" s="275"/>
      <c r="H7" s="275"/>
    </row>
    <row r="8" spans="2:9" ht="15.95" customHeight="1">
      <c r="B8" s="12"/>
      <c r="C8" s="271" t="s">
        <v>1</v>
      </c>
      <c r="D8" s="271"/>
      <c r="E8" s="271"/>
      <c r="F8" s="271"/>
      <c r="G8" s="13"/>
      <c r="H8" s="14" t="s">
        <v>1</v>
      </c>
    </row>
    <row r="9" spans="2:9">
      <c r="B9" s="12"/>
      <c r="C9" s="268" t="s">
        <v>5</v>
      </c>
      <c r="D9" s="268"/>
      <c r="E9" s="268"/>
      <c r="F9" s="268"/>
      <c r="G9" s="268"/>
      <c r="H9" s="268"/>
    </row>
    <row r="10" spans="2:9">
      <c r="B10" s="12"/>
      <c r="C10" s="268"/>
      <c r="D10" s="268"/>
      <c r="E10" s="268"/>
      <c r="F10" s="268"/>
      <c r="G10" s="268"/>
      <c r="H10" s="268"/>
    </row>
    <row r="12" spans="2:9" ht="15.95" customHeight="1">
      <c r="B12" s="269" t="s">
        <v>10</v>
      </c>
      <c r="C12" s="269"/>
      <c r="D12" s="269"/>
      <c r="E12" s="269"/>
      <c r="F12" s="269"/>
      <c r="G12" s="2"/>
      <c r="H12" s="2"/>
      <c r="I12" s="3"/>
    </row>
    <row r="13" spans="2:9" ht="25.5">
      <c r="B13" s="91" t="s">
        <v>0</v>
      </c>
      <c r="C13" s="91" t="s">
        <v>6</v>
      </c>
      <c r="D13" s="91" t="s">
        <v>7</v>
      </c>
      <c r="E13" s="91" t="s">
        <v>8</v>
      </c>
      <c r="F13" s="91" t="s">
        <v>9</v>
      </c>
    </row>
    <row r="14" spans="2:9">
      <c r="B14" s="10"/>
      <c r="C14" s="10"/>
      <c r="D14" s="10"/>
      <c r="E14" s="10"/>
      <c r="F14" s="10"/>
      <c r="G14" s="7" t="s">
        <v>1</v>
      </c>
      <c r="H14" s="8" t="s">
        <v>1</v>
      </c>
    </row>
    <row r="15" spans="2:9">
      <c r="B15" s="10"/>
      <c r="C15" s="10"/>
      <c r="D15" s="10"/>
      <c r="E15" s="10"/>
      <c r="F15" s="10"/>
    </row>
    <row r="16" spans="2:9">
      <c r="B16" s="10"/>
      <c r="C16" s="10"/>
      <c r="D16" s="10"/>
      <c r="E16" s="10"/>
      <c r="F16" s="10"/>
    </row>
    <row r="17" spans="2:7">
      <c r="B17" s="10"/>
      <c r="C17" s="10"/>
      <c r="D17" s="10"/>
      <c r="E17" s="10"/>
      <c r="F17" s="10"/>
    </row>
    <row r="20" spans="2:7">
      <c r="B20" s="270" t="s">
        <v>14</v>
      </c>
      <c r="C20" s="270"/>
      <c r="D20" s="270"/>
      <c r="E20" s="270"/>
      <c r="F20" s="270"/>
      <c r="G20" s="270"/>
    </row>
    <row r="21" spans="2:7" ht="38.25">
      <c r="B21" s="91" t="s">
        <v>0</v>
      </c>
      <c r="C21" s="91" t="s">
        <v>17</v>
      </c>
      <c r="D21" s="91" t="s">
        <v>11</v>
      </c>
      <c r="E21" s="92" t="s">
        <v>12</v>
      </c>
      <c r="F21" s="91" t="s">
        <v>13</v>
      </c>
      <c r="G21" s="91" t="s">
        <v>9</v>
      </c>
    </row>
    <row r="22" spans="2:7">
      <c r="B22" s="10"/>
      <c r="C22" s="10"/>
      <c r="D22" s="10"/>
      <c r="E22" s="10"/>
      <c r="F22" s="10"/>
      <c r="G22" s="10"/>
    </row>
    <row r="23" spans="2:7">
      <c r="B23" s="10"/>
      <c r="C23" s="10"/>
      <c r="D23" s="10"/>
      <c r="E23" s="10"/>
      <c r="F23" s="10"/>
      <c r="G23" s="10"/>
    </row>
    <row r="24" spans="2:7">
      <c r="B24" s="10"/>
      <c r="C24" s="10"/>
      <c r="D24" s="10"/>
      <c r="E24" s="10"/>
      <c r="F24" s="10"/>
      <c r="G24" s="10"/>
    </row>
    <row r="25" spans="2:7">
      <c r="B25" s="10"/>
      <c r="C25" s="10"/>
      <c r="D25" s="10"/>
      <c r="E25" s="10"/>
      <c r="F25" s="10"/>
      <c r="G25" s="10"/>
    </row>
  </sheetData>
  <mergeCells count="9">
    <mergeCell ref="C9:H10"/>
    <mergeCell ref="B12:F12"/>
    <mergeCell ref="B20:G20"/>
    <mergeCell ref="C8:F8"/>
    <mergeCell ref="B2:H2"/>
    <mergeCell ref="B3:H3"/>
    <mergeCell ref="B4:H4"/>
    <mergeCell ref="B6:H6"/>
    <mergeCell ref="C7:H7"/>
  </mergeCells>
  <printOptions horizontalCentered="1"/>
  <pageMargins left="0" right="0" top="0.74803149606299213" bottom="0.74803149606299213" header="0.31496062992125984" footer="0.31496062992125984"/>
  <pageSetup orientation="portrait" horizontalDpi="0" verticalDpi="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B2:J67"/>
  <sheetViews>
    <sheetView zoomScale="130" zoomScaleNormal="130" workbookViewId="0">
      <selection activeCell="J45" sqref="J45"/>
    </sheetView>
  </sheetViews>
  <sheetFormatPr baseColWidth="10" defaultColWidth="9.42578125" defaultRowHeight="15"/>
  <cols>
    <col min="1" max="1" width="1.85546875" style="19" customWidth="1"/>
    <col min="2" max="2" width="5.85546875" style="21" customWidth="1"/>
    <col min="3" max="3" width="41.42578125" style="30" customWidth="1"/>
    <col min="4" max="4" width="9.85546875" style="45" customWidth="1"/>
    <col min="5" max="5" width="8" style="46" customWidth="1"/>
    <col min="6" max="6" width="12.85546875" style="22" customWidth="1"/>
    <col min="7" max="7" width="10.85546875" style="22" customWidth="1"/>
    <col min="8" max="8" width="12.85546875" style="22" customWidth="1"/>
    <col min="9" max="9" width="1.85546875" style="19" customWidth="1"/>
    <col min="10" max="10" width="19.140625" style="19" customWidth="1"/>
    <col min="11" max="11" width="18.42578125" style="19" customWidth="1"/>
    <col min="12" max="16384" width="9.42578125" style="19"/>
  </cols>
  <sheetData>
    <row r="2" spans="2:10" ht="15.95" customHeight="1">
      <c r="B2" s="288" t="s">
        <v>1</v>
      </c>
      <c r="C2" s="288"/>
      <c r="D2" s="288"/>
      <c r="E2" s="288"/>
      <c r="F2" s="288"/>
      <c r="G2" s="288"/>
      <c r="H2" s="288"/>
    </row>
    <row r="3" spans="2:10" ht="15.95" customHeight="1">
      <c r="B3" s="289" t="s">
        <v>25</v>
      </c>
      <c r="C3" s="289"/>
      <c r="D3" s="289"/>
      <c r="E3" s="289"/>
      <c r="F3" s="289"/>
      <c r="G3" s="289"/>
      <c r="H3" s="289"/>
    </row>
    <row r="4" spans="2:10" ht="15.95" customHeight="1">
      <c r="B4" s="289" t="s">
        <v>116</v>
      </c>
      <c r="C4" s="289"/>
      <c r="D4" s="289"/>
      <c r="E4" s="289"/>
      <c r="F4" s="289"/>
      <c r="G4" s="289"/>
      <c r="H4" s="289"/>
    </row>
    <row r="6" spans="2:10">
      <c r="B6" s="290" t="s">
        <v>26</v>
      </c>
      <c r="C6" s="290"/>
      <c r="D6" s="290"/>
      <c r="E6" s="290"/>
      <c r="F6" s="290"/>
      <c r="G6" s="290"/>
      <c r="H6" s="290"/>
    </row>
    <row r="7" spans="2:10">
      <c r="B7" s="20"/>
      <c r="C7" s="58" t="s">
        <v>74</v>
      </c>
      <c r="D7" s="55"/>
      <c r="E7" s="55"/>
      <c r="F7" s="55"/>
      <c r="G7" s="55"/>
      <c r="H7" s="56"/>
    </row>
    <row r="8" spans="2:10" ht="17.100000000000001" customHeight="1">
      <c r="C8" s="291" t="s">
        <v>73</v>
      </c>
      <c r="D8" s="292"/>
      <c r="E8" s="292"/>
      <c r="F8" s="292"/>
      <c r="G8" s="293"/>
      <c r="H8" s="294"/>
    </row>
    <row r="9" spans="2:10" ht="15.95" customHeight="1">
      <c r="C9" s="286" t="s">
        <v>27</v>
      </c>
      <c r="D9" s="287"/>
      <c r="E9" s="287"/>
      <c r="F9" s="287"/>
      <c r="G9" s="54"/>
      <c r="H9" s="23">
        <v>3</v>
      </c>
    </row>
    <row r="10" spans="2:10">
      <c r="C10" s="24" t="s">
        <v>1</v>
      </c>
      <c r="D10" s="25"/>
      <c r="E10" s="26"/>
      <c r="F10" s="27"/>
      <c r="G10" s="28"/>
      <c r="H10" s="29" t="s">
        <v>1</v>
      </c>
    </row>
    <row r="12" spans="2:10" ht="15.95" customHeight="1">
      <c r="B12" s="327" t="s">
        <v>28</v>
      </c>
      <c r="C12" s="327"/>
      <c r="D12" s="327"/>
      <c r="E12" s="327"/>
      <c r="F12" s="327"/>
      <c r="G12" s="327"/>
      <c r="H12" s="327"/>
      <c r="I12" s="30"/>
      <c r="J12" s="30"/>
    </row>
    <row r="14" spans="2:10" ht="17.100000000000001" customHeight="1">
      <c r="B14" s="328" t="s">
        <v>0</v>
      </c>
      <c r="C14" s="328" t="s">
        <v>29</v>
      </c>
      <c r="D14" s="331" t="s">
        <v>30</v>
      </c>
      <c r="E14" s="328" t="s">
        <v>31</v>
      </c>
      <c r="F14" s="331" t="s">
        <v>32</v>
      </c>
      <c r="G14" s="331" t="s">
        <v>33</v>
      </c>
      <c r="H14" s="331" t="s">
        <v>34</v>
      </c>
    </row>
    <row r="15" spans="2:10">
      <c r="B15" s="329"/>
      <c r="C15" s="329"/>
      <c r="D15" s="331"/>
      <c r="E15" s="329"/>
      <c r="F15" s="331"/>
      <c r="G15" s="331" t="s">
        <v>35</v>
      </c>
      <c r="H15" s="331"/>
    </row>
    <row r="16" spans="2:10">
      <c r="B16" s="330"/>
      <c r="C16" s="330"/>
      <c r="D16" s="84" t="s">
        <v>36</v>
      </c>
      <c r="E16" s="330"/>
      <c r="F16" s="84" t="s">
        <v>37</v>
      </c>
      <c r="G16" s="84" t="s">
        <v>38</v>
      </c>
      <c r="H16" s="84" t="s">
        <v>24</v>
      </c>
    </row>
    <row r="17" spans="2:8">
      <c r="B17" s="133" t="s">
        <v>39</v>
      </c>
      <c r="C17" s="132" t="s">
        <v>272</v>
      </c>
      <c r="D17" s="144"/>
      <c r="E17" s="140"/>
      <c r="F17" s="84"/>
      <c r="G17" s="84"/>
      <c r="H17" s="32">
        <f t="shared" ref="H17:H19" si="0">+D17*(1+E17)*F17*G17</f>
        <v>0</v>
      </c>
    </row>
    <row r="18" spans="2:8">
      <c r="B18" s="133" t="s">
        <v>40</v>
      </c>
      <c r="C18" s="132" t="s">
        <v>244</v>
      </c>
      <c r="D18" s="131"/>
      <c r="E18" s="31"/>
      <c r="F18" s="31"/>
      <c r="G18" s="31"/>
      <c r="H18" s="32">
        <f t="shared" si="0"/>
        <v>0</v>
      </c>
    </row>
    <row r="19" spans="2:8" ht="25.5">
      <c r="B19" s="133" t="s">
        <v>41</v>
      </c>
      <c r="C19" s="132" t="s">
        <v>269</v>
      </c>
      <c r="D19" s="131"/>
      <c r="E19" s="31"/>
      <c r="F19" s="31"/>
      <c r="G19" s="31"/>
      <c r="H19" s="32">
        <f t="shared" si="0"/>
        <v>0</v>
      </c>
    </row>
    <row r="20" spans="2:8" ht="30">
      <c r="B20" s="133" t="s">
        <v>42</v>
      </c>
      <c r="C20" s="135" t="s">
        <v>277</v>
      </c>
      <c r="D20" s="131"/>
      <c r="E20" s="31"/>
      <c r="F20" s="31"/>
      <c r="G20" s="31"/>
      <c r="H20" s="32">
        <f t="shared" ref="H20:H28" si="1">+D20*(1+E20)*F20*G20</f>
        <v>0</v>
      </c>
    </row>
    <row r="21" spans="2:8" ht="30">
      <c r="B21" s="133" t="s">
        <v>43</v>
      </c>
      <c r="C21" s="135" t="s">
        <v>450</v>
      </c>
      <c r="D21" s="131"/>
      <c r="E21" s="31"/>
      <c r="F21" s="31"/>
      <c r="G21" s="31"/>
      <c r="H21" s="32">
        <f t="shared" si="1"/>
        <v>0</v>
      </c>
    </row>
    <row r="22" spans="2:8">
      <c r="B22" s="133" t="s">
        <v>280</v>
      </c>
      <c r="C22" s="135" t="s">
        <v>278</v>
      </c>
      <c r="D22" s="131"/>
      <c r="E22" s="31"/>
      <c r="F22" s="31"/>
      <c r="G22" s="31"/>
      <c r="H22" s="32">
        <f t="shared" si="1"/>
        <v>0</v>
      </c>
    </row>
    <row r="23" spans="2:8">
      <c r="B23" s="133" t="s">
        <v>282</v>
      </c>
      <c r="C23" s="135" t="s">
        <v>279</v>
      </c>
      <c r="D23" s="131"/>
      <c r="E23" s="31"/>
      <c r="F23" s="31"/>
      <c r="G23" s="31"/>
      <c r="H23" s="32">
        <f t="shared" si="1"/>
        <v>0</v>
      </c>
    </row>
    <row r="24" spans="2:8">
      <c r="B24" s="133" t="s">
        <v>284</v>
      </c>
      <c r="C24" s="135" t="s">
        <v>281</v>
      </c>
      <c r="D24" s="131"/>
      <c r="E24" s="31"/>
      <c r="F24" s="31"/>
      <c r="G24" s="31"/>
      <c r="H24" s="32">
        <f t="shared" si="1"/>
        <v>0</v>
      </c>
    </row>
    <row r="25" spans="2:8">
      <c r="B25" s="133" t="s">
        <v>285</v>
      </c>
      <c r="C25" s="135" t="s">
        <v>283</v>
      </c>
      <c r="D25" s="131"/>
      <c r="E25" s="31"/>
      <c r="F25" s="31"/>
      <c r="G25" s="31"/>
      <c r="H25" s="32">
        <f t="shared" si="1"/>
        <v>0</v>
      </c>
    </row>
    <row r="26" spans="2:8">
      <c r="B26" s="133" t="s">
        <v>287</v>
      </c>
      <c r="C26" s="135" t="s">
        <v>286</v>
      </c>
      <c r="D26" s="131"/>
      <c r="E26" s="31"/>
      <c r="F26" s="31"/>
      <c r="G26" s="31"/>
      <c r="H26" s="32">
        <f t="shared" si="1"/>
        <v>0</v>
      </c>
    </row>
    <row r="27" spans="2:8">
      <c r="B27" s="133" t="s">
        <v>289</v>
      </c>
      <c r="C27" s="135" t="s">
        <v>288</v>
      </c>
      <c r="D27" s="131"/>
      <c r="E27" s="31"/>
      <c r="F27" s="31"/>
      <c r="G27" s="31"/>
      <c r="H27" s="32">
        <f t="shared" si="1"/>
        <v>0</v>
      </c>
    </row>
    <row r="28" spans="2:8">
      <c r="B28" s="133" t="s">
        <v>449</v>
      </c>
      <c r="C28" s="33" t="s">
        <v>158</v>
      </c>
      <c r="D28" s="131"/>
      <c r="E28" s="31"/>
      <c r="F28" s="31"/>
      <c r="G28" s="31"/>
      <c r="H28" s="32">
        <f t="shared" si="1"/>
        <v>0</v>
      </c>
    </row>
    <row r="29" spans="2:8">
      <c r="B29" s="332" t="s">
        <v>45</v>
      </c>
      <c r="C29" s="332"/>
      <c r="D29" s="332"/>
      <c r="E29" s="332"/>
      <c r="F29" s="332"/>
      <c r="G29" s="332"/>
      <c r="H29" s="34">
        <f>SUM(H17:H28)</f>
        <v>0</v>
      </c>
    </row>
    <row r="31" spans="2:8">
      <c r="B31" s="327" t="s">
        <v>253</v>
      </c>
      <c r="C31" s="327"/>
      <c r="D31" s="327"/>
      <c r="E31" s="327"/>
      <c r="F31" s="327"/>
      <c r="G31" s="327"/>
      <c r="H31" s="327"/>
    </row>
    <row r="33" spans="2:8" ht="15.95" customHeight="1">
      <c r="B33" s="328" t="s">
        <v>0</v>
      </c>
      <c r="C33" s="333" t="s">
        <v>29</v>
      </c>
      <c r="D33" s="334"/>
      <c r="E33" s="331" t="s">
        <v>46</v>
      </c>
      <c r="F33" s="331" t="s">
        <v>47</v>
      </c>
      <c r="G33" s="331" t="s">
        <v>48</v>
      </c>
      <c r="H33" s="331" t="s">
        <v>34</v>
      </c>
    </row>
    <row r="34" spans="2:8">
      <c r="B34" s="329"/>
      <c r="C34" s="335"/>
      <c r="D34" s="336"/>
      <c r="E34" s="331"/>
      <c r="F34" s="331"/>
      <c r="G34" s="331" t="s">
        <v>35</v>
      </c>
      <c r="H34" s="331"/>
    </row>
    <row r="35" spans="2:8">
      <c r="B35" s="330"/>
      <c r="C35" s="337"/>
      <c r="D35" s="338"/>
      <c r="E35" s="84" t="s">
        <v>49</v>
      </c>
      <c r="F35" s="84" t="s">
        <v>50</v>
      </c>
      <c r="G35" s="84" t="s">
        <v>38</v>
      </c>
      <c r="H35" s="84" t="s">
        <v>24</v>
      </c>
    </row>
    <row r="36" spans="2:8">
      <c r="B36" s="48" t="s">
        <v>51</v>
      </c>
      <c r="C36" s="136" t="s">
        <v>241</v>
      </c>
      <c r="D36" s="132"/>
      <c r="E36" s="36"/>
      <c r="F36" s="34">
        <v>0</v>
      </c>
      <c r="G36" s="37">
        <v>0</v>
      </c>
      <c r="H36" s="34">
        <f>+F36*G36</f>
        <v>0</v>
      </c>
    </row>
    <row r="37" spans="2:8">
      <c r="B37" s="48" t="s">
        <v>52</v>
      </c>
      <c r="C37" s="136" t="s">
        <v>247</v>
      </c>
      <c r="D37" s="132"/>
      <c r="E37" s="36"/>
      <c r="F37" s="34">
        <v>0</v>
      </c>
      <c r="G37" s="37">
        <v>0</v>
      </c>
      <c r="H37" s="34">
        <f t="shared" ref="H37:H44" si="2">+F37*G37</f>
        <v>0</v>
      </c>
    </row>
    <row r="38" spans="2:8">
      <c r="B38" s="48" t="s">
        <v>53</v>
      </c>
      <c r="C38" s="136" t="s">
        <v>54</v>
      </c>
      <c r="D38" s="132"/>
      <c r="E38" s="36"/>
      <c r="F38" s="34">
        <v>0</v>
      </c>
      <c r="G38" s="37">
        <v>0</v>
      </c>
      <c r="H38" s="34">
        <f t="shared" si="2"/>
        <v>0</v>
      </c>
    </row>
    <row r="39" spans="2:8">
      <c r="B39" s="48" t="s">
        <v>55</v>
      </c>
      <c r="C39" s="136" t="s">
        <v>56</v>
      </c>
      <c r="D39" s="132"/>
      <c r="E39" s="36"/>
      <c r="F39" s="34">
        <v>0</v>
      </c>
      <c r="G39" s="37">
        <v>0</v>
      </c>
      <c r="H39" s="34">
        <f t="shared" si="2"/>
        <v>0</v>
      </c>
    </row>
    <row r="40" spans="2:8">
      <c r="B40" s="48" t="s">
        <v>57</v>
      </c>
      <c r="C40" s="135" t="s">
        <v>275</v>
      </c>
      <c r="D40" s="132"/>
      <c r="E40" s="36"/>
      <c r="F40" s="34">
        <v>0</v>
      </c>
      <c r="G40" s="37">
        <v>0</v>
      </c>
      <c r="H40" s="34">
        <f t="shared" si="2"/>
        <v>0</v>
      </c>
    </row>
    <row r="41" spans="2:8">
      <c r="B41" s="48" t="s">
        <v>58</v>
      </c>
      <c r="C41" s="135" t="s">
        <v>293</v>
      </c>
      <c r="D41" s="132"/>
      <c r="E41" s="36"/>
      <c r="F41" s="34"/>
      <c r="G41" s="37"/>
      <c r="H41" s="34"/>
    </row>
    <row r="42" spans="2:8">
      <c r="B42" s="48" t="s">
        <v>59</v>
      </c>
      <c r="C42" s="136" t="s">
        <v>290</v>
      </c>
      <c r="D42" s="137"/>
      <c r="E42" s="36"/>
      <c r="F42" s="34">
        <v>0</v>
      </c>
      <c r="G42" s="37">
        <v>0</v>
      </c>
      <c r="H42" s="34">
        <f t="shared" si="2"/>
        <v>0</v>
      </c>
    </row>
    <row r="43" spans="2:8">
      <c r="B43" s="48" t="s">
        <v>60</v>
      </c>
      <c r="C43" s="136" t="s">
        <v>274</v>
      </c>
      <c r="D43" s="137"/>
      <c r="E43" s="36"/>
      <c r="F43" s="34">
        <v>0</v>
      </c>
      <c r="G43" s="37">
        <v>0</v>
      </c>
      <c r="H43" s="34">
        <f t="shared" si="2"/>
        <v>0</v>
      </c>
    </row>
    <row r="44" spans="2:8" ht="21.95" customHeight="1">
      <c r="B44" s="48" t="s">
        <v>273</v>
      </c>
      <c r="C44" s="136" t="s">
        <v>248</v>
      </c>
      <c r="D44" s="137"/>
      <c r="E44" s="36"/>
      <c r="F44" s="34">
        <v>0</v>
      </c>
      <c r="G44" s="37">
        <v>0</v>
      </c>
      <c r="H44" s="34">
        <f t="shared" si="2"/>
        <v>0</v>
      </c>
    </row>
    <row r="45" spans="2:8">
      <c r="B45" s="48" t="s">
        <v>276</v>
      </c>
      <c r="C45" s="135" t="s">
        <v>292</v>
      </c>
      <c r="D45" s="132"/>
      <c r="E45" s="36"/>
      <c r="F45" s="34">
        <v>0</v>
      </c>
      <c r="G45" s="37">
        <v>0</v>
      </c>
      <c r="H45" s="34">
        <f t="shared" ref="H45" si="3">+F45*G45</f>
        <v>0</v>
      </c>
    </row>
    <row r="46" spans="2:8" ht="45">
      <c r="B46" s="48" t="s">
        <v>294</v>
      </c>
      <c r="C46" s="135" t="s">
        <v>291</v>
      </c>
      <c r="D46" s="132"/>
      <c r="E46" s="36"/>
      <c r="F46" s="34">
        <v>0</v>
      </c>
      <c r="G46" s="37">
        <v>0</v>
      </c>
      <c r="H46" s="34">
        <f t="shared" ref="H46" si="4">+F46*G46</f>
        <v>0</v>
      </c>
    </row>
    <row r="47" spans="2:8">
      <c r="B47" s="332" t="s">
        <v>254</v>
      </c>
      <c r="C47" s="332"/>
      <c r="D47" s="332"/>
      <c r="E47" s="332"/>
      <c r="F47" s="332"/>
      <c r="G47" s="332"/>
      <c r="H47" s="34">
        <f>SUM(H36:H46)</f>
        <v>0</v>
      </c>
    </row>
    <row r="49" spans="2:8">
      <c r="B49" s="327" t="s">
        <v>61</v>
      </c>
      <c r="C49" s="327"/>
      <c r="D49" s="327"/>
      <c r="E49" s="327"/>
      <c r="F49" s="327"/>
      <c r="G49" s="327"/>
      <c r="H49" s="327"/>
    </row>
    <row r="51" spans="2:8">
      <c r="B51" s="339" t="s">
        <v>0</v>
      </c>
      <c r="C51" s="340" t="s">
        <v>29</v>
      </c>
      <c r="D51" s="341"/>
      <c r="E51" s="339" t="s">
        <v>46</v>
      </c>
      <c r="F51" s="339" t="s">
        <v>62</v>
      </c>
      <c r="G51" s="339" t="s">
        <v>48</v>
      </c>
      <c r="H51" s="339" t="s">
        <v>34</v>
      </c>
    </row>
    <row r="52" spans="2:8">
      <c r="B52" s="339"/>
      <c r="C52" s="342"/>
      <c r="D52" s="343"/>
      <c r="E52" s="339"/>
      <c r="F52" s="339"/>
      <c r="G52" s="339" t="s">
        <v>35</v>
      </c>
      <c r="H52" s="339"/>
    </row>
    <row r="53" spans="2:8">
      <c r="B53" s="35" t="s">
        <v>63</v>
      </c>
      <c r="C53" s="136" t="s">
        <v>249</v>
      </c>
      <c r="D53" s="136"/>
      <c r="E53" s="36" t="s">
        <v>49</v>
      </c>
      <c r="F53" s="34">
        <f>+G8</f>
        <v>0</v>
      </c>
      <c r="G53" s="38"/>
      <c r="H53" s="34"/>
    </row>
    <row r="54" spans="2:8">
      <c r="B54" s="35" t="s">
        <v>64</v>
      </c>
      <c r="C54" s="136" t="s">
        <v>250</v>
      </c>
      <c r="D54" s="136"/>
      <c r="E54" s="36" t="s">
        <v>49</v>
      </c>
      <c r="F54" s="34">
        <f>+G8</f>
        <v>0</v>
      </c>
      <c r="G54" s="38"/>
      <c r="H54" s="34" t="s">
        <v>1</v>
      </c>
    </row>
    <row r="55" spans="2:8">
      <c r="B55" s="35" t="s">
        <v>65</v>
      </c>
      <c r="C55" s="136" t="s">
        <v>251</v>
      </c>
      <c r="D55" s="136"/>
      <c r="E55" s="36" t="s">
        <v>49</v>
      </c>
      <c r="F55" s="34">
        <f>+G8</f>
        <v>0</v>
      </c>
      <c r="G55" s="38"/>
      <c r="H55" s="34" t="s">
        <v>1</v>
      </c>
    </row>
    <row r="56" spans="2:8">
      <c r="B56" s="35" t="s">
        <v>66</v>
      </c>
      <c r="C56" s="136" t="s">
        <v>252</v>
      </c>
      <c r="D56" s="136"/>
      <c r="E56" s="36" t="s">
        <v>49</v>
      </c>
      <c r="F56" s="34">
        <f>+G9</f>
        <v>0</v>
      </c>
      <c r="G56" s="39" t="s">
        <v>1</v>
      </c>
      <c r="H56" s="34" t="s">
        <v>1</v>
      </c>
    </row>
    <row r="57" spans="2:8">
      <c r="B57" s="332" t="s">
        <v>67</v>
      </c>
      <c r="C57" s="332"/>
      <c r="D57" s="332"/>
      <c r="E57" s="332"/>
      <c r="F57" s="332"/>
      <c r="G57" s="332"/>
      <c r="H57" s="34">
        <f>SUM(H53:H56)</f>
        <v>0</v>
      </c>
    </row>
    <row r="58" spans="2:8">
      <c r="B58" s="40"/>
      <c r="C58" s="41"/>
      <c r="D58" s="42"/>
      <c r="E58" s="43"/>
      <c r="F58" s="44"/>
      <c r="G58" s="44"/>
      <c r="H58" s="44"/>
    </row>
    <row r="59" spans="2:8">
      <c r="B59" s="346" t="s">
        <v>68</v>
      </c>
      <c r="C59" s="347"/>
      <c r="D59" s="348"/>
      <c r="E59" s="36"/>
      <c r="F59" s="34"/>
      <c r="G59" s="35"/>
      <c r="H59" s="34">
        <f>+H29+H47+H57</f>
        <v>0</v>
      </c>
    </row>
    <row r="60" spans="2:8">
      <c r="B60" s="346" t="s">
        <v>69</v>
      </c>
      <c r="C60" s="347"/>
      <c r="D60" s="348"/>
      <c r="E60" s="36"/>
      <c r="F60" s="34">
        <f>+G8</f>
        <v>0</v>
      </c>
      <c r="G60" s="38">
        <v>0</v>
      </c>
      <c r="H60" s="34">
        <f>+F60*G60</f>
        <v>0</v>
      </c>
    </row>
    <row r="61" spans="2:8">
      <c r="B61" s="346" t="s">
        <v>70</v>
      </c>
      <c r="C61" s="347"/>
      <c r="D61" s="348"/>
      <c r="E61" s="36"/>
      <c r="F61" s="34">
        <f>+G8</f>
        <v>0</v>
      </c>
      <c r="G61" s="38">
        <v>0</v>
      </c>
      <c r="H61" s="34">
        <f>+F61*G61</f>
        <v>0</v>
      </c>
    </row>
    <row r="62" spans="2:8">
      <c r="B62" s="349" t="s">
        <v>71</v>
      </c>
      <c r="C62" s="350"/>
      <c r="D62" s="350"/>
      <c r="E62" s="350"/>
      <c r="F62" s="350"/>
      <c r="G62" s="351"/>
      <c r="H62" s="34">
        <f>SUM(H59:H61)</f>
        <v>0</v>
      </c>
    </row>
    <row r="63" spans="2:8">
      <c r="H63" s="47" t="s">
        <v>1</v>
      </c>
    </row>
    <row r="64" spans="2:8">
      <c r="B64" s="344"/>
      <c r="C64" s="344"/>
      <c r="D64" s="344"/>
      <c r="E64" s="344"/>
      <c r="F64" s="344"/>
      <c r="G64" s="344"/>
    </row>
    <row r="65" spans="2:10" ht="41.1" customHeight="1">
      <c r="B65" s="345" t="s">
        <v>243</v>
      </c>
      <c r="C65" s="345"/>
      <c r="D65" s="345"/>
      <c r="E65" s="345"/>
      <c r="F65" s="345"/>
      <c r="G65" s="345"/>
      <c r="H65" s="345"/>
    </row>
    <row r="66" spans="2:10">
      <c r="G66" s="44" t="s">
        <v>1</v>
      </c>
      <c r="H66" s="44" t="s">
        <v>1</v>
      </c>
      <c r="J66" s="49" t="s">
        <v>1</v>
      </c>
    </row>
    <row r="67" spans="2:10">
      <c r="G67" s="44" t="s">
        <v>1</v>
      </c>
      <c r="H67" s="8" t="s">
        <v>1</v>
      </c>
      <c r="J67" s="49" t="s">
        <v>1</v>
      </c>
    </row>
  </sheetData>
  <mergeCells count="38">
    <mergeCell ref="B64:G64"/>
    <mergeCell ref="B65:H65"/>
    <mergeCell ref="B57:G57"/>
    <mergeCell ref="B59:D59"/>
    <mergeCell ref="B60:D60"/>
    <mergeCell ref="B61:D61"/>
    <mergeCell ref="B62:G62"/>
    <mergeCell ref="B47:G47"/>
    <mergeCell ref="B49:H49"/>
    <mergeCell ref="B51:B52"/>
    <mergeCell ref="C51:D52"/>
    <mergeCell ref="E51:E52"/>
    <mergeCell ref="F51:F52"/>
    <mergeCell ref="G51:G52"/>
    <mergeCell ref="H51:H52"/>
    <mergeCell ref="B29:G29"/>
    <mergeCell ref="B31:H31"/>
    <mergeCell ref="B33:B35"/>
    <mergeCell ref="C33:D35"/>
    <mergeCell ref="E33:E34"/>
    <mergeCell ref="F33:F34"/>
    <mergeCell ref="G33:G34"/>
    <mergeCell ref="H33:H34"/>
    <mergeCell ref="C9:F9"/>
    <mergeCell ref="B12:H12"/>
    <mergeCell ref="B14:B16"/>
    <mergeCell ref="C14:C16"/>
    <mergeCell ref="D14:D15"/>
    <mergeCell ref="E14:E16"/>
    <mergeCell ref="F14:F15"/>
    <mergeCell ref="G14:G15"/>
    <mergeCell ref="H14:H15"/>
    <mergeCell ref="B2:H2"/>
    <mergeCell ref="B3:H3"/>
    <mergeCell ref="B4:H4"/>
    <mergeCell ref="B6:H6"/>
    <mergeCell ref="C8:F8"/>
    <mergeCell ref="G8:H8"/>
  </mergeCells>
  <phoneticPr fontId="43" type="noConversion"/>
  <printOptions horizontalCentered="1"/>
  <pageMargins left="0" right="0" top="0.74803149606299213" bottom="0.74803149606299213" header="0.31496062992125984" footer="0.31496062992125984"/>
  <pageSetup orientation="portrait" horizontalDpi="0" verticalDpi="0"/>
  <rowBreaks count="1" manualBreakCount="1">
    <brk id="48" min="1" max="7" man="1"/>
  </rowBreaks>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pageSetUpPr fitToPage="1"/>
  </sheetPr>
  <dimension ref="A2:L62"/>
  <sheetViews>
    <sheetView showGridLines="0" zoomScale="98" zoomScaleNormal="98" workbookViewId="0">
      <selection activeCell="O3" sqref="O3"/>
    </sheetView>
  </sheetViews>
  <sheetFormatPr baseColWidth="10" defaultRowHeight="15"/>
  <cols>
    <col min="2" max="2" width="2.140625" customWidth="1"/>
    <col min="5" max="5" width="14" bestFit="1" customWidth="1"/>
    <col min="6" max="9" width="15.7109375" customWidth="1"/>
    <col min="10" max="10" width="4.28515625" customWidth="1"/>
    <col min="11" max="11" width="15.7109375" customWidth="1"/>
    <col min="12" max="12" width="2" customWidth="1"/>
  </cols>
  <sheetData>
    <row r="2" spans="2:12" ht="26.1" customHeight="1">
      <c r="B2" s="323" t="s">
        <v>198</v>
      </c>
      <c r="C2" s="323"/>
      <c r="D2" s="323"/>
      <c r="E2" s="323"/>
      <c r="F2" s="323"/>
      <c r="G2" s="323"/>
      <c r="H2" s="323"/>
      <c r="I2" s="323"/>
      <c r="J2" s="324"/>
      <c r="K2" s="324"/>
      <c r="L2" s="324"/>
    </row>
    <row r="3" spans="2:12" ht="26.25" customHeight="1">
      <c r="B3" s="323"/>
      <c r="C3" s="323"/>
      <c r="D3" s="323"/>
      <c r="E3" s="323"/>
      <c r="F3" s="323"/>
      <c r="G3" s="323"/>
      <c r="H3" s="323"/>
      <c r="I3" s="323"/>
      <c r="J3" s="310" t="s">
        <v>204</v>
      </c>
      <c r="K3" s="310"/>
      <c r="L3" s="310"/>
    </row>
    <row r="4" spans="2:12" ht="30" customHeight="1">
      <c r="B4" s="104"/>
      <c r="C4" s="321" t="s">
        <v>205</v>
      </c>
      <c r="D4" s="321"/>
      <c r="E4" s="321"/>
      <c r="F4" s="321"/>
      <c r="G4" s="321"/>
      <c r="H4" s="321"/>
      <c r="I4" s="321"/>
      <c r="J4" s="321"/>
      <c r="K4" s="321"/>
      <c r="L4" s="105"/>
    </row>
    <row r="5" spans="2:12" ht="5.25" customHeight="1">
      <c r="B5" s="116"/>
      <c r="C5" s="117"/>
      <c r="D5" s="117"/>
      <c r="E5" s="117"/>
      <c r="F5" s="117"/>
      <c r="G5" s="117"/>
      <c r="H5" s="117"/>
      <c r="I5" s="117"/>
      <c r="J5" s="117"/>
      <c r="K5" s="117"/>
      <c r="L5" s="118"/>
    </row>
    <row r="6" spans="2:12" ht="27" customHeight="1">
      <c r="B6" s="119"/>
      <c r="C6" s="352" t="s">
        <v>207</v>
      </c>
      <c r="D6" s="352"/>
      <c r="E6" s="67"/>
      <c r="F6" s="111" t="s">
        <v>206</v>
      </c>
      <c r="G6" s="353"/>
      <c r="H6" s="353"/>
      <c r="I6" s="353"/>
      <c r="J6" s="353"/>
      <c r="K6" s="353"/>
      <c r="L6" s="120"/>
    </row>
    <row r="7" spans="2:12" ht="6.75" customHeight="1">
      <c r="B7" s="119"/>
      <c r="C7" s="78"/>
      <c r="D7" s="78"/>
      <c r="E7" s="112"/>
      <c r="F7" s="78"/>
      <c r="G7" s="78"/>
      <c r="H7" s="78"/>
      <c r="I7" s="78"/>
      <c r="J7" s="78">
        <v>4</v>
      </c>
      <c r="K7" s="78"/>
      <c r="L7" s="120"/>
    </row>
    <row r="8" spans="2:12" ht="24.95" customHeight="1">
      <c r="B8" s="119"/>
      <c r="C8" s="352" t="s">
        <v>208</v>
      </c>
      <c r="D8" s="352"/>
      <c r="E8" s="114" t="s">
        <v>1</v>
      </c>
      <c r="F8" s="111" t="s">
        <v>210</v>
      </c>
      <c r="G8" s="108" t="s">
        <v>1</v>
      </c>
      <c r="H8" s="109"/>
      <c r="I8" s="111" t="s">
        <v>211</v>
      </c>
      <c r="J8" s="108" t="s">
        <v>1</v>
      </c>
      <c r="K8" s="109"/>
      <c r="L8" s="120"/>
    </row>
    <row r="9" spans="2:12" ht="6" customHeight="1">
      <c r="B9" s="119"/>
      <c r="C9" s="110"/>
      <c r="D9" s="110"/>
      <c r="E9" s="110"/>
      <c r="F9" s="78"/>
      <c r="G9" s="78"/>
      <c r="H9" s="78"/>
      <c r="I9" s="78"/>
      <c r="J9" s="78"/>
      <c r="K9" s="78"/>
      <c r="L9" s="120"/>
    </row>
    <row r="10" spans="2:12" ht="6" customHeight="1">
      <c r="B10" s="119"/>
      <c r="C10" s="110"/>
      <c r="D10" s="110"/>
      <c r="E10" s="110"/>
      <c r="F10" s="107"/>
      <c r="G10" s="107"/>
      <c r="H10" s="107"/>
      <c r="I10" s="107"/>
      <c r="J10" s="107"/>
      <c r="K10" s="107"/>
      <c r="L10" s="120"/>
    </row>
    <row r="11" spans="2:12" ht="24.95" customHeight="1">
      <c r="B11" s="119"/>
      <c r="C11" s="352" t="s">
        <v>212</v>
      </c>
      <c r="D11" s="352"/>
      <c r="E11" s="114" t="s">
        <v>1</v>
      </c>
      <c r="F11" s="111" t="s">
        <v>209</v>
      </c>
      <c r="G11" s="353"/>
      <c r="H11" s="353"/>
      <c r="I11" s="353"/>
      <c r="J11" s="353"/>
      <c r="K11" s="353"/>
      <c r="L11" s="120"/>
    </row>
    <row r="12" spans="2:12" ht="9.75" customHeight="1">
      <c r="B12" s="119"/>
      <c r="C12" s="78"/>
      <c r="D12" s="78"/>
      <c r="E12" s="78"/>
      <c r="F12" s="78"/>
      <c r="G12" s="78"/>
      <c r="H12" s="78"/>
      <c r="I12" s="78"/>
      <c r="J12" s="78"/>
      <c r="K12" s="78"/>
      <c r="L12" s="120"/>
    </row>
    <row r="13" spans="2:12">
      <c r="B13" s="119"/>
      <c r="C13" s="357"/>
      <c r="D13" s="357"/>
      <c r="E13" s="357"/>
      <c r="F13" s="357"/>
      <c r="G13" s="357"/>
      <c r="H13" s="357"/>
      <c r="I13" s="357"/>
      <c r="J13" s="357"/>
      <c r="K13" s="357"/>
      <c r="L13" s="120"/>
    </row>
    <row r="14" spans="2:12">
      <c r="B14" s="119"/>
      <c r="C14" s="78"/>
      <c r="D14" s="78"/>
      <c r="E14" s="78"/>
      <c r="F14" s="78"/>
      <c r="G14" s="78"/>
      <c r="H14" s="78"/>
      <c r="I14" s="78"/>
      <c r="J14" s="78"/>
      <c r="K14" s="78"/>
      <c r="L14" s="120"/>
    </row>
    <row r="15" spans="2:12">
      <c r="B15" s="119"/>
      <c r="C15" s="78"/>
      <c r="D15" s="78"/>
      <c r="E15" s="78"/>
      <c r="F15" s="78"/>
      <c r="G15" s="78"/>
      <c r="H15" s="78"/>
      <c r="I15" s="78"/>
      <c r="J15" s="78"/>
      <c r="K15" s="78"/>
      <c r="L15" s="120"/>
    </row>
    <row r="16" spans="2:12">
      <c r="B16" s="119"/>
      <c r="C16" s="66" t="s">
        <v>0</v>
      </c>
      <c r="D16" s="322" t="s">
        <v>165</v>
      </c>
      <c r="E16" s="322"/>
      <c r="F16" s="322"/>
      <c r="G16" s="322"/>
      <c r="H16" s="322"/>
      <c r="I16" s="322"/>
      <c r="J16" s="66" t="s">
        <v>37</v>
      </c>
      <c r="K16" s="66" t="s">
        <v>213</v>
      </c>
      <c r="L16" s="120"/>
    </row>
    <row r="17" spans="2:12">
      <c r="B17" s="119"/>
      <c r="C17" s="78"/>
      <c r="D17" s="78"/>
      <c r="E17" s="78"/>
      <c r="F17" s="78"/>
      <c r="G17" s="78"/>
      <c r="H17" s="78"/>
      <c r="I17" s="78"/>
      <c r="J17" s="78"/>
      <c r="K17" s="78"/>
      <c r="L17" s="120"/>
    </row>
    <row r="18" spans="2:12">
      <c r="B18" s="119"/>
      <c r="C18" s="304" t="s">
        <v>227</v>
      </c>
      <c r="D18" s="304"/>
      <c r="E18" s="304"/>
      <c r="F18" s="304"/>
      <c r="G18" s="304"/>
      <c r="H18" s="304"/>
      <c r="I18" s="304"/>
      <c r="J18" s="304"/>
      <c r="K18" s="304"/>
      <c r="L18" s="120"/>
    </row>
    <row r="19" spans="2:12">
      <c r="B19" s="119"/>
      <c r="C19" s="113" t="s">
        <v>39</v>
      </c>
      <c r="D19" s="354" t="s">
        <v>1</v>
      </c>
      <c r="E19" s="354"/>
      <c r="F19" s="354"/>
      <c r="G19" s="354"/>
      <c r="H19" s="354"/>
      <c r="I19" s="354"/>
      <c r="J19" s="99" t="s">
        <v>1</v>
      </c>
      <c r="K19" s="99"/>
      <c r="L19" s="120"/>
    </row>
    <row r="20" spans="2:12">
      <c r="B20" s="119"/>
      <c r="C20" s="113" t="s">
        <v>40</v>
      </c>
      <c r="D20" s="354" t="s">
        <v>1</v>
      </c>
      <c r="E20" s="354"/>
      <c r="F20" s="354"/>
      <c r="G20" s="354"/>
      <c r="H20" s="354"/>
      <c r="I20" s="354"/>
      <c r="J20" s="99"/>
      <c r="K20" s="99"/>
      <c r="L20" s="120"/>
    </row>
    <row r="21" spans="2:12">
      <c r="B21" s="119"/>
      <c r="C21" s="113" t="s">
        <v>41</v>
      </c>
      <c r="D21" s="354" t="s">
        <v>1</v>
      </c>
      <c r="E21" s="354"/>
      <c r="F21" s="354"/>
      <c r="G21" s="354"/>
      <c r="H21" s="354"/>
      <c r="I21" s="354"/>
      <c r="J21" s="99"/>
      <c r="K21" s="99"/>
      <c r="L21" s="120"/>
    </row>
    <row r="22" spans="2:12">
      <c r="B22" s="119"/>
      <c r="C22" s="113" t="s">
        <v>42</v>
      </c>
      <c r="D22" s="354" t="s">
        <v>1</v>
      </c>
      <c r="E22" s="354"/>
      <c r="F22" s="354"/>
      <c r="G22" s="354"/>
      <c r="H22" s="354"/>
      <c r="I22" s="354"/>
      <c r="J22" s="99"/>
      <c r="K22" s="99"/>
      <c r="L22" s="120"/>
    </row>
    <row r="23" spans="2:12">
      <c r="B23" s="119"/>
      <c r="C23" s="78"/>
      <c r="D23" s="78"/>
      <c r="E23" s="78"/>
      <c r="F23" s="78"/>
      <c r="G23" s="78"/>
      <c r="H23" s="78"/>
      <c r="I23" s="78"/>
      <c r="J23" s="78"/>
      <c r="K23" s="78"/>
      <c r="L23" s="120"/>
    </row>
    <row r="24" spans="2:12">
      <c r="B24" s="119"/>
      <c r="C24" s="304" t="s">
        <v>226</v>
      </c>
      <c r="D24" s="304"/>
      <c r="E24" s="304"/>
      <c r="F24" s="304"/>
      <c r="G24" s="304"/>
      <c r="H24" s="304"/>
      <c r="I24" s="304"/>
      <c r="J24" s="304"/>
      <c r="K24" s="304"/>
      <c r="L24" s="120"/>
    </row>
    <row r="25" spans="2:12">
      <c r="B25" s="119"/>
      <c r="C25" s="113" t="s">
        <v>51</v>
      </c>
      <c r="D25" s="354" t="s">
        <v>218</v>
      </c>
      <c r="E25" s="354"/>
      <c r="F25" s="354"/>
      <c r="G25" s="354"/>
      <c r="H25" s="354"/>
      <c r="I25" s="354"/>
      <c r="J25" s="99" t="s">
        <v>1</v>
      </c>
      <c r="K25" s="99"/>
      <c r="L25" s="120"/>
    </row>
    <row r="26" spans="2:12">
      <c r="B26" s="119"/>
      <c r="C26" s="113" t="s">
        <v>52</v>
      </c>
      <c r="D26" s="354" t="s">
        <v>219</v>
      </c>
      <c r="E26" s="354"/>
      <c r="F26" s="354"/>
      <c r="G26" s="354"/>
      <c r="H26" s="354"/>
      <c r="I26" s="354"/>
      <c r="J26" s="99"/>
      <c r="K26" s="99"/>
      <c r="L26" s="120"/>
    </row>
    <row r="27" spans="2:12">
      <c r="B27" s="119"/>
      <c r="C27" s="113" t="s">
        <v>53</v>
      </c>
      <c r="D27" s="354" t="s">
        <v>220</v>
      </c>
      <c r="E27" s="354"/>
      <c r="F27" s="354"/>
      <c r="G27" s="354"/>
      <c r="H27" s="354"/>
      <c r="I27" s="354"/>
      <c r="J27" s="99"/>
      <c r="K27" s="99"/>
      <c r="L27" s="120"/>
    </row>
    <row r="28" spans="2:12">
      <c r="B28" s="119"/>
      <c r="C28" s="113" t="s">
        <v>55</v>
      </c>
      <c r="D28" s="354" t="s">
        <v>221</v>
      </c>
      <c r="E28" s="354"/>
      <c r="F28" s="354"/>
      <c r="G28" s="354"/>
      <c r="H28" s="354"/>
      <c r="I28" s="354"/>
      <c r="J28" s="99"/>
      <c r="K28" s="99"/>
      <c r="L28" s="120"/>
    </row>
    <row r="29" spans="2:12">
      <c r="B29" s="119"/>
      <c r="C29" s="78"/>
      <c r="D29" s="78"/>
      <c r="E29" s="78"/>
      <c r="F29" s="78"/>
      <c r="G29" s="78"/>
      <c r="H29" s="78"/>
      <c r="I29" s="78"/>
      <c r="J29" s="78"/>
      <c r="K29" s="78"/>
      <c r="L29" s="120"/>
    </row>
    <row r="30" spans="2:12">
      <c r="B30" s="119"/>
      <c r="C30" s="304" t="s">
        <v>225</v>
      </c>
      <c r="D30" s="304"/>
      <c r="E30" s="304"/>
      <c r="F30" s="304"/>
      <c r="G30" s="304"/>
      <c r="H30" s="304"/>
      <c r="I30" s="304"/>
      <c r="J30" s="304"/>
      <c r="K30" s="304"/>
      <c r="L30" s="120"/>
    </row>
    <row r="31" spans="2:12">
      <c r="B31" s="119"/>
      <c r="C31" s="113" t="s">
        <v>63</v>
      </c>
      <c r="D31" s="354" t="s">
        <v>1</v>
      </c>
      <c r="E31" s="354"/>
      <c r="F31" s="354"/>
      <c r="G31" s="354"/>
      <c r="H31" s="354"/>
      <c r="I31" s="354"/>
      <c r="J31" s="99"/>
      <c r="K31" s="99"/>
      <c r="L31" s="120"/>
    </row>
    <row r="32" spans="2:12">
      <c r="B32" s="119"/>
      <c r="C32" s="113" t="s">
        <v>64</v>
      </c>
      <c r="D32" s="354" t="s">
        <v>1</v>
      </c>
      <c r="E32" s="354"/>
      <c r="F32" s="354"/>
      <c r="G32" s="354"/>
      <c r="H32" s="354"/>
      <c r="I32" s="354"/>
      <c r="J32" s="115"/>
      <c r="K32" s="115"/>
      <c r="L32" s="120"/>
    </row>
    <row r="33" spans="2:12">
      <c r="B33" s="119"/>
      <c r="C33" s="113" t="s">
        <v>65</v>
      </c>
      <c r="D33" s="354" t="s">
        <v>1</v>
      </c>
      <c r="E33" s="354"/>
      <c r="F33" s="354"/>
      <c r="G33" s="354"/>
      <c r="H33" s="354"/>
      <c r="I33" s="354"/>
      <c r="J33" s="115"/>
      <c r="K33" s="115"/>
      <c r="L33" s="120"/>
    </row>
    <row r="34" spans="2:12">
      <c r="B34" s="119"/>
      <c r="C34" s="113" t="s">
        <v>66</v>
      </c>
      <c r="D34" s="354" t="s">
        <v>1</v>
      </c>
      <c r="E34" s="354"/>
      <c r="F34" s="354"/>
      <c r="G34" s="354"/>
      <c r="H34" s="354"/>
      <c r="I34" s="354"/>
      <c r="J34" s="115"/>
      <c r="K34" s="115"/>
      <c r="L34" s="120"/>
    </row>
    <row r="35" spans="2:12">
      <c r="B35" s="119"/>
      <c r="C35" s="78"/>
      <c r="D35" s="78"/>
      <c r="E35" s="78"/>
      <c r="F35" s="78"/>
      <c r="G35" s="78"/>
      <c r="H35" s="78"/>
      <c r="I35" s="78"/>
      <c r="J35" s="78"/>
      <c r="K35" s="78"/>
      <c r="L35" s="120"/>
    </row>
    <row r="36" spans="2:12">
      <c r="B36" s="119"/>
      <c r="C36" s="304" t="s">
        <v>224</v>
      </c>
      <c r="D36" s="304"/>
      <c r="E36" s="304"/>
      <c r="F36" s="304"/>
      <c r="G36" s="304"/>
      <c r="H36" s="304"/>
      <c r="I36" s="304"/>
      <c r="J36" s="304"/>
      <c r="K36" s="304"/>
      <c r="L36" s="120"/>
    </row>
    <row r="37" spans="2:12">
      <c r="B37" s="119"/>
      <c r="C37" s="113" t="s">
        <v>214</v>
      </c>
      <c r="D37" s="354" t="s">
        <v>1</v>
      </c>
      <c r="E37" s="354"/>
      <c r="F37" s="354"/>
      <c r="G37" s="354"/>
      <c r="H37" s="354"/>
      <c r="I37" s="354"/>
      <c r="J37" s="99"/>
      <c r="K37" s="99"/>
      <c r="L37" s="120"/>
    </row>
    <row r="38" spans="2:12">
      <c r="B38" s="119"/>
      <c r="C38" s="113" t="s">
        <v>215</v>
      </c>
      <c r="D38" s="354" t="s">
        <v>1</v>
      </c>
      <c r="E38" s="354"/>
      <c r="F38" s="354"/>
      <c r="G38" s="354"/>
      <c r="H38" s="354"/>
      <c r="I38" s="354"/>
      <c r="J38" s="115"/>
      <c r="K38" s="115"/>
      <c r="L38" s="120"/>
    </row>
    <row r="39" spans="2:12">
      <c r="B39" s="119"/>
      <c r="C39" s="78"/>
      <c r="D39" s="78"/>
      <c r="E39" s="78"/>
      <c r="F39" s="78"/>
      <c r="G39" s="78"/>
      <c r="H39" s="78"/>
      <c r="I39" s="78"/>
      <c r="J39" s="78"/>
      <c r="K39" s="78"/>
      <c r="L39" s="120"/>
    </row>
    <row r="40" spans="2:12">
      <c r="B40" s="119"/>
      <c r="C40" s="304" t="s">
        <v>228</v>
      </c>
      <c r="D40" s="304"/>
      <c r="E40" s="304"/>
      <c r="F40" s="304"/>
      <c r="G40" s="304"/>
      <c r="H40" s="304"/>
      <c r="I40" s="304"/>
      <c r="J40" s="304"/>
      <c r="K40" s="304"/>
      <c r="L40" s="120"/>
    </row>
    <row r="41" spans="2:12">
      <c r="B41" s="119"/>
      <c r="C41" s="113" t="s">
        <v>216</v>
      </c>
      <c r="D41" s="354" t="s">
        <v>1</v>
      </c>
      <c r="E41" s="354"/>
      <c r="F41" s="354"/>
      <c r="G41" s="354"/>
      <c r="H41" s="354"/>
      <c r="I41" s="354"/>
      <c r="J41" s="99"/>
      <c r="K41" s="99"/>
      <c r="L41" s="120"/>
    </row>
    <row r="42" spans="2:12">
      <c r="B42" s="119"/>
      <c r="C42" s="113" t="s">
        <v>217</v>
      </c>
      <c r="D42" s="354" t="s">
        <v>1</v>
      </c>
      <c r="E42" s="354"/>
      <c r="F42" s="354"/>
      <c r="G42" s="354"/>
      <c r="H42" s="354"/>
      <c r="I42" s="354"/>
      <c r="J42" s="115"/>
      <c r="K42" s="115"/>
      <c r="L42" s="120"/>
    </row>
    <row r="43" spans="2:12">
      <c r="B43" s="119"/>
      <c r="C43" s="78"/>
      <c r="D43" s="78"/>
      <c r="E43" s="78"/>
      <c r="F43" s="78"/>
      <c r="G43" s="78"/>
      <c r="H43" s="78"/>
      <c r="I43" s="78"/>
      <c r="J43" s="78"/>
      <c r="K43" s="78"/>
      <c r="L43" s="120"/>
    </row>
    <row r="44" spans="2:12">
      <c r="B44" s="119"/>
      <c r="C44" s="125" t="s">
        <v>229</v>
      </c>
      <c r="D44" s="78"/>
      <c r="E44" s="78"/>
      <c r="F44" s="78"/>
      <c r="G44" s="78"/>
      <c r="H44" s="78"/>
      <c r="I44" s="355" t="s">
        <v>222</v>
      </c>
      <c r="J44" s="356"/>
      <c r="K44" s="99"/>
      <c r="L44" s="120"/>
    </row>
    <row r="45" spans="2:12">
      <c r="B45" s="119"/>
      <c r="C45" s="78"/>
      <c r="D45" s="358" t="s">
        <v>223</v>
      </c>
      <c r="E45" s="358"/>
      <c r="F45" s="358"/>
      <c r="G45" s="358"/>
      <c r="H45" s="358"/>
      <c r="I45" s="358"/>
      <c r="J45" s="78"/>
      <c r="K45" s="78"/>
      <c r="L45" s="120"/>
    </row>
    <row r="46" spans="2:12">
      <c r="B46" s="119"/>
      <c r="C46" s="78"/>
      <c r="D46" s="124"/>
      <c r="E46" s="124"/>
      <c r="F46" s="124"/>
      <c r="G46" s="124"/>
      <c r="H46" s="124"/>
      <c r="I46" s="124"/>
      <c r="J46" s="124"/>
      <c r="K46" s="124"/>
      <c r="L46" s="120"/>
    </row>
    <row r="47" spans="2:12">
      <c r="B47" s="119"/>
      <c r="C47" s="78"/>
      <c r="D47" s="124" t="s">
        <v>1</v>
      </c>
      <c r="E47" s="124"/>
      <c r="F47" s="124"/>
      <c r="G47" s="124"/>
      <c r="H47" s="124"/>
      <c r="I47" s="124"/>
      <c r="J47" s="124"/>
      <c r="K47" s="124"/>
      <c r="L47" s="120"/>
    </row>
    <row r="48" spans="2:12">
      <c r="B48" s="119"/>
      <c r="C48" s="78"/>
      <c r="D48" s="124" t="s">
        <v>232</v>
      </c>
      <c r="E48" s="124"/>
      <c r="F48" s="124"/>
      <c r="G48" s="124" t="s">
        <v>233</v>
      </c>
      <c r="H48" s="124"/>
      <c r="I48" s="124"/>
      <c r="J48" s="124"/>
      <c r="K48" s="124"/>
      <c r="L48" s="120"/>
    </row>
    <row r="49" spans="1:12">
      <c r="B49" s="119"/>
      <c r="C49" s="78"/>
      <c r="D49" s="124"/>
      <c r="E49" s="124"/>
      <c r="F49" s="124"/>
      <c r="G49" s="124"/>
      <c r="H49" s="124"/>
      <c r="I49" s="124"/>
      <c r="J49" s="124"/>
      <c r="K49" s="124"/>
      <c r="L49" s="120"/>
    </row>
    <row r="50" spans="1:12">
      <c r="B50" s="119"/>
      <c r="C50" s="78"/>
      <c r="D50" s="124"/>
      <c r="E50" s="124"/>
      <c r="F50" s="124"/>
      <c r="G50" s="124"/>
      <c r="H50" s="124"/>
      <c r="I50" s="124"/>
      <c r="J50" s="124"/>
      <c r="K50" s="124"/>
      <c r="L50" s="120"/>
    </row>
    <row r="51" spans="1:12">
      <c r="B51" s="119"/>
      <c r="C51" s="78"/>
      <c r="D51" s="124"/>
      <c r="E51" s="124"/>
      <c r="F51" s="124"/>
      <c r="G51" s="124"/>
      <c r="H51" s="124"/>
      <c r="I51" s="124"/>
      <c r="J51" s="124"/>
      <c r="K51" s="124"/>
      <c r="L51" s="120"/>
    </row>
    <row r="52" spans="1:12">
      <c r="B52" s="119"/>
      <c r="C52" s="78"/>
      <c r="D52" s="358" t="s">
        <v>231</v>
      </c>
      <c r="E52" s="358"/>
      <c r="F52" s="124"/>
      <c r="G52" s="358" t="s">
        <v>231</v>
      </c>
      <c r="H52" s="358"/>
      <c r="I52" s="358" t="s">
        <v>1</v>
      </c>
      <c r="J52" s="358"/>
      <c r="K52" s="78"/>
      <c r="L52" s="120"/>
    </row>
    <row r="53" spans="1:12">
      <c r="B53" s="119"/>
      <c r="C53" s="78"/>
      <c r="D53" s="358" t="s">
        <v>150</v>
      </c>
      <c r="E53" s="358"/>
      <c r="F53" s="124"/>
      <c r="G53" s="358" t="s">
        <v>150</v>
      </c>
      <c r="H53" s="358"/>
      <c r="I53" s="358" t="s">
        <v>1</v>
      </c>
      <c r="J53" s="358"/>
      <c r="K53" s="78"/>
      <c r="L53" s="120"/>
    </row>
    <row r="54" spans="1:12">
      <c r="B54" s="119"/>
      <c r="C54" s="78"/>
      <c r="D54" s="358" t="s">
        <v>19</v>
      </c>
      <c r="E54" s="358"/>
      <c r="F54" s="124"/>
      <c r="G54" s="358" t="s">
        <v>230</v>
      </c>
      <c r="H54" s="358"/>
      <c r="I54" s="358" t="s">
        <v>1</v>
      </c>
      <c r="J54" s="358"/>
      <c r="K54" s="78"/>
      <c r="L54" s="120"/>
    </row>
    <row r="55" spans="1:12">
      <c r="B55" s="119"/>
      <c r="C55" s="78"/>
      <c r="D55" s="124"/>
      <c r="E55" s="124"/>
      <c r="F55" s="124"/>
      <c r="G55" s="124"/>
      <c r="H55" s="124"/>
      <c r="I55" s="124"/>
      <c r="J55" s="78"/>
      <c r="K55" s="78"/>
      <c r="L55" s="120"/>
    </row>
    <row r="56" spans="1:12">
      <c r="B56" s="119"/>
      <c r="C56" s="78"/>
      <c r="D56" s="358"/>
      <c r="E56" s="358"/>
      <c r="F56" s="358"/>
      <c r="G56" s="358"/>
      <c r="H56" s="358"/>
      <c r="I56" s="358"/>
      <c r="J56" s="78"/>
      <c r="K56" s="78"/>
      <c r="L56" s="120"/>
    </row>
    <row r="57" spans="1:12">
      <c r="B57" s="121"/>
      <c r="C57" s="122"/>
      <c r="D57" s="122"/>
      <c r="E57" s="122"/>
      <c r="F57" s="122"/>
      <c r="G57" s="122"/>
      <c r="H57" s="122"/>
      <c r="I57" s="122"/>
      <c r="J57" s="122"/>
      <c r="K57" s="122"/>
      <c r="L57" s="123"/>
    </row>
    <row r="61" spans="1:12">
      <c r="A61" s="134"/>
    </row>
    <row r="62" spans="1:12" ht="27" customHeight="1">
      <c r="A62" s="268" t="s">
        <v>242</v>
      </c>
      <c r="B62" s="268"/>
      <c r="C62" s="268"/>
      <c r="D62" s="268"/>
      <c r="E62" s="268"/>
      <c r="F62" s="268"/>
      <c r="G62" s="268"/>
      <c r="H62" s="268"/>
      <c r="I62" s="268"/>
      <c r="J62" s="268"/>
      <c r="K62" s="268"/>
    </row>
  </sheetData>
  <mergeCells count="45">
    <mergeCell ref="D33:I33"/>
    <mergeCell ref="D34:I34"/>
    <mergeCell ref="D21:I21"/>
    <mergeCell ref="D56:I56"/>
    <mergeCell ref="D53:E53"/>
    <mergeCell ref="D54:E54"/>
    <mergeCell ref="G53:H53"/>
    <mergeCell ref="G54:H54"/>
    <mergeCell ref="D52:E52"/>
    <mergeCell ref="G52:H52"/>
    <mergeCell ref="I52:J52"/>
    <mergeCell ref="I53:J53"/>
    <mergeCell ref="I54:J54"/>
    <mergeCell ref="D20:I20"/>
    <mergeCell ref="C13:K13"/>
    <mergeCell ref="G11:K11"/>
    <mergeCell ref="D45:I45"/>
    <mergeCell ref="D38:I38"/>
    <mergeCell ref="C18:K18"/>
    <mergeCell ref="C24:K24"/>
    <mergeCell ref="C30:K30"/>
    <mergeCell ref="C36:K36"/>
    <mergeCell ref="C40:K40"/>
    <mergeCell ref="D25:I25"/>
    <mergeCell ref="D26:I26"/>
    <mergeCell ref="D27:I27"/>
    <mergeCell ref="D28:I28"/>
    <mergeCell ref="D31:I31"/>
    <mergeCell ref="D32:I32"/>
    <mergeCell ref="A62:K62"/>
    <mergeCell ref="B2:L2"/>
    <mergeCell ref="B3:I3"/>
    <mergeCell ref="J3:L3"/>
    <mergeCell ref="C4:K4"/>
    <mergeCell ref="C6:D6"/>
    <mergeCell ref="G6:K6"/>
    <mergeCell ref="C8:D8"/>
    <mergeCell ref="C11:D11"/>
    <mergeCell ref="D41:I41"/>
    <mergeCell ref="D42:I42"/>
    <mergeCell ref="I44:J44"/>
    <mergeCell ref="D22:I22"/>
    <mergeCell ref="D37:I37"/>
    <mergeCell ref="D16:I16"/>
    <mergeCell ref="D19:I19"/>
  </mergeCells>
  <printOptions horizontalCentered="1" verticalCentered="1"/>
  <pageMargins left="0" right="0" top="0.15748031496062992" bottom="0.74803149606299213" header="0" footer="0"/>
  <pageSetup scale="8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2:L29"/>
  <sheetViews>
    <sheetView zoomScale="110" zoomScaleNormal="110" workbookViewId="0">
      <selection activeCell="C9" sqref="C9:H10"/>
    </sheetView>
  </sheetViews>
  <sheetFormatPr baseColWidth="10" defaultColWidth="9.42578125" defaultRowHeight="15"/>
  <cols>
    <col min="1" max="1" width="1.85546875" style="1" customWidth="1"/>
    <col min="2" max="2" width="5.85546875" style="2" customWidth="1"/>
    <col min="3" max="3" width="24.85546875" style="3" customWidth="1"/>
    <col min="4" max="4" width="25.85546875" style="9" customWidth="1"/>
    <col min="5" max="5" width="18.85546875" style="5" customWidth="1"/>
    <col min="6" max="6" width="12.85546875" style="6" customWidth="1"/>
    <col min="7" max="7" width="10.85546875" style="6" customWidth="1"/>
    <col min="8" max="8" width="7.85546875" style="6" customWidth="1"/>
    <col min="9" max="9" width="5.42578125" style="1" customWidth="1"/>
    <col min="10" max="16384" width="9.42578125" style="1"/>
  </cols>
  <sheetData>
    <row r="2" spans="1:12" ht="15.95" customHeight="1">
      <c r="B2" s="272" t="s">
        <v>1</v>
      </c>
      <c r="C2" s="272"/>
      <c r="D2" s="272"/>
      <c r="E2" s="272"/>
      <c r="F2" s="272"/>
      <c r="G2" s="272"/>
      <c r="H2" s="272"/>
    </row>
    <row r="3" spans="1:12" ht="15.95" customHeight="1">
      <c r="B3" s="273" t="s">
        <v>15</v>
      </c>
      <c r="C3" s="273"/>
      <c r="D3" s="273"/>
      <c r="E3" s="273"/>
      <c r="F3" s="273"/>
      <c r="G3" s="273"/>
      <c r="H3" s="273"/>
      <c r="I3" s="273"/>
      <c r="J3" s="273"/>
      <c r="K3" s="273"/>
      <c r="L3" s="273"/>
    </row>
    <row r="4" spans="1:12" ht="15.95" customHeight="1">
      <c r="B4" s="273" t="s">
        <v>16</v>
      </c>
      <c r="C4" s="273"/>
      <c r="D4" s="273"/>
      <c r="E4" s="273"/>
      <c r="F4" s="273"/>
      <c r="G4" s="273"/>
      <c r="H4" s="273"/>
      <c r="I4" s="273"/>
      <c r="J4" s="273"/>
      <c r="K4" s="273"/>
      <c r="L4" s="273"/>
    </row>
    <row r="6" spans="1:12">
      <c r="B6" s="274" t="s">
        <v>1</v>
      </c>
      <c r="C6" s="274"/>
      <c r="D6" s="274"/>
      <c r="E6" s="274"/>
      <c r="F6" s="274"/>
      <c r="G6" s="274"/>
      <c r="H6" s="274"/>
    </row>
    <row r="7" spans="1:12" ht="17.100000000000001" customHeight="1">
      <c r="A7" s="11"/>
      <c r="B7" s="12"/>
      <c r="C7" s="275" t="s">
        <v>4</v>
      </c>
      <c r="D7" s="275"/>
      <c r="E7" s="275"/>
      <c r="F7" s="275"/>
      <c r="G7" s="275"/>
      <c r="H7" s="275"/>
    </row>
    <row r="8" spans="1:12" ht="15.95" customHeight="1">
      <c r="A8" s="11"/>
      <c r="B8" s="12"/>
      <c r="C8" s="271" t="s">
        <v>1</v>
      </c>
      <c r="D8" s="271"/>
      <c r="E8" s="271"/>
      <c r="F8" s="271"/>
      <c r="G8" s="13"/>
      <c r="H8" s="14" t="s">
        <v>1</v>
      </c>
    </row>
    <row r="9" spans="1:12">
      <c r="A9" s="11"/>
      <c r="B9" s="12"/>
      <c r="C9" s="268" t="s">
        <v>5</v>
      </c>
      <c r="D9" s="268"/>
      <c r="E9" s="268"/>
      <c r="F9" s="268"/>
      <c r="G9" s="268"/>
      <c r="H9" s="268"/>
    </row>
    <row r="10" spans="1:12">
      <c r="A10" s="11"/>
      <c r="B10" s="12"/>
      <c r="C10" s="268"/>
      <c r="D10" s="268"/>
      <c r="E10" s="268"/>
      <c r="F10" s="268"/>
      <c r="G10" s="268"/>
      <c r="H10" s="268"/>
    </row>
    <row r="11" spans="1:12">
      <c r="A11" s="11"/>
      <c r="B11" s="12"/>
      <c r="C11" s="15"/>
      <c r="D11" s="16"/>
      <c r="E11" s="17"/>
      <c r="F11" s="7"/>
      <c r="G11" s="7"/>
      <c r="H11" s="7"/>
    </row>
    <row r="12" spans="1:12" ht="15.95" customHeight="1">
      <c r="B12" s="278" t="s">
        <v>0</v>
      </c>
      <c r="C12" s="278" t="s">
        <v>17</v>
      </c>
      <c r="D12" s="278" t="s">
        <v>18</v>
      </c>
      <c r="E12" s="278" t="s">
        <v>19</v>
      </c>
      <c r="F12" s="278" t="s">
        <v>20</v>
      </c>
      <c r="G12" s="277" t="s">
        <v>21</v>
      </c>
      <c r="H12" s="277" t="s">
        <v>22</v>
      </c>
      <c r="I12" s="276" t="s">
        <v>75</v>
      </c>
      <c r="J12" s="276" t="s">
        <v>76</v>
      </c>
      <c r="K12" s="276"/>
      <c r="L12" s="277" t="s">
        <v>23</v>
      </c>
    </row>
    <row r="13" spans="1:12">
      <c r="B13" s="278"/>
      <c r="C13" s="278"/>
      <c r="D13" s="278"/>
      <c r="E13" s="278"/>
      <c r="F13" s="278"/>
      <c r="G13" s="277"/>
      <c r="H13" s="277"/>
      <c r="I13" s="276"/>
      <c r="J13" s="85" t="s">
        <v>24</v>
      </c>
      <c r="K13" s="90" t="s">
        <v>77</v>
      </c>
      <c r="L13" s="277"/>
    </row>
    <row r="14" spans="1:12">
      <c r="B14" s="10"/>
      <c r="C14" s="10"/>
      <c r="D14" s="10"/>
      <c r="E14" s="10"/>
      <c r="F14" s="10"/>
      <c r="G14" s="10"/>
      <c r="H14" s="10"/>
      <c r="I14" s="10"/>
      <c r="J14" s="10"/>
      <c r="K14" s="10"/>
      <c r="L14" s="10"/>
    </row>
    <row r="15" spans="1:12">
      <c r="B15" s="10"/>
      <c r="C15" s="10"/>
      <c r="D15" s="10"/>
      <c r="E15" s="10"/>
      <c r="F15" s="10"/>
      <c r="G15" s="10"/>
      <c r="H15" s="10"/>
      <c r="I15" s="10"/>
      <c r="J15" s="10"/>
      <c r="K15" s="10"/>
      <c r="L15" s="10"/>
    </row>
    <row r="16" spans="1:12">
      <c r="B16" s="10"/>
      <c r="C16" s="10"/>
      <c r="D16" s="10"/>
      <c r="E16" s="10"/>
      <c r="F16" s="10"/>
      <c r="G16" s="10"/>
      <c r="H16" s="10"/>
      <c r="I16" s="10"/>
      <c r="J16" s="10"/>
      <c r="K16" s="10"/>
      <c r="L16" s="10"/>
    </row>
    <row r="17" spans="2:12">
      <c r="B17" s="10"/>
      <c r="C17" s="10"/>
      <c r="D17" s="10"/>
      <c r="E17" s="10"/>
      <c r="F17" s="10"/>
      <c r="G17" s="10"/>
      <c r="H17" s="10"/>
      <c r="I17" s="10"/>
      <c r="J17" s="10"/>
      <c r="K17" s="10"/>
      <c r="L17" s="10"/>
    </row>
    <row r="18" spans="2:12">
      <c r="B18" s="10"/>
      <c r="C18" s="10"/>
      <c r="D18" s="10"/>
      <c r="E18" s="10"/>
      <c r="F18" s="10"/>
      <c r="G18" s="10"/>
      <c r="H18" s="10"/>
      <c r="I18" s="10"/>
      <c r="J18" s="10"/>
      <c r="K18" s="10"/>
      <c r="L18" s="10"/>
    </row>
    <row r="19" spans="2:12">
      <c r="B19" s="10"/>
      <c r="C19" s="10"/>
      <c r="D19" s="10"/>
      <c r="E19" s="10"/>
      <c r="F19" s="10"/>
      <c r="G19" s="10"/>
      <c r="H19" s="10"/>
      <c r="I19" s="10"/>
      <c r="J19" s="10"/>
      <c r="K19" s="10"/>
      <c r="L19" s="10"/>
    </row>
    <row r="20" spans="2:12">
      <c r="B20" s="10"/>
      <c r="C20" s="10"/>
      <c r="D20" s="10"/>
      <c r="E20" s="10"/>
      <c r="F20" s="10"/>
      <c r="G20" s="10"/>
      <c r="H20" s="10"/>
      <c r="I20" s="10"/>
      <c r="J20" s="10"/>
      <c r="K20" s="10"/>
      <c r="L20" s="10"/>
    </row>
    <row r="21" spans="2:12">
      <c r="B21" s="10"/>
      <c r="C21" s="10"/>
      <c r="D21" s="10"/>
      <c r="E21" s="10"/>
      <c r="F21" s="10"/>
      <c r="G21" s="10"/>
      <c r="H21" s="10"/>
      <c r="I21" s="10"/>
      <c r="J21" s="10"/>
      <c r="K21" s="10"/>
      <c r="L21" s="10"/>
    </row>
    <row r="22" spans="2:12">
      <c r="B22" s="59"/>
      <c r="C22" s="59"/>
      <c r="D22" s="59"/>
      <c r="E22" s="59"/>
      <c r="F22" s="59"/>
      <c r="G22" s="59"/>
      <c r="H22" s="59"/>
      <c r="I22" s="59"/>
      <c r="J22" s="59"/>
      <c r="K22" s="59"/>
      <c r="L22" s="59"/>
    </row>
    <row r="23" spans="2:12">
      <c r="B23" s="60"/>
      <c r="C23" s="60"/>
      <c r="D23" s="60"/>
      <c r="E23" s="59"/>
      <c r="F23" s="59"/>
      <c r="G23" s="59"/>
      <c r="H23" s="59"/>
      <c r="I23" s="59"/>
      <c r="J23" s="59"/>
      <c r="K23" s="59"/>
      <c r="L23" s="59"/>
    </row>
    <row r="24" spans="2:12">
      <c r="B24" s="65" t="s">
        <v>78</v>
      </c>
      <c r="C24" s="65"/>
      <c r="D24" s="65"/>
      <c r="E24" s="59"/>
      <c r="F24" s="59"/>
      <c r="G24" s="59"/>
      <c r="H24" s="59"/>
      <c r="I24" s="59"/>
      <c r="J24" s="59"/>
      <c r="K24" s="59"/>
      <c r="L24" s="59"/>
    </row>
    <row r="25" spans="2:12">
      <c r="B25" s="65" t="s">
        <v>79</v>
      </c>
      <c r="C25" s="65"/>
      <c r="D25" s="65"/>
      <c r="E25" s="59"/>
      <c r="F25" s="59"/>
      <c r="G25" s="59"/>
      <c r="H25" s="59"/>
      <c r="I25" s="59"/>
      <c r="J25" s="59"/>
      <c r="K25" s="59"/>
      <c r="L25" s="59"/>
    </row>
    <row r="26" spans="2:12">
      <c r="B26" s="65" t="s">
        <v>234</v>
      </c>
      <c r="C26" s="65"/>
      <c r="D26" s="65"/>
      <c r="E26" s="59"/>
      <c r="F26" s="59"/>
      <c r="G26" s="59"/>
      <c r="H26" s="59"/>
      <c r="I26" s="59"/>
      <c r="J26" s="59"/>
      <c r="K26" s="59"/>
      <c r="L26" s="59"/>
    </row>
    <row r="27" spans="2:12">
      <c r="B27" s="61"/>
      <c r="C27" s="62"/>
      <c r="D27" s="63"/>
    </row>
    <row r="28" spans="2:12">
      <c r="B28" s="61"/>
      <c r="C28" s="62"/>
      <c r="D28" s="63"/>
    </row>
    <row r="29" spans="2:12">
      <c r="D29" s="18"/>
    </row>
  </sheetData>
  <mergeCells count="17">
    <mergeCell ref="C8:F8"/>
    <mergeCell ref="B2:H2"/>
    <mergeCell ref="B6:H6"/>
    <mergeCell ref="C7:H7"/>
    <mergeCell ref="B3:L3"/>
    <mergeCell ref="B4:L4"/>
    <mergeCell ref="I12:I13"/>
    <mergeCell ref="J12:K12"/>
    <mergeCell ref="L12:L13"/>
    <mergeCell ref="C9:H10"/>
    <mergeCell ref="B12:B13"/>
    <mergeCell ref="C12:C13"/>
    <mergeCell ref="D12:D13"/>
    <mergeCell ref="E12:E13"/>
    <mergeCell ref="F12:F13"/>
    <mergeCell ref="G12:G13"/>
    <mergeCell ref="H12:H13"/>
  </mergeCells>
  <printOptions horizontalCentered="1"/>
  <pageMargins left="0" right="0" top="0.74803149606299213" bottom="0.74803149606299213" header="0.31496062992125984" footer="0.31496062992125984"/>
  <pageSetup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2:L26"/>
  <sheetViews>
    <sheetView topLeftCell="A10" zoomScale="110" zoomScaleNormal="110" workbookViewId="0">
      <selection activeCell="N21" sqref="N21"/>
    </sheetView>
  </sheetViews>
  <sheetFormatPr baseColWidth="10" defaultColWidth="9.42578125" defaultRowHeight="15"/>
  <cols>
    <col min="1" max="1" width="1.85546875" style="1" customWidth="1"/>
    <col min="2" max="2" width="5.85546875" style="2" customWidth="1"/>
    <col min="3" max="3" width="24.85546875" style="3" customWidth="1"/>
    <col min="4" max="4" width="15.7109375" style="50" customWidth="1"/>
    <col min="5" max="5" width="15.7109375" style="5" customWidth="1"/>
    <col min="6" max="6" width="15.7109375" style="6" customWidth="1"/>
    <col min="7" max="7" width="15.85546875" style="6" customWidth="1"/>
    <col min="8" max="8" width="16" style="6" customWidth="1"/>
    <col min="9" max="9" width="17.5703125" style="6" customWidth="1"/>
    <col min="10" max="11" width="11.85546875" style="6" customWidth="1"/>
    <col min="12" max="16384" width="9.42578125" style="1"/>
  </cols>
  <sheetData>
    <row r="2" spans="1:12" ht="15.95" customHeight="1">
      <c r="B2" s="272" t="s">
        <v>1</v>
      </c>
      <c r="C2" s="272"/>
      <c r="D2" s="272"/>
      <c r="E2" s="272"/>
      <c r="F2" s="272"/>
      <c r="G2" s="272"/>
      <c r="H2" s="272"/>
      <c r="I2" s="272"/>
      <c r="J2" s="126"/>
      <c r="K2" s="126"/>
    </row>
    <row r="3" spans="1:12" ht="15.95" customHeight="1">
      <c r="B3" s="273" t="s">
        <v>154</v>
      </c>
      <c r="C3" s="273"/>
      <c r="D3" s="273"/>
      <c r="E3" s="273"/>
      <c r="F3" s="273"/>
      <c r="G3" s="273"/>
      <c r="H3" s="273"/>
      <c r="I3" s="273"/>
      <c r="J3" s="273"/>
      <c r="K3" s="273"/>
    </row>
    <row r="4" spans="1:12" ht="15.95" customHeight="1">
      <c r="B4" s="273" t="s">
        <v>155</v>
      </c>
      <c r="C4" s="273"/>
      <c r="D4" s="273"/>
      <c r="E4" s="273"/>
      <c r="F4" s="273"/>
      <c r="G4" s="273"/>
      <c r="H4" s="273"/>
      <c r="I4" s="273"/>
      <c r="J4" s="273"/>
      <c r="K4" s="273"/>
    </row>
    <row r="6" spans="1:12">
      <c r="B6" s="274" t="s">
        <v>1</v>
      </c>
      <c r="C6" s="274"/>
      <c r="D6" s="274"/>
      <c r="E6" s="274"/>
      <c r="F6" s="274"/>
      <c r="G6" s="274"/>
      <c r="H6" s="274"/>
      <c r="I6" s="274"/>
      <c r="J6" s="127"/>
      <c r="K6" s="127"/>
    </row>
    <row r="7" spans="1:12" ht="17.100000000000001" customHeight="1">
      <c r="A7" s="11"/>
      <c r="B7" s="12"/>
      <c r="C7" s="275" t="s">
        <v>4</v>
      </c>
      <c r="D7" s="275"/>
      <c r="E7" s="275"/>
      <c r="F7" s="275"/>
      <c r="G7" s="275"/>
      <c r="H7" s="275"/>
      <c r="I7" s="275"/>
      <c r="J7" s="128"/>
      <c r="K7" s="128"/>
    </row>
    <row r="8" spans="1:12" ht="15.95" customHeight="1">
      <c r="A8" s="11"/>
      <c r="B8" s="12"/>
      <c r="C8" s="271" t="s">
        <v>1</v>
      </c>
      <c r="D8" s="271"/>
      <c r="E8" s="271"/>
      <c r="F8" s="271"/>
      <c r="G8" s="13"/>
      <c r="H8" s="13"/>
      <c r="I8" s="14" t="s">
        <v>1</v>
      </c>
      <c r="J8" s="14"/>
      <c r="K8" s="14"/>
    </row>
    <row r="9" spans="1:12">
      <c r="A9" s="11"/>
      <c r="B9" s="278" t="s">
        <v>0</v>
      </c>
      <c r="C9" s="278" t="s">
        <v>165</v>
      </c>
      <c r="D9" s="278" t="s">
        <v>156</v>
      </c>
      <c r="E9" s="278"/>
      <c r="F9" s="278"/>
      <c r="G9" s="278"/>
      <c r="H9" s="278"/>
      <c r="I9" s="278"/>
      <c r="J9" s="278"/>
      <c r="K9" s="278"/>
      <c r="L9" s="138"/>
    </row>
    <row r="10" spans="1:12" ht="63.75">
      <c r="A10" s="11"/>
      <c r="B10" s="278"/>
      <c r="C10" s="278"/>
      <c r="D10" s="89" t="s">
        <v>157</v>
      </c>
      <c r="E10" s="89" t="s">
        <v>166</v>
      </c>
      <c r="F10" s="89" t="s">
        <v>255</v>
      </c>
      <c r="G10" s="89" t="s">
        <v>44</v>
      </c>
      <c r="H10" s="89" t="s">
        <v>256</v>
      </c>
      <c r="I10" s="89" t="s">
        <v>245</v>
      </c>
      <c r="J10" s="89" t="s">
        <v>246</v>
      </c>
      <c r="K10" s="89" t="s">
        <v>257</v>
      </c>
      <c r="L10" s="89" t="s">
        <v>158</v>
      </c>
    </row>
    <row r="11" spans="1:12">
      <c r="B11" s="10">
        <v>1</v>
      </c>
      <c r="C11" s="80" t="s">
        <v>159</v>
      </c>
      <c r="D11" s="10"/>
      <c r="E11" s="10"/>
      <c r="F11" s="10"/>
      <c r="G11" s="10"/>
      <c r="H11" s="10"/>
      <c r="I11" s="10"/>
      <c r="J11" s="139"/>
      <c r="K11" s="10"/>
      <c r="L11" s="10"/>
    </row>
    <row r="12" spans="1:12">
      <c r="B12" s="10">
        <v>2</v>
      </c>
      <c r="C12" s="80" t="s">
        <v>120</v>
      </c>
      <c r="D12" s="10"/>
      <c r="E12" s="10"/>
      <c r="F12" s="10"/>
      <c r="G12" s="10"/>
      <c r="H12" s="10"/>
      <c r="I12" s="10"/>
      <c r="J12" s="139"/>
      <c r="K12" s="10"/>
      <c r="L12" s="10"/>
    </row>
    <row r="13" spans="1:12">
      <c r="B13" s="10">
        <v>3</v>
      </c>
      <c r="C13" s="80" t="s">
        <v>160</v>
      </c>
      <c r="D13" s="10"/>
      <c r="E13" s="10"/>
      <c r="F13" s="10"/>
      <c r="G13" s="10"/>
      <c r="H13" s="10"/>
      <c r="I13" s="10"/>
      <c r="J13" s="139"/>
      <c r="K13" s="10"/>
      <c r="L13" s="10"/>
    </row>
    <row r="14" spans="1:12">
      <c r="B14" s="10">
        <v>4</v>
      </c>
      <c r="C14" s="80" t="s">
        <v>161</v>
      </c>
      <c r="D14" s="10"/>
      <c r="E14" s="10"/>
      <c r="F14" s="10"/>
      <c r="G14" s="10"/>
      <c r="H14" s="10"/>
      <c r="I14" s="10"/>
      <c r="J14" s="139"/>
      <c r="K14" s="10"/>
      <c r="L14" s="10"/>
    </row>
    <row r="15" spans="1:12" ht="53.1" customHeight="1">
      <c r="B15" s="10">
        <v>5</v>
      </c>
      <c r="C15" s="80" t="s">
        <v>238</v>
      </c>
      <c r="D15" s="10"/>
      <c r="E15" s="10"/>
      <c r="F15" s="10"/>
      <c r="G15" s="10"/>
      <c r="H15" s="10"/>
      <c r="I15" s="10"/>
      <c r="J15" s="139"/>
      <c r="K15" s="10"/>
      <c r="L15" s="10"/>
    </row>
    <row r="16" spans="1:12">
      <c r="B16" s="10">
        <v>6</v>
      </c>
      <c r="C16" s="80" t="s">
        <v>162</v>
      </c>
      <c r="D16" s="10"/>
      <c r="E16" s="10"/>
      <c r="F16" s="10"/>
      <c r="G16" s="10"/>
      <c r="H16" s="10"/>
      <c r="I16" s="10"/>
      <c r="J16" s="139"/>
      <c r="K16" s="10"/>
      <c r="L16" s="10"/>
    </row>
    <row r="17" spans="2:12">
      <c r="B17" s="10">
        <v>7</v>
      </c>
      <c r="C17" s="80" t="s">
        <v>18</v>
      </c>
      <c r="D17" s="10"/>
      <c r="E17" s="10"/>
      <c r="F17" s="10"/>
      <c r="G17" s="10"/>
      <c r="H17" s="10"/>
      <c r="I17" s="10"/>
      <c r="J17" s="139"/>
      <c r="K17" s="10"/>
      <c r="L17" s="10"/>
    </row>
    <row r="18" spans="2:12">
      <c r="B18" s="10">
        <v>8</v>
      </c>
      <c r="C18" s="80" t="s">
        <v>20</v>
      </c>
      <c r="D18" s="10"/>
      <c r="E18" s="10"/>
      <c r="F18" s="10"/>
      <c r="G18" s="10"/>
      <c r="H18" s="10"/>
      <c r="I18" s="10"/>
      <c r="J18" s="139"/>
      <c r="K18" s="10"/>
      <c r="L18" s="10"/>
    </row>
    <row r="19" spans="2:12">
      <c r="B19" s="10">
        <v>9</v>
      </c>
      <c r="C19" s="80" t="s">
        <v>163</v>
      </c>
      <c r="D19" s="10"/>
      <c r="E19" s="10"/>
      <c r="F19" s="10"/>
      <c r="G19" s="10"/>
      <c r="H19" s="10"/>
      <c r="I19" s="10"/>
      <c r="J19" s="139"/>
      <c r="K19" s="10"/>
      <c r="L19" s="10"/>
    </row>
    <row r="20" spans="2:12">
      <c r="B20" s="10">
        <v>10</v>
      </c>
      <c r="C20" s="80" t="s">
        <v>164</v>
      </c>
      <c r="D20" s="10"/>
      <c r="E20" s="10"/>
      <c r="F20" s="10"/>
      <c r="G20" s="10"/>
      <c r="H20" s="10"/>
      <c r="I20" s="10"/>
      <c r="J20" s="139"/>
      <c r="K20" s="10"/>
      <c r="L20" s="10"/>
    </row>
    <row r="22" spans="2:12" ht="15.95" customHeight="1">
      <c r="C22" s="280"/>
      <c r="D22" s="280"/>
      <c r="E22" s="280"/>
      <c r="F22" s="280"/>
      <c r="G22" s="280"/>
      <c r="H22" s="280"/>
      <c r="I22" s="280"/>
      <c r="J22" s="129"/>
      <c r="K22" s="129"/>
    </row>
    <row r="23" spans="2:12">
      <c r="C23" s="280"/>
      <c r="D23" s="280"/>
      <c r="E23" s="280"/>
      <c r="F23" s="280"/>
      <c r="G23" s="280"/>
      <c r="H23" s="280"/>
      <c r="I23" s="280"/>
      <c r="J23" s="129"/>
      <c r="K23" s="129"/>
    </row>
    <row r="26" spans="2:12" ht="93" customHeight="1">
      <c r="C26" s="279" t="s">
        <v>237</v>
      </c>
      <c r="D26" s="279"/>
      <c r="E26" s="279"/>
      <c r="F26" s="279"/>
      <c r="G26" s="279"/>
      <c r="H26" s="279"/>
      <c r="I26" s="279"/>
      <c r="J26" s="130"/>
      <c r="K26" s="130"/>
    </row>
  </sheetData>
  <mergeCells count="11">
    <mergeCell ref="B2:I2"/>
    <mergeCell ref="B6:I6"/>
    <mergeCell ref="C7:I7"/>
    <mergeCell ref="C8:F8"/>
    <mergeCell ref="C26:I26"/>
    <mergeCell ref="D9:K9"/>
    <mergeCell ref="B3:K3"/>
    <mergeCell ref="B4:K4"/>
    <mergeCell ref="C22:I23"/>
    <mergeCell ref="B9:B10"/>
    <mergeCell ref="C9:C10"/>
  </mergeCells>
  <printOptions horizontalCentered="1"/>
  <pageMargins left="0" right="0" top="0.74803149606299213" bottom="0.74803149606299213" header="0.31496062992125984" footer="0.31496062992125984"/>
  <pageSetup orientation="portrait"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2:I40"/>
  <sheetViews>
    <sheetView zoomScale="115" zoomScaleNormal="115" workbookViewId="0">
      <selection activeCell="B3" sqref="B3:I3"/>
    </sheetView>
  </sheetViews>
  <sheetFormatPr baseColWidth="10" defaultColWidth="9.42578125" defaultRowHeight="15"/>
  <cols>
    <col min="1" max="1" width="1.85546875" style="1" customWidth="1"/>
    <col min="2" max="2" width="11.140625" style="2" customWidth="1"/>
    <col min="3" max="3" width="4.85546875" style="3" customWidth="1"/>
    <col min="4" max="4" width="34.85546875" style="50" customWidth="1"/>
    <col min="5" max="5" width="18.85546875" style="5" customWidth="1"/>
    <col min="6" max="8" width="18.85546875" style="6" customWidth="1"/>
    <col min="9" max="9" width="18.85546875" style="1" customWidth="1"/>
    <col min="10" max="16384" width="9.42578125" style="1"/>
  </cols>
  <sheetData>
    <row r="2" spans="1:9" ht="15.95" customHeight="1">
      <c r="B2" s="272" t="s">
        <v>1</v>
      </c>
      <c r="C2" s="272"/>
      <c r="D2" s="272"/>
      <c r="E2" s="272"/>
      <c r="F2" s="272"/>
      <c r="G2" s="272"/>
      <c r="H2" s="272"/>
    </row>
    <row r="3" spans="1:9" ht="15.95" customHeight="1">
      <c r="B3" s="273" t="s">
        <v>133</v>
      </c>
      <c r="C3" s="273"/>
      <c r="D3" s="273"/>
      <c r="E3" s="273"/>
      <c r="F3" s="273"/>
      <c r="G3" s="273"/>
      <c r="H3" s="273"/>
      <c r="I3" s="273"/>
    </row>
    <row r="4" spans="1:9" ht="15.95" customHeight="1">
      <c r="B4" s="273" t="s">
        <v>132</v>
      </c>
      <c r="C4" s="273"/>
      <c r="D4" s="273"/>
      <c r="E4" s="273"/>
      <c r="F4" s="273"/>
      <c r="G4" s="273"/>
      <c r="H4" s="273"/>
      <c r="I4" s="273"/>
    </row>
    <row r="6" spans="1:9">
      <c r="B6" s="274" t="s">
        <v>1</v>
      </c>
      <c r="C6" s="274"/>
      <c r="D6" s="274"/>
      <c r="E6" s="274"/>
      <c r="F6" s="274"/>
      <c r="G6" s="274"/>
      <c r="H6" s="274"/>
    </row>
    <row r="7" spans="1:9" ht="17.100000000000001" customHeight="1">
      <c r="A7" s="11"/>
      <c r="B7" s="12"/>
      <c r="C7" s="275" t="s">
        <v>4</v>
      </c>
      <c r="D7" s="275"/>
      <c r="E7" s="275"/>
      <c r="F7" s="275"/>
      <c r="G7" s="275"/>
      <c r="H7" s="275"/>
    </row>
    <row r="8" spans="1:9" ht="15.95" customHeight="1">
      <c r="A8" s="11"/>
      <c r="B8" s="12"/>
      <c r="C8" s="271" t="s">
        <v>1</v>
      </c>
      <c r="D8" s="271"/>
      <c r="E8" s="271"/>
      <c r="F8" s="271"/>
      <c r="G8" s="13"/>
      <c r="H8" s="14" t="s">
        <v>1</v>
      </c>
    </row>
    <row r="9" spans="1:9" ht="21.95" customHeight="1">
      <c r="B9" s="277" t="s">
        <v>134</v>
      </c>
      <c r="C9" s="277" t="s">
        <v>0</v>
      </c>
      <c r="D9" s="277" t="s">
        <v>135</v>
      </c>
      <c r="E9" s="277" t="s">
        <v>136</v>
      </c>
      <c r="F9" s="277"/>
      <c r="G9" s="277"/>
      <c r="H9" s="277"/>
      <c r="I9" s="277"/>
    </row>
    <row r="10" spans="1:9">
      <c r="B10" s="277"/>
      <c r="C10" s="277"/>
      <c r="D10" s="277"/>
      <c r="E10" s="87">
        <v>1</v>
      </c>
      <c r="F10" s="87">
        <v>2</v>
      </c>
      <c r="G10" s="87">
        <v>3</v>
      </c>
      <c r="H10" s="87">
        <v>4</v>
      </c>
      <c r="I10" s="87">
        <v>5</v>
      </c>
    </row>
    <row r="11" spans="1:9">
      <c r="B11" s="281" t="s">
        <v>137</v>
      </c>
      <c r="C11" s="72">
        <v>1</v>
      </c>
      <c r="D11" s="64" t="s">
        <v>138</v>
      </c>
      <c r="E11" s="64"/>
      <c r="F11" s="64"/>
      <c r="G11" s="64"/>
      <c r="H11" s="64"/>
      <c r="I11" s="64"/>
    </row>
    <row r="12" spans="1:9">
      <c r="B12" s="281"/>
      <c r="C12" s="72">
        <v>2</v>
      </c>
      <c r="D12" s="64" t="s">
        <v>20</v>
      </c>
      <c r="E12" s="64"/>
      <c r="F12" s="64"/>
      <c r="G12" s="64"/>
      <c r="H12" s="64"/>
      <c r="I12" s="64"/>
    </row>
    <row r="13" spans="1:9">
      <c r="B13" s="281"/>
      <c r="C13" s="72">
        <v>3</v>
      </c>
      <c r="D13" s="64" t="s">
        <v>139</v>
      </c>
      <c r="E13" s="64"/>
      <c r="F13" s="64"/>
      <c r="G13" s="64"/>
      <c r="H13" s="64"/>
      <c r="I13" s="64"/>
    </row>
    <row r="14" spans="1:9">
      <c r="B14" s="281"/>
      <c r="C14" s="72">
        <v>4</v>
      </c>
      <c r="D14" s="64" t="s">
        <v>140</v>
      </c>
      <c r="E14" s="64"/>
      <c r="F14" s="64"/>
      <c r="G14" s="64"/>
      <c r="H14" s="64"/>
      <c r="I14" s="64"/>
    </row>
    <row r="15" spans="1:9">
      <c r="B15" s="281"/>
      <c r="C15" s="72">
        <v>5</v>
      </c>
      <c r="D15" s="64" t="s">
        <v>141</v>
      </c>
      <c r="E15" s="64"/>
      <c r="F15" s="64"/>
      <c r="G15" s="64"/>
      <c r="H15" s="64"/>
      <c r="I15" s="64"/>
    </row>
    <row r="16" spans="1:9">
      <c r="B16" s="281"/>
      <c r="C16" s="72">
        <v>6</v>
      </c>
      <c r="D16" s="64" t="s">
        <v>142</v>
      </c>
      <c r="E16" s="64"/>
      <c r="F16" s="64"/>
      <c r="G16" s="64"/>
      <c r="H16" s="64"/>
      <c r="I16" s="64"/>
    </row>
    <row r="17" spans="2:9">
      <c r="B17" s="281"/>
      <c r="C17" s="72">
        <v>7</v>
      </c>
      <c r="D17" s="64" t="s">
        <v>143</v>
      </c>
      <c r="E17" s="64"/>
      <c r="F17" s="64"/>
      <c r="G17" s="64"/>
      <c r="H17" s="64"/>
      <c r="I17" s="64"/>
    </row>
    <row r="18" spans="2:9">
      <c r="B18" s="281"/>
      <c r="C18" s="72">
        <v>8</v>
      </c>
      <c r="D18" s="64" t="s">
        <v>144</v>
      </c>
      <c r="E18" s="64"/>
      <c r="F18" s="64"/>
      <c r="G18" s="64"/>
      <c r="H18" s="64"/>
      <c r="I18" s="64"/>
    </row>
    <row r="19" spans="2:9">
      <c r="B19" s="281"/>
      <c r="C19" s="72">
        <v>9</v>
      </c>
      <c r="D19" s="64" t="s">
        <v>145</v>
      </c>
      <c r="E19" s="64"/>
      <c r="F19" s="64"/>
      <c r="G19" s="64"/>
      <c r="H19" s="64"/>
      <c r="I19" s="64"/>
    </row>
    <row r="20" spans="2:9">
      <c r="B20" s="281"/>
      <c r="C20" s="72">
        <v>10</v>
      </c>
      <c r="D20" s="64" t="s">
        <v>173</v>
      </c>
      <c r="E20" s="64"/>
      <c r="F20" s="64"/>
      <c r="G20" s="64"/>
      <c r="H20" s="64"/>
      <c r="I20" s="64"/>
    </row>
    <row r="21" spans="2:9">
      <c r="B21" s="281"/>
      <c r="C21" s="72">
        <v>11</v>
      </c>
      <c r="D21" s="64" t="s">
        <v>146</v>
      </c>
      <c r="E21" s="64"/>
      <c r="F21" s="64"/>
      <c r="G21" s="64"/>
      <c r="H21" s="64"/>
      <c r="I21" s="64"/>
    </row>
    <row r="22" spans="2:9">
      <c r="B22" s="281"/>
      <c r="C22" s="72">
        <v>12</v>
      </c>
      <c r="D22" s="64" t="s">
        <v>147</v>
      </c>
      <c r="E22" s="64"/>
      <c r="F22" s="64"/>
      <c r="G22" s="64"/>
      <c r="H22" s="64"/>
      <c r="I22" s="64"/>
    </row>
    <row r="23" spans="2:9" ht="38.25">
      <c r="B23" s="281"/>
      <c r="C23" s="72">
        <v>13</v>
      </c>
      <c r="D23" s="64" t="s">
        <v>148</v>
      </c>
      <c r="E23" s="64"/>
      <c r="F23" s="64"/>
      <c r="G23" s="64"/>
      <c r="H23" s="64"/>
      <c r="I23" s="64"/>
    </row>
    <row r="24" spans="2:9" ht="18" customHeight="1">
      <c r="B24" s="281" t="s">
        <v>149</v>
      </c>
      <c r="C24" s="72">
        <v>14</v>
      </c>
      <c r="D24" s="64" t="s">
        <v>150</v>
      </c>
      <c r="E24" s="64"/>
      <c r="F24" s="64"/>
      <c r="G24" s="64"/>
      <c r="H24" s="64"/>
      <c r="I24" s="64"/>
    </row>
    <row r="25" spans="2:9">
      <c r="B25" s="281"/>
      <c r="C25" s="72">
        <v>15</v>
      </c>
      <c r="D25" s="64" t="s">
        <v>151</v>
      </c>
      <c r="E25" s="64"/>
      <c r="F25" s="64"/>
      <c r="G25" s="64"/>
      <c r="H25" s="64"/>
      <c r="I25" s="64"/>
    </row>
    <row r="26" spans="2:9">
      <c r="B26" s="281"/>
      <c r="C26" s="72">
        <v>16</v>
      </c>
      <c r="D26" s="64" t="s">
        <v>152</v>
      </c>
      <c r="E26" s="64"/>
      <c r="F26" s="64"/>
      <c r="G26" s="64"/>
      <c r="H26" s="64"/>
      <c r="I26" s="64"/>
    </row>
    <row r="27" spans="2:9" ht="18" customHeight="1">
      <c r="B27" s="281" t="s">
        <v>153</v>
      </c>
      <c r="C27" s="72">
        <v>17</v>
      </c>
      <c r="D27" s="64" t="s">
        <v>150</v>
      </c>
      <c r="E27" s="64"/>
      <c r="F27" s="64"/>
      <c r="G27" s="64"/>
      <c r="H27" s="64"/>
      <c r="I27" s="64"/>
    </row>
    <row r="28" spans="2:9">
      <c r="B28" s="281"/>
      <c r="C28" s="72">
        <v>18</v>
      </c>
      <c r="D28" s="64" t="s">
        <v>151</v>
      </c>
      <c r="E28" s="64"/>
      <c r="F28" s="64"/>
      <c r="G28" s="64"/>
      <c r="H28" s="64"/>
      <c r="I28" s="64"/>
    </row>
    <row r="29" spans="2:9">
      <c r="B29" s="281"/>
      <c r="C29" s="72">
        <v>19</v>
      </c>
      <c r="D29" s="64" t="s">
        <v>152</v>
      </c>
      <c r="E29" s="64"/>
      <c r="F29" s="64"/>
      <c r="G29" s="64"/>
      <c r="H29" s="64"/>
      <c r="I29" s="64"/>
    </row>
    <row r="30" spans="2:9">
      <c r="B30" s="76" t="s">
        <v>172</v>
      </c>
      <c r="C30" s="79"/>
      <c r="D30" s="79"/>
      <c r="E30" s="79"/>
      <c r="F30" s="79"/>
      <c r="G30" s="79"/>
      <c r="H30" s="79"/>
      <c r="I30" s="79"/>
    </row>
    <row r="34" spans="4:5">
      <c r="D34" s="81" t="s">
        <v>167</v>
      </c>
      <c r="E34" s="81" t="s">
        <v>168</v>
      </c>
    </row>
    <row r="35" spans="4:5">
      <c r="D35" s="81"/>
      <c r="E35" s="59"/>
    </row>
    <row r="36" spans="4:5">
      <c r="D36" s="81"/>
      <c r="E36" s="59"/>
    </row>
    <row r="37" spans="4:5">
      <c r="D37" s="81" t="s">
        <v>169</v>
      </c>
      <c r="E37" s="81" t="s">
        <v>169</v>
      </c>
    </row>
    <row r="38" spans="4:5">
      <c r="D38" s="81" t="s">
        <v>170</v>
      </c>
      <c r="E38" s="81" t="s">
        <v>170</v>
      </c>
    </row>
    <row r="39" spans="4:5">
      <c r="D39" s="81" t="s">
        <v>171</v>
      </c>
      <c r="E39" s="81" t="s">
        <v>171</v>
      </c>
    </row>
    <row r="40" spans="4:5">
      <c r="D40" s="81"/>
      <c r="E40" s="59"/>
    </row>
  </sheetData>
  <mergeCells count="13">
    <mergeCell ref="B27:B29"/>
    <mergeCell ref="B3:I3"/>
    <mergeCell ref="B4:I4"/>
    <mergeCell ref="B9:B10"/>
    <mergeCell ref="C9:C10"/>
    <mergeCell ref="D9:D10"/>
    <mergeCell ref="E9:I9"/>
    <mergeCell ref="B11:B23"/>
    <mergeCell ref="B2:H2"/>
    <mergeCell ref="B6:H6"/>
    <mergeCell ref="C7:H7"/>
    <mergeCell ref="C8:F8"/>
    <mergeCell ref="B24:B26"/>
  </mergeCells>
  <printOptions horizontalCentered="1"/>
  <pageMargins left="0" right="0" top="0.74803149606299213" bottom="0.74803149606299213" header="0.31496062992125984" footer="0.31496062992125984"/>
  <pageSetup orientation="portrait" horizontalDpi="0" verticalDpi="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B2:F34"/>
  <sheetViews>
    <sheetView topLeftCell="A13" zoomScale="130" zoomScaleNormal="130" workbookViewId="0">
      <selection activeCell="B3" sqref="B3:F3"/>
    </sheetView>
  </sheetViews>
  <sheetFormatPr baseColWidth="10" defaultColWidth="9.42578125" defaultRowHeight="15"/>
  <cols>
    <col min="1" max="1" width="3.85546875" style="1" customWidth="1"/>
    <col min="2" max="2" width="38.85546875" style="2" customWidth="1"/>
    <col min="3" max="3" width="33.42578125" style="3" customWidth="1"/>
    <col min="4" max="4" width="36.28515625" style="50" customWidth="1"/>
    <col min="5" max="5" width="10.85546875" style="6" customWidth="1"/>
    <col min="6" max="6" width="2.85546875" style="6" customWidth="1"/>
    <col min="7" max="7" width="1.85546875" style="1" customWidth="1"/>
    <col min="8" max="16384" width="9.42578125" style="1"/>
  </cols>
  <sheetData>
    <row r="2" spans="2:6" ht="15.95" customHeight="1">
      <c r="B2" s="272" t="s">
        <v>1</v>
      </c>
      <c r="C2" s="272"/>
      <c r="D2" s="272"/>
      <c r="E2" s="272"/>
      <c r="F2" s="272"/>
    </row>
    <row r="3" spans="2:6" ht="15.95" customHeight="1">
      <c r="B3" s="273" t="s">
        <v>129</v>
      </c>
      <c r="C3" s="273"/>
      <c r="D3" s="273"/>
      <c r="E3" s="273"/>
      <c r="F3" s="273"/>
    </row>
    <row r="4" spans="2:6" ht="15.95" customHeight="1">
      <c r="B4" s="273" t="s">
        <v>128</v>
      </c>
      <c r="C4" s="273"/>
      <c r="D4" s="273"/>
      <c r="E4" s="273"/>
      <c r="F4" s="273"/>
    </row>
    <row r="6" spans="2:6">
      <c r="B6" s="274" t="s">
        <v>1</v>
      </c>
      <c r="C6" s="274"/>
      <c r="D6" s="274"/>
      <c r="E6" s="274"/>
      <c r="F6" s="274"/>
    </row>
    <row r="7" spans="2:6" ht="17.100000000000001" customHeight="1">
      <c r="B7" s="275" t="s">
        <v>4</v>
      </c>
      <c r="C7" s="275"/>
      <c r="D7" s="275"/>
      <c r="E7" s="51"/>
    </row>
    <row r="8" spans="2:6" ht="15.95" customHeight="1">
      <c r="B8" s="12"/>
      <c r="C8" s="271" t="s">
        <v>1</v>
      </c>
      <c r="D8" s="271"/>
      <c r="E8" s="13"/>
      <c r="F8" s="14" t="s">
        <v>1</v>
      </c>
    </row>
    <row r="9" spans="2:6">
      <c r="B9" s="12"/>
      <c r="C9" s="282" t="s">
        <v>1</v>
      </c>
      <c r="D9" s="282"/>
      <c r="E9" s="282"/>
      <c r="F9" s="282"/>
    </row>
    <row r="10" spans="2:6">
      <c r="B10" s="12"/>
      <c r="C10" s="282"/>
      <c r="D10" s="282"/>
      <c r="E10" s="282"/>
      <c r="F10" s="282"/>
    </row>
    <row r="11" spans="2:6" ht="45.95" customHeight="1">
      <c r="B11" s="88" t="s">
        <v>125</v>
      </c>
      <c r="C11" s="88" t="s">
        <v>126</v>
      </c>
      <c r="D11" s="88" t="s">
        <v>127</v>
      </c>
    </row>
    <row r="12" spans="2:6">
      <c r="B12" s="74"/>
      <c r="C12" s="74"/>
      <c r="D12" s="74"/>
    </row>
    <row r="13" spans="2:6">
      <c r="B13" s="74"/>
      <c r="C13" s="74"/>
      <c r="D13" s="74"/>
    </row>
    <row r="14" spans="2:6">
      <c r="B14" s="74"/>
      <c r="C14" s="74"/>
      <c r="D14" s="74"/>
    </row>
    <row r="15" spans="2:6">
      <c r="B15" s="283" t="s">
        <v>124</v>
      </c>
      <c r="C15" s="284"/>
      <c r="D15" s="74"/>
    </row>
    <row r="16" spans="2:6">
      <c r="B16" s="75" t="s">
        <v>131</v>
      </c>
    </row>
    <row r="17" spans="2:4">
      <c r="B17" s="75" t="s">
        <v>130</v>
      </c>
    </row>
    <row r="20" spans="2:4">
      <c r="B20" s="81" t="s">
        <v>174</v>
      </c>
    </row>
    <row r="21" spans="2:4">
      <c r="B21" s="81"/>
    </row>
    <row r="22" spans="2:4">
      <c r="B22" s="81"/>
    </row>
    <row r="23" spans="2:4">
      <c r="B23" s="81" t="s">
        <v>169</v>
      </c>
    </row>
    <row r="24" spans="2:4">
      <c r="B24" s="81" t="s">
        <v>170</v>
      </c>
    </row>
    <row r="25" spans="2:4">
      <c r="B25" s="81" t="s">
        <v>171</v>
      </c>
    </row>
    <row r="26" spans="2:4">
      <c r="B26" s="81"/>
    </row>
    <row r="27" spans="2:4">
      <c r="B27" s="81"/>
    </row>
    <row r="28" spans="2:4">
      <c r="B28" s="285" t="s">
        <v>175</v>
      </c>
      <c r="C28" s="285"/>
      <c r="D28" s="285"/>
    </row>
    <row r="29" spans="2:4">
      <c r="B29" s="81"/>
    </row>
    <row r="30" spans="2:4">
      <c r="B30" s="81"/>
    </row>
    <row r="31" spans="2:4">
      <c r="B31" s="81" t="s">
        <v>1</v>
      </c>
    </row>
    <row r="32" spans="2:4" ht="15.75">
      <c r="B32" s="82"/>
    </row>
    <row r="33" spans="2:2">
      <c r="B33" s="59"/>
    </row>
    <row r="34" spans="2:2" ht="15.75">
      <c r="B34" s="82"/>
    </row>
  </sheetData>
  <mergeCells count="9">
    <mergeCell ref="C9:F10"/>
    <mergeCell ref="B7:D7"/>
    <mergeCell ref="B15:C15"/>
    <mergeCell ref="B28:D28"/>
    <mergeCell ref="B2:F2"/>
    <mergeCell ref="B3:F3"/>
    <mergeCell ref="B4:F4"/>
    <mergeCell ref="B6:F6"/>
    <mergeCell ref="C8:D8"/>
  </mergeCells>
  <printOptions horizontalCentered="1"/>
  <pageMargins left="0" right="0" top="0.74803149606299213" bottom="0.74803149606299213" header="0.31496062992125984" footer="0.31496062992125984"/>
  <pageSetup orientation="portrait" horizontalDpi="0" verticalDpi="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B2:H29"/>
  <sheetViews>
    <sheetView zoomScale="110" zoomScaleNormal="110" workbookViewId="0">
      <selection activeCell="B3" sqref="B3:H3"/>
    </sheetView>
  </sheetViews>
  <sheetFormatPr baseColWidth="10" defaultColWidth="9.42578125" defaultRowHeight="15"/>
  <cols>
    <col min="1" max="1" width="1.85546875" style="1" customWidth="1"/>
    <col min="2" max="2" width="32.85546875" style="2" customWidth="1"/>
    <col min="3" max="3" width="33.42578125" style="3" customWidth="1"/>
    <col min="4" max="4" width="14.140625" style="50" customWidth="1"/>
    <col min="5" max="5" width="36.85546875" style="5" customWidth="1"/>
    <col min="6" max="6" width="12.85546875" style="6" customWidth="1"/>
    <col min="7" max="7" width="10.85546875" style="6" customWidth="1"/>
    <col min="8" max="8" width="2.85546875" style="6" customWidth="1"/>
    <col min="9" max="9" width="1.85546875" style="1" customWidth="1"/>
    <col min="10" max="16384" width="9.42578125" style="1"/>
  </cols>
  <sheetData>
    <row r="2" spans="2:8" ht="15.95" customHeight="1">
      <c r="B2" s="272" t="s">
        <v>1</v>
      </c>
      <c r="C2" s="272"/>
      <c r="D2" s="272"/>
      <c r="E2" s="272"/>
      <c r="F2" s="272"/>
      <c r="G2" s="272"/>
      <c r="H2" s="272"/>
    </row>
    <row r="3" spans="2:8" ht="15.95" customHeight="1">
      <c r="B3" s="273" t="s">
        <v>117</v>
      </c>
      <c r="C3" s="273"/>
      <c r="D3" s="273"/>
      <c r="E3" s="273"/>
      <c r="F3" s="273"/>
      <c r="G3" s="273"/>
      <c r="H3" s="273"/>
    </row>
    <row r="4" spans="2:8" ht="15.95" customHeight="1">
      <c r="B4" s="273" t="s">
        <v>118</v>
      </c>
      <c r="C4" s="273"/>
      <c r="D4" s="273"/>
      <c r="E4" s="273"/>
      <c r="F4" s="273"/>
      <c r="G4" s="273"/>
      <c r="H4" s="273"/>
    </row>
    <row r="6" spans="2:8">
      <c r="B6" s="274" t="s">
        <v>1</v>
      </c>
      <c r="C6" s="274"/>
      <c r="D6" s="274"/>
      <c r="E6" s="274"/>
      <c r="F6" s="274"/>
      <c r="G6" s="274"/>
      <c r="H6" s="274"/>
    </row>
    <row r="7" spans="2:8" ht="17.100000000000001" customHeight="1">
      <c r="B7" s="51" t="s">
        <v>4</v>
      </c>
      <c r="C7" s="51"/>
      <c r="D7" s="51"/>
      <c r="E7" s="51"/>
      <c r="F7" s="51"/>
      <c r="G7" s="51"/>
    </row>
    <row r="8" spans="2:8" ht="15.95" customHeight="1">
      <c r="B8" s="12"/>
      <c r="C8" s="271" t="s">
        <v>1</v>
      </c>
      <c r="D8" s="271"/>
      <c r="E8" s="271"/>
      <c r="F8" s="271"/>
      <c r="G8" s="13"/>
      <c r="H8" s="14" t="s">
        <v>1</v>
      </c>
    </row>
    <row r="9" spans="2:8">
      <c r="B9" s="12"/>
      <c r="C9" s="282" t="s">
        <v>1</v>
      </c>
      <c r="D9" s="282"/>
      <c r="E9" s="282"/>
      <c r="F9" s="282"/>
      <c r="G9" s="282"/>
      <c r="H9" s="282"/>
    </row>
    <row r="10" spans="2:8">
      <c r="B10" s="12"/>
      <c r="C10" s="282"/>
      <c r="D10" s="282"/>
      <c r="E10" s="282"/>
      <c r="F10" s="282"/>
      <c r="G10" s="282"/>
      <c r="H10" s="282"/>
    </row>
    <row r="11" spans="2:8" ht="45.95" customHeight="1">
      <c r="B11" s="88" t="s">
        <v>119</v>
      </c>
      <c r="C11" s="88" t="s">
        <v>120</v>
      </c>
      <c r="D11" s="88" t="s">
        <v>121</v>
      </c>
      <c r="E11" s="88" t="s">
        <v>122</v>
      </c>
      <c r="F11" s="88" t="s">
        <v>123</v>
      </c>
    </row>
    <row r="12" spans="2:8">
      <c r="B12" s="74"/>
      <c r="C12" s="74"/>
      <c r="D12" s="74"/>
      <c r="E12" s="74"/>
      <c r="F12" s="74"/>
    </row>
    <row r="13" spans="2:8">
      <c r="B13" s="74"/>
      <c r="C13" s="74"/>
      <c r="D13" s="74"/>
      <c r="E13" s="74"/>
      <c r="F13" s="74"/>
    </row>
    <row r="14" spans="2:8">
      <c r="B14" s="74"/>
      <c r="C14" s="74"/>
      <c r="D14" s="74"/>
      <c r="E14" s="74"/>
      <c r="F14" s="74"/>
    </row>
    <row r="18" spans="2:6">
      <c r="B18" s="81" t="s">
        <v>167</v>
      </c>
      <c r="C18" s="81" t="s">
        <v>168</v>
      </c>
    </row>
    <row r="19" spans="2:6">
      <c r="B19" s="81"/>
      <c r="C19" s="59"/>
    </row>
    <row r="20" spans="2:6">
      <c r="B20" s="81"/>
      <c r="C20" s="59"/>
    </row>
    <row r="21" spans="2:6">
      <c r="B21" s="81" t="s">
        <v>169</v>
      </c>
      <c r="C21" s="81" t="s">
        <v>169</v>
      </c>
    </row>
    <row r="22" spans="2:6">
      <c r="B22" s="81" t="s">
        <v>170</v>
      </c>
      <c r="C22" s="81" t="s">
        <v>170</v>
      </c>
    </row>
    <row r="23" spans="2:6">
      <c r="B23" s="81" t="s">
        <v>171</v>
      </c>
      <c r="C23" s="81" t="s">
        <v>171</v>
      </c>
    </row>
    <row r="24" spans="2:6">
      <c r="B24" s="83"/>
      <c r="C24" s="59"/>
    </row>
    <row r="25" spans="2:6">
      <c r="B25" s="83"/>
      <c r="C25" s="59"/>
    </row>
    <row r="26" spans="2:6">
      <c r="B26" s="83"/>
      <c r="C26" s="59"/>
    </row>
    <row r="27" spans="2:6">
      <c r="B27" s="83"/>
      <c r="C27" s="59"/>
    </row>
    <row r="28" spans="2:6">
      <c r="B28" s="285" t="s">
        <v>175</v>
      </c>
      <c r="C28" s="285"/>
      <c r="D28" s="285"/>
      <c r="E28" s="285"/>
      <c r="F28" s="285"/>
    </row>
    <row r="29" spans="2:6">
      <c r="B29" s="81"/>
      <c r="C29" s="59"/>
    </row>
  </sheetData>
  <mergeCells count="7">
    <mergeCell ref="C9:H10"/>
    <mergeCell ref="B28:F28"/>
    <mergeCell ref="B2:H2"/>
    <mergeCell ref="B3:H3"/>
    <mergeCell ref="B4:H4"/>
    <mergeCell ref="B6:H6"/>
    <mergeCell ref="C8:F8"/>
  </mergeCells>
  <printOptions horizontalCentered="1"/>
  <pageMargins left="0" right="0" top="0.74803149606299213" bottom="0.74803149606299213" header="0.31496062992125984" footer="0.31496062992125984"/>
  <pageSetup orientation="portrait" horizontalDpi="0" verticalDpi="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B2:H40"/>
  <sheetViews>
    <sheetView topLeftCell="A7" zoomScale="130" zoomScaleNormal="130" workbookViewId="0">
      <selection activeCell="J15" sqref="J15"/>
    </sheetView>
  </sheetViews>
  <sheetFormatPr baseColWidth="10" defaultColWidth="9.42578125" defaultRowHeight="15"/>
  <cols>
    <col min="1" max="1" width="1.85546875" style="19" customWidth="1"/>
    <col min="2" max="2" width="5.85546875" style="21" customWidth="1"/>
    <col min="3" max="3" width="33.42578125" style="30" customWidth="1"/>
    <col min="4" max="4" width="9.85546875" style="52" customWidth="1"/>
    <col min="5" max="5" width="10.85546875" style="46" customWidth="1"/>
    <col min="6" max="8" width="12.85546875" style="22" customWidth="1"/>
    <col min="9" max="9" width="1.85546875" style="19" customWidth="1"/>
    <col min="10" max="10" width="19.140625" style="19" customWidth="1"/>
    <col min="11" max="11" width="18.42578125" style="19" customWidth="1"/>
    <col min="12" max="16384" width="9.42578125" style="19"/>
  </cols>
  <sheetData>
    <row r="2" spans="2:8" ht="15.95" customHeight="1">
      <c r="B2" s="288" t="s">
        <v>1</v>
      </c>
      <c r="C2" s="288"/>
      <c r="D2" s="288"/>
      <c r="E2" s="288"/>
      <c r="F2" s="288"/>
      <c r="G2" s="288"/>
      <c r="H2" s="288"/>
    </row>
    <row r="3" spans="2:8" ht="15.95" customHeight="1">
      <c r="B3" s="289" t="s">
        <v>82</v>
      </c>
      <c r="C3" s="289"/>
      <c r="D3" s="289"/>
      <c r="E3" s="289"/>
      <c r="F3" s="289"/>
      <c r="G3" s="289"/>
      <c r="H3" s="289"/>
    </row>
    <row r="4" spans="2:8" ht="15.95" customHeight="1">
      <c r="B4" s="289" t="s">
        <v>72</v>
      </c>
      <c r="C4" s="289"/>
      <c r="D4" s="289"/>
      <c r="E4" s="289"/>
      <c r="F4" s="289"/>
      <c r="G4" s="289"/>
      <c r="H4" s="289"/>
    </row>
    <row r="6" spans="2:8">
      <c r="B6" s="290" t="s">
        <v>26</v>
      </c>
      <c r="C6" s="290"/>
      <c r="D6" s="290"/>
      <c r="E6" s="290"/>
      <c r="F6" s="290"/>
      <c r="G6" s="290"/>
      <c r="H6" s="290"/>
    </row>
    <row r="7" spans="2:8">
      <c r="B7" s="53"/>
      <c r="C7" s="58" t="s">
        <v>74</v>
      </c>
      <c r="D7" s="55"/>
      <c r="E7" s="55"/>
      <c r="F7" s="55"/>
      <c r="G7" s="55"/>
      <c r="H7" s="56"/>
    </row>
    <row r="8" spans="2:8" ht="17.100000000000001" customHeight="1">
      <c r="C8" s="291" t="s">
        <v>73</v>
      </c>
      <c r="D8" s="292"/>
      <c r="E8" s="292"/>
      <c r="F8" s="292"/>
      <c r="G8" s="293"/>
      <c r="H8" s="294"/>
    </row>
    <row r="9" spans="2:8" ht="15.95" customHeight="1">
      <c r="C9" s="286" t="s">
        <v>27</v>
      </c>
      <c r="D9" s="287"/>
      <c r="E9" s="287"/>
      <c r="F9" s="287"/>
      <c r="G9" s="54"/>
      <c r="H9" s="57"/>
    </row>
    <row r="10" spans="2:8">
      <c r="C10" s="24" t="s">
        <v>1</v>
      </c>
      <c r="D10" s="25"/>
      <c r="E10" s="26"/>
      <c r="F10" s="27"/>
      <c r="G10" s="28"/>
      <c r="H10" s="29" t="s">
        <v>1</v>
      </c>
    </row>
    <row r="11" spans="2:8">
      <c r="C11" s="68"/>
      <c r="D11" s="69"/>
      <c r="E11" s="70"/>
      <c r="F11" s="71"/>
      <c r="G11" s="54"/>
      <c r="H11" s="71"/>
    </row>
    <row r="12" spans="2:8">
      <c r="C12" s="68"/>
      <c r="D12" s="69"/>
      <c r="E12" s="70"/>
      <c r="F12" s="71"/>
      <c r="G12" s="54"/>
      <c r="H12" s="71"/>
    </row>
    <row r="13" spans="2:8">
      <c r="B13" s="295" t="s">
        <v>95</v>
      </c>
      <c r="C13" s="295"/>
      <c r="D13" s="295"/>
      <c r="E13" s="295"/>
      <c r="F13" s="295"/>
    </row>
    <row r="14" spans="2:8" ht="25.5">
      <c r="B14" s="85" t="s">
        <v>0</v>
      </c>
      <c r="C14" s="277" t="s">
        <v>83</v>
      </c>
      <c r="D14" s="277"/>
      <c r="E14" s="85" t="s">
        <v>84</v>
      </c>
      <c r="F14" s="85" t="s">
        <v>85</v>
      </c>
    </row>
    <row r="15" spans="2:8">
      <c r="B15" s="72">
        <v>1</v>
      </c>
      <c r="C15" s="64" t="s">
        <v>86</v>
      </c>
      <c r="D15" s="72" t="s">
        <v>87</v>
      </c>
      <c r="E15" s="72" t="s">
        <v>88</v>
      </c>
      <c r="F15" s="72" t="s">
        <v>451</v>
      </c>
    </row>
    <row r="16" spans="2:8">
      <c r="B16" s="72">
        <v>2</v>
      </c>
      <c r="C16" s="64" t="s">
        <v>89</v>
      </c>
      <c r="D16" s="72" t="s">
        <v>90</v>
      </c>
      <c r="E16" s="72" t="s">
        <v>91</v>
      </c>
      <c r="F16" s="72" t="s">
        <v>239</v>
      </c>
    </row>
    <row r="17" spans="2:8">
      <c r="B17" s="72">
        <v>3</v>
      </c>
      <c r="C17" s="64" t="s">
        <v>92</v>
      </c>
      <c r="D17" s="72" t="s">
        <v>93</v>
      </c>
      <c r="E17" s="72" t="s">
        <v>94</v>
      </c>
      <c r="F17" s="72" t="s">
        <v>240</v>
      </c>
    </row>
    <row r="21" spans="2:8">
      <c r="B21" s="296" t="s">
        <v>112</v>
      </c>
      <c r="C21" s="296"/>
      <c r="D21" s="296"/>
      <c r="E21" s="296"/>
      <c r="F21" s="296"/>
      <c r="G21" s="296"/>
      <c r="H21" s="296"/>
    </row>
    <row r="22" spans="2:8">
      <c r="B22" s="277" t="s">
        <v>0</v>
      </c>
      <c r="C22" s="277" t="s">
        <v>29</v>
      </c>
      <c r="D22" s="277"/>
      <c r="E22" s="277" t="s">
        <v>83</v>
      </c>
      <c r="F22" s="277" t="s">
        <v>96</v>
      </c>
      <c r="G22" s="277"/>
      <c r="H22" s="277"/>
    </row>
    <row r="23" spans="2:8" ht="24">
      <c r="B23" s="277"/>
      <c r="C23" s="277"/>
      <c r="D23" s="277"/>
      <c r="E23" s="277"/>
      <c r="F23" s="86" t="s">
        <v>97</v>
      </c>
      <c r="G23" s="87" t="s">
        <v>98</v>
      </c>
      <c r="H23" s="87" t="s">
        <v>99</v>
      </c>
    </row>
    <row r="24" spans="2:8">
      <c r="B24" s="72">
        <v>1</v>
      </c>
      <c r="C24" s="64" t="s">
        <v>100</v>
      </c>
      <c r="D24" s="72" t="s">
        <v>101</v>
      </c>
      <c r="E24" s="73"/>
      <c r="F24" s="73"/>
      <c r="G24" s="73"/>
      <c r="H24" s="73"/>
    </row>
    <row r="25" spans="2:8">
      <c r="B25" s="72">
        <v>2</v>
      </c>
      <c r="C25" s="64" t="s">
        <v>102</v>
      </c>
      <c r="D25" s="72" t="s">
        <v>103</v>
      </c>
      <c r="E25" s="73"/>
      <c r="F25" s="73"/>
      <c r="G25" s="73"/>
      <c r="H25" s="73"/>
    </row>
    <row r="26" spans="2:8">
      <c r="B26" s="72">
        <v>3</v>
      </c>
      <c r="C26" s="64" t="s">
        <v>104</v>
      </c>
      <c r="D26" s="72" t="s">
        <v>105</v>
      </c>
      <c r="E26" s="73"/>
      <c r="F26" s="73"/>
      <c r="G26" s="73"/>
      <c r="H26" s="73"/>
    </row>
    <row r="27" spans="2:8">
      <c r="B27" s="72">
        <v>4</v>
      </c>
      <c r="C27" s="64" t="s">
        <v>106</v>
      </c>
      <c r="D27" s="72" t="s">
        <v>107</v>
      </c>
      <c r="E27" s="73"/>
      <c r="F27" s="73"/>
      <c r="G27" s="73"/>
      <c r="H27" s="73"/>
    </row>
    <row r="28" spans="2:8">
      <c r="B28" s="72">
        <v>5</v>
      </c>
      <c r="C28" s="64" t="s">
        <v>86</v>
      </c>
      <c r="D28" s="72" t="s">
        <v>87</v>
      </c>
      <c r="E28" s="73"/>
      <c r="F28" s="73"/>
      <c r="G28" s="73"/>
      <c r="H28" s="73"/>
    </row>
    <row r="29" spans="2:8">
      <c r="B29" s="72">
        <v>6</v>
      </c>
      <c r="C29" s="64" t="s">
        <v>108</v>
      </c>
      <c r="D29" s="72" t="s">
        <v>109</v>
      </c>
      <c r="E29" s="73"/>
      <c r="F29" s="73"/>
      <c r="G29" s="73"/>
      <c r="H29" s="73"/>
    </row>
    <row r="30" spans="2:8">
      <c r="B30" s="72">
        <v>7</v>
      </c>
      <c r="C30" s="64" t="s">
        <v>110</v>
      </c>
      <c r="D30" s="72" t="s">
        <v>111</v>
      </c>
      <c r="E30" s="73"/>
      <c r="F30" s="73"/>
      <c r="G30" s="73"/>
      <c r="H30" s="73"/>
    </row>
    <row r="34" spans="2:8">
      <c r="B34" s="296" t="s">
        <v>115</v>
      </c>
      <c r="C34" s="296"/>
      <c r="D34" s="296"/>
      <c r="E34" s="296"/>
      <c r="F34" s="296"/>
      <c r="G34" s="296"/>
      <c r="H34" s="296"/>
    </row>
    <row r="35" spans="2:8">
      <c r="B35" s="277" t="s">
        <v>0</v>
      </c>
      <c r="C35" s="277" t="s">
        <v>29</v>
      </c>
      <c r="D35" s="277"/>
      <c r="E35" s="277" t="s">
        <v>83</v>
      </c>
      <c r="F35" s="277" t="s">
        <v>96</v>
      </c>
      <c r="G35" s="277"/>
      <c r="H35" s="277"/>
    </row>
    <row r="36" spans="2:8">
      <c r="B36" s="277"/>
      <c r="C36" s="277"/>
      <c r="D36" s="277"/>
      <c r="E36" s="277"/>
      <c r="F36" s="297" t="s">
        <v>97</v>
      </c>
      <c r="G36" s="298" t="s">
        <v>113</v>
      </c>
      <c r="H36" s="298" t="s">
        <v>114</v>
      </c>
    </row>
    <row r="37" spans="2:8">
      <c r="B37" s="277"/>
      <c r="C37" s="277"/>
      <c r="D37" s="277"/>
      <c r="E37" s="277"/>
      <c r="F37" s="297"/>
      <c r="G37" s="299"/>
      <c r="H37" s="299"/>
    </row>
    <row r="38" spans="2:8">
      <c r="B38" s="72">
        <v>1</v>
      </c>
      <c r="C38" s="64" t="s">
        <v>86</v>
      </c>
      <c r="D38" s="72" t="s">
        <v>87</v>
      </c>
      <c r="E38" s="73"/>
      <c r="F38" s="73"/>
      <c r="G38" s="73"/>
      <c r="H38" s="73"/>
    </row>
    <row r="39" spans="2:8">
      <c r="B39" s="72">
        <v>2</v>
      </c>
      <c r="C39" s="64" t="s">
        <v>89</v>
      </c>
      <c r="D39" s="72" t="s">
        <v>90</v>
      </c>
      <c r="E39" s="73"/>
      <c r="F39" s="73"/>
      <c r="G39" s="73"/>
      <c r="H39" s="73"/>
    </row>
    <row r="40" spans="2:8">
      <c r="B40" s="72">
        <v>3</v>
      </c>
      <c r="C40" s="64" t="s">
        <v>92</v>
      </c>
      <c r="D40" s="72" t="s">
        <v>93</v>
      </c>
      <c r="E40" s="73"/>
      <c r="F40" s="73"/>
      <c r="G40" s="73"/>
      <c r="H40" s="73"/>
    </row>
  </sheetData>
  <mergeCells count="22">
    <mergeCell ref="F36:F37"/>
    <mergeCell ref="G36:G37"/>
    <mergeCell ref="H36:H37"/>
    <mergeCell ref="B34:H34"/>
    <mergeCell ref="C14:D14"/>
    <mergeCell ref="B35:B37"/>
    <mergeCell ref="C35:D37"/>
    <mergeCell ref="E35:E37"/>
    <mergeCell ref="F35:H35"/>
    <mergeCell ref="B13:F13"/>
    <mergeCell ref="B22:B23"/>
    <mergeCell ref="C22:D23"/>
    <mergeCell ref="E22:E23"/>
    <mergeCell ref="F22:H22"/>
    <mergeCell ref="B21:H21"/>
    <mergeCell ref="C9:F9"/>
    <mergeCell ref="B2:H2"/>
    <mergeCell ref="B3:H3"/>
    <mergeCell ref="B4:H4"/>
    <mergeCell ref="B6:H6"/>
    <mergeCell ref="C8:F8"/>
    <mergeCell ref="G8:H8"/>
  </mergeCells>
  <printOptions horizontalCentered="1"/>
  <pageMargins left="0" right="0" top="0.74803149606299213" bottom="0.74803149606299213" header="0.31496062992125984" footer="0.31496062992125984"/>
  <pageSetup orientation="portrait" horizontalDpi="0" verticalDpi="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B61D4-9A40-40FD-9021-AB5C2C92B440}">
  <sheetPr>
    <tabColor rgb="FF99FFCC"/>
    <pageSetUpPr fitToPage="1"/>
  </sheetPr>
  <dimension ref="A1:I170"/>
  <sheetViews>
    <sheetView tabSelected="1" topLeftCell="A16" zoomScaleNormal="100" zoomScaleSheetLayoutView="100" zoomScalePageLayoutView="150" workbookViewId="0">
      <selection activeCell="J92" sqref="J92"/>
    </sheetView>
  </sheetViews>
  <sheetFormatPr baseColWidth="10" defaultColWidth="11.42578125" defaultRowHeight="15"/>
  <cols>
    <col min="1" max="1" width="6.7109375" style="262" customWidth="1"/>
    <col min="2" max="2" width="56.28515625" style="263" customWidth="1"/>
    <col min="3" max="3" width="6.7109375" style="264" customWidth="1"/>
    <col min="4" max="4" width="10.7109375" style="265" customWidth="1"/>
    <col min="5" max="5" width="13.7109375" style="263" customWidth="1"/>
    <col min="6" max="6" width="18.7109375" style="263" customWidth="1"/>
    <col min="7" max="16384" width="11.42578125" style="145"/>
  </cols>
  <sheetData>
    <row r="1" spans="1:6" ht="75" customHeight="1">
      <c r="A1" s="300" t="s">
        <v>295</v>
      </c>
      <c r="B1" s="300"/>
      <c r="C1" s="300"/>
      <c r="D1" s="300"/>
      <c r="E1" s="300"/>
      <c r="F1" s="141"/>
    </row>
    <row r="2" spans="1:6" ht="25.5">
      <c r="A2" s="142" t="s">
        <v>258</v>
      </c>
      <c r="B2" s="142" t="s">
        <v>296</v>
      </c>
      <c r="C2" s="142" t="s">
        <v>236</v>
      </c>
      <c r="D2" s="146" t="s">
        <v>297</v>
      </c>
      <c r="E2" s="146" t="s">
        <v>298</v>
      </c>
      <c r="F2" s="146" t="s">
        <v>259</v>
      </c>
    </row>
    <row r="3" spans="1:6" ht="15.75">
      <c r="A3" s="147">
        <v>1</v>
      </c>
      <c r="B3" s="148" t="s">
        <v>80</v>
      </c>
      <c r="C3" s="149"/>
      <c r="D3" s="150"/>
      <c r="E3" s="151"/>
      <c r="F3" s="151"/>
    </row>
    <row r="4" spans="1:6">
      <c r="A4" s="152">
        <f>A3+0.01</f>
        <v>1.01</v>
      </c>
      <c r="B4" s="153" t="s">
        <v>299</v>
      </c>
      <c r="C4" s="154" t="s">
        <v>261</v>
      </c>
      <c r="D4" s="155">
        <v>348</v>
      </c>
      <c r="E4" s="156"/>
      <c r="F4" s="157">
        <f t="shared" ref="F4:F8" si="0">(D4*E4)</f>
        <v>0</v>
      </c>
    </row>
    <row r="5" spans="1:6">
      <c r="A5" s="152">
        <f t="shared" ref="A5:A8" si="1">A4+0.01</f>
        <v>1.02</v>
      </c>
      <c r="B5" s="158" t="s">
        <v>300</v>
      </c>
      <c r="C5" s="154" t="s">
        <v>301</v>
      </c>
      <c r="D5" s="159">
        <v>1</v>
      </c>
      <c r="E5" s="160"/>
      <c r="F5" s="157">
        <f t="shared" si="0"/>
        <v>0</v>
      </c>
    </row>
    <row r="6" spans="1:6">
      <c r="A6" s="152">
        <f t="shared" si="1"/>
        <v>1.03</v>
      </c>
      <c r="B6" s="158" t="s">
        <v>302</v>
      </c>
      <c r="C6" s="154" t="s">
        <v>301</v>
      </c>
      <c r="D6" s="159">
        <v>1</v>
      </c>
      <c r="E6" s="160"/>
      <c r="F6" s="157">
        <f t="shared" si="0"/>
        <v>0</v>
      </c>
    </row>
    <row r="7" spans="1:6" ht="30">
      <c r="A7" s="152">
        <f t="shared" si="1"/>
        <v>1.04</v>
      </c>
      <c r="B7" s="161" t="s">
        <v>303</v>
      </c>
      <c r="C7" s="162" t="s">
        <v>260</v>
      </c>
      <c r="D7" s="163">
        <v>64</v>
      </c>
      <c r="E7" s="164"/>
      <c r="F7" s="157">
        <f t="shared" si="0"/>
        <v>0</v>
      </c>
    </row>
    <row r="8" spans="1:6" ht="30">
      <c r="A8" s="152">
        <f t="shared" si="1"/>
        <v>1.05</v>
      </c>
      <c r="B8" s="153" t="s">
        <v>304</v>
      </c>
      <c r="C8" s="165" t="s">
        <v>260</v>
      </c>
      <c r="D8" s="166">
        <v>64</v>
      </c>
      <c r="E8" s="156"/>
      <c r="F8" s="157">
        <f t="shared" si="0"/>
        <v>0</v>
      </c>
    </row>
    <row r="9" spans="1:6" ht="15.75">
      <c r="A9" s="167"/>
      <c r="B9" s="168" t="s">
        <v>305</v>
      </c>
      <c r="C9" s="167"/>
      <c r="D9" s="169"/>
      <c r="E9" s="170"/>
      <c r="F9" s="171">
        <f>ROUND(SUM(F4:F8),0)</f>
        <v>0</v>
      </c>
    </row>
    <row r="10" spans="1:6" ht="15.75">
      <c r="A10" s="147">
        <v>2</v>
      </c>
      <c r="B10" s="148" t="s">
        <v>306</v>
      </c>
      <c r="C10" s="149"/>
      <c r="D10" s="150"/>
      <c r="E10" s="151"/>
      <c r="F10" s="151"/>
    </row>
    <row r="11" spans="1:6">
      <c r="A11" s="152">
        <f>A10+0.01</f>
        <v>2.0099999999999998</v>
      </c>
      <c r="B11" s="153" t="s">
        <v>307</v>
      </c>
      <c r="C11" s="172" t="s">
        <v>261</v>
      </c>
      <c r="D11" s="166">
        <f>19+6</f>
        <v>25</v>
      </c>
      <c r="E11" s="173"/>
      <c r="F11" s="157">
        <f t="shared" ref="F11:F17" si="2">(D11*E11)</f>
        <v>0</v>
      </c>
    </row>
    <row r="12" spans="1:6" ht="46.5" customHeight="1">
      <c r="A12" s="152">
        <f t="shared" ref="A12:A17" si="3">A11+0.01</f>
        <v>2.0199999999999996</v>
      </c>
      <c r="B12" s="174" t="s">
        <v>308</v>
      </c>
      <c r="C12" s="175" t="s">
        <v>261</v>
      </c>
      <c r="D12" s="166">
        <f>73+7</f>
        <v>80</v>
      </c>
      <c r="E12" s="176"/>
      <c r="F12" s="157">
        <f t="shared" si="2"/>
        <v>0</v>
      </c>
    </row>
    <row r="13" spans="1:6" ht="45">
      <c r="A13" s="152">
        <f t="shared" si="3"/>
        <v>2.0299999999999994</v>
      </c>
      <c r="B13" s="177" t="s">
        <v>309</v>
      </c>
      <c r="C13" s="178" t="s">
        <v>261</v>
      </c>
      <c r="D13" s="166">
        <v>1</v>
      </c>
      <c r="E13" s="173"/>
      <c r="F13" s="157">
        <f t="shared" si="2"/>
        <v>0</v>
      </c>
    </row>
    <row r="14" spans="1:6" ht="60">
      <c r="A14" s="152">
        <f t="shared" si="3"/>
        <v>2.0399999999999991</v>
      </c>
      <c r="B14" s="174" t="s">
        <v>310</v>
      </c>
      <c r="C14" s="175" t="s">
        <v>261</v>
      </c>
      <c r="D14" s="166">
        <f>33+7</f>
        <v>40</v>
      </c>
      <c r="E14" s="173"/>
      <c r="F14" s="157">
        <f t="shared" si="2"/>
        <v>0</v>
      </c>
    </row>
    <row r="15" spans="1:6" ht="45">
      <c r="A15" s="152">
        <f t="shared" si="3"/>
        <v>2.0499999999999989</v>
      </c>
      <c r="B15" s="174" t="s">
        <v>311</v>
      </c>
      <c r="C15" s="175" t="s">
        <v>261</v>
      </c>
      <c r="D15" s="166">
        <v>9</v>
      </c>
      <c r="E15" s="173"/>
      <c r="F15" s="157">
        <f t="shared" si="2"/>
        <v>0</v>
      </c>
    </row>
    <row r="16" spans="1:6" ht="30">
      <c r="A16" s="152">
        <f t="shared" si="3"/>
        <v>2.0599999999999987</v>
      </c>
      <c r="B16" s="174" t="s">
        <v>312</v>
      </c>
      <c r="C16" s="175" t="s">
        <v>261</v>
      </c>
      <c r="D16" s="166">
        <f>55+10</f>
        <v>65</v>
      </c>
      <c r="E16" s="173"/>
      <c r="F16" s="157">
        <f t="shared" si="2"/>
        <v>0</v>
      </c>
    </row>
    <row r="17" spans="1:6">
      <c r="A17" s="152">
        <f t="shared" si="3"/>
        <v>2.0699999999999985</v>
      </c>
      <c r="B17" s="174" t="s">
        <v>313</v>
      </c>
      <c r="C17" s="175" t="s">
        <v>262</v>
      </c>
      <c r="D17" s="166">
        <v>1</v>
      </c>
      <c r="E17" s="173"/>
      <c r="F17" s="157">
        <f t="shared" si="2"/>
        <v>0</v>
      </c>
    </row>
    <row r="18" spans="1:6" ht="15.75">
      <c r="A18" s="167"/>
      <c r="B18" s="168" t="s">
        <v>314</v>
      </c>
      <c r="C18" s="167"/>
      <c r="D18" s="169"/>
      <c r="E18" s="179"/>
      <c r="F18" s="180">
        <f>ROUND(SUM(F11:F17),0)</f>
        <v>0</v>
      </c>
    </row>
    <row r="19" spans="1:6" ht="15.75">
      <c r="A19" s="147">
        <v>3</v>
      </c>
      <c r="B19" s="148" t="s">
        <v>315</v>
      </c>
      <c r="C19" s="149"/>
      <c r="D19" s="150"/>
      <c r="E19" s="151"/>
      <c r="F19" s="151"/>
    </row>
    <row r="20" spans="1:6" ht="45">
      <c r="A20" s="152">
        <f>A19+0.01</f>
        <v>3.01</v>
      </c>
      <c r="B20" s="174" t="s">
        <v>316</v>
      </c>
      <c r="C20" s="175" t="s">
        <v>261</v>
      </c>
      <c r="D20" s="166">
        <f>39+11</f>
        <v>50</v>
      </c>
      <c r="E20" s="173"/>
      <c r="F20" s="157">
        <f t="shared" ref="F20:F24" si="4">(D20*E20)</f>
        <v>0</v>
      </c>
    </row>
    <row r="21" spans="1:6" ht="30">
      <c r="A21" s="152">
        <f t="shared" ref="A21:A24" si="5">A20+0.01</f>
        <v>3.0199999999999996</v>
      </c>
      <c r="B21" s="181" t="s">
        <v>317</v>
      </c>
      <c r="C21" s="182" t="s">
        <v>261</v>
      </c>
      <c r="D21" s="155">
        <f>22+8</f>
        <v>30</v>
      </c>
      <c r="E21" s="183"/>
      <c r="F21" s="157">
        <f t="shared" si="4"/>
        <v>0</v>
      </c>
    </row>
    <row r="22" spans="1:6" ht="45">
      <c r="A22" s="152">
        <f>A21+0.01</f>
        <v>3.0299999999999994</v>
      </c>
      <c r="B22" s="174" t="s">
        <v>318</v>
      </c>
      <c r="C22" s="175" t="s">
        <v>261</v>
      </c>
      <c r="D22" s="155">
        <f>197+13</f>
        <v>210</v>
      </c>
      <c r="E22" s="183"/>
      <c r="F22" s="157">
        <f t="shared" si="4"/>
        <v>0</v>
      </c>
    </row>
    <row r="23" spans="1:6">
      <c r="A23" s="152">
        <f t="shared" si="5"/>
        <v>3.0399999999999991</v>
      </c>
      <c r="B23" s="181" t="s">
        <v>319</v>
      </c>
      <c r="C23" s="162" t="s">
        <v>236</v>
      </c>
      <c r="D23" s="155">
        <v>4</v>
      </c>
      <c r="E23" s="183"/>
      <c r="F23" s="157">
        <f t="shared" si="4"/>
        <v>0</v>
      </c>
    </row>
    <row r="24" spans="1:6" ht="30">
      <c r="A24" s="152">
        <f t="shared" si="5"/>
        <v>3.0499999999999989</v>
      </c>
      <c r="B24" s="181" t="s">
        <v>320</v>
      </c>
      <c r="C24" s="154" t="s">
        <v>261</v>
      </c>
      <c r="D24" s="155">
        <f>218+12</f>
        <v>230</v>
      </c>
      <c r="E24" s="183"/>
      <c r="F24" s="157">
        <f t="shared" si="4"/>
        <v>0</v>
      </c>
    </row>
    <row r="25" spans="1:6" ht="15.75">
      <c r="A25" s="167"/>
      <c r="B25" s="168" t="s">
        <v>321</v>
      </c>
      <c r="C25" s="167"/>
      <c r="D25" s="169"/>
      <c r="E25" s="184"/>
      <c r="F25" s="185">
        <f>ROUND(SUM(F20:F24),0)</f>
        <v>0</v>
      </c>
    </row>
    <row r="26" spans="1:6" ht="15.75">
      <c r="A26" s="147">
        <v>4</v>
      </c>
      <c r="B26" s="148" t="s">
        <v>322</v>
      </c>
      <c r="C26" s="149"/>
      <c r="D26" s="186"/>
      <c r="E26" s="151"/>
      <c r="F26" s="151"/>
    </row>
    <row r="27" spans="1:6" ht="18.75" customHeight="1">
      <c r="A27" s="152">
        <f>A26+0.01</f>
        <v>4.01</v>
      </c>
      <c r="B27" s="174" t="s">
        <v>323</v>
      </c>
      <c r="C27" s="175" t="s">
        <v>262</v>
      </c>
      <c r="D27" s="155">
        <f>14+6</f>
        <v>20</v>
      </c>
      <c r="E27" s="183"/>
      <c r="F27" s="157">
        <f>(D27*E27)</f>
        <v>0</v>
      </c>
    </row>
    <row r="28" spans="1:6">
      <c r="A28" s="152">
        <f t="shared" ref="A28:A29" si="6">A27+0.01</f>
        <v>4.0199999999999996</v>
      </c>
      <c r="B28" s="174" t="s">
        <v>324</v>
      </c>
      <c r="C28" s="175" t="s">
        <v>262</v>
      </c>
      <c r="D28" s="155">
        <f>14+6</f>
        <v>20</v>
      </c>
      <c r="E28" s="183"/>
      <c r="F28" s="157">
        <f>(D28*E28)</f>
        <v>0</v>
      </c>
    </row>
    <row r="29" spans="1:6">
      <c r="A29" s="152">
        <f t="shared" si="6"/>
        <v>4.0299999999999994</v>
      </c>
      <c r="B29" s="174" t="s">
        <v>325</v>
      </c>
      <c r="C29" s="175" t="s">
        <v>261</v>
      </c>
      <c r="D29" s="155">
        <f>55+15</f>
        <v>70</v>
      </c>
      <c r="E29" s="183"/>
      <c r="F29" s="157">
        <f>(D29*E29)</f>
        <v>0</v>
      </c>
    </row>
    <row r="30" spans="1:6" ht="15.75">
      <c r="A30" s="167"/>
      <c r="B30" s="168" t="s">
        <v>326</v>
      </c>
      <c r="C30" s="167"/>
      <c r="D30" s="169"/>
      <c r="E30" s="184"/>
      <c r="F30" s="185">
        <f>ROUND(SUM(F27:F29),0)</f>
        <v>0</v>
      </c>
    </row>
    <row r="31" spans="1:6" ht="15" customHeight="1">
      <c r="A31" s="147">
        <v>5</v>
      </c>
      <c r="B31" s="148" t="s">
        <v>327</v>
      </c>
      <c r="C31" s="149"/>
      <c r="D31" s="186"/>
      <c r="E31" s="151"/>
      <c r="F31" s="151"/>
    </row>
    <row r="32" spans="1:6" ht="30">
      <c r="A32" s="152">
        <f t="shared" ref="A32:A45" si="7">A31+0.01</f>
        <v>5.01</v>
      </c>
      <c r="B32" s="158" t="s">
        <v>328</v>
      </c>
      <c r="C32" s="175" t="s">
        <v>260</v>
      </c>
      <c r="D32" s="155">
        <f>71+4</f>
        <v>75</v>
      </c>
      <c r="E32" s="183"/>
      <c r="F32" s="157">
        <f t="shared" ref="F32:F45" si="8">(D32*E32)</f>
        <v>0</v>
      </c>
    </row>
    <row r="33" spans="1:6" ht="30">
      <c r="A33" s="152">
        <f t="shared" si="7"/>
        <v>5.0199999999999996</v>
      </c>
      <c r="B33" s="161" t="s">
        <v>329</v>
      </c>
      <c r="C33" s="162" t="s">
        <v>260</v>
      </c>
      <c r="D33" s="155">
        <f>43+7</f>
        <v>50</v>
      </c>
      <c r="E33" s="183"/>
      <c r="F33" s="157">
        <f t="shared" si="8"/>
        <v>0</v>
      </c>
    </row>
    <row r="34" spans="1:6" ht="30">
      <c r="A34" s="152">
        <f t="shared" si="7"/>
        <v>5.0299999999999994</v>
      </c>
      <c r="B34" s="161" t="s">
        <v>330</v>
      </c>
      <c r="C34" s="162" t="s">
        <v>260</v>
      </c>
      <c r="D34" s="155">
        <f>33+7</f>
        <v>40</v>
      </c>
      <c r="E34" s="183"/>
      <c r="F34" s="157">
        <f t="shared" si="8"/>
        <v>0</v>
      </c>
    </row>
    <row r="35" spans="1:6" ht="30">
      <c r="A35" s="152">
        <f t="shared" si="7"/>
        <v>5.0399999999999991</v>
      </c>
      <c r="B35" s="158" t="s">
        <v>331</v>
      </c>
      <c r="C35" s="175" t="s">
        <v>261</v>
      </c>
      <c r="D35" s="155">
        <f>55+5</f>
        <v>60</v>
      </c>
      <c r="E35" s="183"/>
      <c r="F35" s="157">
        <f t="shared" si="8"/>
        <v>0</v>
      </c>
    </row>
    <row r="36" spans="1:6">
      <c r="A36" s="152">
        <f t="shared" si="7"/>
        <v>5.0499999999999989</v>
      </c>
      <c r="B36" s="158" t="s">
        <v>332</v>
      </c>
      <c r="C36" s="175" t="s">
        <v>262</v>
      </c>
      <c r="D36" s="155">
        <f>0.7+1.3</f>
        <v>2</v>
      </c>
      <c r="E36" s="183"/>
      <c r="F36" s="157">
        <f t="shared" si="8"/>
        <v>0</v>
      </c>
    </row>
    <row r="37" spans="1:6">
      <c r="A37" s="152">
        <f t="shared" si="7"/>
        <v>5.0599999999999987</v>
      </c>
      <c r="B37" s="158" t="s">
        <v>333</v>
      </c>
      <c r="C37" s="175" t="s">
        <v>334</v>
      </c>
      <c r="D37" s="155">
        <f>297.7+50.3</f>
        <v>348</v>
      </c>
      <c r="E37" s="183"/>
      <c r="F37" s="157">
        <f t="shared" si="8"/>
        <v>0</v>
      </c>
    </row>
    <row r="38" spans="1:6">
      <c r="A38" s="152">
        <f t="shared" si="7"/>
        <v>5.0699999999999985</v>
      </c>
      <c r="B38" s="158" t="s">
        <v>335</v>
      </c>
      <c r="C38" s="175" t="s">
        <v>336</v>
      </c>
      <c r="D38" s="155">
        <f>77+13</f>
        <v>90</v>
      </c>
      <c r="E38" s="183"/>
      <c r="F38" s="157">
        <f t="shared" si="8"/>
        <v>0</v>
      </c>
    </row>
    <row r="39" spans="1:6">
      <c r="A39" s="152">
        <f t="shared" si="7"/>
        <v>5.0799999999999983</v>
      </c>
      <c r="B39" s="158" t="s">
        <v>337</v>
      </c>
      <c r="C39" s="175" t="s">
        <v>334</v>
      </c>
      <c r="D39" s="155">
        <f>343.3+56.7</f>
        <v>400</v>
      </c>
      <c r="E39" s="183"/>
      <c r="F39" s="157">
        <f t="shared" si="8"/>
        <v>0</v>
      </c>
    </row>
    <row r="40" spans="1:6">
      <c r="A40" s="152">
        <f t="shared" si="7"/>
        <v>5.0899999999999981</v>
      </c>
      <c r="B40" s="158" t="s">
        <v>338</v>
      </c>
      <c r="C40" s="175" t="s">
        <v>336</v>
      </c>
      <c r="D40" s="155">
        <f>87.6+2.4</f>
        <v>90</v>
      </c>
      <c r="E40" s="183"/>
      <c r="F40" s="157">
        <f t="shared" si="8"/>
        <v>0</v>
      </c>
    </row>
    <row r="41" spans="1:6" ht="43.5" customHeight="1">
      <c r="A41" s="152">
        <f t="shared" si="7"/>
        <v>5.0999999999999979</v>
      </c>
      <c r="B41" s="158" t="s">
        <v>339</v>
      </c>
      <c r="C41" s="175" t="s">
        <v>261</v>
      </c>
      <c r="D41" s="155">
        <f>25.8+1.2</f>
        <v>27</v>
      </c>
      <c r="E41" s="183"/>
      <c r="F41" s="157">
        <f t="shared" si="8"/>
        <v>0</v>
      </c>
    </row>
    <row r="42" spans="1:6" ht="30">
      <c r="A42" s="152">
        <f t="shared" si="7"/>
        <v>5.1099999999999977</v>
      </c>
      <c r="B42" s="158" t="s">
        <v>340</v>
      </c>
      <c r="C42" s="175" t="s">
        <v>334</v>
      </c>
      <c r="D42" s="155">
        <f>755.3+49.7</f>
        <v>805</v>
      </c>
      <c r="E42" s="183"/>
      <c r="F42" s="157">
        <f t="shared" si="8"/>
        <v>0</v>
      </c>
    </row>
    <row r="43" spans="1:6" ht="30">
      <c r="A43" s="152">
        <f t="shared" si="7"/>
        <v>5.1199999999999974</v>
      </c>
      <c r="B43" s="158" t="s">
        <v>341</v>
      </c>
      <c r="C43" s="175" t="s">
        <v>342</v>
      </c>
      <c r="D43" s="155">
        <f>38+2</f>
        <v>40</v>
      </c>
      <c r="E43" s="183"/>
      <c r="F43" s="157">
        <f t="shared" si="8"/>
        <v>0</v>
      </c>
    </row>
    <row r="44" spans="1:6">
      <c r="A44" s="152">
        <f t="shared" si="7"/>
        <v>5.1299999999999972</v>
      </c>
      <c r="B44" s="158" t="s">
        <v>343</v>
      </c>
      <c r="C44" s="175" t="s">
        <v>336</v>
      </c>
      <c r="D44" s="155">
        <f>3.2+3.8</f>
        <v>7</v>
      </c>
      <c r="E44" s="183"/>
      <c r="F44" s="157">
        <f t="shared" si="8"/>
        <v>0</v>
      </c>
    </row>
    <row r="45" spans="1:6" ht="30">
      <c r="A45" s="152">
        <f t="shared" si="7"/>
        <v>5.139999999999997</v>
      </c>
      <c r="B45" s="158" t="s">
        <v>344</v>
      </c>
      <c r="C45" s="175" t="s">
        <v>342</v>
      </c>
      <c r="D45" s="155">
        <v>1</v>
      </c>
      <c r="E45" s="183"/>
      <c r="F45" s="157">
        <f t="shared" si="8"/>
        <v>0</v>
      </c>
    </row>
    <row r="46" spans="1:6" ht="15.75">
      <c r="A46" s="167"/>
      <c r="B46" s="168" t="s">
        <v>345</v>
      </c>
      <c r="C46" s="167"/>
      <c r="D46" s="187"/>
      <c r="E46" s="188"/>
      <c r="F46" s="185">
        <f>ROUND(SUM(F32:F45),0)</f>
        <v>0</v>
      </c>
    </row>
    <row r="47" spans="1:6" ht="15.75">
      <c r="A47" s="147">
        <v>6</v>
      </c>
      <c r="B47" s="189" t="s">
        <v>346</v>
      </c>
      <c r="C47" s="149"/>
      <c r="D47" s="150"/>
      <c r="E47" s="151"/>
      <c r="F47" s="151"/>
    </row>
    <row r="48" spans="1:6">
      <c r="A48" s="152">
        <f>A47+0.01</f>
        <v>6.01</v>
      </c>
      <c r="B48" s="174" t="s">
        <v>347</v>
      </c>
      <c r="C48" s="175" t="s">
        <v>236</v>
      </c>
      <c r="D48" s="190">
        <v>145</v>
      </c>
      <c r="E48" s="191"/>
      <c r="F48" s="157">
        <f>(D48*E48)</f>
        <v>0</v>
      </c>
    </row>
    <row r="49" spans="1:6">
      <c r="A49" s="152">
        <f t="shared" ref="A49:A52" si="9">A48+0.01</f>
        <v>6.02</v>
      </c>
      <c r="B49" s="174" t="s">
        <v>348</v>
      </c>
      <c r="C49" s="175" t="s">
        <v>261</v>
      </c>
      <c r="D49" s="190">
        <f>190+20</f>
        <v>210</v>
      </c>
      <c r="E49" s="191"/>
      <c r="F49" s="157">
        <f>(D49*E49)</f>
        <v>0</v>
      </c>
    </row>
    <row r="50" spans="1:6" ht="60">
      <c r="A50" s="152">
        <f t="shared" si="9"/>
        <v>6.0299999999999994</v>
      </c>
      <c r="B50" s="174" t="s">
        <v>349</v>
      </c>
      <c r="C50" s="178" t="s">
        <v>261</v>
      </c>
      <c r="D50" s="190">
        <f>10+5</f>
        <v>15</v>
      </c>
      <c r="E50" s="191"/>
      <c r="F50" s="157">
        <f>(D50*E50)</f>
        <v>0</v>
      </c>
    </row>
    <row r="51" spans="1:6" ht="30">
      <c r="A51" s="152">
        <f t="shared" si="9"/>
        <v>6.0399999999999991</v>
      </c>
      <c r="B51" s="174" t="s">
        <v>350</v>
      </c>
      <c r="C51" s="178" t="s">
        <v>260</v>
      </c>
      <c r="D51" s="190">
        <f>17+8</f>
        <v>25</v>
      </c>
      <c r="E51" s="191"/>
      <c r="F51" s="157">
        <f>(D51*E51)</f>
        <v>0</v>
      </c>
    </row>
    <row r="52" spans="1:6">
      <c r="A52" s="152">
        <f t="shared" si="9"/>
        <v>6.0499999999999989</v>
      </c>
      <c r="B52" s="174" t="s">
        <v>351</v>
      </c>
      <c r="C52" s="178" t="s">
        <v>261</v>
      </c>
      <c r="D52" s="190">
        <f>3+2</f>
        <v>5</v>
      </c>
      <c r="E52" s="191"/>
      <c r="F52" s="157">
        <f>(D52*E52)</f>
        <v>0</v>
      </c>
    </row>
    <row r="53" spans="1:6" ht="15.75">
      <c r="A53" s="167"/>
      <c r="B53" s="168" t="s">
        <v>352</v>
      </c>
      <c r="C53" s="167"/>
      <c r="D53" s="169"/>
      <c r="E53" s="192"/>
      <c r="F53" s="185">
        <f>ROUND(SUM(F48:F52),0)</f>
        <v>0</v>
      </c>
    </row>
    <row r="54" spans="1:6" ht="15.75">
      <c r="A54" s="147">
        <v>7</v>
      </c>
      <c r="B54" s="193" t="s">
        <v>353</v>
      </c>
      <c r="C54" s="149"/>
      <c r="D54" s="150"/>
      <c r="E54" s="151"/>
      <c r="F54" s="151"/>
    </row>
    <row r="55" spans="1:6" ht="30">
      <c r="A55" s="152">
        <f>A54+0.01</f>
        <v>7.01</v>
      </c>
      <c r="B55" s="161" t="s">
        <v>354</v>
      </c>
      <c r="C55" s="162" t="s">
        <v>261</v>
      </c>
      <c r="D55" s="194">
        <f>397+13</f>
        <v>410</v>
      </c>
      <c r="E55" s="191"/>
      <c r="F55" s="157">
        <f t="shared" ref="F55:F60" si="10">(D55*E55)</f>
        <v>0</v>
      </c>
    </row>
    <row r="56" spans="1:6" ht="27.75" customHeight="1">
      <c r="A56" s="152">
        <f>A55+0.01</f>
        <v>7.02</v>
      </c>
      <c r="B56" s="161" t="s">
        <v>355</v>
      </c>
      <c r="C56" s="162" t="s">
        <v>261</v>
      </c>
      <c r="D56" s="194">
        <f>397+13</f>
        <v>410</v>
      </c>
      <c r="E56" s="191"/>
      <c r="F56" s="157">
        <f t="shared" si="10"/>
        <v>0</v>
      </c>
    </row>
    <row r="57" spans="1:6" ht="27" customHeight="1">
      <c r="A57" s="152">
        <f>A56+0.01</f>
        <v>7.0299999999999994</v>
      </c>
      <c r="B57" s="161" t="s">
        <v>356</v>
      </c>
      <c r="C57" s="162" t="s">
        <v>261</v>
      </c>
      <c r="D57" s="194">
        <v>346</v>
      </c>
      <c r="E57" s="191"/>
      <c r="F57" s="157">
        <f t="shared" si="10"/>
        <v>0</v>
      </c>
    </row>
    <row r="58" spans="1:6" ht="30" customHeight="1">
      <c r="A58" s="152">
        <f t="shared" ref="A58:A60" si="11">A57+0.01</f>
        <v>7.0399999999999991</v>
      </c>
      <c r="B58" s="161" t="s">
        <v>357</v>
      </c>
      <c r="C58" s="162" t="s">
        <v>261</v>
      </c>
      <c r="D58" s="194">
        <v>314</v>
      </c>
      <c r="E58" s="191"/>
      <c r="F58" s="157">
        <f t="shared" si="10"/>
        <v>0</v>
      </c>
    </row>
    <row r="59" spans="1:6">
      <c r="A59" s="152">
        <f t="shared" si="11"/>
        <v>7.0499999999999989</v>
      </c>
      <c r="B59" s="161" t="s">
        <v>358</v>
      </c>
      <c r="C59" s="162" t="s">
        <v>261</v>
      </c>
      <c r="D59" s="194">
        <v>6</v>
      </c>
      <c r="E59" s="191"/>
      <c r="F59" s="157">
        <f t="shared" si="10"/>
        <v>0</v>
      </c>
    </row>
    <row r="60" spans="1:6">
      <c r="A60" s="152">
        <f t="shared" si="11"/>
        <v>7.0599999999999987</v>
      </c>
      <c r="B60" s="161" t="s">
        <v>359</v>
      </c>
      <c r="C60" s="162" t="s">
        <v>261</v>
      </c>
      <c r="D60" s="194">
        <v>19</v>
      </c>
      <c r="E60" s="191"/>
      <c r="F60" s="157">
        <f t="shared" si="10"/>
        <v>0</v>
      </c>
    </row>
    <row r="61" spans="1:6" ht="16.5" customHeight="1">
      <c r="A61" s="167"/>
      <c r="B61" s="168" t="s">
        <v>360</v>
      </c>
      <c r="C61" s="167"/>
      <c r="D61" s="187"/>
      <c r="E61" s="188"/>
      <c r="F61" s="185">
        <f>ROUND(SUM(F55:F60),0)</f>
        <v>0</v>
      </c>
    </row>
    <row r="62" spans="1:6" ht="17.25" customHeight="1">
      <c r="A62" s="147">
        <v>8</v>
      </c>
      <c r="B62" s="195" t="s">
        <v>361</v>
      </c>
      <c r="C62" s="149"/>
      <c r="D62" s="150"/>
      <c r="E62" s="151"/>
      <c r="F62" s="151"/>
    </row>
    <row r="63" spans="1:6">
      <c r="A63" s="214"/>
      <c r="B63" s="208" t="s">
        <v>362</v>
      </c>
      <c r="C63" s="214"/>
      <c r="D63" s="215"/>
      <c r="E63" s="216"/>
      <c r="F63" s="217"/>
    </row>
    <row r="64" spans="1:6">
      <c r="A64" s="152">
        <f>A62+0.01</f>
        <v>8.01</v>
      </c>
      <c r="B64" s="196" t="s">
        <v>363</v>
      </c>
      <c r="C64" s="175" t="s">
        <v>261</v>
      </c>
      <c r="D64" s="155">
        <f>335+15</f>
        <v>350</v>
      </c>
      <c r="E64" s="191"/>
      <c r="F64" s="157">
        <f t="shared" ref="F64:F70" si="12">(D64*E64)</f>
        <v>0</v>
      </c>
    </row>
    <row r="65" spans="1:6" ht="45">
      <c r="A65" s="152">
        <f>A64+0.01</f>
        <v>8.02</v>
      </c>
      <c r="B65" s="197" t="s">
        <v>364</v>
      </c>
      <c r="C65" s="172" t="s">
        <v>260</v>
      </c>
      <c r="D65" s="155">
        <f>168+12</f>
        <v>180</v>
      </c>
      <c r="E65" s="191"/>
      <c r="F65" s="157">
        <f t="shared" si="12"/>
        <v>0</v>
      </c>
    </row>
    <row r="66" spans="1:6" ht="30">
      <c r="A66" s="152">
        <f t="shared" ref="A66:A67" si="13">A65+0.01</f>
        <v>8.0299999999999994</v>
      </c>
      <c r="B66" s="181" t="s">
        <v>365</v>
      </c>
      <c r="C66" s="175" t="s">
        <v>261</v>
      </c>
      <c r="D66" s="155">
        <f>335+15</f>
        <v>350</v>
      </c>
      <c r="E66" s="191"/>
      <c r="F66" s="157">
        <f t="shared" si="12"/>
        <v>0</v>
      </c>
    </row>
    <row r="67" spans="1:6">
      <c r="A67" s="152">
        <f t="shared" si="13"/>
        <v>8.0399999999999991</v>
      </c>
      <c r="B67" s="158" t="s">
        <v>366</v>
      </c>
      <c r="C67" s="172" t="s">
        <v>260</v>
      </c>
      <c r="D67" s="155">
        <f>280+20</f>
        <v>300</v>
      </c>
      <c r="E67" s="191"/>
      <c r="F67" s="157">
        <f t="shared" si="12"/>
        <v>0</v>
      </c>
    </row>
    <row r="68" spans="1:6">
      <c r="A68" s="214"/>
      <c r="B68" s="208" t="s">
        <v>367</v>
      </c>
      <c r="C68" s="214"/>
      <c r="D68" s="215"/>
      <c r="E68" s="216"/>
      <c r="F68" s="217">
        <f t="shared" si="12"/>
        <v>0</v>
      </c>
    </row>
    <row r="69" spans="1:6" ht="45">
      <c r="A69" s="152">
        <f>A67+0.01</f>
        <v>8.0499999999999989</v>
      </c>
      <c r="B69" s="177" t="s">
        <v>368</v>
      </c>
      <c r="C69" s="175" t="s">
        <v>261</v>
      </c>
      <c r="D69" s="155">
        <f>23+7</f>
        <v>30</v>
      </c>
      <c r="E69" s="198"/>
      <c r="F69" s="157">
        <f t="shared" si="12"/>
        <v>0</v>
      </c>
    </row>
    <row r="70" spans="1:6" ht="30">
      <c r="A70" s="152">
        <f>A69+0.01</f>
        <v>8.0599999999999987</v>
      </c>
      <c r="B70" s="181" t="s">
        <v>369</v>
      </c>
      <c r="C70" s="175" t="s">
        <v>236</v>
      </c>
      <c r="D70" s="155">
        <v>1</v>
      </c>
      <c r="E70" s="199"/>
      <c r="F70" s="157">
        <f t="shared" si="12"/>
        <v>0</v>
      </c>
    </row>
    <row r="71" spans="1:6" ht="15.75">
      <c r="A71" s="167"/>
      <c r="B71" s="168" t="s">
        <v>370</v>
      </c>
      <c r="C71" s="167"/>
      <c r="D71" s="169"/>
      <c r="E71" s="192"/>
      <c r="F71" s="200">
        <f>SUM(F64:F70)</f>
        <v>0</v>
      </c>
    </row>
    <row r="72" spans="1:6" ht="15.75">
      <c r="A72" s="147">
        <v>9</v>
      </c>
      <c r="B72" s="148" t="s">
        <v>371</v>
      </c>
      <c r="C72" s="149"/>
      <c r="D72" s="150"/>
      <c r="E72" s="151"/>
      <c r="F72" s="151"/>
    </row>
    <row r="73" spans="1:6">
      <c r="A73" s="214"/>
      <c r="B73" s="208" t="s">
        <v>372</v>
      </c>
      <c r="C73" s="214"/>
      <c r="D73" s="215"/>
      <c r="E73" s="216"/>
      <c r="F73" s="217"/>
    </row>
    <row r="74" spans="1:6" ht="45">
      <c r="A74" s="152">
        <f>A72+0.01</f>
        <v>9.01</v>
      </c>
      <c r="B74" s="177" t="s">
        <v>373</v>
      </c>
      <c r="C74" s="178" t="s">
        <v>261</v>
      </c>
      <c r="D74" s="155">
        <v>3</v>
      </c>
      <c r="E74" s="198"/>
      <c r="F74" s="157">
        <f>(D74*E74)</f>
        <v>0</v>
      </c>
    </row>
    <row r="75" spans="1:6" ht="45">
      <c r="A75" s="152">
        <f t="shared" ref="A75" si="14">A74+0.01</f>
        <v>9.02</v>
      </c>
      <c r="B75" s="177" t="s">
        <v>374</v>
      </c>
      <c r="C75" s="178" t="s">
        <v>261</v>
      </c>
      <c r="D75" s="155">
        <v>19</v>
      </c>
      <c r="E75" s="198"/>
      <c r="F75" s="157">
        <f>(D75*E75)</f>
        <v>0</v>
      </c>
    </row>
    <row r="76" spans="1:6" ht="45">
      <c r="A76" s="152">
        <f>A75+0.01</f>
        <v>9.0299999999999994</v>
      </c>
      <c r="B76" s="177" t="s">
        <v>375</v>
      </c>
      <c r="C76" s="178" t="s">
        <v>261</v>
      </c>
      <c r="D76" s="155">
        <v>11</v>
      </c>
      <c r="E76" s="198"/>
      <c r="F76" s="157">
        <f>(D76*E76)</f>
        <v>0</v>
      </c>
    </row>
    <row r="77" spans="1:6">
      <c r="A77" s="214"/>
      <c r="B77" s="208" t="s">
        <v>376</v>
      </c>
      <c r="C77" s="214"/>
      <c r="D77" s="215"/>
      <c r="E77" s="216"/>
      <c r="F77" s="217"/>
    </row>
    <row r="78" spans="1:6" ht="30">
      <c r="A78" s="152">
        <f>A76+0.01</f>
        <v>9.0399999999999991</v>
      </c>
      <c r="B78" s="177" t="s">
        <v>377</v>
      </c>
      <c r="C78" s="178" t="s">
        <v>261</v>
      </c>
      <c r="D78" s="155">
        <v>25</v>
      </c>
      <c r="E78" s="198"/>
      <c r="F78" s="157">
        <f>(D78*E78)</f>
        <v>0</v>
      </c>
    </row>
    <row r="79" spans="1:6" ht="15.75">
      <c r="A79" s="167"/>
      <c r="B79" s="168" t="s">
        <v>378</v>
      </c>
      <c r="C79" s="167"/>
      <c r="D79" s="169"/>
      <c r="E79" s="192"/>
      <c r="F79" s="200">
        <f>SUM(F74:F78)</f>
        <v>0</v>
      </c>
    </row>
    <row r="80" spans="1:6" ht="15.75">
      <c r="A80" s="147">
        <v>10</v>
      </c>
      <c r="B80" s="201" t="s">
        <v>379</v>
      </c>
      <c r="C80" s="149"/>
      <c r="D80" s="202"/>
      <c r="E80" s="151"/>
      <c r="F80" s="151"/>
    </row>
    <row r="81" spans="1:6" ht="15.75">
      <c r="A81" s="167"/>
      <c r="B81" s="168" t="s">
        <v>380</v>
      </c>
      <c r="C81" s="167"/>
      <c r="D81" s="169"/>
      <c r="E81" s="192"/>
      <c r="F81" s="200"/>
    </row>
    <row r="82" spans="1:6">
      <c r="A82" s="152">
        <f>A80+0.01</f>
        <v>10.01</v>
      </c>
      <c r="B82" s="177" t="s">
        <v>381</v>
      </c>
      <c r="C82" s="178" t="s">
        <v>271</v>
      </c>
      <c r="D82" s="155">
        <v>1</v>
      </c>
      <c r="E82" s="203"/>
      <c r="F82" s="157">
        <f t="shared" ref="F82:F96" si="15">(D82*E82)</f>
        <v>0</v>
      </c>
    </row>
    <row r="83" spans="1:6">
      <c r="A83" s="152">
        <f t="shared" ref="A83:A96" si="16">A82+0.01</f>
        <v>10.02</v>
      </c>
      <c r="B83" s="177" t="s">
        <v>382</v>
      </c>
      <c r="C83" s="178" t="s">
        <v>271</v>
      </c>
      <c r="D83" s="155">
        <v>1</v>
      </c>
      <c r="E83" s="203"/>
      <c r="F83" s="157">
        <f t="shared" si="15"/>
        <v>0</v>
      </c>
    </row>
    <row r="84" spans="1:6" ht="30">
      <c r="A84" s="152">
        <f>A83+0.01</f>
        <v>10.029999999999999</v>
      </c>
      <c r="B84" s="177" t="s">
        <v>383</v>
      </c>
      <c r="C84" s="178" t="s">
        <v>384</v>
      </c>
      <c r="D84" s="155">
        <v>1</v>
      </c>
      <c r="E84" s="203"/>
      <c r="F84" s="157">
        <f t="shared" si="15"/>
        <v>0</v>
      </c>
    </row>
    <row r="85" spans="1:6" ht="30">
      <c r="A85" s="152">
        <f t="shared" si="16"/>
        <v>10.039999999999999</v>
      </c>
      <c r="B85" s="177" t="s">
        <v>385</v>
      </c>
      <c r="C85" s="178" t="s">
        <v>384</v>
      </c>
      <c r="D85" s="155">
        <v>2</v>
      </c>
      <c r="E85" s="203"/>
      <c r="F85" s="157">
        <f t="shared" si="15"/>
        <v>0</v>
      </c>
    </row>
    <row r="86" spans="1:6">
      <c r="A86" s="152">
        <f t="shared" si="16"/>
        <v>10.049999999999999</v>
      </c>
      <c r="B86" s="177" t="s">
        <v>386</v>
      </c>
      <c r="C86" s="178" t="s">
        <v>263</v>
      </c>
      <c r="D86" s="155">
        <v>15</v>
      </c>
      <c r="E86" s="203"/>
      <c r="F86" s="157">
        <f t="shared" si="15"/>
        <v>0</v>
      </c>
    </row>
    <row r="87" spans="1:6">
      <c r="A87" s="152">
        <f t="shared" si="16"/>
        <v>10.059999999999999</v>
      </c>
      <c r="B87" s="177" t="s">
        <v>387</v>
      </c>
      <c r="C87" s="178" t="s">
        <v>263</v>
      </c>
      <c r="D87" s="155">
        <v>7</v>
      </c>
      <c r="E87" s="203"/>
      <c r="F87" s="157">
        <f t="shared" si="15"/>
        <v>0</v>
      </c>
    </row>
    <row r="88" spans="1:6">
      <c r="A88" s="152">
        <f>A87+0.01</f>
        <v>10.069999999999999</v>
      </c>
      <c r="B88" s="177" t="s">
        <v>388</v>
      </c>
      <c r="C88" s="178" t="s">
        <v>271</v>
      </c>
      <c r="D88" s="155">
        <v>1</v>
      </c>
      <c r="E88" s="203"/>
      <c r="F88" s="157">
        <f t="shared" si="15"/>
        <v>0</v>
      </c>
    </row>
    <row r="89" spans="1:6">
      <c r="A89" s="152">
        <f>A88+0.01</f>
        <v>10.079999999999998</v>
      </c>
      <c r="B89" s="177" t="s">
        <v>389</v>
      </c>
      <c r="C89" s="178" t="s">
        <v>384</v>
      </c>
      <c r="D89" s="155">
        <v>1</v>
      </c>
      <c r="E89" s="203"/>
      <c r="F89" s="157">
        <f t="shared" si="15"/>
        <v>0</v>
      </c>
    </row>
    <row r="90" spans="1:6">
      <c r="A90" s="152">
        <f t="shared" si="16"/>
        <v>10.089999999999998</v>
      </c>
      <c r="B90" s="177" t="s">
        <v>390</v>
      </c>
      <c r="C90" s="178" t="s">
        <v>263</v>
      </c>
      <c r="D90" s="359">
        <v>0</v>
      </c>
      <c r="E90" s="203"/>
      <c r="F90" s="157">
        <f t="shared" si="15"/>
        <v>0</v>
      </c>
    </row>
    <row r="91" spans="1:6">
      <c r="A91" s="152">
        <f t="shared" si="16"/>
        <v>10.099999999999998</v>
      </c>
      <c r="B91" s="177" t="s">
        <v>391</v>
      </c>
      <c r="C91" s="178" t="s">
        <v>263</v>
      </c>
      <c r="D91" s="155">
        <v>9</v>
      </c>
      <c r="E91" s="203"/>
      <c r="F91" s="157">
        <f t="shared" si="15"/>
        <v>0</v>
      </c>
    </row>
    <row r="92" spans="1:6" ht="30">
      <c r="A92" s="152">
        <f t="shared" si="16"/>
        <v>10.109999999999998</v>
      </c>
      <c r="B92" s="177" t="s">
        <v>392</v>
      </c>
      <c r="C92" s="178" t="s">
        <v>271</v>
      </c>
      <c r="D92" s="155">
        <v>1</v>
      </c>
      <c r="E92" s="203"/>
      <c r="F92" s="157">
        <f t="shared" si="15"/>
        <v>0</v>
      </c>
    </row>
    <row r="93" spans="1:6">
      <c r="A93" s="152">
        <f>A92+0.01</f>
        <v>10.119999999999997</v>
      </c>
      <c r="B93" s="177" t="s">
        <v>393</v>
      </c>
      <c r="C93" s="178" t="s">
        <v>394</v>
      </c>
      <c r="D93" s="155">
        <v>5</v>
      </c>
      <c r="E93" s="203"/>
      <c r="F93" s="157">
        <f t="shared" si="15"/>
        <v>0</v>
      </c>
    </row>
    <row r="94" spans="1:6">
      <c r="A94" s="152">
        <f t="shared" si="16"/>
        <v>10.129999999999997</v>
      </c>
      <c r="B94" s="177" t="s">
        <v>395</v>
      </c>
      <c r="C94" s="178" t="s">
        <v>394</v>
      </c>
      <c r="D94" s="155">
        <v>5</v>
      </c>
      <c r="E94" s="203"/>
      <c r="F94" s="157">
        <f t="shared" si="15"/>
        <v>0</v>
      </c>
    </row>
    <row r="95" spans="1:6">
      <c r="A95" s="152">
        <f t="shared" si="16"/>
        <v>10.139999999999997</v>
      </c>
      <c r="B95" s="177" t="s">
        <v>396</v>
      </c>
      <c r="C95" s="178" t="s">
        <v>394</v>
      </c>
      <c r="D95" s="155">
        <v>0.5</v>
      </c>
      <c r="E95" s="203"/>
      <c r="F95" s="157">
        <f t="shared" si="15"/>
        <v>0</v>
      </c>
    </row>
    <row r="96" spans="1:6" ht="30">
      <c r="A96" s="152">
        <f t="shared" si="16"/>
        <v>10.149999999999997</v>
      </c>
      <c r="B96" s="177" t="s">
        <v>397</v>
      </c>
      <c r="C96" s="178" t="s">
        <v>394</v>
      </c>
      <c r="D96" s="155">
        <v>0.5</v>
      </c>
      <c r="E96" s="203"/>
      <c r="F96" s="157">
        <f t="shared" si="15"/>
        <v>0</v>
      </c>
    </row>
    <row r="97" spans="1:7" ht="15.75">
      <c r="A97" s="167"/>
      <c r="B97" s="168" t="s">
        <v>398</v>
      </c>
      <c r="C97" s="167"/>
      <c r="D97" s="169"/>
      <c r="E97" s="192"/>
      <c r="F97" s="204">
        <f>SUM(F81:F96)</f>
        <v>0</v>
      </c>
    </row>
    <row r="98" spans="1:7" ht="31.5">
      <c r="A98" s="205">
        <v>11</v>
      </c>
      <c r="B98" s="206" t="s">
        <v>399</v>
      </c>
      <c r="C98" s="149"/>
      <c r="D98" s="150"/>
      <c r="E98" s="151"/>
      <c r="F98" s="151"/>
    </row>
    <row r="99" spans="1:7">
      <c r="A99" s="207"/>
      <c r="B99" s="208" t="s">
        <v>400</v>
      </c>
      <c r="C99" s="209"/>
      <c r="D99" s="210"/>
      <c r="E99" s="211"/>
      <c r="F99" s="211"/>
    </row>
    <row r="100" spans="1:7" ht="45">
      <c r="A100" s="152">
        <f>A98+0.01</f>
        <v>11.01</v>
      </c>
      <c r="B100" s="174" t="s">
        <v>401</v>
      </c>
      <c r="C100" s="178" t="s">
        <v>235</v>
      </c>
      <c r="D100" s="155">
        <v>24</v>
      </c>
      <c r="E100" s="212"/>
      <c r="F100" s="157">
        <f t="shared" ref="F100:F106" si="17">(D100*E100)</f>
        <v>0</v>
      </c>
      <c r="G100" s="213"/>
    </row>
    <row r="101" spans="1:7" ht="75">
      <c r="A101" s="152">
        <f>A100+0.01</f>
        <v>11.02</v>
      </c>
      <c r="B101" s="174" t="s">
        <v>402</v>
      </c>
      <c r="C101" s="178" t="s">
        <v>235</v>
      </c>
      <c r="D101" s="155">
        <v>22</v>
      </c>
      <c r="E101" s="212"/>
      <c r="F101" s="157">
        <f t="shared" si="17"/>
        <v>0</v>
      </c>
      <c r="G101" s="213"/>
    </row>
    <row r="102" spans="1:7" ht="75">
      <c r="A102" s="152">
        <f t="shared" ref="A102:A106" si="18">A101+0.01</f>
        <v>11.03</v>
      </c>
      <c r="B102" s="174" t="s">
        <v>403</v>
      </c>
      <c r="C102" s="178" t="s">
        <v>235</v>
      </c>
      <c r="D102" s="155">
        <v>8</v>
      </c>
      <c r="E102" s="212"/>
      <c r="F102" s="157">
        <f t="shared" si="17"/>
        <v>0</v>
      </c>
      <c r="G102" s="213"/>
    </row>
    <row r="103" spans="1:7" ht="30">
      <c r="A103" s="152">
        <f t="shared" si="18"/>
        <v>11.04</v>
      </c>
      <c r="B103" s="174" t="s">
        <v>404</v>
      </c>
      <c r="C103" s="178" t="s">
        <v>235</v>
      </c>
      <c r="D103" s="155">
        <v>2</v>
      </c>
      <c r="E103" s="212"/>
      <c r="F103" s="157">
        <f t="shared" si="17"/>
        <v>0</v>
      </c>
      <c r="G103" s="213"/>
    </row>
    <row r="104" spans="1:7" ht="30">
      <c r="A104" s="152">
        <f t="shared" si="18"/>
        <v>11.049999999999999</v>
      </c>
      <c r="B104" s="174" t="s">
        <v>405</v>
      </c>
      <c r="C104" s="178" t="s">
        <v>235</v>
      </c>
      <c r="D104" s="155">
        <v>6</v>
      </c>
      <c r="E104" s="212"/>
      <c r="F104" s="157">
        <f t="shared" si="17"/>
        <v>0</v>
      </c>
      <c r="G104" s="213"/>
    </row>
    <row r="105" spans="1:7" ht="30">
      <c r="A105" s="152">
        <f t="shared" si="18"/>
        <v>11.059999999999999</v>
      </c>
      <c r="B105" s="174" t="s">
        <v>406</v>
      </c>
      <c r="C105" s="178" t="s">
        <v>235</v>
      </c>
      <c r="D105" s="155">
        <v>3</v>
      </c>
      <c r="E105" s="212"/>
      <c r="F105" s="157">
        <f t="shared" si="17"/>
        <v>0</v>
      </c>
      <c r="G105" s="213"/>
    </row>
    <row r="106" spans="1:7" ht="60">
      <c r="A106" s="152">
        <f t="shared" si="18"/>
        <v>11.069999999999999</v>
      </c>
      <c r="B106" s="174" t="s">
        <v>407</v>
      </c>
      <c r="C106" s="178" t="s">
        <v>235</v>
      </c>
      <c r="D106" s="155">
        <v>41</v>
      </c>
      <c r="E106" s="212"/>
      <c r="F106" s="157">
        <f t="shared" si="17"/>
        <v>0</v>
      </c>
      <c r="G106" s="213"/>
    </row>
    <row r="107" spans="1:7">
      <c r="A107" s="214"/>
      <c r="B107" s="208" t="s">
        <v>408</v>
      </c>
      <c r="C107" s="214"/>
      <c r="D107" s="215"/>
      <c r="E107" s="216"/>
      <c r="F107" s="217"/>
    </row>
    <row r="108" spans="1:7" ht="45">
      <c r="A108" s="152">
        <f>A106+0.01</f>
        <v>11.079999999999998</v>
      </c>
      <c r="B108" s="174" t="s">
        <v>409</v>
      </c>
      <c r="C108" s="178" t="s">
        <v>410</v>
      </c>
      <c r="D108" s="155">
        <v>1</v>
      </c>
      <c r="E108" s="218"/>
      <c r="F108" s="157">
        <f t="shared" ref="F108:F114" si="19">(D108*E108)</f>
        <v>0</v>
      </c>
    </row>
    <row r="109" spans="1:7" ht="45">
      <c r="A109" s="152">
        <f>A108+0.01</f>
        <v>11.089999999999998</v>
      </c>
      <c r="B109" s="174" t="s">
        <v>411</v>
      </c>
      <c r="C109" s="178" t="s">
        <v>235</v>
      </c>
      <c r="D109" s="155">
        <v>29</v>
      </c>
      <c r="E109" s="218"/>
      <c r="F109" s="157">
        <f t="shared" si="19"/>
        <v>0</v>
      </c>
    </row>
    <row r="110" spans="1:7" ht="45">
      <c r="A110" s="152">
        <f t="shared" ref="A110:A117" si="20">A109+0.01</f>
        <v>11.099999999999998</v>
      </c>
      <c r="B110" s="174" t="s">
        <v>412</v>
      </c>
      <c r="C110" s="178" t="s">
        <v>235</v>
      </c>
      <c r="D110" s="155">
        <v>6</v>
      </c>
      <c r="E110" s="218"/>
      <c r="F110" s="157">
        <f t="shared" si="19"/>
        <v>0</v>
      </c>
    </row>
    <row r="111" spans="1:7" ht="30">
      <c r="A111" s="152">
        <f t="shared" si="20"/>
        <v>11.109999999999998</v>
      </c>
      <c r="B111" s="174" t="s">
        <v>413</v>
      </c>
      <c r="C111" s="178" t="s">
        <v>235</v>
      </c>
      <c r="D111" s="155">
        <v>18</v>
      </c>
      <c r="E111" s="212"/>
      <c r="F111" s="157">
        <f t="shared" si="19"/>
        <v>0</v>
      </c>
    </row>
    <row r="112" spans="1:7" ht="30">
      <c r="A112" s="152">
        <f t="shared" si="20"/>
        <v>11.119999999999997</v>
      </c>
      <c r="B112" s="174" t="s">
        <v>414</v>
      </c>
      <c r="C112" s="178" t="s">
        <v>235</v>
      </c>
      <c r="D112" s="155">
        <v>4</v>
      </c>
      <c r="E112" s="218"/>
      <c r="F112" s="157">
        <f t="shared" si="19"/>
        <v>0</v>
      </c>
    </row>
    <row r="113" spans="1:6" ht="30">
      <c r="A113" s="152">
        <f t="shared" si="20"/>
        <v>11.129999999999997</v>
      </c>
      <c r="B113" s="174" t="s">
        <v>415</v>
      </c>
      <c r="C113" s="178" t="s">
        <v>235</v>
      </c>
      <c r="D113" s="155">
        <v>1</v>
      </c>
      <c r="E113" s="203"/>
      <c r="F113" s="157">
        <f t="shared" si="19"/>
        <v>0</v>
      </c>
    </row>
    <row r="114" spans="1:6" ht="60">
      <c r="A114" s="152">
        <f>A113+0.01</f>
        <v>11.139999999999997</v>
      </c>
      <c r="B114" s="174" t="s">
        <v>416</v>
      </c>
      <c r="C114" s="178" t="s">
        <v>270</v>
      </c>
      <c r="D114" s="155">
        <v>60</v>
      </c>
      <c r="E114" s="219"/>
      <c r="F114" s="157">
        <f t="shared" si="19"/>
        <v>0</v>
      </c>
    </row>
    <row r="115" spans="1:6">
      <c r="A115" s="214"/>
      <c r="B115" s="208" t="s">
        <v>417</v>
      </c>
      <c r="C115" s="214"/>
      <c r="D115" s="215"/>
      <c r="E115" s="216"/>
      <c r="F115" s="217"/>
    </row>
    <row r="116" spans="1:6" ht="30">
      <c r="A116" s="152">
        <f>A114+0.01</f>
        <v>11.149999999999997</v>
      </c>
      <c r="B116" s="174" t="s">
        <v>418</v>
      </c>
      <c r="C116" s="178" t="s">
        <v>235</v>
      </c>
      <c r="D116" s="155">
        <v>6</v>
      </c>
      <c r="E116" s="203"/>
      <c r="F116" s="157">
        <f>(D116*E116)</f>
        <v>0</v>
      </c>
    </row>
    <row r="117" spans="1:6">
      <c r="A117" s="152">
        <f t="shared" si="20"/>
        <v>11.159999999999997</v>
      </c>
      <c r="B117" s="174" t="s">
        <v>419</v>
      </c>
      <c r="C117" s="178" t="s">
        <v>235</v>
      </c>
      <c r="D117" s="155">
        <v>1</v>
      </c>
      <c r="E117" s="203"/>
      <c r="F117" s="157">
        <f>(D117*E117)</f>
        <v>0</v>
      </c>
    </row>
    <row r="118" spans="1:6">
      <c r="A118" s="214"/>
      <c r="B118" s="208" t="s">
        <v>420</v>
      </c>
      <c r="C118" s="214"/>
      <c r="D118" s="215"/>
      <c r="E118" s="216"/>
      <c r="F118" s="217"/>
    </row>
    <row r="119" spans="1:6" ht="60">
      <c r="A119" s="152">
        <f>A117+0.01</f>
        <v>11.169999999999996</v>
      </c>
      <c r="B119" s="174" t="s">
        <v>421</v>
      </c>
      <c r="C119" s="178" t="s">
        <v>270</v>
      </c>
      <c r="D119" s="155">
        <v>30</v>
      </c>
      <c r="E119" s="212"/>
      <c r="F119" s="157">
        <f t="shared" ref="F119:F128" si="21">(D119*E119)</f>
        <v>0</v>
      </c>
    </row>
    <row r="120" spans="1:6" ht="75">
      <c r="A120" s="152">
        <f t="shared" ref="A120:A133" si="22">A119+0.01</f>
        <v>11.179999999999996</v>
      </c>
      <c r="B120" s="174" t="s">
        <v>422</v>
      </c>
      <c r="C120" s="178" t="s">
        <v>270</v>
      </c>
      <c r="D120" s="155">
        <v>45</v>
      </c>
      <c r="E120" s="212"/>
      <c r="F120" s="157">
        <f t="shared" si="21"/>
        <v>0</v>
      </c>
    </row>
    <row r="121" spans="1:6" ht="75">
      <c r="A121" s="152">
        <f t="shared" si="22"/>
        <v>11.189999999999996</v>
      </c>
      <c r="B121" s="174" t="s">
        <v>423</v>
      </c>
      <c r="C121" s="178" t="s">
        <v>270</v>
      </c>
      <c r="D121" s="155">
        <v>20</v>
      </c>
      <c r="E121" s="212"/>
      <c r="F121" s="157">
        <f t="shared" si="21"/>
        <v>0</v>
      </c>
    </row>
    <row r="122" spans="1:6" ht="75">
      <c r="A122" s="152">
        <f t="shared" si="22"/>
        <v>11.199999999999996</v>
      </c>
      <c r="B122" s="174" t="s">
        <v>424</v>
      </c>
      <c r="C122" s="178" t="s">
        <v>270</v>
      </c>
      <c r="D122" s="155">
        <v>120</v>
      </c>
      <c r="E122" s="212"/>
      <c r="F122" s="157">
        <f t="shared" si="21"/>
        <v>0</v>
      </c>
    </row>
    <row r="123" spans="1:6" ht="75">
      <c r="A123" s="152">
        <f t="shared" si="22"/>
        <v>11.209999999999996</v>
      </c>
      <c r="B123" s="174" t="s">
        <v>425</v>
      </c>
      <c r="C123" s="178" t="s">
        <v>270</v>
      </c>
      <c r="D123" s="155">
        <v>60</v>
      </c>
      <c r="E123" s="220"/>
      <c r="F123" s="157">
        <f t="shared" si="21"/>
        <v>0</v>
      </c>
    </row>
    <row r="124" spans="1:6" ht="60">
      <c r="A124" s="152">
        <f t="shared" si="22"/>
        <v>11.219999999999995</v>
      </c>
      <c r="B124" s="174" t="s">
        <v>426</v>
      </c>
      <c r="C124" s="178" t="s">
        <v>270</v>
      </c>
      <c r="D124" s="155">
        <v>20</v>
      </c>
      <c r="E124" s="212"/>
      <c r="F124" s="157">
        <f t="shared" si="21"/>
        <v>0</v>
      </c>
    </row>
    <row r="125" spans="1:6" ht="45">
      <c r="A125" s="152">
        <f t="shared" si="22"/>
        <v>11.229999999999995</v>
      </c>
      <c r="B125" s="174" t="s">
        <v>427</v>
      </c>
      <c r="C125" s="178" t="s">
        <v>235</v>
      </c>
      <c r="D125" s="155">
        <v>4</v>
      </c>
      <c r="E125" s="212"/>
      <c r="F125" s="157">
        <f t="shared" si="21"/>
        <v>0</v>
      </c>
    </row>
    <row r="126" spans="1:6" ht="30">
      <c r="A126" s="152">
        <f t="shared" si="22"/>
        <v>11.239999999999995</v>
      </c>
      <c r="B126" s="174" t="s">
        <v>428</v>
      </c>
      <c r="C126" s="178" t="s">
        <v>235</v>
      </c>
      <c r="D126" s="155">
        <v>3</v>
      </c>
      <c r="E126" s="212"/>
      <c r="F126" s="157">
        <f t="shared" si="21"/>
        <v>0</v>
      </c>
    </row>
    <row r="127" spans="1:6" ht="45">
      <c r="A127" s="152">
        <f t="shared" si="22"/>
        <v>11.249999999999995</v>
      </c>
      <c r="B127" s="174" t="s">
        <v>429</v>
      </c>
      <c r="C127" s="178" t="s">
        <v>235</v>
      </c>
      <c r="D127" s="155">
        <v>1</v>
      </c>
      <c r="E127" s="212"/>
      <c r="F127" s="157">
        <f t="shared" si="21"/>
        <v>0</v>
      </c>
    </row>
    <row r="128" spans="1:6" ht="30">
      <c r="A128" s="152">
        <f t="shared" si="22"/>
        <v>11.259999999999994</v>
      </c>
      <c r="B128" s="174" t="s">
        <v>430</v>
      </c>
      <c r="C128" s="178" t="s">
        <v>235</v>
      </c>
      <c r="D128" s="155">
        <v>87</v>
      </c>
      <c r="E128" s="212"/>
      <c r="F128" s="157">
        <f t="shared" si="21"/>
        <v>0</v>
      </c>
    </row>
    <row r="129" spans="1:7">
      <c r="A129" s="152"/>
      <c r="B129" s="208" t="s">
        <v>431</v>
      </c>
      <c r="C129" s="214"/>
      <c r="D129" s="215"/>
      <c r="E129" s="216"/>
      <c r="F129" s="217"/>
    </row>
    <row r="130" spans="1:7">
      <c r="A130" s="152">
        <f>A128+0.01</f>
        <v>11.269999999999994</v>
      </c>
      <c r="B130" s="174" t="s">
        <v>432</v>
      </c>
      <c r="C130" s="267" t="s">
        <v>270</v>
      </c>
      <c r="D130" s="155">
        <v>400</v>
      </c>
      <c r="E130" s="212"/>
      <c r="F130" s="157">
        <f>(D130*E130)</f>
        <v>0</v>
      </c>
    </row>
    <row r="131" spans="1:7" ht="45">
      <c r="A131" s="152">
        <f t="shared" si="22"/>
        <v>11.279999999999994</v>
      </c>
      <c r="B131" s="174" t="s">
        <v>433</v>
      </c>
      <c r="C131" s="178" t="s">
        <v>235</v>
      </c>
      <c r="D131" s="155">
        <v>6</v>
      </c>
      <c r="E131" s="212"/>
      <c r="F131" s="157">
        <f>(D131*E131)</f>
        <v>0</v>
      </c>
    </row>
    <row r="132" spans="1:7" ht="45">
      <c r="A132" s="152">
        <f t="shared" si="22"/>
        <v>11.289999999999994</v>
      </c>
      <c r="B132" s="174" t="s">
        <v>434</v>
      </c>
      <c r="C132" s="178" t="s">
        <v>235</v>
      </c>
      <c r="D132" s="155">
        <v>2</v>
      </c>
      <c r="E132" s="212"/>
      <c r="F132" s="157">
        <f>(D132*E132)</f>
        <v>0</v>
      </c>
    </row>
    <row r="133" spans="1:7">
      <c r="A133" s="152">
        <f t="shared" si="22"/>
        <v>11.299999999999994</v>
      </c>
      <c r="B133" s="174" t="s">
        <v>435</v>
      </c>
      <c r="C133" s="178" t="s">
        <v>235</v>
      </c>
      <c r="D133" s="155">
        <v>10</v>
      </c>
      <c r="E133" s="212"/>
      <c r="F133" s="157">
        <f>(D133*E133)</f>
        <v>0</v>
      </c>
    </row>
    <row r="134" spans="1:7" ht="15.75">
      <c r="A134" s="167"/>
      <c r="B134" s="168" t="s">
        <v>436</v>
      </c>
      <c r="C134" s="167"/>
      <c r="D134" s="169"/>
      <c r="E134" s="192"/>
      <c r="F134" s="200">
        <f>SUM(F99:F133)</f>
        <v>0</v>
      </c>
      <c r="G134" s="221"/>
    </row>
    <row r="135" spans="1:7" ht="15.75">
      <c r="A135" s="205">
        <v>12</v>
      </c>
      <c r="B135" s="148" t="s">
        <v>437</v>
      </c>
      <c r="C135" s="222"/>
      <c r="D135" s="223"/>
      <c r="E135" s="224"/>
      <c r="F135" s="224"/>
    </row>
    <row r="136" spans="1:7" ht="29.25">
      <c r="A136" s="165"/>
      <c r="B136" s="225" t="s">
        <v>438</v>
      </c>
      <c r="C136" s="162"/>
      <c r="D136" s="226"/>
      <c r="E136" s="203"/>
      <c r="F136" s="227"/>
    </row>
    <row r="137" spans="1:7" ht="30">
      <c r="A137" s="165">
        <f>A135+0.01</f>
        <v>12.01</v>
      </c>
      <c r="B137" s="177" t="s">
        <v>439</v>
      </c>
      <c r="C137" s="162" t="s">
        <v>236</v>
      </c>
      <c r="D137" s="226">
        <v>1</v>
      </c>
      <c r="E137" s="203"/>
      <c r="F137" s="157">
        <f>(D137*E137)</f>
        <v>0</v>
      </c>
    </row>
    <row r="138" spans="1:7" ht="29.25">
      <c r="A138" s="165"/>
      <c r="B138" s="225" t="s">
        <v>440</v>
      </c>
      <c r="C138" s="162"/>
      <c r="D138" s="226"/>
      <c r="E138" s="203"/>
      <c r="F138" s="228"/>
    </row>
    <row r="139" spans="1:7" ht="30">
      <c r="A139" s="165">
        <f>A137+0.01</f>
        <v>12.02</v>
      </c>
      <c r="B139" s="177" t="s">
        <v>441</v>
      </c>
      <c r="C139" s="162" t="s">
        <v>236</v>
      </c>
      <c r="D139" s="226">
        <v>1</v>
      </c>
      <c r="E139" s="203"/>
      <c r="F139" s="157">
        <f>(D139*E139)</f>
        <v>0</v>
      </c>
    </row>
    <row r="140" spans="1:7" ht="30">
      <c r="A140" s="165">
        <f t="shared" ref="A140" si="23">A139+0.01</f>
        <v>12.03</v>
      </c>
      <c r="B140" s="177" t="s">
        <v>442</v>
      </c>
      <c r="C140" s="162" t="s">
        <v>236</v>
      </c>
      <c r="D140" s="226">
        <v>2</v>
      </c>
      <c r="E140" s="203"/>
      <c r="F140" s="157">
        <f>(D140*E140)</f>
        <v>0</v>
      </c>
    </row>
    <row r="141" spans="1:7" ht="43.5">
      <c r="A141" s="165"/>
      <c r="B141" s="225" t="s">
        <v>443</v>
      </c>
      <c r="C141" s="162"/>
      <c r="D141" s="226"/>
      <c r="E141" s="203"/>
      <c r="F141" s="227"/>
    </row>
    <row r="142" spans="1:7" ht="211.5" customHeight="1">
      <c r="A142" s="165">
        <f>A140+0.01</f>
        <v>12.04</v>
      </c>
      <c r="B142" s="158" t="s">
        <v>444</v>
      </c>
      <c r="C142" s="162" t="s">
        <v>236</v>
      </c>
      <c r="D142" s="226">
        <v>1</v>
      </c>
      <c r="E142" s="203"/>
      <c r="F142" s="157">
        <f>(D142*E142)</f>
        <v>0</v>
      </c>
    </row>
    <row r="143" spans="1:7">
      <c r="A143" s="165"/>
      <c r="B143" s="181"/>
      <c r="C143" s="162"/>
      <c r="D143" s="226"/>
      <c r="E143" s="203"/>
      <c r="F143" s="227"/>
    </row>
    <row r="144" spans="1:7">
      <c r="A144" s="214"/>
      <c r="B144" s="208" t="s">
        <v>445</v>
      </c>
      <c r="C144" s="214"/>
      <c r="D144" s="215"/>
      <c r="E144" s="216"/>
      <c r="F144" s="217">
        <f>ROUND(SUM(F136:F142),0)</f>
        <v>0</v>
      </c>
    </row>
    <row r="145" spans="1:9" ht="15.75">
      <c r="A145" s="230">
        <v>13</v>
      </c>
      <c r="B145" s="231" t="s">
        <v>446</v>
      </c>
      <c r="C145" s="231"/>
      <c r="D145" s="231"/>
      <c r="E145" s="231"/>
      <c r="F145" s="231"/>
    </row>
    <row r="146" spans="1:9">
      <c r="A146" s="232">
        <f>A145+0.01</f>
        <v>13.01</v>
      </c>
      <c r="B146" s="177" t="s">
        <v>447</v>
      </c>
      <c r="C146" s="162" t="s">
        <v>301</v>
      </c>
      <c r="D146" s="226">
        <v>1</v>
      </c>
      <c r="E146" s="203"/>
      <c r="F146" s="157">
        <f>(D146*E146)</f>
        <v>0</v>
      </c>
    </row>
    <row r="147" spans="1:9" ht="15.75">
      <c r="A147" s="233"/>
      <c r="B147" s="229" t="s">
        <v>448</v>
      </c>
      <c r="C147" s="233"/>
      <c r="D147" s="234"/>
      <c r="E147" s="235"/>
      <c r="F147" s="236">
        <f>F146</f>
        <v>0</v>
      </c>
    </row>
    <row r="148" spans="1:9" ht="18" customHeight="1">
      <c r="A148" s="237"/>
      <c r="B148" s="238" t="s">
        <v>200</v>
      </c>
      <c r="C148" s="239"/>
      <c r="D148" s="239"/>
      <c r="E148" s="240"/>
      <c r="F148" s="241">
        <f>ROUND(SUM(F4:F147)/2,0)</f>
        <v>0</v>
      </c>
    </row>
    <row r="149" spans="1:9" ht="15.75">
      <c r="A149" s="242"/>
      <c r="B149" s="243" t="s">
        <v>264</v>
      </c>
      <c r="C149" s="244"/>
      <c r="D149" s="245"/>
      <c r="E149" s="246">
        <f>0%</f>
        <v>0</v>
      </c>
      <c r="F149" s="247">
        <f>ROUND((F148*E149),0)</f>
        <v>0</v>
      </c>
    </row>
    <row r="150" spans="1:9" ht="15.75">
      <c r="A150" s="248"/>
      <c r="B150" s="249" t="s">
        <v>265</v>
      </c>
      <c r="C150" s="250"/>
      <c r="D150" s="251"/>
      <c r="E150" s="252">
        <v>0</v>
      </c>
      <c r="F150" s="247">
        <f>ROUND((F148*E150),0)</f>
        <v>0</v>
      </c>
    </row>
    <row r="151" spans="1:9" ht="15.75">
      <c r="A151" s="248"/>
      <c r="B151" s="249" t="s">
        <v>266</v>
      </c>
      <c r="C151" s="250"/>
      <c r="D151" s="251"/>
      <c r="E151" s="252">
        <v>0</v>
      </c>
      <c r="F151" s="247">
        <f>ROUND((F148*E151),0)</f>
        <v>0</v>
      </c>
    </row>
    <row r="152" spans="1:9" ht="15.75">
      <c r="A152" s="248"/>
      <c r="B152" s="249" t="s">
        <v>452</v>
      </c>
      <c r="C152" s="250"/>
      <c r="D152" s="251"/>
      <c r="E152" s="252"/>
      <c r="F152" s="266">
        <f>+F148+F149+F150+F151</f>
        <v>0</v>
      </c>
    </row>
    <row r="153" spans="1:9" ht="15.75">
      <c r="A153" s="248"/>
      <c r="B153" s="249" t="s">
        <v>267</v>
      </c>
      <c r="C153" s="250"/>
      <c r="D153" s="251"/>
      <c r="E153" s="252">
        <v>0.19</v>
      </c>
      <c r="F153" s="247">
        <f>ROUND((F151*E153),0)</f>
        <v>0</v>
      </c>
    </row>
    <row r="154" spans="1:9" ht="18" customHeight="1">
      <c r="A154" s="253"/>
      <c r="B154" s="254" t="s">
        <v>268</v>
      </c>
      <c r="C154" s="255"/>
      <c r="D154" s="256"/>
      <c r="E154" s="257"/>
      <c r="F154" s="258">
        <f>+F152+F153</f>
        <v>0</v>
      </c>
    </row>
    <row r="155" spans="1:9" s="260" customFormat="1">
      <c r="A155" s="259"/>
      <c r="B155" s="259"/>
      <c r="C155" s="259"/>
      <c r="D155" s="259"/>
      <c r="E155" s="259"/>
      <c r="F155" s="259"/>
      <c r="G155" s="259"/>
      <c r="H155" s="259"/>
      <c r="I155" s="259"/>
    </row>
    <row r="156" spans="1:9" ht="15.75" customHeight="1">
      <c r="A156"/>
      <c r="B156"/>
      <c r="C156"/>
      <c r="D156"/>
      <c r="E156"/>
      <c r="F156" s="143"/>
    </row>
    <row r="157" spans="1:9" ht="18" customHeight="1">
      <c r="A157"/>
      <c r="B157"/>
      <c r="C157"/>
      <c r="D157"/>
      <c r="E157"/>
      <c r="F157" s="143"/>
    </row>
    <row r="158" spans="1:9" ht="15" customHeight="1">
      <c r="A158"/>
      <c r="B158"/>
      <c r="C158"/>
      <c r="D158"/>
      <c r="E158"/>
      <c r="F158"/>
    </row>
    <row r="159" spans="1:9" ht="17.25" customHeight="1">
      <c r="A159"/>
      <c r="B159"/>
      <c r="C159"/>
      <c r="D159"/>
      <c r="E159"/>
      <c r="F159"/>
    </row>
    <row r="160" spans="1:9" s="261" customFormat="1" ht="18" customHeight="1">
      <c r="A160"/>
      <c r="B160"/>
      <c r="C160"/>
      <c r="D160"/>
      <c r="E160"/>
      <c r="F160"/>
    </row>
    <row r="161" spans="1:6" s="261" customFormat="1" ht="18" customHeight="1">
      <c r="A161"/>
      <c r="B161"/>
      <c r="C161"/>
      <c r="D161"/>
      <c r="E161"/>
      <c r="F161"/>
    </row>
    <row r="162" spans="1:6" s="261" customFormat="1" ht="18" customHeight="1">
      <c r="A162"/>
      <c r="B162"/>
      <c r="C162"/>
      <c r="D162"/>
      <c r="E162"/>
      <c r="F162"/>
    </row>
    <row r="163" spans="1:6">
      <c r="A163"/>
      <c r="B163"/>
      <c r="C163"/>
      <c r="D163"/>
      <c r="E163"/>
      <c r="F163"/>
    </row>
    <row r="164" spans="1:6">
      <c r="A164"/>
      <c r="B164"/>
      <c r="C164"/>
      <c r="D164"/>
      <c r="E164"/>
      <c r="F164"/>
    </row>
    <row r="165" spans="1:6">
      <c r="A165"/>
      <c r="B165"/>
      <c r="C165"/>
      <c r="D165"/>
      <c r="E165"/>
      <c r="F165"/>
    </row>
    <row r="166" spans="1:6">
      <c r="F166"/>
    </row>
    <row r="167" spans="1:6">
      <c r="F167"/>
    </row>
    <row r="168" spans="1:6">
      <c r="F168"/>
    </row>
    <row r="169" spans="1:6">
      <c r="F169"/>
    </row>
    <row r="170" spans="1:6">
      <c r="F170"/>
    </row>
  </sheetData>
  <autoFilter ref="A2:F142" xr:uid="{6A2B61D4-9A40-40FD-9021-AB5C2C92B440}"/>
  <mergeCells count="1">
    <mergeCell ref="A1:E1"/>
  </mergeCells>
  <pageMargins left="0.7" right="0.7" top="0.75" bottom="0.75" header="0.3" footer="0.3"/>
  <pageSetup scale="75" fitToHeight="0" orientation="landscape"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pageSetUpPr fitToPage="1"/>
  </sheetPr>
  <dimension ref="B2:M55"/>
  <sheetViews>
    <sheetView showGridLines="0" topLeftCell="A37" zoomScale="98" zoomScaleNormal="98" workbookViewId="0">
      <selection activeCell="K16" sqref="K16:L16"/>
    </sheetView>
  </sheetViews>
  <sheetFormatPr baseColWidth="10" defaultRowHeight="15"/>
  <cols>
    <col min="2" max="2" width="2.140625" customWidth="1"/>
    <col min="6" max="10" width="15.7109375" customWidth="1"/>
    <col min="11" max="11" width="4.28515625" customWidth="1"/>
    <col min="12" max="12" width="15.7109375" customWidth="1"/>
    <col min="13" max="13" width="2" customWidth="1"/>
  </cols>
  <sheetData>
    <row r="2" spans="2:13" ht="26.1" customHeight="1">
      <c r="B2" s="323" t="s">
        <v>198</v>
      </c>
      <c r="C2" s="323"/>
      <c r="D2" s="323"/>
      <c r="E2" s="323"/>
      <c r="F2" s="323"/>
      <c r="G2" s="323"/>
      <c r="H2" s="323"/>
      <c r="I2" s="323"/>
      <c r="J2" s="323"/>
      <c r="K2" s="324"/>
      <c r="L2" s="324"/>
      <c r="M2" s="324"/>
    </row>
    <row r="3" spans="2:13" ht="26.25" customHeight="1">
      <c r="B3" s="323"/>
      <c r="C3" s="323"/>
      <c r="D3" s="323"/>
      <c r="E3" s="323"/>
      <c r="F3" s="323"/>
      <c r="G3" s="323"/>
      <c r="H3" s="323"/>
      <c r="I3" s="323"/>
      <c r="J3" s="323"/>
      <c r="K3" s="310" t="s">
        <v>203</v>
      </c>
      <c r="L3" s="310"/>
      <c r="M3" s="310"/>
    </row>
    <row r="4" spans="2:13" ht="30" customHeight="1">
      <c r="B4" s="104"/>
      <c r="C4" s="321" t="s">
        <v>176</v>
      </c>
      <c r="D4" s="321"/>
      <c r="E4" s="321"/>
      <c r="F4" s="321"/>
      <c r="G4" s="321"/>
      <c r="H4" s="321"/>
      <c r="I4" s="321"/>
      <c r="J4" s="321"/>
      <c r="K4" s="321"/>
      <c r="L4" s="321"/>
      <c r="M4" s="105"/>
    </row>
    <row r="5" spans="2:13" ht="5.25" customHeight="1">
      <c r="B5" s="97"/>
      <c r="M5" s="96"/>
    </row>
    <row r="6" spans="2:13" ht="27" customHeight="1">
      <c r="B6" s="97"/>
      <c r="C6" s="319" t="s">
        <v>189</v>
      </c>
      <c r="D6" s="319"/>
      <c r="E6" s="325"/>
      <c r="F6" s="106"/>
      <c r="G6" s="107"/>
      <c r="H6" s="107"/>
      <c r="I6" s="107"/>
      <c r="J6" s="107"/>
      <c r="K6" s="107"/>
      <c r="L6" s="107"/>
      <c r="M6" s="96"/>
    </row>
    <row r="7" spans="2:13" ht="6.75" customHeight="1">
      <c r="B7" s="97"/>
      <c r="F7" s="77"/>
      <c r="G7" s="77"/>
      <c r="H7" s="77"/>
      <c r="I7" s="77"/>
      <c r="J7" s="77"/>
      <c r="K7" s="77"/>
      <c r="L7" s="77"/>
      <c r="M7" s="96"/>
    </row>
    <row r="8" spans="2:13" ht="24.95" customHeight="1">
      <c r="B8" s="97"/>
      <c r="C8" s="319" t="s">
        <v>190</v>
      </c>
      <c r="D8" s="319"/>
      <c r="E8" s="320"/>
      <c r="F8" s="307"/>
      <c r="G8" s="308"/>
      <c r="H8" s="308"/>
      <c r="I8" s="308"/>
      <c r="J8" s="308"/>
      <c r="K8" s="308"/>
      <c r="L8" s="309"/>
      <c r="M8" s="96"/>
    </row>
    <row r="9" spans="2:13" ht="6" customHeight="1">
      <c r="B9" s="97"/>
      <c r="C9" s="102"/>
      <c r="D9" s="102"/>
      <c r="E9" s="102"/>
      <c r="F9" s="77"/>
      <c r="G9" s="77"/>
      <c r="H9" s="77"/>
      <c r="I9" s="77"/>
      <c r="J9" s="77"/>
      <c r="K9" s="77"/>
      <c r="L9" s="77"/>
      <c r="M9" s="96"/>
    </row>
    <row r="10" spans="2:13" ht="24.95" customHeight="1">
      <c r="B10" s="97"/>
      <c r="C10" s="319" t="s">
        <v>191</v>
      </c>
      <c r="D10" s="319"/>
      <c r="E10" s="320"/>
      <c r="F10" s="106"/>
      <c r="G10" s="107"/>
      <c r="H10" s="107"/>
      <c r="I10" s="306" t="s">
        <v>192</v>
      </c>
      <c r="J10" s="306"/>
      <c r="K10" s="326"/>
      <c r="L10" s="106"/>
      <c r="M10" s="96"/>
    </row>
    <row r="11" spans="2:13" ht="6" customHeight="1">
      <c r="B11" s="97"/>
      <c r="C11" s="102"/>
      <c r="D11" s="102"/>
      <c r="E11" s="103"/>
      <c r="F11" s="107"/>
      <c r="G11" s="107"/>
      <c r="H11" s="107"/>
      <c r="I11" s="107"/>
      <c r="J11" s="107"/>
      <c r="K11" s="107"/>
      <c r="L11" s="107"/>
      <c r="M11" s="96"/>
    </row>
    <row r="12" spans="2:13" ht="24.95" customHeight="1">
      <c r="B12" s="97"/>
      <c r="C12" s="319" t="s">
        <v>29</v>
      </c>
      <c r="D12" s="319"/>
      <c r="E12" s="320"/>
      <c r="F12" s="307"/>
      <c r="G12" s="308"/>
      <c r="H12" s="308"/>
      <c r="I12" s="308"/>
      <c r="J12" s="308"/>
      <c r="K12" s="308"/>
      <c r="L12" s="309"/>
      <c r="M12" s="96"/>
    </row>
    <row r="13" spans="2:13" ht="9.75" customHeight="1">
      <c r="B13" s="97"/>
      <c r="M13" s="96"/>
    </row>
    <row r="14" spans="2:13">
      <c r="B14" s="97"/>
      <c r="C14" s="306"/>
      <c r="D14" s="306"/>
      <c r="E14" s="306"/>
      <c r="F14" s="306"/>
      <c r="G14" s="306"/>
      <c r="H14" s="306"/>
      <c r="I14" s="306"/>
      <c r="J14" s="306"/>
      <c r="K14" s="306"/>
      <c r="L14" s="306"/>
      <c r="M14" s="96"/>
    </row>
    <row r="15" spans="2:13">
      <c r="B15" s="97"/>
      <c r="C15" s="304" t="s">
        <v>194</v>
      </c>
      <c r="D15" s="304"/>
      <c r="E15" s="304"/>
      <c r="F15" s="304"/>
      <c r="G15" s="304"/>
      <c r="H15" s="304"/>
      <c r="I15" s="304"/>
      <c r="J15" s="304"/>
      <c r="K15" s="304"/>
      <c r="L15" s="304"/>
      <c r="M15" s="96"/>
    </row>
    <row r="16" spans="2:13">
      <c r="B16" s="97"/>
      <c r="C16" s="301" t="s">
        <v>187</v>
      </c>
      <c r="D16" s="302"/>
      <c r="E16" s="302"/>
      <c r="F16" s="302"/>
      <c r="G16" s="303"/>
      <c r="H16" s="66" t="s">
        <v>46</v>
      </c>
      <c r="I16" s="66" t="s">
        <v>193</v>
      </c>
      <c r="J16" s="66" t="s">
        <v>48</v>
      </c>
      <c r="K16" s="301" t="s">
        <v>177</v>
      </c>
      <c r="L16" s="303"/>
      <c r="M16" s="96"/>
    </row>
    <row r="17" spans="2:13">
      <c r="B17" s="97"/>
      <c r="C17" s="301"/>
      <c r="D17" s="302"/>
      <c r="E17" s="302"/>
      <c r="F17" s="302"/>
      <c r="G17" s="303"/>
      <c r="H17" s="99"/>
      <c r="I17" s="99"/>
      <c r="J17" s="99"/>
      <c r="K17" s="301"/>
      <c r="L17" s="303"/>
      <c r="M17" s="96"/>
    </row>
    <row r="18" spans="2:13">
      <c r="B18" s="97"/>
      <c r="C18" s="301"/>
      <c r="D18" s="302"/>
      <c r="E18" s="302"/>
      <c r="F18" s="302"/>
      <c r="G18" s="303"/>
      <c r="H18" s="99" t="s">
        <v>199</v>
      </c>
      <c r="I18" s="99" t="s">
        <v>1</v>
      </c>
      <c r="J18" s="99" t="s">
        <v>1</v>
      </c>
      <c r="K18" s="301"/>
      <c r="L18" s="303"/>
      <c r="M18" s="96"/>
    </row>
    <row r="19" spans="2:13">
      <c r="B19" s="97"/>
      <c r="C19" s="301"/>
      <c r="D19" s="302"/>
      <c r="E19" s="302"/>
      <c r="F19" s="302"/>
      <c r="G19" s="303"/>
      <c r="H19" s="99"/>
      <c r="I19" s="99"/>
      <c r="J19" s="99"/>
      <c r="K19" s="301"/>
      <c r="L19" s="303"/>
      <c r="M19" s="96"/>
    </row>
    <row r="20" spans="2:13">
      <c r="B20" s="97"/>
      <c r="C20" s="301"/>
      <c r="D20" s="302"/>
      <c r="E20" s="302"/>
      <c r="F20" s="302"/>
      <c r="G20" s="303"/>
      <c r="H20" s="99"/>
      <c r="I20" s="99"/>
      <c r="J20" s="99"/>
      <c r="K20" s="301"/>
      <c r="L20" s="303"/>
      <c r="M20" s="96"/>
    </row>
    <row r="21" spans="2:13">
      <c r="B21" s="97"/>
      <c r="C21" s="301"/>
      <c r="D21" s="302"/>
      <c r="E21" s="302"/>
      <c r="F21" s="302"/>
      <c r="G21" s="303"/>
      <c r="H21" s="99"/>
      <c r="I21" s="99"/>
      <c r="J21" s="99"/>
      <c r="K21" s="301"/>
      <c r="L21" s="303"/>
      <c r="M21" s="96"/>
    </row>
    <row r="22" spans="2:13">
      <c r="B22" s="97"/>
      <c r="C22" s="301"/>
      <c r="D22" s="302"/>
      <c r="E22" s="302"/>
      <c r="F22" s="302"/>
      <c r="G22" s="303"/>
      <c r="H22" s="99"/>
      <c r="I22" s="99"/>
      <c r="J22" s="99"/>
      <c r="K22" s="301"/>
      <c r="L22" s="303"/>
      <c r="M22" s="96"/>
    </row>
    <row r="23" spans="2:13">
      <c r="B23" s="97"/>
      <c r="C23" s="301"/>
      <c r="D23" s="302"/>
      <c r="E23" s="302"/>
      <c r="F23" s="302"/>
      <c r="G23" s="303"/>
      <c r="H23" s="99"/>
      <c r="I23" s="99"/>
      <c r="J23" s="99"/>
      <c r="K23" s="301"/>
      <c r="L23" s="303"/>
      <c r="M23" s="96"/>
    </row>
    <row r="24" spans="2:13">
      <c r="B24" s="97"/>
      <c r="C24" s="77"/>
      <c r="D24" s="77"/>
      <c r="E24" s="77"/>
      <c r="F24" s="77"/>
      <c r="G24" s="77"/>
      <c r="H24" s="77"/>
      <c r="I24" s="77"/>
      <c r="J24" s="98" t="s">
        <v>81</v>
      </c>
      <c r="K24" s="301"/>
      <c r="L24" s="303"/>
      <c r="M24" s="96"/>
    </row>
    <row r="25" spans="2:13">
      <c r="B25" s="97"/>
      <c r="C25" s="304" t="s">
        <v>201</v>
      </c>
      <c r="D25" s="304"/>
      <c r="E25" s="304"/>
      <c r="F25" s="304"/>
      <c r="G25" s="304"/>
      <c r="H25" s="304"/>
      <c r="I25" s="304"/>
      <c r="J25" s="304"/>
      <c r="K25" s="304"/>
      <c r="L25" s="304"/>
      <c r="M25" s="96"/>
    </row>
    <row r="26" spans="2:13">
      <c r="B26" s="97"/>
      <c r="C26" s="322" t="s">
        <v>186</v>
      </c>
      <c r="D26" s="322"/>
      <c r="E26" s="322"/>
      <c r="F26" s="66" t="s">
        <v>185</v>
      </c>
      <c r="G26" s="66" t="s">
        <v>184</v>
      </c>
      <c r="H26" s="66" t="s">
        <v>183</v>
      </c>
      <c r="I26" s="66" t="s">
        <v>182</v>
      </c>
      <c r="J26" s="101" t="s">
        <v>181</v>
      </c>
      <c r="K26" s="301" t="s">
        <v>177</v>
      </c>
      <c r="L26" s="303"/>
      <c r="M26" s="96"/>
    </row>
    <row r="27" spans="2:13">
      <c r="B27" s="97"/>
      <c r="C27" s="307"/>
      <c r="D27" s="308"/>
      <c r="E27" s="309"/>
      <c r="F27" s="99"/>
      <c r="G27" s="99"/>
      <c r="H27" s="99"/>
      <c r="I27" s="99"/>
      <c r="J27" s="99"/>
      <c r="K27" s="301"/>
      <c r="L27" s="303"/>
      <c r="M27" s="96"/>
    </row>
    <row r="28" spans="2:13">
      <c r="B28" s="97"/>
      <c r="C28" s="307"/>
      <c r="D28" s="308"/>
      <c r="E28" s="309"/>
      <c r="F28" s="99"/>
      <c r="G28" s="99"/>
      <c r="H28" s="99"/>
      <c r="I28" s="99"/>
      <c r="J28" s="99"/>
      <c r="K28" s="301"/>
      <c r="L28" s="303"/>
      <c r="M28" s="96"/>
    </row>
    <row r="29" spans="2:13">
      <c r="B29" s="97"/>
      <c r="C29" s="307"/>
      <c r="D29" s="308"/>
      <c r="E29" s="309"/>
      <c r="F29" s="99"/>
      <c r="G29" s="99"/>
      <c r="H29" s="99"/>
      <c r="I29" s="99"/>
      <c r="J29" s="99"/>
      <c r="K29" s="301"/>
      <c r="L29" s="303"/>
      <c r="M29" s="96"/>
    </row>
    <row r="30" spans="2:13">
      <c r="B30" s="97"/>
      <c r="C30" s="307"/>
      <c r="D30" s="308"/>
      <c r="E30" s="309"/>
      <c r="F30" s="99"/>
      <c r="G30" s="99"/>
      <c r="H30" s="99"/>
      <c r="I30" s="99"/>
      <c r="J30" s="99"/>
      <c r="K30" s="301"/>
      <c r="L30" s="303"/>
      <c r="M30" s="96"/>
    </row>
    <row r="31" spans="2:13">
      <c r="B31" s="97"/>
      <c r="C31" s="77"/>
      <c r="D31" s="77"/>
      <c r="E31" s="77"/>
      <c r="F31" s="77"/>
      <c r="G31" s="77"/>
      <c r="H31" s="77"/>
      <c r="I31" s="77"/>
      <c r="J31" s="98" t="s">
        <v>81</v>
      </c>
      <c r="K31" s="301"/>
      <c r="L31" s="303"/>
      <c r="M31" s="96"/>
    </row>
    <row r="32" spans="2:13" ht="20.100000000000001" customHeight="1">
      <c r="B32" s="97"/>
      <c r="C32" s="304" t="s">
        <v>202</v>
      </c>
      <c r="D32" s="304"/>
      <c r="E32" s="304"/>
      <c r="F32" s="304"/>
      <c r="G32" s="304"/>
      <c r="H32" s="304"/>
      <c r="I32" s="304"/>
      <c r="J32" s="304"/>
      <c r="K32" s="304"/>
      <c r="L32" s="304"/>
      <c r="M32" s="96"/>
    </row>
    <row r="33" spans="2:13" ht="20.100000000000001" customHeight="1">
      <c r="B33" s="97"/>
      <c r="C33" s="301" t="s">
        <v>187</v>
      </c>
      <c r="D33" s="302"/>
      <c r="E33" s="302"/>
      <c r="F33" s="302"/>
      <c r="G33" s="303"/>
      <c r="H33" s="66" t="s">
        <v>188</v>
      </c>
      <c r="I33" s="66" t="s">
        <v>182</v>
      </c>
      <c r="J33" s="66" t="s">
        <v>181</v>
      </c>
      <c r="K33" s="301" t="s">
        <v>177</v>
      </c>
      <c r="L33" s="303"/>
      <c r="M33" s="96"/>
    </row>
    <row r="34" spans="2:13">
      <c r="B34" s="97"/>
      <c r="C34" s="313"/>
      <c r="D34" s="314"/>
      <c r="E34" s="314"/>
      <c r="F34" s="314"/>
      <c r="G34" s="315"/>
      <c r="H34" s="99"/>
      <c r="I34" s="99"/>
      <c r="J34" s="99"/>
      <c r="K34" s="301"/>
      <c r="L34" s="303"/>
      <c r="M34" s="96"/>
    </row>
    <row r="35" spans="2:13">
      <c r="B35" s="97"/>
      <c r="C35" s="313"/>
      <c r="D35" s="314"/>
      <c r="E35" s="314"/>
      <c r="F35" s="314"/>
      <c r="G35" s="315"/>
      <c r="H35" s="99"/>
      <c r="I35" s="99"/>
      <c r="J35" s="99"/>
      <c r="K35" s="301"/>
      <c r="L35" s="303"/>
      <c r="M35" s="96"/>
    </row>
    <row r="36" spans="2:13">
      <c r="B36" s="97"/>
      <c r="C36" s="313"/>
      <c r="D36" s="314"/>
      <c r="E36" s="314"/>
      <c r="F36" s="314"/>
      <c r="G36" s="315"/>
      <c r="H36" s="99"/>
      <c r="I36" s="99"/>
      <c r="J36" s="99"/>
      <c r="K36" s="301"/>
      <c r="L36" s="303"/>
      <c r="M36" s="96"/>
    </row>
    <row r="37" spans="2:13">
      <c r="B37" s="97"/>
      <c r="C37" s="313"/>
      <c r="D37" s="314"/>
      <c r="E37" s="314"/>
      <c r="F37" s="314"/>
      <c r="G37" s="315"/>
      <c r="H37" s="99"/>
      <c r="I37" s="99"/>
      <c r="J37" s="99"/>
      <c r="K37" s="301"/>
      <c r="L37" s="303"/>
      <c r="M37" s="96"/>
    </row>
    <row r="38" spans="2:13">
      <c r="B38" s="97"/>
      <c r="C38" s="306"/>
      <c r="D38" s="306"/>
      <c r="E38" s="306"/>
      <c r="F38" s="306"/>
      <c r="G38" s="306"/>
      <c r="H38" s="77"/>
      <c r="I38" s="77"/>
      <c r="J38" s="98" t="s">
        <v>81</v>
      </c>
      <c r="K38" s="301"/>
      <c r="L38" s="303"/>
      <c r="M38" s="96"/>
    </row>
    <row r="39" spans="2:13" ht="20.100000000000001" customHeight="1">
      <c r="B39" s="97"/>
      <c r="C39" s="304" t="s">
        <v>180</v>
      </c>
      <c r="D39" s="304"/>
      <c r="E39" s="304"/>
      <c r="F39" s="304"/>
      <c r="G39" s="304"/>
      <c r="H39" s="304"/>
      <c r="I39" s="304"/>
      <c r="J39" s="304"/>
      <c r="K39" s="304"/>
      <c r="L39" s="304"/>
      <c r="M39" s="96"/>
    </row>
    <row r="40" spans="2:13" ht="20.100000000000001" customHeight="1">
      <c r="B40" s="97"/>
      <c r="C40" s="301" t="s">
        <v>179</v>
      </c>
      <c r="D40" s="302"/>
      <c r="E40" s="302"/>
      <c r="F40" s="303"/>
      <c r="G40" s="66" t="s">
        <v>1</v>
      </c>
      <c r="H40" s="66" t="s">
        <v>178</v>
      </c>
      <c r="I40" s="66" t="s">
        <v>195</v>
      </c>
      <c r="J40" s="66" t="s">
        <v>196</v>
      </c>
      <c r="K40" s="301" t="s">
        <v>177</v>
      </c>
      <c r="L40" s="303"/>
      <c r="M40" s="96"/>
    </row>
    <row r="41" spans="2:13">
      <c r="B41" s="97"/>
      <c r="C41" s="301"/>
      <c r="D41" s="302"/>
      <c r="E41" s="302"/>
      <c r="F41" s="303"/>
      <c r="G41" s="100"/>
      <c r="H41" s="99"/>
      <c r="I41" s="99"/>
      <c r="J41" s="99"/>
      <c r="K41" s="301"/>
      <c r="L41" s="303"/>
      <c r="M41" s="96"/>
    </row>
    <row r="42" spans="2:13">
      <c r="B42" s="97"/>
      <c r="C42" s="301"/>
      <c r="D42" s="302"/>
      <c r="E42" s="302"/>
      <c r="F42" s="303"/>
      <c r="G42" s="100"/>
      <c r="H42" s="99"/>
      <c r="I42" s="99"/>
      <c r="J42" s="99"/>
      <c r="K42" s="301"/>
      <c r="L42" s="303"/>
      <c r="M42" s="96"/>
    </row>
    <row r="43" spans="2:13">
      <c r="B43" s="97"/>
      <c r="C43" s="301"/>
      <c r="D43" s="302"/>
      <c r="E43" s="302"/>
      <c r="F43" s="303"/>
      <c r="G43" s="100"/>
      <c r="H43" s="99"/>
      <c r="I43" s="99"/>
      <c r="J43" s="99"/>
      <c r="K43" s="301"/>
      <c r="L43" s="303"/>
      <c r="M43" s="96"/>
    </row>
    <row r="44" spans="2:13">
      <c r="B44" s="97"/>
      <c r="C44" s="301"/>
      <c r="D44" s="302"/>
      <c r="E44" s="302"/>
      <c r="F44" s="303"/>
      <c r="G44" s="100"/>
      <c r="H44" s="99"/>
      <c r="I44" s="99"/>
      <c r="J44" s="99"/>
      <c r="K44" s="301"/>
      <c r="L44" s="303"/>
      <c r="M44" s="96"/>
    </row>
    <row r="45" spans="2:13">
      <c r="B45" s="97"/>
      <c r="C45" s="301"/>
      <c r="D45" s="302"/>
      <c r="E45" s="302"/>
      <c r="F45" s="303"/>
      <c r="G45" s="100"/>
      <c r="H45" s="99"/>
      <c r="I45" s="99"/>
      <c r="J45" s="99"/>
      <c r="K45" s="301"/>
      <c r="L45" s="303"/>
      <c r="M45" s="96"/>
    </row>
    <row r="46" spans="2:13">
      <c r="B46" s="97"/>
      <c r="C46" s="301"/>
      <c r="D46" s="302"/>
      <c r="E46" s="302"/>
      <c r="F46" s="303"/>
      <c r="G46" s="100"/>
      <c r="H46" s="99"/>
      <c r="I46" s="99"/>
      <c r="J46" s="99"/>
      <c r="K46" s="301"/>
      <c r="L46" s="303"/>
      <c r="M46" s="96"/>
    </row>
    <row r="47" spans="2:13">
      <c r="B47" s="97"/>
      <c r="C47" s="301"/>
      <c r="D47" s="302"/>
      <c r="E47" s="302"/>
      <c r="F47" s="303"/>
      <c r="G47" s="100"/>
      <c r="H47" s="99"/>
      <c r="I47" s="99"/>
      <c r="J47" s="99"/>
      <c r="K47" s="301"/>
      <c r="L47" s="303"/>
      <c r="M47" s="96"/>
    </row>
    <row r="48" spans="2:13">
      <c r="B48" s="97"/>
      <c r="C48" s="77"/>
      <c r="D48" s="77"/>
      <c r="E48" s="77"/>
      <c r="F48" s="77"/>
      <c r="G48" s="77"/>
      <c r="H48" s="77"/>
      <c r="I48" s="77"/>
      <c r="J48" s="98" t="s">
        <v>81</v>
      </c>
      <c r="K48" s="301"/>
      <c r="L48" s="303"/>
      <c r="M48" s="96"/>
    </row>
    <row r="49" spans="2:13" ht="9" customHeight="1">
      <c r="B49" s="97"/>
      <c r="M49" s="96"/>
    </row>
    <row r="50" spans="2:13" ht="24.95" customHeight="1">
      <c r="B50" s="97"/>
      <c r="C50" s="318" t="s">
        <v>1</v>
      </c>
      <c r="D50" s="318"/>
      <c r="E50" s="318"/>
      <c r="F50" s="318"/>
      <c r="G50" s="318"/>
      <c r="H50" s="316" t="s">
        <v>200</v>
      </c>
      <c r="I50" s="316"/>
      <c r="J50" s="317"/>
      <c r="K50" s="311"/>
      <c r="L50" s="312"/>
      <c r="M50" s="96"/>
    </row>
    <row r="51" spans="2:13" ht="10.5" customHeight="1">
      <c r="B51" s="95"/>
      <c r="C51" s="94"/>
      <c r="D51" s="94"/>
      <c r="E51" s="94"/>
      <c r="F51" s="94"/>
      <c r="G51" s="94"/>
      <c r="H51" s="94"/>
      <c r="I51" s="94"/>
      <c r="J51" s="94"/>
      <c r="K51" s="94"/>
      <c r="L51" s="94"/>
      <c r="M51" s="93"/>
    </row>
    <row r="52" spans="2:13" ht="6.75" customHeight="1"/>
    <row r="55" spans="2:13" ht="30" customHeight="1">
      <c r="B55" s="305" t="s">
        <v>197</v>
      </c>
      <c r="C55" s="305"/>
      <c r="D55" s="305"/>
      <c r="E55" s="305"/>
      <c r="F55" s="305"/>
      <c r="G55" s="305"/>
      <c r="H55" s="305"/>
      <c r="I55" s="305"/>
      <c r="J55" s="305"/>
      <c r="K55" s="305"/>
      <c r="L55" s="305"/>
      <c r="M55" s="305"/>
    </row>
  </sheetData>
  <mergeCells count="77">
    <mergeCell ref="F12:L12"/>
    <mergeCell ref="C12:E12"/>
    <mergeCell ref="B3:J3"/>
    <mergeCell ref="B2:M2"/>
    <mergeCell ref="F8:L8"/>
    <mergeCell ref="C8:E8"/>
    <mergeCell ref="C6:E6"/>
    <mergeCell ref="I10:K10"/>
    <mergeCell ref="H50:J50"/>
    <mergeCell ref="C50:G50"/>
    <mergeCell ref="C10:E10"/>
    <mergeCell ref="C32:L32"/>
    <mergeCell ref="C4:L4"/>
    <mergeCell ref="C33:G33"/>
    <mergeCell ref="C34:G34"/>
    <mergeCell ref="C37:G37"/>
    <mergeCell ref="K38:L38"/>
    <mergeCell ref="C35:G35"/>
    <mergeCell ref="C45:F45"/>
    <mergeCell ref="C46:F46"/>
    <mergeCell ref="C47:F47"/>
    <mergeCell ref="C39:L39"/>
    <mergeCell ref="C25:L25"/>
    <mergeCell ref="C26:E26"/>
    <mergeCell ref="C30:E30"/>
    <mergeCell ref="K31:L31"/>
    <mergeCell ref="C36:G36"/>
    <mergeCell ref="C28:E28"/>
    <mergeCell ref="C29:E29"/>
    <mergeCell ref="C16:G16"/>
    <mergeCell ref="K3:M3"/>
    <mergeCell ref="K50:L50"/>
    <mergeCell ref="K40:L40"/>
    <mergeCell ref="K41:L41"/>
    <mergeCell ref="K42:L42"/>
    <mergeCell ref="K43:L43"/>
    <mergeCell ref="K44:L44"/>
    <mergeCell ref="K45:L45"/>
    <mergeCell ref="K46:L46"/>
    <mergeCell ref="K48:L48"/>
    <mergeCell ref="K26:L26"/>
    <mergeCell ref="K27:L27"/>
    <mergeCell ref="K28:L28"/>
    <mergeCell ref="K29:L29"/>
    <mergeCell ref="K30:L30"/>
    <mergeCell ref="C21:G21"/>
    <mergeCell ref="K21:L21"/>
    <mergeCell ref="K47:L47"/>
    <mergeCell ref="K24:L24"/>
    <mergeCell ref="K33:L33"/>
    <mergeCell ref="K34:L34"/>
    <mergeCell ref="K35:L35"/>
    <mergeCell ref="K36:L36"/>
    <mergeCell ref="K37:L37"/>
    <mergeCell ref="C43:F43"/>
    <mergeCell ref="C44:F44"/>
    <mergeCell ref="C38:G38"/>
    <mergeCell ref="C40:F40"/>
    <mergeCell ref="C41:F41"/>
    <mergeCell ref="C42:F42"/>
    <mergeCell ref="C27:E27"/>
    <mergeCell ref="C22:G22"/>
    <mergeCell ref="K22:L22"/>
    <mergeCell ref="C15:L15"/>
    <mergeCell ref="B55:M55"/>
    <mergeCell ref="C14:L14"/>
    <mergeCell ref="K16:L16"/>
    <mergeCell ref="C17:G17"/>
    <mergeCell ref="K17:L17"/>
    <mergeCell ref="C18:G18"/>
    <mergeCell ref="K18:L18"/>
    <mergeCell ref="C19:G19"/>
    <mergeCell ref="K19:L19"/>
    <mergeCell ref="C23:G23"/>
    <mergeCell ref="K23:L23"/>
    <mergeCell ref="C20:G20"/>
    <mergeCell ref="K20:L20"/>
  </mergeCells>
  <printOptions horizontalCentered="1" verticalCentered="1"/>
  <pageMargins left="0" right="0" top="0.15748031496062992" bottom="0.74803149606299213" header="0" footer="0"/>
  <pageSetup scale="73"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24</vt:i4>
      </vt:variant>
    </vt:vector>
  </HeadingPairs>
  <TitlesOfParts>
    <vt:vector size="35" baseType="lpstr">
      <vt:lpstr>01 EXP GRAL PROP</vt:lpstr>
      <vt:lpstr>02 EXP ESP PROP</vt:lpstr>
      <vt:lpstr>03 EXP PERSONAL</vt:lpstr>
      <vt:lpstr>04 CTOS EJECUCION</vt:lpstr>
      <vt:lpstr>05 CERTI CTOS</vt:lpstr>
      <vt:lpstr>06 CAP TECNICA</vt:lpstr>
      <vt:lpstr>07 INFO FINANCIERA</vt:lpstr>
      <vt:lpstr>09 CUADRO CANTIDADES</vt:lpstr>
      <vt:lpstr>10 APU</vt:lpstr>
      <vt:lpstr>11 AIU</vt:lpstr>
      <vt:lpstr>12 ANTICIPO</vt:lpstr>
      <vt:lpstr>'02 EXP ESP PROP'!_ftn1</vt:lpstr>
      <vt:lpstr>'02 EXP ESP PROP'!_ftn2</vt:lpstr>
      <vt:lpstr>'02 EXP ESP PROP'!_ftn3</vt:lpstr>
      <vt:lpstr>'02 EXP ESP PROP'!_ftnref1</vt:lpstr>
      <vt:lpstr>'02 EXP ESP PROP'!_ftnref2</vt:lpstr>
      <vt:lpstr>'02 EXP ESP PROP'!_ftnref3</vt:lpstr>
      <vt:lpstr>'01 EXP GRAL PROP'!Área_de_impresión</vt:lpstr>
      <vt:lpstr>'02 EXP ESP PROP'!Área_de_impresión</vt:lpstr>
      <vt:lpstr>'03 EXP PERSONAL'!Área_de_impresión</vt:lpstr>
      <vt:lpstr>'04 CTOS EJECUCION'!Área_de_impresión</vt:lpstr>
      <vt:lpstr>'05 CERTI CTOS'!Área_de_impresión</vt:lpstr>
      <vt:lpstr>'06 CAP TECNICA'!Área_de_impresión</vt:lpstr>
      <vt:lpstr>'07 INFO FINANCIERA'!Área_de_impresión</vt:lpstr>
      <vt:lpstr>'10 APU'!Área_de_impresión</vt:lpstr>
      <vt:lpstr>'11 AIU'!Área_de_impresión</vt:lpstr>
      <vt:lpstr>'12 ANTICIPO'!Área_de_impresión</vt:lpstr>
      <vt:lpstr>'01 EXP GRAL PROP'!Títulos_a_imprimir</vt:lpstr>
      <vt:lpstr>'02 EXP ESP PROP'!Títulos_a_imprimir</vt:lpstr>
      <vt:lpstr>'03 EXP PERSONAL'!Títulos_a_imprimir</vt:lpstr>
      <vt:lpstr>'04 CTOS EJECUCION'!Títulos_a_imprimir</vt:lpstr>
      <vt:lpstr>'05 CERTI CTOS'!Títulos_a_imprimir</vt:lpstr>
      <vt:lpstr>'06 CAP TECNICA'!Títulos_a_imprimir</vt:lpstr>
      <vt:lpstr>'07 INFO FINANCIERA'!Títulos_a_imprimir</vt:lpstr>
      <vt:lpstr>'11 AIU'!Títulos_a_imprimir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Gloria</dc:creator>
  <cp:lastModifiedBy>DIANA LUCIA</cp:lastModifiedBy>
  <cp:lastPrinted>2020-07-28T20:23:58Z</cp:lastPrinted>
  <dcterms:created xsi:type="dcterms:W3CDTF">2020-04-27T19:39:39Z</dcterms:created>
  <dcterms:modified xsi:type="dcterms:W3CDTF">2021-11-12T15:58:50Z</dcterms:modified>
</cp:coreProperties>
</file>