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atriz.ossa\Documents\1. COMPRAS 2026\INVITACIONES PUBLICAS\IP BS-33-2026 AUDIOVISUALES PC\OFERTAS\"/>
    </mc:Choice>
  </mc:AlternateContent>
  <xr:revisionPtr revIDLastSave="0" documentId="13_ncr:1_{804739AF-3842-4066-A9C1-0C211B77272C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comparativo ofertas " sheetId="11" r:id="rId1"/>
  </sheets>
  <definedNames>
    <definedName name="_xlnm._FilterDatabase" localSheetId="0" hidden="1">'comparativo ofertas '!$CK$1:$CK$63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10" i="11" l="1"/>
  <c r="CF10" i="11" s="1"/>
  <c r="CG10" i="11" s="1"/>
  <c r="CE13" i="11"/>
  <c r="CF13" i="11" s="1"/>
  <c r="CG13" i="11" s="1"/>
  <c r="CE15" i="11"/>
  <c r="CF15" i="11" s="1"/>
  <c r="CG15" i="11" s="1"/>
  <c r="CE19" i="11"/>
  <c r="CF19" i="11" s="1"/>
  <c r="CG19" i="11" s="1"/>
  <c r="CE20" i="11"/>
  <c r="CF20" i="11" s="1"/>
  <c r="CG20" i="11" s="1"/>
  <c r="CE21" i="11"/>
  <c r="CF21" i="11" s="1"/>
  <c r="CG21" i="11" s="1"/>
  <c r="CE25" i="11"/>
  <c r="CF25" i="11" s="1"/>
  <c r="CG25" i="11" s="1"/>
  <c r="CE26" i="11"/>
  <c r="CF26" i="11" s="1"/>
  <c r="CG26" i="11" s="1"/>
  <c r="CE27" i="11"/>
  <c r="CF27" i="11" s="1"/>
  <c r="CG27" i="11" s="1"/>
  <c r="CE28" i="11"/>
  <c r="CF28" i="11" s="1"/>
  <c r="CG28" i="11" s="1"/>
  <c r="CE29" i="11"/>
  <c r="CF29" i="11" s="1"/>
  <c r="CG29" i="11" s="1"/>
  <c r="CE30" i="11"/>
  <c r="CF30" i="11" s="1"/>
  <c r="CG30" i="11" s="1"/>
  <c r="CE31" i="11"/>
  <c r="CF31" i="11" s="1"/>
  <c r="CG31" i="11" s="1"/>
  <c r="CE32" i="11"/>
  <c r="CF32" i="11" s="1"/>
  <c r="CG32" i="11" s="1"/>
  <c r="CE33" i="11"/>
  <c r="CF33" i="11" s="1"/>
  <c r="CG33" i="11" s="1"/>
  <c r="CE34" i="11"/>
  <c r="CF34" i="11" s="1"/>
  <c r="CG34" i="11" s="1"/>
  <c r="CE35" i="11"/>
  <c r="CF35" i="11" s="1"/>
  <c r="CG35" i="11" s="1"/>
  <c r="CE36" i="11"/>
  <c r="CF36" i="11" s="1"/>
  <c r="CG36" i="11" s="1"/>
  <c r="CE37" i="11"/>
  <c r="CF37" i="11" s="1"/>
  <c r="CG37" i="11" s="1"/>
  <c r="CE38" i="11"/>
  <c r="CF38" i="11" s="1"/>
  <c r="CG38" i="11" s="1"/>
  <c r="CE39" i="11"/>
  <c r="CF39" i="11" s="1"/>
  <c r="CG39" i="11" s="1"/>
  <c r="CE40" i="11"/>
  <c r="CF40" i="11" s="1"/>
  <c r="CG40" i="11" s="1"/>
  <c r="CE41" i="11"/>
  <c r="CF41" i="11" s="1"/>
  <c r="CG41" i="11" s="1"/>
  <c r="CE42" i="11"/>
  <c r="CF42" i="11" s="1"/>
  <c r="CG42" i="11" s="1"/>
  <c r="AW43" i="11" l="1"/>
  <c r="CG43" i="11"/>
  <c r="BV10" i="11"/>
  <c r="BW10" i="11" s="1"/>
  <c r="BX10" i="11" s="1"/>
  <c r="BV12" i="11"/>
  <c r="BW12" i="11" s="1"/>
  <c r="BX12" i="11" s="1"/>
  <c r="BV15" i="11"/>
  <c r="BW15" i="11" s="1"/>
  <c r="BX15" i="11" s="1"/>
  <c r="BV16" i="11"/>
  <c r="BW16" i="11" s="1"/>
  <c r="BX16" i="11" s="1"/>
  <c r="BV20" i="11"/>
  <c r="BW20" i="11"/>
  <c r="BX20" i="11"/>
  <c r="BV40" i="11"/>
  <c r="BW40" i="11" s="1"/>
  <c r="BX40" i="11" s="1"/>
  <c r="BX43" i="11" l="1"/>
  <c r="BM10" i="11"/>
  <c r="BN10" i="11" s="1"/>
  <c r="BO10" i="11" s="1"/>
  <c r="BM12" i="11"/>
  <c r="BN12" i="11" s="1"/>
  <c r="BO12" i="11" s="1"/>
  <c r="BM15" i="11"/>
  <c r="BN15" i="11" s="1"/>
  <c r="BO15" i="11" s="1"/>
  <c r="BM20" i="11"/>
  <c r="BN20" i="11" s="1"/>
  <c r="BO20" i="11" s="1"/>
  <c r="BM31" i="11"/>
  <c r="BN31" i="11" s="1"/>
  <c r="BO31" i="11" s="1"/>
  <c r="BM32" i="11"/>
  <c r="BN32" i="11" s="1"/>
  <c r="BO32" i="11" s="1"/>
  <c r="BM33" i="11"/>
  <c r="BN33" i="11" s="1"/>
  <c r="BO33" i="11" s="1"/>
  <c r="BM34" i="11"/>
  <c r="BN34" i="11" s="1"/>
  <c r="BO34" i="11" s="1"/>
  <c r="BM35" i="11"/>
  <c r="BN35" i="11" s="1"/>
  <c r="BO35" i="11" s="1"/>
  <c r="BM37" i="11"/>
  <c r="BN37" i="11"/>
  <c r="BO37" i="11" s="1"/>
  <c r="BM40" i="11"/>
  <c r="BN40" i="11"/>
  <c r="BO40" i="11" s="1"/>
  <c r="BD9" i="11"/>
  <c r="BE9" i="11" s="1"/>
  <c r="BF9" i="11" s="1"/>
  <c r="BD10" i="11"/>
  <c r="BE10" i="11" s="1"/>
  <c r="BF10" i="11" s="1"/>
  <c r="BD11" i="11"/>
  <c r="BE11" i="11" s="1"/>
  <c r="BF11" i="11" s="1"/>
  <c r="BD12" i="11"/>
  <c r="BE12" i="11" s="1"/>
  <c r="BF12" i="11" s="1"/>
  <c r="BD13" i="11"/>
  <c r="BE13" i="11" s="1"/>
  <c r="BF13" i="11" s="1"/>
  <c r="BD14" i="11"/>
  <c r="BE14" i="11" s="1"/>
  <c r="BF14" i="11" s="1"/>
  <c r="BD15" i="11"/>
  <c r="BE15" i="11" s="1"/>
  <c r="BF15" i="11" s="1"/>
  <c r="BD16" i="11"/>
  <c r="BE16" i="11" s="1"/>
  <c r="BF16" i="11" s="1"/>
  <c r="BD17" i="11"/>
  <c r="BE17" i="11" s="1"/>
  <c r="BF17" i="11" s="1"/>
  <c r="BD18" i="11"/>
  <c r="BE18" i="11" s="1"/>
  <c r="BF18" i="11" s="1"/>
  <c r="BD19" i="11"/>
  <c r="BE19" i="11" s="1"/>
  <c r="BF19" i="11" s="1"/>
  <c r="BD20" i="11"/>
  <c r="BE20" i="11" s="1"/>
  <c r="BF20" i="11" s="1"/>
  <c r="BD21" i="11"/>
  <c r="BE21" i="11" s="1"/>
  <c r="BF21" i="11" s="1"/>
  <c r="BD22" i="11"/>
  <c r="BE22" i="11"/>
  <c r="BF22" i="11" s="1"/>
  <c r="BD23" i="11"/>
  <c r="BE23" i="11" s="1"/>
  <c r="BF23" i="11" s="1"/>
  <c r="BD24" i="11"/>
  <c r="BE24" i="11"/>
  <c r="BF24" i="11" s="1"/>
  <c r="BD25" i="11"/>
  <c r="BE25" i="11" s="1"/>
  <c r="BF25" i="11" s="1"/>
  <c r="BD26" i="11"/>
  <c r="BE26" i="11" s="1"/>
  <c r="BF26" i="11" s="1"/>
  <c r="BD27" i="11"/>
  <c r="BE27" i="11" s="1"/>
  <c r="BF27" i="11" s="1"/>
  <c r="BD28" i="11"/>
  <c r="BE28" i="11"/>
  <c r="BF28" i="11" s="1"/>
  <c r="BD29" i="11"/>
  <c r="BE29" i="11" s="1"/>
  <c r="BF29" i="11" s="1"/>
  <c r="BD30" i="11"/>
  <c r="BE30" i="11" s="1"/>
  <c r="BF30" i="11" s="1"/>
  <c r="BD31" i="11"/>
  <c r="BE31" i="11" s="1"/>
  <c r="BF31" i="11" s="1"/>
  <c r="BD32" i="11"/>
  <c r="BE32" i="11" s="1"/>
  <c r="BF32" i="11" s="1"/>
  <c r="BD33" i="11"/>
  <c r="BE33" i="11" s="1"/>
  <c r="BF33" i="11" s="1"/>
  <c r="BD34" i="11"/>
  <c r="BE34" i="11" s="1"/>
  <c r="BF34" i="11" s="1"/>
  <c r="BD35" i="11"/>
  <c r="BE35" i="11" s="1"/>
  <c r="BF35" i="11" s="1"/>
  <c r="BD36" i="11"/>
  <c r="BE36" i="11" s="1"/>
  <c r="BF36" i="11" s="1"/>
  <c r="BD37" i="11"/>
  <c r="BE37" i="11" s="1"/>
  <c r="BF37" i="11" s="1"/>
  <c r="BD38" i="11"/>
  <c r="BE38" i="11" s="1"/>
  <c r="BF38" i="11" s="1"/>
  <c r="BD39" i="11"/>
  <c r="BE39" i="11" s="1"/>
  <c r="BF39" i="11" s="1"/>
  <c r="BD40" i="11"/>
  <c r="BE40" i="11"/>
  <c r="BF40" i="11" s="1"/>
  <c r="BD41" i="11"/>
  <c r="BE41" i="11" s="1"/>
  <c r="BF41" i="11" s="1"/>
  <c r="BD42" i="11"/>
  <c r="BE42" i="11" s="1"/>
  <c r="BF42" i="11" s="1"/>
  <c r="BD8" i="11"/>
  <c r="BE8" i="11" s="1"/>
  <c r="BF8" i="11" s="1"/>
  <c r="BO43" i="11" l="1"/>
  <c r="BF43" i="11"/>
  <c r="AL9" i="11" l="1"/>
  <c r="AM9" i="11" s="1"/>
  <c r="AL10" i="11"/>
  <c r="AN10" i="11" s="1"/>
  <c r="AL11" i="11"/>
  <c r="AN11" i="11" s="1"/>
  <c r="AL12" i="11"/>
  <c r="AM12" i="11" s="1"/>
  <c r="AL13" i="11"/>
  <c r="AN13" i="11" s="1"/>
  <c r="AL14" i="11"/>
  <c r="AM14" i="11" s="1"/>
  <c r="AL15" i="11"/>
  <c r="AM15" i="11"/>
  <c r="AN15" i="11"/>
  <c r="AL16" i="11"/>
  <c r="AM16" i="11" s="1"/>
  <c r="AN16" i="11"/>
  <c r="AL17" i="11"/>
  <c r="AN17" i="11" s="1"/>
  <c r="AL18" i="11"/>
  <c r="AN18" i="11" s="1"/>
  <c r="AM18" i="11"/>
  <c r="AL19" i="11"/>
  <c r="AN19" i="11" s="1"/>
  <c r="AL20" i="11"/>
  <c r="AN20" i="11" s="1"/>
  <c r="AL21" i="11"/>
  <c r="AN21" i="11" s="1"/>
  <c r="AL22" i="11"/>
  <c r="AN22" i="11" s="1"/>
  <c r="AL23" i="11"/>
  <c r="AN23" i="11" s="1"/>
  <c r="AL24" i="11"/>
  <c r="AM24" i="11" s="1"/>
  <c r="AL25" i="11"/>
  <c r="AN25" i="11" s="1"/>
  <c r="AL26" i="11"/>
  <c r="AM26" i="11" s="1"/>
  <c r="AL27" i="11"/>
  <c r="AM27" i="11" s="1"/>
  <c r="AL28" i="11"/>
  <c r="AM28" i="11" s="1"/>
  <c r="AL29" i="11"/>
  <c r="AN29" i="11" s="1"/>
  <c r="AL30" i="11"/>
  <c r="AM30" i="11" s="1"/>
  <c r="AN30" i="11"/>
  <c r="AL31" i="11"/>
  <c r="AM31" i="11" s="1"/>
  <c r="AL32" i="11"/>
  <c r="AN32" i="11" s="1"/>
  <c r="AL33" i="11"/>
  <c r="AN33" i="11" s="1"/>
  <c r="AL34" i="11"/>
  <c r="AM34" i="11" s="1"/>
  <c r="AL35" i="11"/>
  <c r="AM35" i="11"/>
  <c r="AN35" i="11"/>
  <c r="AL36" i="11"/>
  <c r="AM36" i="11" s="1"/>
  <c r="AL37" i="11"/>
  <c r="AN37" i="11" s="1"/>
  <c r="AL38" i="11"/>
  <c r="AN38" i="11" s="1"/>
  <c r="AL39" i="11"/>
  <c r="AM39" i="11" s="1"/>
  <c r="AL40" i="11"/>
  <c r="AM40" i="11" s="1"/>
  <c r="AL41" i="11"/>
  <c r="AM41" i="11" s="1"/>
  <c r="AL42" i="11"/>
  <c r="AN42" i="11" s="1"/>
  <c r="AL8" i="11"/>
  <c r="AN8" i="11" s="1"/>
  <c r="AC9" i="11"/>
  <c r="AD9" i="11" s="1"/>
  <c r="AE9" i="11" s="1"/>
  <c r="AC10" i="11"/>
  <c r="AD10" i="11" s="1"/>
  <c r="AE10" i="11" s="1"/>
  <c r="AC11" i="11"/>
  <c r="AD11" i="11" s="1"/>
  <c r="AE11" i="11" s="1"/>
  <c r="AC12" i="11"/>
  <c r="AD12" i="11" s="1"/>
  <c r="AE12" i="11" s="1"/>
  <c r="AC13" i="11"/>
  <c r="AD13" i="11" s="1"/>
  <c r="AE13" i="11" s="1"/>
  <c r="AC14" i="11"/>
  <c r="AD14" i="11" s="1"/>
  <c r="AE14" i="11" s="1"/>
  <c r="AC15" i="11"/>
  <c r="AD15" i="11" s="1"/>
  <c r="AE15" i="11" s="1"/>
  <c r="AC16" i="11"/>
  <c r="AD16" i="11" s="1"/>
  <c r="AE16" i="11" s="1"/>
  <c r="AC17" i="11"/>
  <c r="AD17" i="11" s="1"/>
  <c r="AE17" i="11" s="1"/>
  <c r="AC19" i="11"/>
  <c r="AD19" i="11" s="1"/>
  <c r="AE19" i="11" s="1"/>
  <c r="AC20" i="11"/>
  <c r="AD20" i="11" s="1"/>
  <c r="AE20" i="11" s="1"/>
  <c r="AC21" i="11"/>
  <c r="AD21" i="11" s="1"/>
  <c r="AE21" i="11" s="1"/>
  <c r="AC22" i="11"/>
  <c r="AD22" i="11" s="1"/>
  <c r="AE22" i="11" s="1"/>
  <c r="AC23" i="11"/>
  <c r="AD23" i="11" s="1"/>
  <c r="AE23" i="11" s="1"/>
  <c r="AC24" i="11"/>
  <c r="AD24" i="11" s="1"/>
  <c r="AE24" i="11" s="1"/>
  <c r="AC25" i="11"/>
  <c r="AD25" i="11" s="1"/>
  <c r="AE25" i="11" s="1"/>
  <c r="AC26" i="11"/>
  <c r="AD26" i="11" s="1"/>
  <c r="AE26" i="11" s="1"/>
  <c r="AC27" i="11"/>
  <c r="AD27" i="11" s="1"/>
  <c r="AE27" i="11" s="1"/>
  <c r="AC28" i="11"/>
  <c r="AD28" i="11" s="1"/>
  <c r="AE28" i="11" s="1"/>
  <c r="AC30" i="11"/>
  <c r="AD30" i="11"/>
  <c r="AE30" i="11" s="1"/>
  <c r="AC31" i="11"/>
  <c r="AD31" i="11" s="1"/>
  <c r="AE31" i="11" s="1"/>
  <c r="AC32" i="11"/>
  <c r="AD32" i="11" s="1"/>
  <c r="AE32" i="11" s="1"/>
  <c r="AC33" i="11"/>
  <c r="AD33" i="11" s="1"/>
  <c r="AE33" i="11" s="1"/>
  <c r="AC34" i="11"/>
  <c r="AD34" i="11" s="1"/>
  <c r="AE34" i="11" s="1"/>
  <c r="AC35" i="11"/>
  <c r="AD35" i="11" s="1"/>
  <c r="AE35" i="11" s="1"/>
  <c r="AC36" i="11"/>
  <c r="AD36" i="11" s="1"/>
  <c r="AE36" i="11" s="1"/>
  <c r="AC37" i="11"/>
  <c r="AD37" i="11" s="1"/>
  <c r="AE37" i="11" s="1"/>
  <c r="AC38" i="11"/>
  <c r="AD38" i="11"/>
  <c r="AE38" i="11" s="1"/>
  <c r="AC39" i="11"/>
  <c r="AD39" i="11" s="1"/>
  <c r="AE39" i="11" s="1"/>
  <c r="AC40" i="11"/>
  <c r="AD40" i="11" s="1"/>
  <c r="AE40" i="11" s="1"/>
  <c r="AC41" i="11"/>
  <c r="AD41" i="11" s="1"/>
  <c r="AE41" i="11" s="1"/>
  <c r="AC42" i="11"/>
  <c r="AD42" i="11"/>
  <c r="AE42" i="11" s="1"/>
  <c r="AC8" i="11"/>
  <c r="AD8" i="11" s="1"/>
  <c r="AE8" i="11" s="1"/>
  <c r="AM37" i="11" l="1"/>
  <c r="AN12" i="11"/>
  <c r="AM29" i="11"/>
  <c r="AM20" i="11"/>
  <c r="AN26" i="11"/>
  <c r="AM19" i="11"/>
  <c r="AM42" i="11"/>
  <c r="AN41" i="11"/>
  <c r="AM11" i="11"/>
  <c r="AN39" i="11"/>
  <c r="AM38" i="11"/>
  <c r="AM23" i="11"/>
  <c r="AM25" i="11"/>
  <c r="AM32" i="11"/>
  <c r="AN28" i="11"/>
  <c r="AN24" i="11"/>
  <c r="AN36" i="11"/>
  <c r="AN34" i="11"/>
  <c r="AM22" i="11"/>
  <c r="AM21" i="11"/>
  <c r="AM17" i="11"/>
  <c r="AN31" i="11"/>
  <c r="AN40" i="11"/>
  <c r="AN14" i="11"/>
  <c r="AM33" i="11"/>
  <c r="AM13" i="11"/>
  <c r="AM10" i="11"/>
  <c r="AN27" i="11"/>
  <c r="AM8" i="11"/>
  <c r="AN9" i="11"/>
  <c r="AE43" i="11"/>
  <c r="AN43" i="11" l="1"/>
  <c r="T8" i="11"/>
  <c r="V8" i="11" s="1"/>
  <c r="T9" i="11"/>
  <c r="U9" i="11" s="1"/>
  <c r="CJ9" i="11" s="1"/>
  <c r="T10" i="11"/>
  <c r="V10" i="11" s="1"/>
  <c r="T11" i="11"/>
  <c r="U11" i="11" s="1"/>
  <c r="CJ11" i="11" s="1"/>
  <c r="CK11" i="11" s="1"/>
  <c r="T12" i="11"/>
  <c r="V12" i="11" s="1"/>
  <c r="T13" i="11"/>
  <c r="U13" i="11" s="1"/>
  <c r="T14" i="11"/>
  <c r="U14" i="11"/>
  <c r="V14" i="11"/>
  <c r="T15" i="11"/>
  <c r="U15" i="11" s="1"/>
  <c r="T16" i="11"/>
  <c r="U16" i="11"/>
  <c r="V16" i="11"/>
  <c r="T17" i="11"/>
  <c r="U17" i="11" s="1"/>
  <c r="T18" i="11"/>
  <c r="V18" i="11" s="1"/>
  <c r="T19" i="11"/>
  <c r="V19" i="11" s="1"/>
  <c r="T20" i="11"/>
  <c r="U20" i="11" s="1"/>
  <c r="T21" i="11"/>
  <c r="U21" i="11" s="1"/>
  <c r="T22" i="11"/>
  <c r="U22" i="11" s="1"/>
  <c r="T23" i="11"/>
  <c r="U23" i="11" s="1"/>
  <c r="T24" i="11"/>
  <c r="U24" i="11" s="1"/>
  <c r="T25" i="11"/>
  <c r="U25" i="11" s="1"/>
  <c r="V25" i="11"/>
  <c r="T26" i="11"/>
  <c r="U26" i="11" s="1"/>
  <c r="T27" i="11"/>
  <c r="V27" i="11" s="1"/>
  <c r="T28" i="11"/>
  <c r="U28" i="11" s="1"/>
  <c r="T29" i="11"/>
  <c r="U29" i="11" s="1"/>
  <c r="T30" i="11"/>
  <c r="V30" i="11" s="1"/>
  <c r="T31" i="11"/>
  <c r="U31" i="11" s="1"/>
  <c r="T32" i="11"/>
  <c r="V32" i="11" s="1"/>
  <c r="T33" i="11"/>
  <c r="U33" i="11" s="1"/>
  <c r="T34" i="11"/>
  <c r="U34" i="11" s="1"/>
  <c r="V34" i="11"/>
  <c r="T35" i="11"/>
  <c r="U35" i="11" s="1"/>
  <c r="T36" i="11"/>
  <c r="U36" i="11" s="1"/>
  <c r="T37" i="11"/>
  <c r="U37" i="11" s="1"/>
  <c r="T38" i="11"/>
  <c r="U38" i="11" s="1"/>
  <c r="T39" i="11"/>
  <c r="V39" i="11" s="1"/>
  <c r="T40" i="11"/>
  <c r="U40" i="11" s="1"/>
  <c r="T41" i="11"/>
  <c r="U41" i="11" s="1"/>
  <c r="T42" i="11"/>
  <c r="V42" i="11" s="1"/>
  <c r="V28" i="11" l="1"/>
  <c r="U12" i="11"/>
  <c r="U30" i="11"/>
  <c r="U32" i="11"/>
  <c r="U10" i="11"/>
  <c r="V33" i="11"/>
  <c r="V41" i="11"/>
  <c r="V40" i="11"/>
  <c r="V24" i="11"/>
  <c r="U39" i="11"/>
  <c r="V38" i="11"/>
  <c r="V9" i="11"/>
  <c r="V15" i="11"/>
  <c r="V22" i="11"/>
  <c r="CL9" i="11"/>
  <c r="CK9" i="11"/>
  <c r="U27" i="11"/>
  <c r="V11" i="11"/>
  <c r="V20" i="11"/>
  <c r="V36" i="11"/>
  <c r="U42" i="11"/>
  <c r="V31" i="11"/>
  <c r="U19" i="11"/>
  <c r="U18" i="11"/>
  <c r="V23" i="11"/>
  <c r="V35" i="11"/>
  <c r="V26" i="11"/>
  <c r="V17" i="11"/>
  <c r="U8" i="11"/>
  <c r="V37" i="11"/>
  <c r="V29" i="11"/>
  <c r="V21" i="11"/>
  <c r="V13" i="11"/>
  <c r="V43" i="11" l="1"/>
  <c r="CJ8" i="11"/>
  <c r="CL8" i="11" l="1"/>
  <c r="CK8" i="11"/>
  <c r="K10" i="11"/>
  <c r="L10" i="11" s="1"/>
  <c r="CJ10" i="11" s="1"/>
  <c r="CJ12" i="11"/>
  <c r="CJ13" i="11"/>
  <c r="CJ14" i="11"/>
  <c r="CJ15" i="11"/>
  <c r="CJ16" i="11"/>
  <c r="CJ17" i="11"/>
  <c r="CJ18" i="11"/>
  <c r="CJ19" i="11"/>
  <c r="CJ20" i="11"/>
  <c r="K21" i="11"/>
  <c r="M21" i="11" s="1"/>
  <c r="CJ23" i="11"/>
  <c r="CJ24" i="11"/>
  <c r="K25" i="11"/>
  <c r="L25" i="11" s="1"/>
  <c r="CJ25" i="11" s="1"/>
  <c r="CJ27" i="11"/>
  <c r="CJ28" i="11"/>
  <c r="CJ29" i="11"/>
  <c r="K30" i="11"/>
  <c r="L30" i="11" s="1"/>
  <c r="CJ30" i="11" s="1"/>
  <c r="K32" i="11"/>
  <c r="M32" i="11" s="1"/>
  <c r="K33" i="11"/>
  <c r="L33" i="11" s="1"/>
  <c r="CJ33" i="11" s="1"/>
  <c r="CL33" i="11" s="1"/>
  <c r="K34" i="11"/>
  <c r="M34" i="11" s="1"/>
  <c r="K35" i="11"/>
  <c r="L35" i="11" s="1"/>
  <c r="CJ35" i="11" s="1"/>
  <c r="CL35" i="11" s="1"/>
  <c r="CJ36" i="11"/>
  <c r="CL36" i="11" s="1"/>
  <c r="CJ37" i="11"/>
  <c r="CL37" i="11" s="1"/>
  <c r="CJ39" i="11"/>
  <c r="CL39" i="11" s="1"/>
  <c r="CJ40" i="11"/>
  <c r="CL40" i="11" s="1"/>
  <c r="CJ42" i="11"/>
  <c r="CL42" i="11" s="1"/>
  <c r="M30" i="11" l="1"/>
  <c r="L21" i="11"/>
  <c r="CJ21" i="11" s="1"/>
  <c r="CK21" i="11" s="1"/>
  <c r="CK29" i="11"/>
  <c r="CL29" i="11"/>
  <c r="CK27" i="11"/>
  <c r="CL27" i="11"/>
  <c r="CK24" i="11"/>
  <c r="CL24" i="11"/>
  <c r="CK23" i="11"/>
  <c r="CL23" i="11"/>
  <c r="CK19" i="11"/>
  <c r="CL19" i="11"/>
  <c r="CK14" i="11"/>
  <c r="CL14" i="11"/>
  <c r="CK13" i="11"/>
  <c r="CL13" i="11"/>
  <c r="CK12" i="11"/>
  <c r="CL12" i="11"/>
  <c r="CL11" i="11"/>
  <c r="CK10" i="11"/>
  <c r="CL10" i="11"/>
  <c r="CK30" i="11"/>
  <c r="CL30" i="11"/>
  <c r="CK28" i="11"/>
  <c r="CL28" i="11"/>
  <c r="CK25" i="11"/>
  <c r="CL25" i="11"/>
  <c r="CK20" i="11"/>
  <c r="CL20" i="11"/>
  <c r="CK18" i="11"/>
  <c r="CL18" i="11"/>
  <c r="CK17" i="11"/>
  <c r="CL17" i="11"/>
  <c r="CK16" i="11"/>
  <c r="CL16" i="11"/>
  <c r="CK15" i="11"/>
  <c r="CL15" i="11"/>
  <c r="CN50" i="11" s="1"/>
  <c r="CJ26" i="11"/>
  <c r="L32" i="11"/>
  <c r="CJ32" i="11" s="1"/>
  <c r="CJ31" i="11"/>
  <c r="CJ22" i="11"/>
  <c r="L34" i="11"/>
  <c r="CJ34" i="11" s="1"/>
  <c r="CL34" i="11" s="1"/>
  <c r="CJ38" i="11"/>
  <c r="CL38" i="11" s="1"/>
  <c r="CJ41" i="11"/>
  <c r="CL41" i="11" s="1"/>
  <c r="M10" i="11"/>
  <c r="M35" i="11"/>
  <c r="M33" i="11"/>
  <c r="M25" i="11"/>
  <c r="CN47" i="11" l="1"/>
  <c r="CL21" i="11"/>
  <c r="CN48" i="11" s="1"/>
  <c r="CK22" i="11"/>
  <c r="CL22" i="11"/>
  <c r="CK32" i="11"/>
  <c r="CL32" i="11"/>
  <c r="CK26" i="11"/>
  <c r="CL26" i="11"/>
  <c r="CN51" i="11" s="1"/>
  <c r="CK31" i="11"/>
  <c r="CL31" i="11"/>
  <c r="M43" i="11"/>
  <c r="CN49" i="11" l="1"/>
  <c r="CN52" i="11" s="1"/>
  <c r="CL43" i="11"/>
  <c r="CK37" i="11"/>
  <c r="CK33" i="11"/>
  <c r="CK42" i="11"/>
  <c r="CK34" i="11"/>
  <c r="CK36" i="11"/>
  <c r="CK39" i="11"/>
  <c r="CK40" i="11" l="1"/>
  <c r="CK38" i="11"/>
  <c r="CK35" i="11"/>
  <c r="CK41" i="11"/>
</calcChain>
</file>

<file path=xl/sharedStrings.xml><?xml version="1.0" encoding="utf-8"?>
<sst xmlns="http://schemas.openxmlformats.org/spreadsheetml/2006/main" count="1018" uniqueCount="333">
  <si>
    <t xml:space="preserve">UNIVERSIDAD TECNOLOGICA  DE PEREIRA </t>
  </si>
  <si>
    <t>REFERENCIA O DESCRIPCION</t>
  </si>
  <si>
    <t>UNIDAD DE MEDIDA</t>
  </si>
  <si>
    <t>CANTIDAD</t>
  </si>
  <si>
    <t>DESCRIPCION MARCA/ REFERENCIA/ESPECIFICACIONES OFERTADAS</t>
  </si>
  <si>
    <t>VALOR UNITARIO IVA INCLUIDO</t>
  </si>
  <si>
    <t>NOMBRE DEL ELEMENTO</t>
  </si>
  <si>
    <t xml:space="preserve">VALOR TOTAL OFERTA </t>
  </si>
  <si>
    <t>MARCA</t>
  </si>
  <si>
    <t>VALOR UNITARIO ANTES DE IVA</t>
  </si>
  <si>
    <t>PROVEEDOR</t>
  </si>
  <si>
    <t>VALOR IVA</t>
  </si>
  <si>
    <t>PORCENTAJE IVA 
( % )</t>
  </si>
  <si>
    <t>TOTAL IVA INCLUIDO</t>
  </si>
  <si>
    <t>TIEMPO DE ENTREGA
 (Días Calendario)</t>
  </si>
  <si>
    <t>TIEMPO DE GARANTIA</t>
  </si>
  <si>
    <t>MINIMO</t>
  </si>
  <si>
    <t>OBSERVACIONES COMPRAS</t>
  </si>
  <si>
    <t>GARANTIA</t>
  </si>
  <si>
    <t>VALOR TOTAL CON IVA INCLUIDO/ PRESUPUESTO APROBADO</t>
  </si>
  <si>
    <t>Sony</t>
  </si>
  <si>
    <t>TOTAL ADJUDICADO</t>
  </si>
  <si>
    <t>INVITACIÓN PUBLICA BS-17-2026</t>
  </si>
  <si>
    <t xml:space="preserve">COMPARATIVO  DE OFERTAS </t>
  </si>
  <si>
    <t>sub item</t>
  </si>
  <si>
    <t>Diadema</t>
  </si>
  <si>
    <t>SHARP</t>
  </si>
  <si>
    <t>15 DIAS</t>
  </si>
  <si>
    <t>2 AÑOS</t>
  </si>
  <si>
    <t>1 AÑO</t>
  </si>
  <si>
    <t xml:space="preserve">30 DIAS </t>
  </si>
  <si>
    <t>2 Años</t>
  </si>
  <si>
    <t>1 Año</t>
  </si>
  <si>
    <t xml:space="preserve">1 año </t>
  </si>
  <si>
    <t>1 año</t>
  </si>
  <si>
    <t>2 años</t>
  </si>
  <si>
    <t>SAMSUNG</t>
  </si>
  <si>
    <t>20 DIAS</t>
  </si>
  <si>
    <t>ITEM</t>
  </si>
  <si>
    <t>VALOR ADJUDICADO</t>
  </si>
  <si>
    <t>MERGE SAS</t>
  </si>
  <si>
    <t xml:space="preserve">TOTAL ADJUDICADO </t>
  </si>
  <si>
    <t>TRÍPODE + CONTROL BLUETOOTH</t>
  </si>
  <si>
    <t>Trípode para cámara y celular Bluetooth Ligero y portátil Control preciso No requiere aplicación · Obturador remoto inalámbrico Toma fotografías hasta 10M de distancia · El soporte gira 360 grados Modo horizontal y vertical Acolchado de goma para sostener el celular Compatible con todas las cámaras digitales de hasta kilo y medio Altura máxima: 100cm · Altura mínima: 35cm Material: Aluminio Peso neto 350g</t>
  </si>
  <si>
    <t>UNIDAD</t>
  </si>
  <si>
    <t>MICRÓFONO TX DE SOLAPA TIPO C</t>
  </si>
  <si>
    <t>Micrófono 2.4G Tipo C Micrófono omnidireccional de 360° Tres modos de grabación: grabación de sonido original, grabación con reducción de ruido, grabación de reverberación Con control de volumen y botón para silenciar 2.4G Receptortipo C Sensibilidad del micrófono: -38 dB Voltaje de funcionamiento: batería de litio de 3,7 V Conector para auriculares de 3,5 mm Tiempo de carga: Aproximadamente 1,5 horas Plug and play Duración de la batería: Hasta 11 H Distancia de transmisión: Aproximadamente 15-20 m Compatible con dispositivos móviles: Smartphones, Tablets</t>
  </si>
  <si>
    <t>Videoproyector</t>
  </si>
  <si>
    <t>Sharp XP-M421W-W
Proyector de 4,200 lumens tipo
laser fosforo, Tipo DLP ,
MODEL: XP-M421W-W,
resolucion WXGA 1280x800,
Relacion de contraste:
50,000:1, Fuente de luz: Hasta
20,000 horas (hasta el brillo de
50%)</t>
  </si>
  <si>
    <t>Parlantes</t>
  </si>
  <si>
    <t>Parlante Portatil Genius Sp-915bt Bluetooth Negro</t>
  </si>
  <si>
    <t>GENIUS</t>
  </si>
  <si>
    <t>Monitor Semi industrial</t>
  </si>
  <si>
    <t>MONITOR DIGITAL SIGNAGE:
• Marca: Samsung
• Monitor semi-industrial HDR
• Tamaño de pantalla 85”
• Trabajo 16/7
• Resolución nativa (3840x2160)
• Entradas de video HDMI
• Retroiluminación LED
• Panel LCD
• Wi-Fi – Bluetooth 5.2</t>
  </si>
  <si>
    <t>Samsung</t>
  </si>
  <si>
    <t>Caja Activa Portátil JBL Eon One Compact</t>
  </si>
  <si>
    <t>Voltaje: 5V.
Es manos libres.
Tipo de parlante: woofer tweeter.
Con conectividad bluetooth.
Batería recargable.
Respuesta mínima de frecuencia de 37.5Hz y máxima de 20kHz.
Potencia de 150W.
Conector de entrada: XLR/TRS.
Lugar de colocación: el piso.
Dimensiones: 25.5cm de ancho, 39.9cm de alto y 29.1cm de profundidad.
Tiempo de carga de la batería: 2.5h.</t>
  </si>
  <si>
    <t>JBL EON One Compact</t>
  </si>
  <si>
    <t>JBL PartyBox Wireless Mic</t>
  </si>
  <si>
    <t>JBLPBWIRELESSMICAM. Onda portadora
2404 - 2478 MHz
Encriptación
AES - 128
Rango de alcance
30 m
Latencia
&lt; 12 ms
Selección de frecuencia/canal:Selección de canales de adaptación
Sí
Respuesta de frecuencia
50 Hz - 15 kHz
Rango dinámico
100 dBA a 1 KHz
Señal -a -ruido
59 dBA
THD
&lt; 1 % a 94 dB SPL, 200 - 10 KHz
Potencia de transmisión
&lt; 10 dBm
Nivel máximo de salida del receptor
&lt; 1 V RMS</t>
  </si>
  <si>
    <t>JBL Wireless Mic</t>
  </si>
  <si>
    <t>MONITOR SEMI INDUSTRIAL</t>
  </si>
  <si>
    <t>MONITOR DIGITAL SIGNAGE:
• Marca: Samsung
• Monitor semi-industrial HDR
• Tamaño de pantalla 55”
• Trabajo 16/7
• Resolución nativa (3840x2160)
• Entradas de video HDMI
• Retroiluminación LED
• Panel LCD
• Wi-Fi – Bluetooth 5.2</t>
  </si>
  <si>
    <t xml:space="preserve">Samsumg </t>
  </si>
  <si>
    <t>Soporte móvil para televisor</t>
  </si>
  <si>
    <t>Soporte para TV Pedestal Móvil Con Ruedas 32 a 70 Pulgadas</t>
  </si>
  <si>
    <t>Capturadora Usb Video Audio Streaming</t>
  </si>
  <si>
    <t xml:space="preserve">Capturadora Usb Video Audio Streaming Lives 4k 2k 1080p Hdmi Para Ps5 Ps4 Ps3 Xbox Nintendo Switch Cámaras </t>
  </si>
  <si>
    <t>Sistema de Cámara</t>
  </si>
  <si>
    <t xml:space="preserve">Sistema de cámara de sala de conferencias con zoom de 20x TONGVEO Sistema de videoconferencia todo en 1 con zoom óptico 20X USB 3.0 HDMI PTZ Cámara y altavoz de conferencia con micrófono </t>
  </si>
  <si>
    <r>
      <t>TONGVEO/</t>
    </r>
    <r>
      <rPr>
        <sz val="9"/>
        <color rgb="FFFF0000"/>
        <rFont val="Calibri"/>
        <family val="2"/>
        <scheme val="major"/>
      </rPr>
      <t xml:space="preserve"> MAXHUB</t>
    </r>
  </si>
  <si>
    <t>Micrófono</t>
  </si>
  <si>
    <t>Micrófono Amcrest Podcast Para Streaming, Grabación De Vo...</t>
  </si>
  <si>
    <r>
      <t>Amcrest/</t>
    </r>
    <r>
      <rPr>
        <sz val="9"/>
        <color rgb="FFFF0000"/>
        <rFont val="Calibri"/>
        <family val="2"/>
        <scheme val="major"/>
      </rPr>
      <t xml:space="preserve"> U OTRAS QUE CUMPLAN ESPECIFICACIONES </t>
    </r>
  </si>
  <si>
    <t>monitores Digital 75"</t>
  </si>
  <si>
    <t>Monitor semi-industrial HDR Tamaño de pantalla 75 Trabajo 16/7 Resolución nativa (3840x2160) Entradas de video HDMI Retroiluminación LED Panel LCD Wi-Fi Bluetooth 5.2</t>
  </si>
  <si>
    <t xml:space="preserve">Samsung </t>
  </si>
  <si>
    <t xml:space="preserve"> 
Cámara Sony ZV-E10</t>
  </si>
  <si>
    <t>Sensor Exmor CMOS APS-C de 24.2 MP
Video 4K a 30 fps / Full HD a 120 fps (XAVC S)
Pantalla LCD táctil de 3.0” completamente abatible (ideal
para selfies o grabación frontal)
Sistema de enfoque automático híbrido con detección de
rostro y ojos en tiempo real
ISO 100–32.000 (extensible hasta 51.200)
Ráfaga de hasta 11 fps en modo continuo
Conectividad: USB-C (datos y carga), micro-HDMI, entrada y
salida de audio (3.5 mm)
Conexión inalámbrica: Wi-Fi + Bluetooth (compatible con app
móvil)
Compatible con streaming en vivo vía USB (plug &amp; play)
Batería NP-FW50 con duración aproximada de 440 capturas
Peso: 343 g (con batería y tarjeta)
Incluye lente Sony E PZ 16–50 mm f/3.5–5.6 OSS con
estabilización óptica (zoom motorizado)</t>
  </si>
  <si>
    <t>Memoria SD para Cámara Sony ZV-E10</t>
  </si>
  <si>
    <t>TARJETA DE MEMORIA SANDISK EXTREME PRO 128 GB
- Tipo: SDXC UHS-I
- Capacidad: 128 GB
- Velocidad: Lectura hasta 200 MB/s; escritura hasta 90 MB/s
- Clasificación: Clase 10, U3, V30
- Resistencia: Agua, golpes, rayos X, temperatura
- Aplicación: Ideal para grabación de video 4K y fotografía
continua</t>
  </si>
  <si>
    <t>Sandisk</t>
  </si>
  <si>
    <t>Auriculares Logitech Clearchat H390</t>
  </si>
  <si>
    <t>AURICULARES LOGITECH CLEARCHAT H390
- Conexión: USB-A (plug &amp; play)
- Micrófono: Cancelación de ruido con brazo ajustable
- Respuesta de frecuencia: 20 Hz – 20 kHz
- Impedancia: 32 ohmios; Sensibilidad: ~94 dB
- Diseño: Diadema ajustable, circumaural; peso ligero
- Longitud del cable: 2.44 metros
- Compatibilidad: Windows, macOS</t>
  </si>
  <si>
    <t xml:space="preserve">Logitech </t>
  </si>
  <si>
    <t>Soporte móvil de televisor</t>
  </si>
  <si>
    <t>Soporte móvil para televisor de 50 pulgadas</t>
  </si>
  <si>
    <t>Kalog/ U OTROS</t>
  </si>
  <si>
    <t>Lente</t>
  </si>
  <si>
    <t>Lente FE 90 mm F2.8 Macro G OSS</t>
  </si>
  <si>
    <t>Monitor de campo</t>
  </si>
  <si>
    <t>VILTROX DC-550 Pro</t>
  </si>
  <si>
    <t>Viltrox/ LG/SAMSUNG</t>
  </si>
  <si>
    <t xml:space="preserve"> cargador</t>
  </si>
  <si>
    <t>Cargador de baterías para videocámara profesional Canon XA75</t>
  </si>
  <si>
    <t>Canon</t>
  </si>
  <si>
    <t>Baterías</t>
  </si>
  <si>
    <t>Set de carga Canon XA 75: baterías con cargador. Referencia: Batería Bp-820</t>
  </si>
  <si>
    <t>Batería para dron DJI mavic 3 pro Referencia: bwx260-5000-15.4</t>
  </si>
  <si>
    <t>DJI</t>
  </si>
  <si>
    <t>Accesorio</t>
  </si>
  <si>
    <t>Transmisores de señal inalámbrica para streaming de video (Emisor y receptor) Hollyland Mars 4k</t>
  </si>
  <si>
    <t>Hollyland</t>
  </si>
  <si>
    <t>Cámara</t>
  </si>
  <si>
    <t>Cámara De Accion Insta360 X5 Essentials Bundle Negro</t>
  </si>
  <si>
    <t>Insta 360</t>
  </si>
  <si>
    <t>FE 12-24mm F4 G SEL1224G</t>
  </si>
  <si>
    <t>Sony a7 IV con 28-70mm</t>
  </si>
  <si>
    <t>sony</t>
  </si>
  <si>
    <t>Lente para cámara</t>
  </si>
  <si>
    <t>Sony FE 24-70mm F2.8 GM</t>
  </si>
  <si>
    <t>Sony FE 16-35mm F2.8 GM</t>
  </si>
  <si>
    <t>Sony FE 50mm F2.8 GM</t>
  </si>
  <si>
    <t>Sony FE 100-400mm f/4.5-5.6 GM OSS</t>
  </si>
  <si>
    <t>Diadema para PC</t>
  </si>
  <si>
    <t>• Marca: Logitech
• H390
• Conexión USB tipo A
• Micrófono con cancelación de ruido</t>
  </si>
  <si>
    <t>Logitech</t>
  </si>
  <si>
    <t>Cámara web de computador</t>
  </si>
  <si>
    <t>• Marca: Logitech
• C922 HD Pro,
• video Full HD 1080p/30fps,
• Audio claro,
• Corrección de luz HD
• Cámara web de PC
• Funciona con Skype
• Zoom, Facetime, PC, portátil, Mac, tableta,
• Color negro.</t>
  </si>
  <si>
    <t>MONITOR DIGITAL SIGNAGE:
• Marca: Samsung
• Monitor semi-industrial HDR
• Tamaño de pantalla 75”
• Trabajo 16/7
• Resolución nativa (3840x2160)
• Entradas de video HDMI
• Retroiluminación LED
• Panel LCD
• Wi-Fi – Bluetooth 5.2</t>
  </si>
  <si>
    <t xml:space="preserve">samsung </t>
  </si>
  <si>
    <t>JBL Quantum 100M2</t>
  </si>
  <si>
    <t>JBL</t>
  </si>
  <si>
    <t>Brazo doble para monitor de escritorio</t>
  </si>
  <si>
    <t xml:space="preserve">
Soporte Brazo Doble para Portátil y Monitor en Acero ó 
Brazo doble para moitor de escritorio F160 Dual Gas Spring Arm </t>
  </si>
  <si>
    <t>ANDIVISIÓN</t>
  </si>
  <si>
    <t>Sensor Exmor CMOS APS-C de 24.2 MP
Video 4K a 30 fps / Full HD a 120 fps (XAVC S)
Pantalla LCD táctil de 3.0” completamente abatible (ideal
para selfies o grabación frontal). Sistema de enfoque automático híbrido con detección de rostro y ojos en tiempo real ISO 100–32.000 (extensible hasta 51.200)
Ráfaga de hasta 11 fps en modo continuo
Conectividad: USB-C (datos y carga), micro-HDMI, entrada y salida de audio (3.5 mm) Conexión inalámbrica: Wi-Fi + Bluetooth (compatible con app móvil). Compatible con streaming en vivo vía USB (plug &amp; play) Batería NP-FW50 con duración aproximada de 440 capturas Peso: 343 g (con batería y tarjeta). Incluye lente Sony E PZ 16–50 mm f/3.5–5.6 OSS con estabilización óptica (zoom motorizado)</t>
  </si>
  <si>
    <t>MARCA OFERTADA</t>
  </si>
  <si>
    <t>COMPUTAR</t>
  </si>
  <si>
    <t>JALTECH</t>
  </si>
  <si>
    <t>3 DIAS</t>
  </si>
  <si>
    <t>12 MESES</t>
  </si>
  <si>
    <t>8 DIAS</t>
  </si>
  <si>
    <t>LCD Pantalla digital Signage Samsung BE85FX-H 2159mm - 16 Horas/7 Días Operación - Hig Dynamic Range (Alto rango dinámico, HDR) - 3840 x 2160 - 2160p - USB - HDMILAN inalámbrica - Bluetooth - Ethernet - Tizen - Negro</t>
  </si>
  <si>
    <t>36 meses</t>
  </si>
  <si>
    <t>Caja Activa Portátil JBL Eon One Compact Voltaje: 5V.
Es manos libres.
Tipo de parlante: woofer tweeter.
Con conectividad bluetooth.
Batería recargable.
Respuesta mínima de frecuencia de 37.5Hz y máxima de 20kHz.
Potencia de 150W.
Conector de entrada: XLR/TRS.
Lugar de colocación: el piso.
Dimensiones: 25.5cm de ancho, 39.9cm de alto y 29.1cm de profundidad.
Tiempo de carga de la batería: 2.5h.</t>
  </si>
  <si>
    <t>MONITOR DIGITAL SIGNAGE:LH55QBCEBGCXGO
• LCD Pantalla digital Signage Samsung QB55C 1397mm 4K UHD - 16 Horas/7 Días Operación - Energy Star - Vertical Alignment (VA) - 3840 x 2160 - 8ms - 350cd/m² - 2160p - USB - HDMI - En Serie - LAN inalámbrica - Bluetooth - Ethernet - Tizen 7.0</t>
  </si>
  <si>
    <t>36 MESES</t>
  </si>
  <si>
    <t>Kalog</t>
  </si>
  <si>
    <t>AGC</t>
  </si>
  <si>
    <t>TONGVEO</t>
  </si>
  <si>
    <t>Shure MV6 es un micrófono dinámico USB-C diseñado específicamente para gamers, streamers y creadores de contenido que buscan sonido de calidad profesional sin complicaciones</t>
  </si>
  <si>
    <t>SHURE</t>
  </si>
  <si>
    <t>SAMSUNG MONITORES INDUSTRIALES  LH75BEFHLGKXZL Televisor Pro Samsung BE75F-H,Tamaño: 75", Resolución 3840X2160 4K UHD (16:9), Brillo 300 Nit, Contraste: 4700:1,sintonizador digital terrestre  DVB-T2,Características: uso 16 horas/día, altavoces 10Wx2 , WiFi, Bluetooth, RJ45,Entradas:  HDMI 2.0 (3), HDCP 2.2, USB 2.0 (1), Salidas: Audio Óptico Digital,you tu be Garantía: 3 años</t>
  </si>
  <si>
    <t>CAMARA SONY ZV -E10:  Sensor Exmor CMOS APS-C de 24.2 MP
Video 4K a 30 fps / Full HD a 120 fps (XAVC S)
Pantalla LCD táctil de 3.0” completamente abatible (ideal
para selfies o grabación frontal)
Sistema de enfoque automático híbrido con detección de
rostro y ojos en tiempo real
ISO 100–32.000 (extensible hasta 51.200)
Ráfaga de hasta 11 fps en modo continuo
Conectividad: USB-C (datos y carga), micro-HDMI, entrada y
salida de audio (3.5 mm)
Conexión inalámbrica: Wi-Fi + Bluetooth (compatible con app
móvil)
Compatible con streaming en vivo vía USB (plug &amp; play)
Batería NP-FW50 con duración aproximada de 440 capturas
Peso: 343 g (con batería y tarjeta)
Incluye lente Sony E PZ 16–50 mm f/3.5–5.6 OSS con
estabilización óptica (zoom motorizado)</t>
  </si>
  <si>
    <t>SONY</t>
  </si>
  <si>
    <t>SANDISK</t>
  </si>
  <si>
    <t>6 MESES</t>
  </si>
  <si>
    <t>LOGITECH</t>
  </si>
  <si>
    <t>3 MESES</t>
  </si>
  <si>
    <t>MONITOR VILTROX DC-550 Pro</t>
  </si>
  <si>
    <t>VILTROX</t>
  </si>
  <si>
    <t>CANON</t>
  </si>
  <si>
    <t>BATERIA :Set de carga Canon XA 75: baterías con cargador. Referencia: Batería Bp-820</t>
  </si>
  <si>
    <t>HOLLYLAND</t>
  </si>
  <si>
    <t>INSTA 360</t>
  </si>
  <si>
    <t>LENTE FE 12-24mm F4 G SEL1224G</t>
  </si>
  <si>
    <t>CAMARA Sony a7 IV con 28-70mm</t>
  </si>
  <si>
    <t>LENTE Sony FE 24-70mm F2.8 GM</t>
  </si>
  <si>
    <t>LENTE Sony FE 16-35mm F2.8 GM</t>
  </si>
  <si>
    <t>LENTE Sony FE 50mm F2.8 GM</t>
  </si>
  <si>
    <t>LENTE Sony FE 100-400mm f/4.5-5.6 GM OSS</t>
  </si>
  <si>
    <t>DIADEMA PARA PC • Marca: Logitech
• H390
• Conexión USB tipo A
• Micrófono con cancelación de ruido</t>
  </si>
  <si>
    <t>• CAMARA WEB DE COMPUTADOR Marca: Logitech
• C922 HD Pro,
• video Full HD 1080p/30fps,
• Audio claro,
• Corrección de luz HD
• Cámara web de PC
• Funciona con Skype
• Zoom, Facetime, PC, portátil, Mac, tableta,
• Color negro.</t>
  </si>
  <si>
    <t>MONITOR DIGITAL 75" SAMSUNG   LH75BEFHLGKXZL Televisor Pro Samsung BE75F-H,Tamaño: 75", Resolución 3840X2160 4K UHD (16:9), Brillo 300 Nit, Contraste: 4700:1,sintonizador digital terrestre  DVB-T2,Características: uso 16 horas/día, altavoces 10Wx2 , WiFi, Bluetooth, RJ45,Entradas:  HDMI 2.0 (3), HDCP 2.2, USB 2.0 (1), Salidas: Audio Óptico Digital,you tu be Garantía: 3 años</t>
  </si>
  <si>
    <t>DIADEMA JBL Quantum 100M2</t>
  </si>
  <si>
    <t>ERGO</t>
  </si>
  <si>
    <t>ERA ELECTRONICA</t>
  </si>
  <si>
    <t>MRCA OFERTADA</t>
  </si>
  <si>
    <t>TRÍPODE + CONTROL BLUETOOTH – DK888</t>
  </si>
  <si>
    <t>F9-TC</t>
  </si>
  <si>
    <t>Proyector de 4,200 lumens tipo
laser fosforo, Tipo DLP ,
MODEL: XP-M421W-W,
resolucion WXGA 1280x800,
Relacion de contraste:
50,000:1, Fuente de luz: Hasta
20,000 horas (hasta el brillo de
50%)</t>
  </si>
  <si>
    <t>Sharp XP-M421W-W</t>
  </si>
  <si>
    <t xml:space="preserve"> Genius Sp-915bt </t>
  </si>
  <si>
    <t>Resolución: 3840 × 2160 (UHD)
Brillo: 350 nit (típico)  Horario de funcionamiento (horas/día): 16 / 7 Ángulo de visión (H x V): 178 × 178 Brillo: 350 nits                                                    Relación de aspecto: 16:9                       Retrato / Paisaje: Sí / Sí                                Ahorro energético inteligente (70%): 143,5 W                                                             Altavoz (integrado): 10 W × 2</t>
  </si>
  <si>
    <t>LG 86UL3Q-E</t>
  </si>
  <si>
    <t>JBLPBWIRELESSMICAM. Onda portadora</t>
  </si>
  <si>
    <t>JBLPBWIRELESSMICAM</t>
  </si>
  <si>
    <t>Resolución: 3840 × 2160 (UHD)
Brillo: 350 nit (típico)                                     Horario de funcionamiento (horas/día): 16 / 7                                                             Relación de contraste: 1200:1                   Ángulo de visión (H x V): 178 × 178  Retrato / Paisaje: Sí / Sí                                    Altavoz (integrado): 10 W × 2</t>
  </si>
  <si>
    <t>LG 55UL3Q-E</t>
  </si>
  <si>
    <t>Encriptación</t>
  </si>
  <si>
    <t>SOLIDVIEW SP-MO-015</t>
  </si>
  <si>
    <t>Tarjeta de captura de video USB 3.0 con PD de 100 W - Tarjeta de captura HDMI a USB/USB-C 1440P 30fps y dispositivo de captura de video 1080P 60fps para transmisión, grabación de juegos, compatible con Quest 3, Switch, PS4/PS5</t>
  </si>
  <si>
    <t xml:space="preserve">XIIXMASK </t>
  </si>
  <si>
    <t>Rango de alcance</t>
  </si>
  <si>
    <t>Amcrest Micrófono USB para grabaciones de voz, podcasts, juegos, conferencias en línea, transmisión en vivo, micrófono cardioide con brazo de brazo, filtro emergente, montaje de choque, AM430-BPS</t>
  </si>
  <si>
    <t>Resolución: 3.840 × 2.160 (UHD)
Brillo: 350 nit (típ.)
Alto rendimiento con webOS 6.1
Seguridad mejorada
Sostenibilidad para ESG                           Horas de operación (horas/día) 16/7 Relación de contraste 1.200:1                  Ángulo de visión (H x V) 178 x 178</t>
  </si>
  <si>
    <t>LG 75UL3Q-E</t>
  </si>
  <si>
    <t>SONY ZVE10KB</t>
  </si>
  <si>
    <t>Capacidad de almacenamiento de 128GB
UHS-I / V30 / U3 / Clase 10
Velocidad máxima de lectura: 200 MB/s
Velocidad máxima de escritura: 90 MB/s
Velocidad mínima de escritura: 30 MB/s
Graba vídeo Full HD, 3D y 4K
Conmutador de protección contra escritura integrado</t>
  </si>
  <si>
    <t>SANDISK SDSDXXD-128G-GN4IN</t>
  </si>
  <si>
    <t>LOGITECH CLEARCHAT H390</t>
  </si>
  <si>
    <t xml:space="preserve">Soporte móvil de pared  para televisor de 50 pulgadas soporta 100lbs (45.5kg) </t>
  </si>
  <si>
    <t>NORTH BAYOU P6</t>
  </si>
  <si>
    <t>Formato de objetivo con montura E/Formato de Fotograma Completo
Rango de apertura: f/2.8 a f/22
Relación de aumento 1:1; Enfoque interno
Distancia mínima de enfoque: 11"
Elementos Asféricos, DE y Super ED
Recubrimiento Nano AR
Motor de AF de onda supersónica de accionamiento directo
Estabilización óptica de imagen SteadyShot
Anillo de enfoque deslizante para la selección de AF/MF
Botón de mantener el enfoque; Limitador de rango de enfoque</t>
  </si>
  <si>
    <t>SONY  SEL90M28G</t>
  </si>
  <si>
    <t>Monitores de cámara para DSLR pantalla táctil Monitor de campo 4K HDMI Video Monitor externo con capucha para Sony Canon Nikon 1200nit 3D LUT Focus Peaking Histogram falsos colores negro</t>
  </si>
  <si>
    <t>El adaptador cargador Canon CG-800 es compatible con todas las baterías de la serie Canon 800. Requiere una entrada de potencia de 100 a 240 VAC y cuenta con un enchufe de dos clavijas estilo norteamericano. El adaptador de carga proporciona una salida de 8,4 VDC.</t>
  </si>
  <si>
    <t>Canon CG-800</t>
  </si>
  <si>
    <t>bateria canon BP-820                               Química de iones de litio
7,4 VDC
Capacidad de 1780 mAh</t>
  </si>
  <si>
    <t>Canon BP-820</t>
  </si>
  <si>
    <t>Sistema de transmisión inalámbrica de vídeo Hollyland Pyro S 4K HDMI/SDI  Conjunto de transmisores y receptores inalámbricos
Transmite vídeo UHD 4K30 hasta 1300'
Entradas y salidas HDMI/SDI
Bandas de frecuencia de 2,4 y 5 GHz
Soporta UVC y RTMP para streaming
Transmisión de 650' en modo de emisión
Escaneo de canales inteligente, LCD brillante
Latencia baja de 50 ms, tasa de bits de 12 Mb/s
Opciones de potencia de las series DC y L</t>
  </si>
  <si>
    <t>Hollyland Pyro S</t>
  </si>
  <si>
    <t>Insta360 X5 360° 8K Camera  Para creadores de contenido y videógrafos
8K30/5.7K30 Grabación de vídeo puro 360°
360° después del reencuadre, duración aún más larga
Control por gestos, modos de objetivo dual/simple
Bullet Time, Time-Lapse, InstaFrame
HDR activo, grabación en bucle, modo Me
Impermeable de 49', 72MP Fotos
App con Suite de Edición y Efectos
Función de palo para selfies invisibles</t>
  </si>
  <si>
    <t>Insta360 X5 360° 8K Camera</t>
  </si>
  <si>
    <t>sony SEL1224G</t>
  </si>
  <si>
    <t>Sony a7 IV con 28-70mm                          Sensor Exmor R BMOS BSI de 33MP de cuadro completo
Hasta 10 fps Disparando, ISO 100-51200
Vídeo 4K 60p en 10 bits, S-Cinetone
3,68 m de EVF con 120 fps de tasa de refresco</t>
  </si>
  <si>
    <t>SONY  ILCE7M4M/B</t>
  </si>
  <si>
    <t>Formato de objetivo con montura E/Formato de Fotograma Completo
Rango de apertura: f/2.8 a f/22
Un elemento XA y dos elementos asféricos
Un elemento ED y un superelemento ED
Recubrimiento Nano AR
Motor de AF de onda supersónica de accionamiento directo
Botón de mantener el enfoque; Enfoque interno
Conmutador AF/MF; Interruptor de bloqueo de zoom
Construcción resistente al polvo y a la humedad
Diafragma redondeado de 9 hojas</t>
  </si>
  <si>
    <t xml:space="preserve">SONY SEL2470GM </t>
  </si>
  <si>
    <t>SONY SEL1635GM</t>
  </si>
  <si>
    <t>SONY SEL50M28</t>
  </si>
  <si>
    <t>Lente Sony FE 100-400mm f/4.5-5.6 GM OSS</t>
  </si>
  <si>
    <t>SONY SEL100400GM</t>
  </si>
  <si>
    <t xml:space="preserve">LOGITECH C922 HD PRO </t>
  </si>
  <si>
    <t>diadema JBL Quantum 100M2</t>
  </si>
  <si>
    <t xml:space="preserve">Soporte Brazo Doble para Portátil y Monitor en Acero ó 
Brazo doble para moitor de escritorio F160 Dual Gas Spring Arm </t>
  </si>
  <si>
    <t>NORTH BAYOU F160</t>
  </si>
  <si>
    <t xml:space="preserve">45 DIAS </t>
  </si>
  <si>
    <t xml:space="preserve">1 AÑO </t>
  </si>
  <si>
    <t xml:space="preserve">3 AÑOS </t>
  </si>
  <si>
    <t xml:space="preserve">45 dias </t>
  </si>
  <si>
    <t>JALTECH/ DK888</t>
  </si>
  <si>
    <t>JALTECH/MIC TX TIPO C X 2</t>
  </si>
  <si>
    <t>SHARP/XP-M421W-W</t>
  </si>
  <si>
    <t>GENIUS/SP-915bt</t>
  </si>
  <si>
    <t>Samsung/BE85D</t>
  </si>
  <si>
    <t>Samsumg/BE55FX-H</t>
  </si>
  <si>
    <t>Home Center/</t>
  </si>
  <si>
    <t>Capturadora Usb Video Audio Streaming Lives 4k 2k 1080p Hdmi Para Ps5 Ps4 Ps3 Xbox Nintendo Switch Cámaras</t>
  </si>
  <si>
    <t>Agc</t>
  </si>
  <si>
    <t>Sistema de cámara de sala de conferencias con zoom de 20x TONGVEO Sistema de videoconferencia todo en 1 con zoom óptico 20X USB 3.0 HDMI PTZ Cámara y altavoz de conferencia con micrófono</t>
  </si>
  <si>
    <t>Amcrest</t>
  </si>
  <si>
    <t>Samsung/ BEFX-H</t>
  </si>
  <si>
    <t>Sandisk//Extreme Pro 128 SDXC UHS-I</t>
  </si>
  <si>
    <t>Logitech/  / H390</t>
  </si>
  <si>
    <t>Sony/ / Lente FE90mm F2.8</t>
  </si>
  <si>
    <t>Viltrox/ /DC550 Pro</t>
  </si>
  <si>
    <t>Canon//CG800</t>
  </si>
  <si>
    <t>Canon/BP820</t>
  </si>
  <si>
    <t>DJI/</t>
  </si>
  <si>
    <t>Hollyland//Mars 4K</t>
  </si>
  <si>
    <t>Insta 360//X5</t>
  </si>
  <si>
    <t>Sony//FE 12-24MM F4 G Sel 1224G</t>
  </si>
  <si>
    <t>Sony/a7 IV con 28-70mm</t>
  </si>
  <si>
    <t>Sony/FE 24-70mm F2.8GM</t>
  </si>
  <si>
    <t>Sony/FE 16-35mm F2.8 GM</t>
  </si>
  <si>
    <t>Sony/ FE50mm F2.8 GM</t>
  </si>
  <si>
    <t>Sony/ FE100-400mm F2.8 GM</t>
  </si>
  <si>
    <t>Logitech/H390</t>
  </si>
  <si>
    <t>Logitech/c922</t>
  </si>
  <si>
    <t>Samsung/BEFX-H</t>
  </si>
  <si>
    <t>NB North Bayou/F160</t>
  </si>
  <si>
    <t>30 - 45 Dias</t>
  </si>
  <si>
    <t>1 Año por defectos de fabricacion</t>
  </si>
  <si>
    <t>MULTITINTAS</t>
  </si>
  <si>
    <t>Jaltech</t>
  </si>
  <si>
    <t xml:space="preserve">Sharp </t>
  </si>
  <si>
    <t>Genius</t>
  </si>
  <si>
    <t>Sport Line</t>
  </si>
  <si>
    <t>VALOR REAL DE LA OFERTA CON EL IVA DE LOS ITEMS 9 Y 10</t>
  </si>
  <si>
    <t>QUANTYC</t>
  </si>
  <si>
    <t>DK3888</t>
  </si>
  <si>
    <t>VTA</t>
  </si>
  <si>
    <t>Voltaje: 5V. / Es manos libres. Tipo de parlante: woofer tweeter. Con conectividad bluetooth. Batería recargable. Respuesta mínima de frecuencia de 37.5Hz y máxima de 20kHz. Potencia de 150W. Conector de entrada: XLR/TRS. Lugar de colocación: el piso. Dimensiones: 25.5cm de ancho, 39.9cm de alto y 29.1cm de profundidad. Tiempo de carga de la batería: 2.5h.</t>
  </si>
  <si>
    <t>NEXT</t>
  </si>
  <si>
    <t>Video Capture</t>
  </si>
  <si>
    <t>Viltrox</t>
  </si>
  <si>
    <t>samsung</t>
  </si>
  <si>
    <t>ERGONOMUS 
O
NB North Bayou</t>
  </si>
  <si>
    <t xml:space="preserve">30 DÍAS </t>
  </si>
  <si>
    <t>SERLE</t>
  </si>
  <si>
    <t>MARCA:  SHARP  REFERENCIA:   XP-M421W-W DESCRIPCION : Sharp XP-M421W-W
Proyector de 4,200 lumens tipo
laser fosforo, Tipo DLP ,
MODEL: XP-M421W-W,
resolucion WXGA 1280x800,
Relacion de contraste:
50,000:1, Fuente de luz: Hasta
20,000 horas (hasta el brillo de
50%)</t>
  </si>
  <si>
    <t xml:space="preserve">MARCA: SAMSUNG  REFERENCIA: LH85BEFHLGKXZL   DESCRIPCION : MONITOR DIGITAL SIGNAGE:
• Marca: Samsung
• Monitor semi-industrial HDR
• Tamaño de pantalla 85”
• Trabajo 16/7
• Resolución nativa (3840x2160)
• Entradas de video HDMI
• Retroiluminación LED
• Panel LCD
• Wi-Fi – Bluetooth 5.2 </t>
  </si>
  <si>
    <t>MARCA:  SAMSUNG  REFERENCIAS:  LH55BEFHLGKXZLDESCRIPCION:  MONITOR DIGITAL SIGNAGE:
• Marca: Samsung
• Monitor semi-industrial HDR
• Tamaño de pantalla 55”
• Trabajo 16/7
• Resolución nativa (3840x2160)
• Entradas de video HDMI
• Retroiluminación LED
• Panel LCD
• Wi-Fi – Bluetooth 5.2</t>
  </si>
  <si>
    <t xml:space="preserve">MARCA: SAMSUNG  REFERENCIA:  LH75BEFHLGKXZL DESCRIPCION: Monitor semi-industrial HDR Tamaño de pantalla 75 Trabajo 16/7 Resolución nativa (3840x2160) Entradas de video HDMI Retroiluminación LED Panel LCD Wi-Fi Bluetooth 5.2 </t>
  </si>
  <si>
    <t>MARCA:  INSTA 360 REFEENCIA:  Insta360 X5 360 DESCRIPCION: Cámara De Accion Insta360 X5 Essentials Bundle Negro</t>
  </si>
  <si>
    <t>MARCA: SONY  REFERNECIA:  A7 IV  DESCRIPCION:  FE 12-24mm F4 G SEL1224G</t>
  </si>
  <si>
    <t>MARCA: SONY    REFERNECIA: FE 12-24 MM DESCRIPCION: Sony a7 IV con 28-70mm</t>
  </si>
  <si>
    <t>MARCA: SONY   REFERNECIA:  FE 24-70 mm F2.8 GM  DESCRIPCION:  Sony FE 24-70mm F2.8 GM</t>
  </si>
  <si>
    <t>MARCA: SONY  REFERNECIA: FE 16-35mm F2.8 GM DESCRIPICON:  Sony FE 16-35mm F2.8 GM</t>
  </si>
  <si>
    <t>MARCA: SONY REFERNECIA:  G MASTER FE 100-400 MM  DESCRIPCION:  Sony FE 100-400mm F2.8 GM</t>
  </si>
  <si>
    <t>MARCA: SAMSUNG  REFERNECIA:  LH75BEFHLGKXZL   DESCRIPCION:  MONITOR DIGITAL SIGNAGE:
• Marca: Samsung
• Monitor semi-industrial HDR
• Tamaño de pantalla 75”
• Trabajo 16/7
• Resolución nativa (3840x2160)
• Entradas de video HDMI
• Retroiluminación LED
• Panel LCD
• Wi-Fi – Bluetooth 5.2</t>
  </si>
  <si>
    <t xml:space="preserve">75 DIAS CALENDARIOS </t>
  </si>
  <si>
    <t>TECNOLIGIA AUDIOVISUAL SAS</t>
  </si>
  <si>
    <t>TECNOPHONE</t>
  </si>
  <si>
    <t xml:space="preserve">	Marca: SHARP
•	Modelo: XP-M421W-W
•	Luminosidad: 4200 ANSI Lumens
•	Fuente de luz: Láser
•	Resolución: WXGA (1280x 800) 
•	Salida des-embebida de audio 3.5 mm. 
•	Relación de Contraste 50.000:1
•	Puerto de control RS232</t>
  </si>
  <si>
    <t>• Marca: Samsung
• Monitor semi-industrial HDR
• Tamaño de pantalla 85”
• Trabajo 16/7
• Resolución nativa (3840x2160)
• Entradas de video HDMI
• Retroiluminación LED
• Panel LCD
• Wi-Fi – Bluetooth 5.2</t>
  </si>
  <si>
    <t>• Marca: Samsung
• Monitor semi-industrial HDR
• Tamaño de pantalla 55”
• Trabajo 16/7
• Resolución nativa (3840x2160)
• Entradas de video HDMI
• Retroiluminación LED
• Panel LCD
• Wi-Fi – Bluetooth 5.2</t>
  </si>
  <si>
    <t>Marca: Samsung
• Monitor semi-industrial HDR
• Tamaño de pantalla 75”
• Trabajo 16/7
• Resolución nativa (3840x2160)
• Entradas de video HDMI
• Retroiluminación LED
• Panel LCD
• Wi-Fi – Bluetooth 5.2</t>
  </si>
  <si>
    <t>Videoproyector
Sharp XP-M421W-W
Proyector de 4,200 lumens tipo
laser fosforo, Tipo DLP ,
MODEL: XP-M421W-W,
resolucion WXGA 1280x800,
Relacion de contraste:
50,000:1, Fuente de luz: Hasta
20,000 horas (hasta el brillo de
50%)
Referencia: XP -M421W-W</t>
  </si>
  <si>
    <t>Sharp</t>
  </si>
  <si>
    <t>Caja Activa Portátil JBL Eon One Compact
Voltaje: 5V.
Es manos libres.
Tipo de parlante: woofer tweeter.
Con conectividad bluetooth.
Batería recargable.
Respuesta mínima de frecuencia de 37.5Hz y máxima de 20kHz.
Potencia de 150W.
Conector de entrada: XLR/TRS.
Lugar de colocación: el piso.
Dimensiones: 25.5cm de ancho, 39.9cm de alto y 29.1cm de profundidad.
Tiempo de carga de la batería: 2.5h.
Referencia: JBL EON One Compact</t>
  </si>
  <si>
    <t xml:space="preserve">MONITOR SEMI INDUSTRIAL
MONITOR DIGITAL SIGNAGE:
• Marca: Samsung
• Monitor semi-industrial HDR
• Tamaño de pantalla 55”
• Trabajo 16/7
• Resolución nativa (3840x2160)
• Entradas de video HDMI
• Retroiluminación LED
• Panel LCD
• Wi-Fi – Bluetooth 5.2
Referencia: LH55QBCEBGCXGO	
</t>
  </si>
  <si>
    <t xml:space="preserve">Micrófono
Micrófono Amcrest Podcast Para Streaming, Grabación De Vo…
Referencia: AM430-BPS
</t>
  </si>
  <si>
    <t xml:space="preserve">monitores Digital 75"
Monitor semi-industrial HDR Tamaño de pantalla 75 Trabajo 16/7 Resolución nativa (3840x2160) Entradas de video HDMI Retroiluminación LED Panel LCD Wi-Fi Bluetooth 5.2
Referencia:LH75QBCEBGCXGO	</t>
  </si>
  <si>
    <t xml:space="preserve">Cámara Sony ZV-E10
Sensor Exmor CMOS APS-C de 24.2 MP
Video 4K a 30 fps / Full HD a 120 fps (XAVC S)
Pantalla LCD táctil de 3.0” completamente abatible (ideal
para selfies o grabación frontal)
Sistema de enfoque automático híbrido con detección de
rostro y ojos en tiempo real
ISO 100–32.000 (extensible hasta 51.200)
Ráfaga de hasta 11 fps en modo continuo
Conectividad: USB-C (datos y carga), micro-HDMI, entrada y
salida de audio (3.5 mm)
Conexión inalámbrica: Wi-Fi + Bluetooth (compatible con app
móvil)
Compatible con streaming en vivo vía USB (plug &amp; play)
Batería NP-FW50 con duración aproximada de 440 capturas
Peso: 343 g (con batería y tarjeta)
Incluye lente Sony E PZ 16–50 mm f/3.5–5.6 OSS con
estabilización óptica (zoom motorizado)
Referencia:SOZVE102KBAK	
</t>
  </si>
  <si>
    <t xml:space="preserve">Lente
Lente FE 90 mm F2.8 Macro G OSS
Referencia:SEL90M28G	</t>
  </si>
  <si>
    <t>Monitor de campo
VILTROX DC-550 Pro
Referencia: DC-550 Pro</t>
  </si>
  <si>
    <t xml:space="preserve"> cargador
Cargador de baterías para videocámara profesional Canon XA75
Referencia:Canon CG-800E</t>
  </si>
  <si>
    <t>Baterías
Set de carga Canon XA 75: baterías con cargador. 
Referencia: Bp-820</t>
  </si>
  <si>
    <t xml:space="preserve">Baterías
Batería para dron DJI mavic 3 pro Referencia: bwx260-5000-15.4
</t>
  </si>
  <si>
    <t>Accesorio
Transmisores de señal inalámbrica para streaming de video (Emisor y receptor) Hollyland Mars 4k
Referencia:  1 TX + 1 RX</t>
  </si>
  <si>
    <t xml:space="preserve">Cámara
Cámara De Accion Insta360 X5 Essentials Bundle Negro
Referencia:X5 Combo Essentials
</t>
  </si>
  <si>
    <t>Lente
FE 12-24mm F4 G SEL1224G
Referencia: SEL1224G</t>
  </si>
  <si>
    <t>Cámara
Sony a7 IV con 28-70mm
Referencia:ILCE7M4M/B</t>
  </si>
  <si>
    <t>Lente para cámara
Sony FE 24-70mm F2.8 GM
Referencia:LH75QBCEBGCXGO</t>
  </si>
  <si>
    <t>Lente para cámara
Sony FE 16-35mm F2.8 GM
Referencia: SEL1635GM2</t>
  </si>
  <si>
    <t>Lente para cámara
Sony FE 50mm F2.8 GM
Referencia: SEL2450G</t>
  </si>
  <si>
    <t>Lente para cámara
Sony FE 100-400mm F2.8 GM
Referencia: SEL100400GM</t>
  </si>
  <si>
    <t>Diadema para PC
• Marca: Logitech
• H390
• Conexión USB tipo A
• Micrófono con cancelación de ruido
Referencia: H390</t>
  </si>
  <si>
    <t>Cámara web de computador
• Marca: Logitech
• C922 HD Pro,
• video Full HD 1080p/30fps,
• Audio claro,
• Corrección de luz HD
• Cámara web de PC
• Funciona con Skype
• Zoom, Facetime, PC, portátil, Mac, tableta,
• Color negro.
Referencia:C922 HD Pro</t>
  </si>
  <si>
    <t xml:space="preserve">monitores Digital 75"
MONITOR DIGITAL SIGNAGE:
• Marca: Samsung
• Monitor semi-industrial HDR
• Tamaño de pantalla 75”
• Trabajo 16/7
• Resolución nativa (3840x2160)
• Entradas de video HDMI
• Retroiluminación LED
• Panel LCD
• Wi-Fi – Bluetooth 5.2
Referencia:LH75QBCEBGCXGO	</t>
  </si>
  <si>
    <t>Diadema
JBL Quantum 100M2
Referencia:JBL Quantum 100M2</t>
  </si>
  <si>
    <t>Brazo doble para monitor de escritorio
Soporte Brazo Doble para Portátil y Monitor en Acero ó 
Brazo doble para moitor de escritorio F160 Dual Gas Spring Arm 
Referencia:NB F160-FP</t>
  </si>
  <si>
    <t>North Bayou</t>
  </si>
  <si>
    <t>50 Días</t>
  </si>
  <si>
    <t>3 años en el equipo por defectos de Fabricación y/o 20000 horas en la lampara</t>
  </si>
  <si>
    <t>4 Días</t>
  </si>
  <si>
    <t>15 Días</t>
  </si>
  <si>
    <t>3 Años</t>
  </si>
  <si>
    <t>25 Días</t>
  </si>
  <si>
    <t>35 Días</t>
  </si>
  <si>
    <t>25 Dias</t>
  </si>
  <si>
    <t>100 Dias</t>
  </si>
  <si>
    <t>4 Dias</t>
  </si>
  <si>
    <t>=</t>
  </si>
  <si>
    <t xml:space="preserve">QUANTYC </t>
  </si>
  <si>
    <t>ITEMS</t>
  </si>
  <si>
    <t>1, 2, 5, 13, 33</t>
  </si>
  <si>
    <t>3, 14, 17, 18, 21, 26, 27, 28, 29, 30, 34</t>
  </si>
  <si>
    <t>4, 7, 9, 10, 11, 15, 16, 20, 22, 24, 31, 35</t>
  </si>
  <si>
    <t>6, 12, 19, 23, 25, 32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</si>
</sst>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\ #,##0.00;[Red]\-&quot;$&quot;\ #,##0.00"/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  <numFmt numFmtId="166" formatCode="&quot;$&quot;\ #,##0.00"/>
    <numFmt numFmtId="167" formatCode="&quot;$&quot;#,##0.00"/>
    <numFmt numFmtId="168" formatCode="_-&quot;$&quot;\ * #,##0_-;\-&quot;$&quot;\ * #,##0_-;_-&quot;$&quot;\ * &quot;-&quot;??_-;_-@"/>
    <numFmt numFmtId="169" formatCode="_-&quot;$&quot;\ * #,##0.00_-;\-&quot;$&quot;\ * #,##0.00_-;_-&quot;$&quot;\ * &quot;-&quot;??_-;_-@"/>
  </numFmts>
  <fonts count="4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8"/>
      <color theme="3"/>
      <name val="Calibri"/>
      <family val="2"/>
      <scheme val="maj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9"/>
      <color theme="1"/>
      <name val="Calibri"/>
      <family val="2"/>
      <scheme val="major"/>
    </font>
    <font>
      <b/>
      <sz val="9"/>
      <name val="Calibri"/>
      <family val="2"/>
      <scheme val="major"/>
    </font>
    <font>
      <sz val="9"/>
      <color rgb="FFFF0000"/>
      <name val="Calibri"/>
      <family val="2"/>
      <scheme val="major"/>
    </font>
    <font>
      <sz val="9"/>
      <name val="Calibri"/>
      <family val="2"/>
      <scheme val="major"/>
    </font>
    <font>
      <b/>
      <sz val="9"/>
      <color rgb="FF000000"/>
      <name val="Calibri"/>
      <family val="2"/>
      <scheme val="major"/>
    </font>
    <font>
      <b/>
      <sz val="12"/>
      <color rgb="FF000000"/>
      <name val="Calibri"/>
      <family val="2"/>
      <scheme val="major"/>
    </font>
    <font>
      <b/>
      <sz val="11"/>
      <color rgb="FF000000"/>
      <name val="Calibri"/>
      <family val="2"/>
      <scheme val="major"/>
    </font>
    <font>
      <b/>
      <sz val="14"/>
      <color rgb="FF000000"/>
      <name val="Calibri"/>
      <family val="2"/>
      <scheme val="maj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ajor"/>
    </font>
    <font>
      <sz val="7"/>
      <name val="Calibri"/>
      <family val="2"/>
      <scheme val="major"/>
    </font>
    <font>
      <b/>
      <sz val="9"/>
      <color rgb="FFFF0000"/>
      <name val="Calibri"/>
      <family val="2"/>
      <scheme val="major"/>
    </font>
    <font>
      <sz val="12"/>
      <color rgb="FF000000"/>
      <name val="Calibri"/>
      <family val="2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DDF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2ABEF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0" fontId="8" fillId="0" borderId="1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6" fillId="7" borderId="7" applyNumberFormat="0" applyAlignment="0" applyProtection="0"/>
    <xf numFmtId="0" fontId="17" fillId="8" borderId="8" applyNumberFormat="0" applyAlignment="0" applyProtection="0"/>
    <xf numFmtId="0" fontId="18" fillId="8" borderId="7" applyNumberFormat="0" applyAlignment="0" applyProtection="0"/>
    <xf numFmtId="0" fontId="19" fillId="0" borderId="9" applyNumberFormat="0" applyFill="0" applyAlignment="0" applyProtection="0"/>
    <xf numFmtId="0" fontId="20" fillId="9" borderId="10" applyNumberFormat="0" applyAlignment="0" applyProtection="0"/>
    <xf numFmtId="0" fontId="23" fillId="0" borderId="12" applyNumberFormat="0" applyFill="0" applyAlignment="0" applyProtection="0"/>
    <xf numFmtId="0" fontId="7" fillId="0" borderId="1"/>
    <xf numFmtId="164" fontId="7" fillId="0" borderId="1" applyFont="0" applyFill="0" applyBorder="0" applyAlignment="0" applyProtection="0"/>
    <xf numFmtId="0" fontId="9" fillId="0" borderId="1" applyNumberFormat="0" applyFill="0" applyBorder="0" applyAlignment="0" applyProtection="0"/>
    <xf numFmtId="0" fontId="12" fillId="0" borderId="1" applyNumberFormat="0" applyFill="0" applyBorder="0" applyAlignment="0" applyProtection="0"/>
    <xf numFmtId="0" fontId="13" fillId="4" borderId="1" applyNumberFormat="0" applyBorder="0" applyAlignment="0" applyProtection="0"/>
    <xf numFmtId="0" fontId="14" fillId="5" borderId="1" applyNumberFormat="0" applyBorder="0" applyAlignment="0" applyProtection="0"/>
    <xf numFmtId="0" fontId="15" fillId="6" borderId="1" applyNumberFormat="0" applyBorder="0" applyAlignment="0" applyProtection="0"/>
    <xf numFmtId="0" fontId="21" fillId="0" borderId="1" applyNumberFormat="0" applyFill="0" applyBorder="0" applyAlignment="0" applyProtection="0"/>
    <xf numFmtId="0" fontId="7" fillId="10" borderId="11" applyNumberFormat="0" applyFont="0" applyAlignment="0" applyProtection="0"/>
    <xf numFmtId="0" fontId="22" fillId="0" borderId="1" applyNumberFormat="0" applyFill="0" applyBorder="0" applyAlignment="0" applyProtection="0"/>
    <xf numFmtId="0" fontId="24" fillId="11" borderId="1" applyNumberFormat="0" applyBorder="0" applyAlignment="0" applyProtection="0"/>
    <xf numFmtId="0" fontId="7" fillId="12" borderId="1" applyNumberFormat="0" applyBorder="0" applyAlignment="0" applyProtection="0"/>
    <xf numFmtId="0" fontId="7" fillId="13" borderId="1" applyNumberFormat="0" applyBorder="0" applyAlignment="0" applyProtection="0"/>
    <xf numFmtId="0" fontId="24" fillId="14" borderId="1" applyNumberFormat="0" applyBorder="0" applyAlignment="0" applyProtection="0"/>
    <xf numFmtId="0" fontId="24" fillId="15" borderId="1" applyNumberFormat="0" applyBorder="0" applyAlignment="0" applyProtection="0"/>
    <xf numFmtId="0" fontId="7" fillId="16" borderId="1" applyNumberFormat="0" applyBorder="0" applyAlignment="0" applyProtection="0"/>
    <xf numFmtId="0" fontId="7" fillId="17" borderId="1" applyNumberFormat="0" applyBorder="0" applyAlignment="0" applyProtection="0"/>
    <xf numFmtId="0" fontId="24" fillId="18" borderId="1" applyNumberFormat="0" applyBorder="0" applyAlignment="0" applyProtection="0"/>
    <xf numFmtId="0" fontId="24" fillId="19" borderId="1" applyNumberFormat="0" applyBorder="0" applyAlignment="0" applyProtection="0"/>
    <xf numFmtId="0" fontId="7" fillId="20" borderId="1" applyNumberFormat="0" applyBorder="0" applyAlignment="0" applyProtection="0"/>
    <xf numFmtId="0" fontId="7" fillId="21" borderId="1" applyNumberFormat="0" applyBorder="0" applyAlignment="0" applyProtection="0"/>
    <xf numFmtId="0" fontId="24" fillId="22" borderId="1" applyNumberFormat="0" applyBorder="0" applyAlignment="0" applyProtection="0"/>
    <xf numFmtId="0" fontId="24" fillId="23" borderId="1" applyNumberFormat="0" applyBorder="0" applyAlignment="0" applyProtection="0"/>
    <xf numFmtId="0" fontId="7" fillId="24" borderId="1" applyNumberFormat="0" applyBorder="0" applyAlignment="0" applyProtection="0"/>
    <xf numFmtId="0" fontId="7" fillId="25" borderId="1" applyNumberFormat="0" applyBorder="0" applyAlignment="0" applyProtection="0"/>
    <xf numFmtId="0" fontId="24" fillId="26" borderId="1" applyNumberFormat="0" applyBorder="0" applyAlignment="0" applyProtection="0"/>
    <xf numFmtId="0" fontId="24" fillId="27" borderId="1" applyNumberFormat="0" applyBorder="0" applyAlignment="0" applyProtection="0"/>
    <xf numFmtId="0" fontId="7" fillId="28" borderId="1" applyNumberFormat="0" applyBorder="0" applyAlignment="0" applyProtection="0"/>
    <xf numFmtId="0" fontId="7" fillId="29" borderId="1" applyNumberFormat="0" applyBorder="0" applyAlignment="0" applyProtection="0"/>
    <xf numFmtId="0" fontId="24" fillId="30" borderId="1" applyNumberFormat="0" applyBorder="0" applyAlignment="0" applyProtection="0"/>
    <xf numFmtId="0" fontId="24" fillId="31" borderId="1" applyNumberFormat="0" applyBorder="0" applyAlignment="0" applyProtection="0"/>
    <xf numFmtId="0" fontId="7" fillId="32" borderId="1" applyNumberFormat="0" applyBorder="0" applyAlignment="0" applyProtection="0"/>
    <xf numFmtId="0" fontId="7" fillId="33" borderId="1" applyNumberFormat="0" applyBorder="0" applyAlignment="0" applyProtection="0"/>
    <xf numFmtId="0" fontId="24" fillId="34" borderId="1" applyNumberFormat="0" applyBorder="0" applyAlignment="0" applyProtection="0"/>
    <xf numFmtId="164" fontId="25" fillId="0" borderId="0" applyFont="0" applyFill="0" applyBorder="0" applyAlignment="0" applyProtection="0"/>
    <xf numFmtId="0" fontId="6" fillId="0" borderId="1"/>
    <xf numFmtId="0" fontId="26" fillId="0" borderId="1" applyNumberFormat="0" applyFill="0" applyBorder="0" applyAlignment="0" applyProtection="0"/>
    <xf numFmtId="0" fontId="13" fillId="4" borderId="1" applyNumberFormat="0" applyBorder="0" applyAlignment="0" applyProtection="0"/>
    <xf numFmtId="0" fontId="6" fillId="10" borderId="11" applyNumberFormat="0" applyFont="0" applyAlignment="0" applyProtection="0"/>
    <xf numFmtId="0" fontId="6" fillId="12" borderId="1" applyNumberFormat="0" applyBorder="0" applyAlignment="0" applyProtection="0"/>
    <xf numFmtId="0" fontId="6" fillId="13" borderId="1" applyNumberFormat="0" applyBorder="0" applyAlignment="0" applyProtection="0"/>
    <xf numFmtId="0" fontId="6" fillId="16" borderId="1" applyNumberFormat="0" applyBorder="0" applyAlignment="0" applyProtection="0"/>
    <xf numFmtId="0" fontId="6" fillId="17" borderId="1" applyNumberFormat="0" applyBorder="0" applyAlignment="0" applyProtection="0"/>
    <xf numFmtId="0" fontId="6" fillId="20" borderId="1" applyNumberFormat="0" applyBorder="0" applyAlignment="0" applyProtection="0"/>
    <xf numFmtId="0" fontId="6" fillId="21" borderId="1" applyNumberFormat="0" applyBorder="0" applyAlignment="0" applyProtection="0"/>
    <xf numFmtId="0" fontId="6" fillId="24" borderId="1" applyNumberFormat="0" applyBorder="0" applyAlignment="0" applyProtection="0"/>
    <xf numFmtId="0" fontId="6" fillId="25" borderId="1" applyNumberFormat="0" applyBorder="0" applyAlignment="0" applyProtection="0"/>
    <xf numFmtId="0" fontId="6" fillId="28" borderId="1" applyNumberFormat="0" applyBorder="0" applyAlignment="0" applyProtection="0"/>
    <xf numFmtId="0" fontId="6" fillId="29" borderId="1" applyNumberFormat="0" applyBorder="0" applyAlignment="0" applyProtection="0"/>
    <xf numFmtId="0" fontId="6" fillId="32" borderId="1" applyNumberFormat="0" applyBorder="0" applyAlignment="0" applyProtection="0"/>
    <xf numFmtId="0" fontId="6" fillId="33" borderId="1" applyNumberFormat="0" applyBorder="0" applyAlignment="0" applyProtection="0"/>
    <xf numFmtId="44" fontId="6" fillId="0" borderId="1" applyFont="0" applyFill="0" applyBorder="0" applyAlignment="0" applyProtection="0"/>
    <xf numFmtId="9" fontId="6" fillId="0" borderId="1" applyFont="0" applyFill="0" applyBorder="0" applyAlignment="0" applyProtection="0"/>
    <xf numFmtId="9" fontId="27" fillId="0" borderId="0" applyFont="0" applyFill="0" applyBorder="0" applyAlignment="0" applyProtection="0"/>
    <xf numFmtId="0" fontId="5" fillId="0" borderId="1"/>
    <xf numFmtId="42" fontId="5" fillId="0" borderId="1" applyFont="0" applyFill="0" applyBorder="0" applyAlignment="0" applyProtection="0"/>
    <xf numFmtId="9" fontId="5" fillId="0" borderId="1" applyFont="0" applyFill="0" applyBorder="0" applyAlignment="0" applyProtection="0"/>
    <xf numFmtId="0" fontId="5" fillId="0" borderId="1"/>
    <xf numFmtId="0" fontId="4" fillId="0" borderId="1"/>
    <xf numFmtId="44" fontId="4" fillId="0" borderId="1" applyFont="0" applyFill="0" applyBorder="0" applyAlignment="0" applyProtection="0"/>
    <xf numFmtId="44" fontId="4" fillId="0" borderId="1" applyFont="0" applyFill="0" applyBorder="0" applyAlignment="0" applyProtection="0"/>
    <xf numFmtId="44" fontId="4" fillId="0" borderId="1" applyFont="0" applyFill="0" applyBorder="0" applyAlignment="0" applyProtection="0"/>
    <xf numFmtId="44" fontId="4" fillId="0" borderId="1" applyFont="0" applyFill="0" applyBorder="0" applyAlignment="0" applyProtection="0"/>
    <xf numFmtId="44" fontId="4" fillId="0" borderId="1" applyFont="0" applyFill="0" applyBorder="0" applyAlignment="0" applyProtection="0"/>
    <xf numFmtId="0" fontId="28" fillId="0" borderId="1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2" fillId="0" borderId="1"/>
    <xf numFmtId="44" fontId="2" fillId="0" borderId="1" applyFont="0" applyFill="0" applyBorder="0" applyAlignment="0" applyProtection="0"/>
    <xf numFmtId="44" fontId="2" fillId="0" borderId="1" applyFont="0" applyFill="0" applyBorder="0" applyAlignment="0" applyProtection="0"/>
    <xf numFmtId="44" fontId="2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1" fillId="0" borderId="1" applyFont="0" applyFill="0" applyBorder="0" applyAlignment="0" applyProtection="0"/>
  </cellStyleXfs>
  <cellXfs count="194">
    <xf numFmtId="0" fontId="0" fillId="0" borderId="0" xfId="0"/>
    <xf numFmtId="0" fontId="29" fillId="2" borderId="0" xfId="0" applyFont="1" applyFill="1" applyAlignment="1" applyProtection="1">
      <alignment horizontal="center"/>
      <protection locked="0"/>
    </xf>
    <xf numFmtId="0" fontId="30" fillId="0" borderId="0" xfId="0" applyFont="1"/>
    <xf numFmtId="0" fontId="29" fillId="2" borderId="0" xfId="0" applyFont="1" applyFill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0" fontId="31" fillId="2" borderId="0" xfId="0" applyFont="1" applyFill="1" applyProtection="1">
      <protection locked="0"/>
    </xf>
    <xf numFmtId="9" fontId="30" fillId="0" borderId="0" xfId="64" applyFont="1" applyAlignment="1"/>
    <xf numFmtId="164" fontId="30" fillId="0" borderId="0" xfId="45" applyFont="1" applyAlignment="1"/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5" borderId="13" xfId="0" applyNumberFormat="1" applyFont="1" applyFill="1" applyBorder="1" applyAlignment="1" applyProtection="1">
      <alignment horizontal="center" vertical="center" wrapText="1"/>
      <protection locked="0"/>
    </xf>
    <xf numFmtId="9" fontId="29" fillId="35" borderId="13" xfId="64" applyFont="1" applyFill="1" applyBorder="1" applyAlignment="1" applyProtection="1">
      <alignment horizontal="center" vertical="center" wrapText="1"/>
      <protection locked="0"/>
    </xf>
    <xf numFmtId="164" fontId="29" fillId="35" borderId="13" xfId="45" applyFont="1" applyFill="1" applyBorder="1" applyAlignment="1" applyProtection="1">
      <alignment horizontal="center" vertical="center" wrapText="1"/>
      <protection locked="0"/>
    </xf>
    <xf numFmtId="3" fontId="32" fillId="35" borderId="13" xfId="1" applyNumberFormat="1" applyFont="1" applyFill="1" applyBorder="1" applyAlignment="1">
      <alignment horizontal="center" vertical="center" wrapText="1"/>
    </xf>
    <xf numFmtId="0" fontId="32" fillId="35" borderId="13" xfId="1" applyFont="1" applyFill="1" applyBorder="1" applyAlignment="1">
      <alignment horizontal="center" vertical="center" wrapText="1"/>
    </xf>
    <xf numFmtId="3" fontId="29" fillId="36" borderId="13" xfId="0" applyNumberFormat="1" applyFont="1" applyFill="1" applyBorder="1" applyAlignment="1" applyProtection="1">
      <alignment horizontal="center" vertical="center" wrapText="1"/>
      <protection locked="0"/>
    </xf>
    <xf numFmtId="3" fontId="32" fillId="36" borderId="13" xfId="1" applyNumberFormat="1" applyFont="1" applyFill="1" applyBorder="1" applyAlignment="1">
      <alignment horizontal="center" vertical="center" wrapText="1"/>
    </xf>
    <xf numFmtId="3" fontId="29" fillId="37" borderId="13" xfId="0" applyNumberFormat="1" applyFont="1" applyFill="1" applyBorder="1" applyAlignment="1" applyProtection="1">
      <alignment horizontal="center" vertical="center" wrapText="1"/>
      <protection locked="0"/>
    </xf>
    <xf numFmtId="3" fontId="32" fillId="37" borderId="13" xfId="1" applyNumberFormat="1" applyFont="1" applyFill="1" applyBorder="1" applyAlignment="1">
      <alignment horizontal="center" vertical="center" wrapText="1"/>
    </xf>
    <xf numFmtId="3" fontId="29" fillId="38" borderId="13" xfId="0" applyNumberFormat="1" applyFont="1" applyFill="1" applyBorder="1" applyAlignment="1" applyProtection="1">
      <alignment horizontal="center" vertical="center" wrapText="1"/>
      <protection locked="0"/>
    </xf>
    <xf numFmtId="9" fontId="29" fillId="38" borderId="13" xfId="64" applyFont="1" applyFill="1" applyBorder="1" applyAlignment="1" applyProtection="1">
      <alignment horizontal="center" vertical="center" wrapText="1"/>
      <protection locked="0"/>
    </xf>
    <xf numFmtId="164" fontId="29" fillId="38" borderId="13" xfId="45" applyFont="1" applyFill="1" applyBorder="1" applyAlignment="1" applyProtection="1">
      <alignment horizontal="center" vertical="center" wrapText="1"/>
      <protection locked="0"/>
    </xf>
    <xf numFmtId="3" fontId="32" fillId="38" borderId="13" xfId="1" applyNumberFormat="1" applyFont="1" applyFill="1" applyBorder="1" applyAlignment="1">
      <alignment horizontal="center" vertical="center" wrapText="1"/>
    </xf>
    <xf numFmtId="0" fontId="32" fillId="38" borderId="13" xfId="1" applyFont="1" applyFill="1" applyBorder="1" applyAlignment="1">
      <alignment horizontal="center" vertical="center" wrapText="1"/>
    </xf>
    <xf numFmtId="3" fontId="29" fillId="40" borderId="13" xfId="0" applyNumberFormat="1" applyFont="1" applyFill="1" applyBorder="1" applyAlignment="1" applyProtection="1">
      <alignment horizontal="center" vertical="center" wrapText="1"/>
      <protection locked="0"/>
    </xf>
    <xf numFmtId="3" fontId="32" fillId="40" borderId="13" xfId="1" applyNumberFormat="1" applyFont="1" applyFill="1" applyBorder="1" applyAlignment="1">
      <alignment horizontal="center" vertical="center" wrapText="1"/>
    </xf>
    <xf numFmtId="165" fontId="30" fillId="35" borderId="2" xfId="45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3" fontId="29" fillId="35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Border="1"/>
    <xf numFmtId="3" fontId="29" fillId="36" borderId="2" xfId="0" applyNumberFormat="1" applyFont="1" applyFill="1" applyBorder="1" applyAlignment="1" applyProtection="1">
      <alignment horizontal="center" vertical="center" wrapText="1"/>
      <protection locked="0"/>
    </xf>
    <xf numFmtId="4" fontId="29" fillId="37" borderId="2" xfId="0" applyNumberFormat="1" applyFont="1" applyFill="1" applyBorder="1" applyAlignment="1" applyProtection="1">
      <alignment horizontal="center" vertical="center" wrapText="1"/>
      <protection locked="0"/>
    </xf>
    <xf numFmtId="3" fontId="29" fillId="39" borderId="13" xfId="0" applyNumberFormat="1" applyFont="1" applyFill="1" applyBorder="1" applyAlignment="1" applyProtection="1">
      <alignment horizontal="center" vertical="center" wrapText="1"/>
      <protection locked="0"/>
    </xf>
    <xf numFmtId="3" fontId="29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/>
    <xf numFmtId="0" fontId="30" fillId="0" borderId="0" xfId="0" applyFont="1" applyAlignment="1">
      <alignment horizontal="center" vertical="center"/>
    </xf>
    <xf numFmtId="0" fontId="30" fillId="0" borderId="2" xfId="0" applyFont="1" applyBorder="1"/>
    <xf numFmtId="3" fontId="29" fillId="0" borderId="2" xfId="0" applyNumberFormat="1" applyFont="1" applyBorder="1" applyAlignment="1" applyProtection="1">
      <alignment horizontal="center" vertical="center" wrapText="1"/>
      <protection locked="0"/>
    </xf>
    <xf numFmtId="165" fontId="30" fillId="0" borderId="2" xfId="0" applyNumberFormat="1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 wrapText="1"/>
    </xf>
    <xf numFmtId="165" fontId="37" fillId="0" borderId="2" xfId="0" applyNumberFormat="1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left" vertical="center" wrapText="1"/>
    </xf>
    <xf numFmtId="3" fontId="34" fillId="2" borderId="18" xfId="0" applyNumberFormat="1" applyFont="1" applyFill="1" applyBorder="1" applyAlignment="1">
      <alignment horizontal="center" vertical="center" wrapText="1"/>
    </xf>
    <xf numFmtId="0" fontId="31" fillId="41" borderId="20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3" fontId="33" fillId="2" borderId="18" xfId="0" applyNumberFormat="1" applyFont="1" applyFill="1" applyBorder="1" applyAlignment="1">
      <alignment horizontal="center" vertical="center" wrapText="1"/>
    </xf>
    <xf numFmtId="0" fontId="31" fillId="36" borderId="20" xfId="0" applyFont="1" applyFill="1" applyBorder="1" applyAlignment="1">
      <alignment horizontal="center" vertical="center" wrapText="1"/>
    </xf>
    <xf numFmtId="0" fontId="31" fillId="42" borderId="20" xfId="0" applyFont="1" applyFill="1" applyBorder="1" applyAlignment="1">
      <alignment horizontal="center" vertical="center" wrapText="1"/>
    </xf>
    <xf numFmtId="0" fontId="31" fillId="35" borderId="20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left" vertical="center" wrapText="1"/>
    </xf>
    <xf numFmtId="9" fontId="29" fillId="37" borderId="13" xfId="0" applyNumberFormat="1" applyFont="1" applyFill="1" applyBorder="1" applyAlignment="1" applyProtection="1">
      <alignment horizontal="center" vertical="center" wrapText="1"/>
      <protection locked="0"/>
    </xf>
    <xf numFmtId="164" fontId="30" fillId="41" borderId="0" xfId="45" applyFont="1" applyFill="1"/>
    <xf numFmtId="0" fontId="30" fillId="0" borderId="0" xfId="0" applyFont="1" applyAlignment="1">
      <alignment wrapText="1"/>
    </xf>
    <xf numFmtId="3" fontId="29" fillId="38" borderId="2" xfId="0" applyNumberFormat="1" applyFont="1" applyFill="1" applyBorder="1" applyAlignment="1" applyProtection="1">
      <alignment horizontal="center" vertical="center" wrapText="1"/>
      <protection locked="0"/>
    </xf>
    <xf numFmtId="3" fontId="29" fillId="43" borderId="2" xfId="0" applyNumberFormat="1" applyFont="1" applyFill="1" applyBorder="1" applyAlignment="1" applyProtection="1">
      <alignment horizontal="center" vertical="center" wrapText="1"/>
      <protection locked="0"/>
    </xf>
    <xf numFmtId="3" fontId="32" fillId="43" borderId="2" xfId="1" applyNumberFormat="1" applyFont="1" applyFill="1" applyBorder="1" applyAlignment="1">
      <alignment horizontal="center" vertical="center" wrapText="1"/>
    </xf>
    <xf numFmtId="9" fontId="29" fillId="43" borderId="13" xfId="64" applyFont="1" applyFill="1" applyBorder="1" applyAlignment="1" applyProtection="1">
      <alignment horizontal="center" vertical="center" wrapText="1"/>
      <protection locked="0"/>
    </xf>
    <xf numFmtId="0" fontId="31" fillId="43" borderId="2" xfId="0" applyFont="1" applyFill="1" applyBorder="1" applyAlignment="1">
      <alignment horizontal="center" vertical="center" wrapText="1"/>
    </xf>
    <xf numFmtId="8" fontId="31" fillId="43" borderId="2" xfId="0" applyNumberFormat="1" applyFont="1" applyFill="1" applyBorder="1" applyAlignment="1">
      <alignment horizontal="right" vertical="center" wrapText="1"/>
    </xf>
    <xf numFmtId="0" fontId="30" fillId="43" borderId="2" xfId="0" applyFont="1" applyFill="1" applyBorder="1" applyAlignment="1">
      <alignment horizontal="center" vertical="center"/>
    </xf>
    <xf numFmtId="167" fontId="31" fillId="43" borderId="2" xfId="0" applyNumberFormat="1" applyFont="1" applyFill="1" applyBorder="1" applyAlignment="1">
      <alignment horizontal="right" vertical="center" wrapText="1"/>
    </xf>
    <xf numFmtId="164" fontId="31" fillId="43" borderId="2" xfId="45" applyFont="1" applyFill="1" applyBorder="1" applyAlignment="1">
      <alignment horizontal="right" vertical="center" wrapText="1"/>
    </xf>
    <xf numFmtId="3" fontId="29" fillId="43" borderId="13" xfId="0" applyNumberFormat="1" applyFont="1" applyFill="1" applyBorder="1" applyAlignment="1" applyProtection="1">
      <alignment horizontal="center" vertical="center" wrapText="1"/>
      <protection locked="0"/>
    </xf>
    <xf numFmtId="0" fontId="31" fillId="35" borderId="2" xfId="0" applyFont="1" applyFill="1" applyBorder="1" applyAlignment="1">
      <alignment horizontal="center" vertical="center" wrapText="1"/>
    </xf>
    <xf numFmtId="0" fontId="30" fillId="35" borderId="2" xfId="0" applyFont="1" applyFill="1" applyBorder="1" applyAlignment="1">
      <alignment horizontal="center" vertical="center"/>
    </xf>
    <xf numFmtId="166" fontId="31" fillId="35" borderId="2" xfId="66" applyNumberFormat="1" applyFont="1" applyFill="1" applyBorder="1" applyAlignment="1" applyProtection="1">
      <alignment horizontal="center" vertical="center" wrapText="1"/>
      <protection locked="0"/>
    </xf>
    <xf numFmtId="9" fontId="29" fillId="36" borderId="13" xfId="64" applyFont="1" applyFill="1" applyBorder="1" applyAlignment="1" applyProtection="1">
      <alignment horizontal="center" vertical="center" wrapText="1"/>
      <protection locked="0"/>
    </xf>
    <xf numFmtId="2" fontId="31" fillId="36" borderId="18" xfId="0" applyNumberFormat="1" applyFont="1" applyFill="1" applyBorder="1" applyAlignment="1">
      <alignment horizontal="center" vertical="center" wrapText="1"/>
    </xf>
    <xf numFmtId="2" fontId="30" fillId="36" borderId="2" xfId="0" applyNumberFormat="1" applyFont="1" applyFill="1" applyBorder="1" applyAlignment="1">
      <alignment horizontal="center" vertical="center" wrapText="1"/>
    </xf>
    <xf numFmtId="0" fontId="31" fillId="36" borderId="2" xfId="0" applyFont="1" applyFill="1" applyBorder="1" applyAlignment="1">
      <alignment horizontal="center" vertical="center" wrapText="1"/>
    </xf>
    <xf numFmtId="165" fontId="30" fillId="36" borderId="2" xfId="45" applyNumberFormat="1" applyFont="1" applyFill="1" applyBorder="1" applyAlignment="1">
      <alignment vertical="center"/>
    </xf>
    <xf numFmtId="0" fontId="39" fillId="40" borderId="18" xfId="0" applyFont="1" applyFill="1" applyBorder="1" applyAlignment="1">
      <alignment horizontal="left" vertical="center" wrapText="1"/>
    </xf>
    <xf numFmtId="0" fontId="40" fillId="40" borderId="18" xfId="0" applyFont="1" applyFill="1" applyBorder="1" applyAlignment="1">
      <alignment horizontal="center" vertical="center" wrapText="1"/>
    </xf>
    <xf numFmtId="9" fontId="29" fillId="40" borderId="13" xfId="0" applyNumberFormat="1" applyFont="1" applyFill="1" applyBorder="1" applyAlignment="1" applyProtection="1">
      <alignment horizontal="center" vertical="center" wrapText="1"/>
      <protection locked="0"/>
    </xf>
    <xf numFmtId="0" fontId="39" fillId="40" borderId="18" xfId="0" applyFont="1" applyFill="1" applyBorder="1" applyAlignment="1">
      <alignment horizontal="center" vertical="center" wrapText="1"/>
    </xf>
    <xf numFmtId="169" fontId="39" fillId="40" borderId="18" xfId="0" applyNumberFormat="1" applyFont="1" applyFill="1" applyBorder="1" applyAlignment="1">
      <alignment horizontal="left" vertical="center" wrapText="1"/>
    </xf>
    <xf numFmtId="164" fontId="31" fillId="40" borderId="2" xfId="45" applyFont="1" applyFill="1" applyBorder="1" applyAlignment="1">
      <alignment horizontal="center" vertical="center" wrapText="1"/>
    </xf>
    <xf numFmtId="0" fontId="31" fillId="37" borderId="18" xfId="0" applyFont="1" applyFill="1" applyBorder="1" applyAlignment="1">
      <alignment horizontal="left" vertical="center" wrapText="1"/>
    </xf>
    <xf numFmtId="9" fontId="30" fillId="37" borderId="2" xfId="0" applyNumberFormat="1" applyFont="1" applyFill="1" applyBorder="1" applyAlignment="1">
      <alignment horizontal="center" vertical="center"/>
    </xf>
    <xf numFmtId="44" fontId="31" fillId="37" borderId="2" xfId="73" applyFont="1" applyFill="1" applyBorder="1" applyAlignment="1">
      <alignment horizontal="center" vertical="center" wrapText="1"/>
    </xf>
    <xf numFmtId="0" fontId="31" fillId="37" borderId="2" xfId="69" applyFont="1" applyFill="1" applyBorder="1" applyAlignment="1">
      <alignment horizontal="center" vertical="center" wrapText="1"/>
    </xf>
    <xf numFmtId="0" fontId="31" fillId="38" borderId="18" xfId="0" applyFont="1" applyFill="1" applyBorder="1" applyAlignment="1">
      <alignment horizontal="left" vertical="center" wrapText="1"/>
    </xf>
    <xf numFmtId="9" fontId="30" fillId="38" borderId="2" xfId="0" applyNumberFormat="1" applyFont="1" applyFill="1" applyBorder="1" applyAlignment="1">
      <alignment horizontal="center" vertical="center"/>
    </xf>
    <xf numFmtId="0" fontId="31" fillId="38" borderId="18" xfId="0" applyFont="1" applyFill="1" applyBorder="1" applyAlignment="1">
      <alignment horizontal="center" vertical="center" wrapText="1"/>
    </xf>
    <xf numFmtId="0" fontId="30" fillId="38" borderId="2" xfId="0" applyFont="1" applyFill="1" applyBorder="1" applyAlignment="1">
      <alignment horizontal="center" vertical="center"/>
    </xf>
    <xf numFmtId="164" fontId="34" fillId="38" borderId="2" xfId="45" applyFont="1" applyFill="1" applyBorder="1" applyAlignment="1">
      <alignment horizontal="center" vertical="center" wrapText="1"/>
    </xf>
    <xf numFmtId="168" fontId="31" fillId="38" borderId="2" xfId="75" applyNumberFormat="1" applyFont="1" applyFill="1" applyBorder="1" applyAlignment="1">
      <alignment horizontal="center" vertical="center" wrapText="1"/>
    </xf>
    <xf numFmtId="9" fontId="30" fillId="2" borderId="0" xfId="64" applyFont="1" applyFill="1" applyAlignment="1"/>
    <xf numFmtId="164" fontId="30" fillId="2" borderId="0" xfId="45" applyFont="1" applyFill="1" applyAlignment="1"/>
    <xf numFmtId="3" fontId="29" fillId="44" borderId="17" xfId="0" applyNumberFormat="1" applyFont="1" applyFill="1" applyBorder="1" applyAlignment="1" applyProtection="1">
      <alignment horizontal="center" vertical="center" wrapText="1"/>
      <protection locked="0"/>
    </xf>
    <xf numFmtId="3" fontId="32" fillId="44" borderId="17" xfId="1" applyNumberFormat="1" applyFont="1" applyFill="1" applyBorder="1" applyAlignment="1">
      <alignment horizontal="center" vertical="center" wrapText="1"/>
    </xf>
    <xf numFmtId="164" fontId="34" fillId="44" borderId="2" xfId="45" applyFont="1" applyFill="1" applyBorder="1" applyAlignment="1">
      <alignment horizontal="center" vertical="center"/>
    </xf>
    <xf numFmtId="9" fontId="30" fillId="44" borderId="2" xfId="0" applyNumberFormat="1" applyFont="1" applyFill="1" applyBorder="1" applyAlignment="1">
      <alignment horizontal="center" vertical="center"/>
    </xf>
    <xf numFmtId="3" fontId="29" fillId="44" borderId="2" xfId="0" applyNumberFormat="1" applyFont="1" applyFill="1" applyBorder="1" applyAlignment="1" applyProtection="1">
      <alignment horizontal="center" vertical="center" wrapText="1"/>
      <protection locked="0"/>
    </xf>
    <xf numFmtId="9" fontId="29" fillId="44" borderId="2" xfId="64" applyFont="1" applyFill="1" applyBorder="1" applyAlignment="1" applyProtection="1">
      <alignment horizontal="center" vertical="center" wrapText="1"/>
      <protection locked="0"/>
    </xf>
    <xf numFmtId="3" fontId="32" fillId="44" borderId="2" xfId="1" applyNumberFormat="1" applyFont="1" applyFill="1" applyBorder="1" applyAlignment="1">
      <alignment horizontal="center" vertical="center" wrapText="1"/>
    </xf>
    <xf numFmtId="0" fontId="31" fillId="44" borderId="18" xfId="0" applyFont="1" applyFill="1" applyBorder="1" applyAlignment="1">
      <alignment horizontal="center" vertical="center" wrapText="1"/>
    </xf>
    <xf numFmtId="0" fontId="30" fillId="44" borderId="2" xfId="0" applyFont="1" applyFill="1" applyBorder="1"/>
    <xf numFmtId="0" fontId="34" fillId="44" borderId="2" xfId="45" applyNumberFormat="1" applyFont="1" applyFill="1" applyBorder="1" applyAlignment="1">
      <alignment horizontal="center" vertical="center" wrapText="1"/>
    </xf>
    <xf numFmtId="0" fontId="34" fillId="44" borderId="18" xfId="0" applyFont="1" applyFill="1" applyBorder="1" applyAlignment="1">
      <alignment horizontal="center" vertical="center" wrapText="1"/>
    </xf>
    <xf numFmtId="0" fontId="30" fillId="44" borderId="2" xfId="0" applyFont="1" applyFill="1" applyBorder="1" applyAlignment="1">
      <alignment horizontal="center" vertical="center"/>
    </xf>
    <xf numFmtId="164" fontId="34" fillId="44" borderId="2" xfId="45" applyFont="1" applyFill="1" applyBorder="1" applyAlignment="1">
      <alignment horizontal="center" vertical="center" wrapText="1"/>
    </xf>
    <xf numFmtId="8" fontId="31" fillId="44" borderId="2" xfId="76" applyNumberFormat="1" applyFont="1" applyFill="1" applyBorder="1" applyAlignment="1">
      <alignment horizontal="center" vertical="center" wrapText="1"/>
    </xf>
    <xf numFmtId="0" fontId="31" fillId="44" borderId="2" xfId="76" applyFont="1" applyFill="1" applyBorder="1" applyAlignment="1">
      <alignment horizontal="center" vertical="center" wrapText="1"/>
    </xf>
    <xf numFmtId="3" fontId="29" fillId="45" borderId="13" xfId="0" applyNumberFormat="1" applyFont="1" applyFill="1" applyBorder="1" applyAlignment="1" applyProtection="1">
      <alignment horizontal="center" vertical="center" wrapText="1"/>
      <protection locked="0"/>
    </xf>
    <xf numFmtId="3" fontId="32" fillId="45" borderId="13" xfId="1" applyNumberFormat="1" applyFont="1" applyFill="1" applyBorder="1" applyAlignment="1">
      <alignment horizontal="center" vertical="center" wrapText="1"/>
    </xf>
    <xf numFmtId="164" fontId="34" fillId="45" borderId="2" xfId="45" applyFont="1" applyFill="1" applyBorder="1" applyAlignment="1">
      <alignment horizontal="center" vertical="center"/>
    </xf>
    <xf numFmtId="9" fontId="30" fillId="45" borderId="2" xfId="0" applyNumberFormat="1" applyFont="1" applyFill="1" applyBorder="1" applyAlignment="1">
      <alignment horizontal="center" vertical="center"/>
    </xf>
    <xf numFmtId="9" fontId="29" fillId="45" borderId="13" xfId="64" applyFont="1" applyFill="1" applyBorder="1" applyAlignment="1" applyProtection="1">
      <alignment horizontal="center" vertical="center" wrapText="1"/>
      <protection locked="0"/>
    </xf>
    <xf numFmtId="0" fontId="31" fillId="45" borderId="18" xfId="0" applyFont="1" applyFill="1" applyBorder="1" applyAlignment="1">
      <alignment horizontal="center" vertical="center" wrapText="1"/>
    </xf>
    <xf numFmtId="0" fontId="30" fillId="45" borderId="2" xfId="0" applyFont="1" applyFill="1" applyBorder="1"/>
    <xf numFmtId="164" fontId="34" fillId="45" borderId="2" xfId="45" applyFont="1" applyFill="1" applyBorder="1" applyAlignment="1">
      <alignment horizontal="center" vertical="center" wrapText="1"/>
    </xf>
    <xf numFmtId="0" fontId="30" fillId="45" borderId="2" xfId="0" applyFont="1" applyFill="1" applyBorder="1" applyAlignment="1">
      <alignment horizontal="center" vertical="center"/>
    </xf>
    <xf numFmtId="44" fontId="31" fillId="45" borderId="2" xfId="82" applyFont="1" applyFill="1" applyBorder="1" applyAlignment="1">
      <alignment horizontal="center" vertical="center" wrapText="1"/>
    </xf>
    <xf numFmtId="3" fontId="29" fillId="45" borderId="2" xfId="0" applyNumberFormat="1" applyFont="1" applyFill="1" applyBorder="1" applyAlignment="1" applyProtection="1">
      <alignment horizontal="center" vertical="center" wrapText="1"/>
      <protection locked="0"/>
    </xf>
    <xf numFmtId="3" fontId="29" fillId="46" borderId="13" xfId="0" applyNumberFormat="1" applyFont="1" applyFill="1" applyBorder="1" applyAlignment="1" applyProtection="1">
      <alignment horizontal="center" vertical="center" wrapText="1"/>
      <protection locked="0"/>
    </xf>
    <xf numFmtId="3" fontId="32" fillId="46" borderId="13" xfId="1" applyNumberFormat="1" applyFont="1" applyFill="1" applyBorder="1" applyAlignment="1">
      <alignment horizontal="center" vertical="center" wrapText="1"/>
    </xf>
    <xf numFmtId="164" fontId="34" fillId="46" borderId="2" xfId="45" applyFont="1" applyFill="1" applyBorder="1" applyAlignment="1">
      <alignment horizontal="center" vertical="center"/>
    </xf>
    <xf numFmtId="164" fontId="34" fillId="46" borderId="2" xfId="45" applyFont="1" applyFill="1" applyBorder="1" applyAlignment="1">
      <alignment horizontal="center" vertical="center" wrapText="1"/>
    </xf>
    <xf numFmtId="9" fontId="29" fillId="46" borderId="13" xfId="64" applyFont="1" applyFill="1" applyBorder="1" applyAlignment="1" applyProtection="1">
      <alignment horizontal="center" vertical="center" wrapText="1"/>
      <protection locked="0"/>
    </xf>
    <xf numFmtId="164" fontId="41" fillId="46" borderId="2" xfId="45" applyFont="1" applyFill="1" applyBorder="1" applyAlignment="1">
      <alignment horizontal="center" vertical="center" wrapText="1"/>
    </xf>
    <xf numFmtId="9" fontId="30" fillId="46" borderId="2" xfId="0" applyNumberFormat="1" applyFont="1" applyFill="1" applyBorder="1" applyAlignment="1">
      <alignment horizontal="center" vertical="center"/>
    </xf>
    <xf numFmtId="164" fontId="41" fillId="46" borderId="2" xfId="45" applyFont="1" applyFill="1" applyBorder="1" applyAlignment="1">
      <alignment horizontal="center" vertical="center"/>
    </xf>
    <xf numFmtId="0" fontId="41" fillId="46" borderId="2" xfId="45" applyNumberFormat="1" applyFont="1" applyFill="1" applyBorder="1" applyAlignment="1">
      <alignment horizontal="center" vertical="center" wrapText="1"/>
    </xf>
    <xf numFmtId="9" fontId="30" fillId="46" borderId="2" xfId="0" applyNumberFormat="1" applyFont="1" applyFill="1" applyBorder="1" applyAlignment="1">
      <alignment horizontal="center" vertical="center" wrapText="1"/>
    </xf>
    <xf numFmtId="0" fontId="34" fillId="46" borderId="2" xfId="45" applyNumberFormat="1" applyFont="1" applyFill="1" applyBorder="1" applyAlignment="1">
      <alignment horizontal="center" vertical="center" wrapText="1"/>
    </xf>
    <xf numFmtId="0" fontId="42" fillId="46" borderId="2" xfId="45" applyNumberFormat="1" applyFont="1" applyFill="1" applyBorder="1" applyAlignment="1">
      <alignment horizontal="center" vertical="center" wrapText="1"/>
    </xf>
    <xf numFmtId="164" fontId="31" fillId="46" borderId="2" xfId="45" applyFont="1" applyFill="1" applyBorder="1" applyAlignment="1">
      <alignment horizontal="center" vertical="center" wrapText="1"/>
    </xf>
    <xf numFmtId="0" fontId="31" fillId="46" borderId="2" xfId="0" applyFont="1" applyFill="1" applyBorder="1" applyAlignment="1">
      <alignment horizontal="center" vertical="center" wrapText="1"/>
    </xf>
    <xf numFmtId="0" fontId="30" fillId="46" borderId="2" xfId="0" applyFont="1" applyFill="1" applyBorder="1" applyAlignment="1">
      <alignment horizontal="center" vertical="center"/>
    </xf>
    <xf numFmtId="3" fontId="29" fillId="46" borderId="2" xfId="0" applyNumberFormat="1" applyFont="1" applyFill="1" applyBorder="1" applyAlignment="1" applyProtection="1">
      <alignment horizontal="center" vertical="center" wrapText="1"/>
      <protection locked="0"/>
    </xf>
    <xf numFmtId="164" fontId="29" fillId="35" borderId="19" xfId="45" applyFont="1" applyFill="1" applyBorder="1" applyAlignment="1" applyProtection="1">
      <alignment horizontal="center" vertical="center" wrapText="1"/>
      <protection locked="0"/>
    </xf>
    <xf numFmtId="3" fontId="32" fillId="35" borderId="25" xfId="1" applyNumberFormat="1" applyFont="1" applyFill="1" applyBorder="1" applyAlignment="1">
      <alignment horizontal="center" vertical="center" wrapText="1"/>
    </xf>
    <xf numFmtId="3" fontId="29" fillId="35" borderId="17" xfId="0" applyNumberFormat="1" applyFont="1" applyFill="1" applyBorder="1" applyAlignment="1" applyProtection="1">
      <alignment horizontal="center" vertical="center" wrapText="1"/>
      <protection locked="0"/>
    </xf>
    <xf numFmtId="3" fontId="43" fillId="35" borderId="24" xfId="0" applyNumberFormat="1" applyFont="1" applyFill="1" applyBorder="1" applyAlignment="1" applyProtection="1">
      <alignment horizontal="center" vertical="center" wrapText="1"/>
      <protection locked="0"/>
    </xf>
    <xf numFmtId="3" fontId="43" fillId="43" borderId="2" xfId="0" applyNumberFormat="1" applyFont="1" applyFill="1" applyBorder="1" applyAlignment="1" applyProtection="1">
      <alignment horizontal="center" vertical="center" wrapText="1"/>
      <protection locked="0"/>
    </xf>
    <xf numFmtId="3" fontId="43" fillId="40" borderId="13" xfId="0" applyNumberFormat="1" applyFont="1" applyFill="1" applyBorder="1" applyAlignment="1" applyProtection="1">
      <alignment horizontal="center" vertical="center" wrapText="1"/>
      <protection locked="0"/>
    </xf>
    <xf numFmtId="3" fontId="43" fillId="37" borderId="13" xfId="0" applyNumberFormat="1" applyFont="1" applyFill="1" applyBorder="1" applyAlignment="1" applyProtection="1">
      <alignment horizontal="center" vertical="center" wrapText="1"/>
      <protection locked="0"/>
    </xf>
    <xf numFmtId="3" fontId="43" fillId="38" borderId="13" xfId="0" applyNumberFormat="1" applyFont="1" applyFill="1" applyBorder="1" applyAlignment="1" applyProtection="1">
      <alignment horizontal="center" vertical="center" wrapText="1"/>
      <protection locked="0"/>
    </xf>
    <xf numFmtId="3" fontId="43" fillId="44" borderId="2" xfId="0" applyNumberFormat="1" applyFont="1" applyFill="1" applyBorder="1" applyAlignment="1" applyProtection="1">
      <alignment horizontal="center" vertical="center" wrapText="1"/>
      <protection locked="0"/>
    </xf>
    <xf numFmtId="3" fontId="43" fillId="45" borderId="13" xfId="0" applyNumberFormat="1" applyFont="1" applyFill="1" applyBorder="1" applyAlignment="1" applyProtection="1">
      <alignment horizontal="center" vertical="center" wrapText="1"/>
      <protection locked="0"/>
    </xf>
    <xf numFmtId="3" fontId="43" fillId="46" borderId="13" xfId="0" applyNumberFormat="1" applyFont="1" applyFill="1" applyBorder="1" applyAlignment="1" applyProtection="1">
      <alignment horizontal="center" vertical="center" wrapText="1"/>
      <protection locked="0"/>
    </xf>
    <xf numFmtId="3" fontId="35" fillId="0" borderId="2" xfId="0" applyNumberFormat="1" applyFont="1" applyBorder="1" applyAlignment="1">
      <alignment horizontal="center" vertical="center"/>
    </xf>
    <xf numFmtId="3" fontId="43" fillId="36" borderId="13" xfId="0" applyNumberFormat="1" applyFont="1" applyFill="1" applyBorder="1" applyAlignment="1" applyProtection="1">
      <alignment horizontal="center" vertical="center" wrapText="1"/>
      <protection locked="0"/>
    </xf>
    <xf numFmtId="9" fontId="29" fillId="41" borderId="13" xfId="0" applyNumberFormat="1" applyFont="1" applyFill="1" applyBorder="1" applyAlignment="1" applyProtection="1">
      <alignment horizontal="center" vertical="center" wrapText="1"/>
      <protection locked="0"/>
    </xf>
    <xf numFmtId="164" fontId="35" fillId="0" borderId="2" xfId="45" applyFont="1" applyBorder="1" applyAlignment="1">
      <alignment horizontal="center" vertical="center"/>
    </xf>
    <xf numFmtId="3" fontId="43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2" xfId="0" applyFont="1" applyBorder="1" applyAlignment="1">
      <alignment horizontal="center"/>
    </xf>
    <xf numFmtId="0" fontId="44" fillId="0" borderId="2" xfId="0" applyFont="1" applyBorder="1" applyAlignment="1">
      <alignment horizontal="center" vertical="center"/>
    </xf>
    <xf numFmtId="0" fontId="44" fillId="0" borderId="0" xfId="0" applyFont="1"/>
    <xf numFmtId="165" fontId="44" fillId="0" borderId="2" xfId="0" applyNumberFormat="1" applyFont="1" applyBorder="1"/>
    <xf numFmtId="0" fontId="36" fillId="0" borderId="2" xfId="0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41" borderId="0" xfId="0" applyFont="1" applyFill="1"/>
    <xf numFmtId="44" fontId="44" fillId="0" borderId="2" xfId="0" applyNumberFormat="1" applyFont="1" applyBorder="1"/>
    <xf numFmtId="0" fontId="36" fillId="0" borderId="2" xfId="0" applyFont="1" applyBorder="1" applyAlignment="1">
      <alignment horizontal="center"/>
    </xf>
    <xf numFmtId="165" fontId="38" fillId="0" borderId="2" xfId="0" applyNumberFormat="1" applyFont="1" applyBorder="1"/>
    <xf numFmtId="0" fontId="29" fillId="2" borderId="2" xfId="0" applyFont="1" applyFill="1" applyBorder="1" applyAlignment="1" applyProtection="1">
      <alignment horizontal="center"/>
      <protection locked="0"/>
    </xf>
    <xf numFmtId="0" fontId="29" fillId="2" borderId="2" xfId="0" applyFont="1" applyFill="1" applyBorder="1" applyAlignment="1" applyProtection="1">
      <alignment horizontal="center" vertical="center" wrapText="1"/>
      <protection locked="0"/>
    </xf>
    <xf numFmtId="0" fontId="29" fillId="2" borderId="2" xfId="0" applyFont="1" applyFill="1" applyBorder="1" applyAlignment="1" applyProtection="1">
      <alignment horizontal="center" vertical="center"/>
      <protection locked="0"/>
    </xf>
    <xf numFmtId="3" fontId="29" fillId="35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35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35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43" borderId="22" xfId="0" applyNumberFormat="1" applyFont="1" applyFill="1" applyBorder="1" applyAlignment="1" applyProtection="1">
      <alignment horizontal="center" vertical="center" wrapText="1"/>
      <protection locked="0"/>
    </xf>
    <xf numFmtId="3" fontId="29" fillId="43" borderId="21" xfId="0" applyNumberFormat="1" applyFont="1" applyFill="1" applyBorder="1" applyAlignment="1" applyProtection="1">
      <alignment horizontal="center" vertical="center" wrapText="1"/>
      <protection locked="0"/>
    </xf>
    <xf numFmtId="3" fontId="29" fillId="43" borderId="23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3" fontId="29" fillId="40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40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40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37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37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37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38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38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38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44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44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44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45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45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45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46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46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46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36" borderId="14" xfId="0" applyNumberFormat="1" applyFont="1" applyFill="1" applyBorder="1" applyAlignment="1" applyProtection="1">
      <alignment horizontal="center" vertical="center" wrapText="1"/>
      <protection locked="0"/>
    </xf>
    <xf numFmtId="3" fontId="29" fillId="36" borderId="15" xfId="0" applyNumberFormat="1" applyFont="1" applyFill="1" applyBorder="1" applyAlignment="1" applyProtection="1">
      <alignment horizontal="center" vertical="center" wrapText="1"/>
      <protection locked="0"/>
    </xf>
    <xf numFmtId="3" fontId="29" fillId="36" borderId="16" xfId="0" applyNumberFormat="1" applyFont="1" applyFill="1" applyBorder="1" applyAlignment="1" applyProtection="1">
      <alignment horizontal="center" vertical="center" wrapText="1"/>
      <protection locked="0"/>
    </xf>
  </cellXfs>
  <cellStyles count="101">
    <cellStyle name="20% - Énfasis1 2" xfId="22" xr:uid="{00000000-0005-0000-0000-000000000000}"/>
    <cellStyle name="20% - Énfasis1 3" xfId="50" xr:uid="{00000000-0005-0000-0000-000001000000}"/>
    <cellStyle name="20% - Énfasis2 2" xfId="26" xr:uid="{00000000-0005-0000-0000-000002000000}"/>
    <cellStyle name="20% - Énfasis2 3" xfId="52" xr:uid="{00000000-0005-0000-0000-000003000000}"/>
    <cellStyle name="20% - Énfasis3 2" xfId="30" xr:uid="{00000000-0005-0000-0000-000004000000}"/>
    <cellStyle name="20% - Énfasis3 3" xfId="54" xr:uid="{00000000-0005-0000-0000-000005000000}"/>
    <cellStyle name="20% - Énfasis4 2" xfId="34" xr:uid="{00000000-0005-0000-0000-000006000000}"/>
    <cellStyle name="20% - Énfasis4 3" xfId="56" xr:uid="{00000000-0005-0000-0000-000007000000}"/>
    <cellStyle name="20% - Énfasis5 2" xfId="38" xr:uid="{00000000-0005-0000-0000-000008000000}"/>
    <cellStyle name="20% - Énfasis5 3" xfId="58" xr:uid="{00000000-0005-0000-0000-000009000000}"/>
    <cellStyle name="20% - Énfasis6 2" xfId="42" xr:uid="{00000000-0005-0000-0000-00000A000000}"/>
    <cellStyle name="20% - Énfasis6 3" xfId="60" xr:uid="{00000000-0005-0000-0000-00000B000000}"/>
    <cellStyle name="40% - Énfasis1 2" xfId="23" xr:uid="{00000000-0005-0000-0000-00000C000000}"/>
    <cellStyle name="40% - Énfasis1 3" xfId="51" xr:uid="{00000000-0005-0000-0000-00000D000000}"/>
    <cellStyle name="40% - Énfasis2 2" xfId="27" xr:uid="{00000000-0005-0000-0000-00000E000000}"/>
    <cellStyle name="40% - Énfasis2 3" xfId="53" xr:uid="{00000000-0005-0000-0000-00000F000000}"/>
    <cellStyle name="40% - Énfasis3 2" xfId="31" xr:uid="{00000000-0005-0000-0000-000010000000}"/>
    <cellStyle name="40% - Énfasis3 3" xfId="55" xr:uid="{00000000-0005-0000-0000-000011000000}"/>
    <cellStyle name="40% - Énfasis4 2" xfId="35" xr:uid="{00000000-0005-0000-0000-000012000000}"/>
    <cellStyle name="40% - Énfasis4 3" xfId="57" xr:uid="{00000000-0005-0000-0000-000013000000}"/>
    <cellStyle name="40% - Énfasis5 2" xfId="39" xr:uid="{00000000-0005-0000-0000-000014000000}"/>
    <cellStyle name="40% - Énfasis5 3" xfId="59" xr:uid="{00000000-0005-0000-0000-000015000000}"/>
    <cellStyle name="40% - Énfasis6 2" xfId="43" xr:uid="{00000000-0005-0000-0000-000016000000}"/>
    <cellStyle name="40% - Énfasis6 3" xfId="61" xr:uid="{00000000-0005-0000-0000-000017000000}"/>
    <cellStyle name="60% - Énfasis1 2" xfId="24" xr:uid="{00000000-0005-0000-0000-000018000000}"/>
    <cellStyle name="60% - Énfasis2 2" xfId="28" xr:uid="{00000000-0005-0000-0000-000019000000}"/>
    <cellStyle name="60% - Énfasis3 2" xfId="32" xr:uid="{00000000-0005-0000-0000-00001A000000}"/>
    <cellStyle name="60% - Énfasis4 2" xfId="36" xr:uid="{00000000-0005-0000-0000-00001B000000}"/>
    <cellStyle name="60% - Énfasis5 2" xfId="40" xr:uid="{00000000-0005-0000-0000-00001C000000}"/>
    <cellStyle name="60% - Énfasis6 2" xfId="44" xr:uid="{00000000-0005-0000-0000-00001D000000}"/>
    <cellStyle name="Buena 2" xfId="15" xr:uid="{00000000-0005-0000-0000-00001E000000}"/>
    <cellStyle name="Bueno 2" xfId="48" xr:uid="{00000000-0005-0000-0000-00001F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1" xfId="2" builtinId="16" customBuiltin="1"/>
    <cellStyle name="Encabezado 4 2" xfId="14" xr:uid="{00000000-0005-0000-0000-000024000000}"/>
    <cellStyle name="Énfasis1 2" xfId="21" xr:uid="{00000000-0005-0000-0000-000025000000}"/>
    <cellStyle name="Énfasis2 2" xfId="25" xr:uid="{00000000-0005-0000-0000-000026000000}"/>
    <cellStyle name="Énfasis3 2" xfId="29" xr:uid="{00000000-0005-0000-0000-000027000000}"/>
    <cellStyle name="Énfasis4 2" xfId="33" xr:uid="{00000000-0005-0000-0000-000028000000}"/>
    <cellStyle name="Énfasis5 2" xfId="37" xr:uid="{00000000-0005-0000-0000-000029000000}"/>
    <cellStyle name="Énfasis6 2" xfId="41" xr:uid="{00000000-0005-0000-0000-00002A000000}"/>
    <cellStyle name="Entrada" xfId="5" builtinId="20" customBuiltin="1"/>
    <cellStyle name="Excel Built-in Normal" xfId="1" xr:uid="{00000000-0005-0000-0000-00002C000000}"/>
    <cellStyle name="Incorrecto 2" xfId="16" xr:uid="{00000000-0005-0000-0000-00002D000000}"/>
    <cellStyle name="Moneda" xfId="45" builtinId="4"/>
    <cellStyle name="Moneda [0] 2" xfId="66" xr:uid="{00000000-0005-0000-0000-000064000000}"/>
    <cellStyle name="Moneda 10" xfId="78" xr:uid="{0002E7F0-85C1-4618-8A8B-6C0AD91EEB01}"/>
    <cellStyle name="Moneda 11" xfId="79" xr:uid="{3E559A20-5123-4428-8AC5-454E66983B44}"/>
    <cellStyle name="Moneda 12" xfId="80" xr:uid="{D9D211B5-BCD5-4D0A-A2FC-A57A6607AA7F}"/>
    <cellStyle name="Moneda 13" xfId="81" xr:uid="{0A0DB24D-2C63-4BB6-9D2E-6E3109EC48F1}"/>
    <cellStyle name="Moneda 14" xfId="82" xr:uid="{63D67CA8-09E3-43E7-8B2E-4468238FB8B2}"/>
    <cellStyle name="Moneda 15" xfId="83" xr:uid="{526ACDB5-9751-4F23-9339-F76B1226454F}"/>
    <cellStyle name="Moneda 16" xfId="84" xr:uid="{9BFDA2CA-DFD8-4615-A137-6FCBD407B16C}"/>
    <cellStyle name="Moneda 17" xfId="86" xr:uid="{84F1D5D8-34EF-45B1-A472-D8B307AA6BB6}"/>
    <cellStyle name="Moneda 18" xfId="87" xr:uid="{792A9711-8EC6-43FD-A9A4-B65F24A77CB1}"/>
    <cellStyle name="Moneda 19" xfId="88" xr:uid="{308DA102-7246-449E-B215-B0384771DCD0}"/>
    <cellStyle name="Moneda 2" xfId="12" xr:uid="{00000000-0005-0000-0000-00002F000000}"/>
    <cellStyle name="Moneda 20" xfId="90" xr:uid="{A2183755-B6AE-48F1-9742-6546BDA93FD2}"/>
    <cellStyle name="Moneda 21" xfId="91" xr:uid="{FE27C245-61D0-48EC-830E-A186768CBC1F}"/>
    <cellStyle name="Moneda 22" xfId="92" xr:uid="{191D331A-5043-4EB2-B439-CCF7F4D6943D}"/>
    <cellStyle name="Moneda 23" xfId="93" xr:uid="{74C87906-44C4-4558-8DA6-7A2EEE8705D5}"/>
    <cellStyle name="Moneda 24" xfId="94" xr:uid="{B96C4BE3-AF72-4058-9919-6CB125F2F394}"/>
    <cellStyle name="Moneda 25" xfId="95" xr:uid="{10EF6037-26A1-439E-A582-08BCCCA7CB6C}"/>
    <cellStyle name="Moneda 26" xfId="96" xr:uid="{278818D0-8739-46AB-A6A7-9512C9482F73}"/>
    <cellStyle name="Moneda 27" xfId="97" xr:uid="{85AD0CA2-BA0F-4676-BF90-F83ED2D48325}"/>
    <cellStyle name="Moneda 28" xfId="98" xr:uid="{F0971BCD-BE16-496D-9CFC-C9566698CDE8}"/>
    <cellStyle name="Moneda 29" xfId="99" xr:uid="{B412E046-80C2-454A-8C99-7B68348A3E33}"/>
    <cellStyle name="Moneda 3" xfId="62" xr:uid="{00000000-0005-0000-0000-000030000000}"/>
    <cellStyle name="Moneda 30" xfId="100" xr:uid="{5C618490-0B91-46F3-9194-E3140F7E1F73}"/>
    <cellStyle name="Moneda 4" xfId="70" xr:uid="{3958DCE5-DDF7-49CD-A10C-C78BAFCAAFA6}"/>
    <cellStyle name="Moneda 5" xfId="71" xr:uid="{5E93303C-B23B-492D-9980-AE7962B0A723}"/>
    <cellStyle name="Moneda 6" xfId="72" xr:uid="{72206401-9564-4228-B837-618572589F4D}"/>
    <cellStyle name="Moneda 7" xfId="73" xr:uid="{7F2E25AE-2D8D-40FC-94B7-8A8CB85C2F73}"/>
    <cellStyle name="Moneda 8" xfId="74" xr:uid="{5094D32A-AA6B-4DA7-90D8-9F3A5F88AA79}"/>
    <cellStyle name="Moneda 9" xfId="77" xr:uid="{0DFC47F2-2BCA-4F70-8DD8-0E50179C51DF}"/>
    <cellStyle name="Neutral 2" xfId="17" xr:uid="{00000000-0005-0000-0000-000031000000}"/>
    <cellStyle name="Normal" xfId="0" builtinId="0"/>
    <cellStyle name="Normal 2" xfId="11" xr:uid="{00000000-0005-0000-0000-000033000000}"/>
    <cellStyle name="Normal 2 2" xfId="68" xr:uid="{A290CC65-1ED5-447C-B59F-010B1C65992A}"/>
    <cellStyle name="Normal 3" xfId="46" xr:uid="{00000000-0005-0000-0000-000034000000}"/>
    <cellStyle name="Normal 4" xfId="65" xr:uid="{00000000-0005-0000-0000-000065000000}"/>
    <cellStyle name="Normal 5" xfId="69" xr:uid="{08F4D286-EFEF-4DF5-B843-18EEAF590860}"/>
    <cellStyle name="Normal 6" xfId="75" xr:uid="{AA4CC8BF-1961-4BF4-BC28-4B9C62B8EA72}"/>
    <cellStyle name="Normal 7" xfId="76" xr:uid="{39C8AD11-B897-4346-8439-7B1E1CED80A4}"/>
    <cellStyle name="Normal 8" xfId="85" xr:uid="{AFE14C88-8727-4685-8D17-6473284750B8}"/>
    <cellStyle name="Normal 9" xfId="89" xr:uid="{989D69B9-D3A2-443E-ABD6-835A38626560}"/>
    <cellStyle name="Notas 2" xfId="19" xr:uid="{00000000-0005-0000-0000-000035000000}"/>
    <cellStyle name="Notas 3" xfId="49" xr:uid="{00000000-0005-0000-0000-000036000000}"/>
    <cellStyle name="Porcentaje" xfId="64" builtinId="5"/>
    <cellStyle name="Porcentaje 2" xfId="63" xr:uid="{00000000-0005-0000-0000-000038000000}"/>
    <cellStyle name="Porcentaje 3" xfId="67" xr:uid="{00000000-0005-0000-0000-000067000000}"/>
    <cellStyle name="Salida" xfId="6" builtinId="21" customBuiltin="1"/>
    <cellStyle name="Texto de advertencia 2" xfId="18" xr:uid="{00000000-0005-0000-0000-00003A000000}"/>
    <cellStyle name="Texto explicativo 2" xfId="20" xr:uid="{00000000-0005-0000-0000-00003B000000}"/>
    <cellStyle name="Título 2" xfId="3" builtinId="17" customBuiltin="1"/>
    <cellStyle name="Título 3" xfId="4" builtinId="18" customBuiltin="1"/>
    <cellStyle name="Título 4" xfId="13" xr:uid="{00000000-0005-0000-0000-00003E000000}"/>
    <cellStyle name="Título 5" xfId="47" xr:uid="{00000000-0005-0000-0000-00003F000000}"/>
    <cellStyle name="Total" xfId="10" builtinId="25" customBuiltin="1"/>
  </cellStyles>
  <dxfs count="0"/>
  <tableStyles count="0" defaultTableStyle="TableStyleMedium2" defaultPivotStyle="PivotStyleLight16"/>
  <colors>
    <mruColors>
      <color rgb="FFFB4FC2"/>
      <color rgb="FFD2ABEF"/>
      <color rgb="FFFBDDF0"/>
      <color rgb="FF8C8A36"/>
      <color rgb="FFFEF0F5"/>
      <color rgb="FFFCFCEA"/>
      <color rgb="FFFCA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5A39-2A1F-4029-A28D-DFE4B4D4B8F2}">
  <dimension ref="A1:CO78"/>
  <sheetViews>
    <sheetView tabSelected="1" topLeftCell="CB40" zoomScale="75" zoomScaleNormal="75" workbookViewId="0">
      <selection activeCell="CS51" sqref="CS51"/>
    </sheetView>
  </sheetViews>
  <sheetFormatPr baseColWidth="10" defaultRowHeight="12" x14ac:dyDescent="0.2"/>
  <cols>
    <col min="1" max="1" width="9" style="2" customWidth="1"/>
    <col min="2" max="2" width="27.7109375" style="2" bestFit="1" customWidth="1"/>
    <col min="3" max="3" width="38.85546875" style="2" customWidth="1"/>
    <col min="4" max="4" width="13.85546875" style="2" customWidth="1"/>
    <col min="5" max="5" width="14.140625" style="2" customWidth="1"/>
    <col min="6" max="6" width="9.28515625" style="2" bestFit="1" customWidth="1"/>
    <col min="7" max="7" width="33.5703125" style="2" customWidth="1"/>
    <col min="8" max="8" width="22.42578125" style="2" customWidth="1"/>
    <col min="9" max="9" width="13.42578125" style="2" bestFit="1" customWidth="1"/>
    <col min="10" max="10" width="13" style="6" bestFit="1" customWidth="1"/>
    <col min="11" max="11" width="22.140625" style="7" customWidth="1"/>
    <col min="12" max="12" width="13.42578125" style="2" bestFit="1" customWidth="1"/>
    <col min="13" max="13" width="18" style="2" bestFit="1" customWidth="1"/>
    <col min="14" max="14" width="6.5703125" style="2" customWidth="1"/>
    <col min="15" max="15" width="7.140625" style="2" customWidth="1"/>
    <col min="16" max="16" width="37" style="2" customWidth="1"/>
    <col min="17" max="17" width="18.140625" style="2" customWidth="1"/>
    <col min="18" max="18" width="13.42578125" style="2" bestFit="1" customWidth="1"/>
    <col min="19" max="19" width="10.140625" style="2" bestFit="1" customWidth="1"/>
    <col min="20" max="20" width="12.7109375" style="2" bestFit="1" customWidth="1"/>
    <col min="21" max="21" width="13.42578125" style="2" bestFit="1" customWidth="1"/>
    <col min="22" max="22" width="15.85546875" style="2" bestFit="1" customWidth="1"/>
    <col min="23" max="23" width="9" style="2" customWidth="1"/>
    <col min="24" max="24" width="9.85546875" style="2" bestFit="1" customWidth="1"/>
    <col min="25" max="25" width="25.140625" style="2" customWidth="1"/>
    <col min="26" max="26" width="15.7109375" style="2" customWidth="1"/>
    <col min="27" max="27" width="13.42578125" style="2" bestFit="1" customWidth="1"/>
    <col min="28" max="28" width="10.140625" style="2" bestFit="1" customWidth="1"/>
    <col min="29" max="29" width="13.85546875" style="2" bestFit="1" customWidth="1"/>
    <col min="30" max="30" width="13.42578125" style="2" bestFit="1" customWidth="1"/>
    <col min="31" max="31" width="23.140625" style="2" customWidth="1"/>
    <col min="32" max="32" width="10.5703125" style="2" bestFit="1" customWidth="1"/>
    <col min="33" max="33" width="9.42578125" style="2" bestFit="1" customWidth="1"/>
    <col min="34" max="34" width="23.28515625" style="2" customWidth="1"/>
    <col min="35" max="35" width="15.140625" style="2" customWidth="1"/>
    <col min="36" max="36" width="13.42578125" style="2" bestFit="1" customWidth="1"/>
    <col min="37" max="37" width="10.140625" style="2" bestFit="1" customWidth="1"/>
    <col min="38" max="38" width="11.42578125" style="2" bestFit="1" customWidth="1"/>
    <col min="39" max="39" width="13.42578125" style="2" bestFit="1" customWidth="1"/>
    <col min="40" max="40" width="14.85546875" style="2" bestFit="1" customWidth="1"/>
    <col min="41" max="41" width="10.5703125" style="2" bestFit="1" customWidth="1"/>
    <col min="42" max="42" width="9.42578125" style="2" bestFit="1" customWidth="1"/>
    <col min="43" max="43" width="26.28515625" style="2" customWidth="1"/>
    <col min="44" max="44" width="18.5703125" style="2" customWidth="1"/>
    <col min="45" max="45" width="13.42578125" style="2" bestFit="1" customWidth="1"/>
    <col min="46" max="46" width="10.140625" style="2" bestFit="1" customWidth="1"/>
    <col min="47" max="47" width="13.85546875" style="2" bestFit="1" customWidth="1"/>
    <col min="48" max="48" width="13.42578125" style="2" bestFit="1" customWidth="1"/>
    <col min="49" max="49" width="14.85546875" style="2" bestFit="1" customWidth="1"/>
    <col min="50" max="50" width="10.5703125" style="2" bestFit="1" customWidth="1"/>
    <col min="51" max="51" width="9.42578125" style="2" bestFit="1" customWidth="1"/>
    <col min="52" max="52" width="28.85546875" style="2" customWidth="1"/>
    <col min="53" max="53" width="12.42578125" style="2" customWidth="1"/>
    <col min="54" max="55" width="11.42578125" style="2"/>
    <col min="56" max="56" width="15.85546875" style="2" customWidth="1"/>
    <col min="57" max="57" width="12.42578125" style="2" bestFit="1" customWidth="1"/>
    <col min="58" max="58" width="14.42578125" style="2" customWidth="1"/>
    <col min="59" max="60" width="11.42578125" style="2"/>
    <col min="61" max="61" width="17" style="2" customWidth="1"/>
    <col min="62" max="62" width="16.42578125" style="2" customWidth="1"/>
    <col min="63" max="64" width="11.42578125" style="2"/>
    <col min="65" max="65" width="12.7109375" style="2" bestFit="1" customWidth="1"/>
    <col min="66" max="66" width="11.42578125" style="2"/>
    <col min="67" max="67" width="13.85546875" style="2" customWidth="1"/>
    <col min="68" max="69" width="11.42578125" style="2"/>
    <col min="70" max="70" width="23" style="2" customWidth="1"/>
    <col min="71" max="71" width="13.42578125" style="2" customWidth="1"/>
    <col min="72" max="72" width="15.140625" style="2" customWidth="1"/>
    <col min="73" max="73" width="11.42578125" style="2"/>
    <col min="74" max="74" width="13.85546875" style="2" bestFit="1" customWidth="1"/>
    <col min="75" max="75" width="11.42578125" style="2"/>
    <col min="76" max="76" width="19" style="2" customWidth="1"/>
    <col min="77" max="78" width="11.42578125" style="2"/>
    <col min="79" max="79" width="26.140625" style="2" customWidth="1"/>
    <col min="80" max="80" width="15.140625" style="2" customWidth="1"/>
    <col min="81" max="81" width="12.140625" style="2" customWidth="1"/>
    <col min="82" max="84" width="11.42578125" style="2"/>
    <col min="85" max="85" width="13.85546875" style="2" bestFit="1" customWidth="1"/>
    <col min="86" max="87" width="11.42578125" style="2"/>
    <col min="88" max="88" width="21.85546875" style="2" customWidth="1"/>
    <col min="89" max="89" width="42.7109375" style="2" customWidth="1"/>
    <col min="90" max="90" width="27.42578125" style="2" customWidth="1"/>
    <col min="91" max="91" width="21.42578125" style="2" hidden="1" customWidth="1"/>
    <col min="92" max="92" width="61.28515625" style="2" customWidth="1"/>
    <col min="93" max="93" width="37.140625" style="2" customWidth="1"/>
    <col min="94" max="94" width="13" style="2" customWidth="1"/>
    <col min="95" max="96" width="11.42578125" style="2"/>
    <col min="97" max="97" width="24.42578125" style="2" customWidth="1"/>
    <col min="98" max="98" width="11.42578125" style="2"/>
    <col min="99" max="99" width="21.42578125" style="2" customWidth="1"/>
    <col min="100" max="16384" width="11.42578125" style="2"/>
  </cols>
  <sheetData>
    <row r="1" spans="1:93" ht="12.75" customHeight="1" x14ac:dyDescent="0.2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"/>
      <c r="Y1" s="1"/>
      <c r="Z1" s="1"/>
    </row>
    <row r="2" spans="1:93" ht="38.25" customHeight="1" x14ac:dyDescent="0.2">
      <c r="A2" s="163" t="s">
        <v>22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3"/>
      <c r="Y2" s="3"/>
      <c r="Z2" s="3"/>
    </row>
    <row r="3" spans="1:93" ht="12.75" customHeight="1" x14ac:dyDescent="0.2">
      <c r="A3" s="164" t="s">
        <v>23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4"/>
      <c r="Y3" s="4"/>
      <c r="Z3" s="4"/>
    </row>
    <row r="4" spans="1:93" x14ac:dyDescent="0.2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4"/>
      <c r="Y4" s="4"/>
      <c r="Z4" s="4"/>
    </row>
    <row r="5" spans="1:93" ht="12.75" customHeight="1" thickBot="1" x14ac:dyDescent="0.25">
      <c r="A5" s="5"/>
      <c r="B5" s="5"/>
      <c r="C5" s="5"/>
      <c r="D5" s="5"/>
      <c r="E5" s="5"/>
      <c r="F5" s="5"/>
      <c r="L5" s="7"/>
    </row>
    <row r="6" spans="1:93" ht="27" customHeight="1" thickBot="1" x14ac:dyDescent="0.25">
      <c r="A6" s="5"/>
      <c r="B6" s="5"/>
      <c r="C6" s="5"/>
      <c r="D6" s="5"/>
      <c r="E6" s="5"/>
      <c r="F6" s="5"/>
      <c r="G6" s="165" t="s">
        <v>125</v>
      </c>
      <c r="H6" s="166"/>
      <c r="I6" s="166"/>
      <c r="J6" s="166"/>
      <c r="K6" s="166"/>
      <c r="L6" s="166"/>
      <c r="M6" s="166"/>
      <c r="N6" s="166"/>
      <c r="O6" s="167"/>
      <c r="P6" s="168" t="s">
        <v>128</v>
      </c>
      <c r="Q6" s="169"/>
      <c r="R6" s="169"/>
      <c r="S6" s="169"/>
      <c r="T6" s="169"/>
      <c r="U6" s="169"/>
      <c r="V6" s="169"/>
      <c r="W6" s="169"/>
      <c r="X6" s="170"/>
      <c r="Y6" s="191" t="s">
        <v>167</v>
      </c>
      <c r="Z6" s="192"/>
      <c r="AA6" s="192"/>
      <c r="AB6" s="192"/>
      <c r="AC6" s="192"/>
      <c r="AD6" s="192"/>
      <c r="AE6" s="192"/>
      <c r="AF6" s="192"/>
      <c r="AG6" s="193"/>
      <c r="AH6" s="173" t="s">
        <v>40</v>
      </c>
      <c r="AI6" s="174"/>
      <c r="AJ6" s="174"/>
      <c r="AK6" s="174"/>
      <c r="AL6" s="174"/>
      <c r="AM6" s="174"/>
      <c r="AN6" s="174"/>
      <c r="AO6" s="174"/>
      <c r="AP6" s="175"/>
      <c r="AQ6" s="176" t="s">
        <v>255</v>
      </c>
      <c r="AR6" s="177"/>
      <c r="AS6" s="177"/>
      <c r="AT6" s="177"/>
      <c r="AU6" s="177"/>
      <c r="AV6" s="177"/>
      <c r="AW6" s="177"/>
      <c r="AX6" s="177"/>
      <c r="AY6" s="178"/>
      <c r="AZ6" s="179" t="s">
        <v>261</v>
      </c>
      <c r="BA6" s="180"/>
      <c r="BB6" s="180"/>
      <c r="BC6" s="180"/>
      <c r="BD6" s="180"/>
      <c r="BE6" s="180"/>
      <c r="BF6" s="180"/>
      <c r="BG6" s="180"/>
      <c r="BH6" s="181"/>
      <c r="BI6" s="182" t="s">
        <v>271</v>
      </c>
      <c r="BJ6" s="183"/>
      <c r="BK6" s="183"/>
      <c r="BL6" s="183"/>
      <c r="BM6" s="183"/>
      <c r="BN6" s="183"/>
      <c r="BO6" s="183"/>
      <c r="BP6" s="183"/>
      <c r="BQ6" s="184"/>
      <c r="BR6" s="185" t="s">
        <v>284</v>
      </c>
      <c r="BS6" s="186"/>
      <c r="BT6" s="186"/>
      <c r="BU6" s="186"/>
      <c r="BV6" s="186"/>
      <c r="BW6" s="186"/>
      <c r="BX6" s="186"/>
      <c r="BY6" s="186"/>
      <c r="BZ6" s="187"/>
      <c r="CA6" s="188" t="s">
        <v>285</v>
      </c>
      <c r="CB6" s="189"/>
      <c r="CC6" s="189"/>
      <c r="CD6" s="189"/>
      <c r="CE6" s="189"/>
      <c r="CF6" s="189"/>
      <c r="CG6" s="189"/>
      <c r="CH6" s="189"/>
      <c r="CI6" s="190"/>
    </row>
    <row r="7" spans="1:93" ht="84.75" thickBot="1" x14ac:dyDescent="0.25">
      <c r="A7" s="8" t="s">
        <v>24</v>
      </c>
      <c r="B7" s="8" t="s">
        <v>6</v>
      </c>
      <c r="C7" s="8" t="s">
        <v>1</v>
      </c>
      <c r="D7" s="8" t="s">
        <v>8</v>
      </c>
      <c r="E7" s="8" t="s">
        <v>2</v>
      </c>
      <c r="F7" s="9" t="s">
        <v>3</v>
      </c>
      <c r="G7" s="10" t="s">
        <v>4</v>
      </c>
      <c r="H7" s="10" t="s">
        <v>127</v>
      </c>
      <c r="I7" s="10" t="s">
        <v>9</v>
      </c>
      <c r="J7" s="11" t="s">
        <v>12</v>
      </c>
      <c r="K7" s="12" t="s">
        <v>11</v>
      </c>
      <c r="L7" s="138" t="s">
        <v>5</v>
      </c>
      <c r="M7" s="13" t="s">
        <v>13</v>
      </c>
      <c r="N7" s="14" t="s">
        <v>14</v>
      </c>
      <c r="O7" s="13" t="s">
        <v>15</v>
      </c>
      <c r="P7" s="59" t="s">
        <v>4</v>
      </c>
      <c r="Q7" s="59" t="s">
        <v>8</v>
      </c>
      <c r="R7" s="59" t="s">
        <v>9</v>
      </c>
      <c r="S7" s="59" t="s">
        <v>12</v>
      </c>
      <c r="T7" s="59" t="s">
        <v>11</v>
      </c>
      <c r="U7" s="59" t="s">
        <v>5</v>
      </c>
      <c r="V7" s="60" t="s">
        <v>13</v>
      </c>
      <c r="W7" s="60" t="s">
        <v>14</v>
      </c>
      <c r="X7" s="60" t="s">
        <v>15</v>
      </c>
      <c r="Y7" s="15" t="s">
        <v>4</v>
      </c>
      <c r="Z7" s="15" t="s">
        <v>168</v>
      </c>
      <c r="AA7" s="15" t="s">
        <v>9</v>
      </c>
      <c r="AB7" s="15" t="s">
        <v>12</v>
      </c>
      <c r="AC7" s="15" t="s">
        <v>11</v>
      </c>
      <c r="AD7" s="15" t="s">
        <v>5</v>
      </c>
      <c r="AE7" s="16" t="s">
        <v>13</v>
      </c>
      <c r="AF7" s="16" t="s">
        <v>14</v>
      </c>
      <c r="AG7" s="16" t="s">
        <v>18</v>
      </c>
      <c r="AH7" s="24" t="s">
        <v>4</v>
      </c>
      <c r="AI7" s="24" t="s">
        <v>8</v>
      </c>
      <c r="AJ7" s="24" t="s">
        <v>9</v>
      </c>
      <c r="AK7" s="24" t="s">
        <v>12</v>
      </c>
      <c r="AL7" s="24" t="s">
        <v>11</v>
      </c>
      <c r="AM7" s="24" t="s">
        <v>5</v>
      </c>
      <c r="AN7" s="25" t="s">
        <v>13</v>
      </c>
      <c r="AO7" s="25" t="s">
        <v>14</v>
      </c>
      <c r="AP7" s="25" t="s">
        <v>18</v>
      </c>
      <c r="AQ7" s="17" t="s">
        <v>4</v>
      </c>
      <c r="AR7" s="17" t="s">
        <v>8</v>
      </c>
      <c r="AS7" s="17" t="s">
        <v>9</v>
      </c>
      <c r="AT7" s="17" t="s">
        <v>12</v>
      </c>
      <c r="AU7" s="17" t="s">
        <v>11</v>
      </c>
      <c r="AV7" s="17" t="s">
        <v>5</v>
      </c>
      <c r="AW7" s="18" t="s">
        <v>13</v>
      </c>
      <c r="AX7" s="18" t="s">
        <v>14</v>
      </c>
      <c r="AY7" s="18" t="s">
        <v>18</v>
      </c>
      <c r="AZ7" s="19" t="s">
        <v>4</v>
      </c>
      <c r="BA7" s="19" t="s">
        <v>127</v>
      </c>
      <c r="BB7" s="19" t="s">
        <v>9</v>
      </c>
      <c r="BC7" s="20" t="s">
        <v>12</v>
      </c>
      <c r="BD7" s="21" t="s">
        <v>11</v>
      </c>
      <c r="BE7" s="19" t="s">
        <v>5</v>
      </c>
      <c r="BF7" s="22" t="s">
        <v>13</v>
      </c>
      <c r="BG7" s="23" t="s">
        <v>14</v>
      </c>
      <c r="BH7" s="22" t="s">
        <v>15</v>
      </c>
      <c r="BI7" s="94" t="s">
        <v>4</v>
      </c>
      <c r="BJ7" s="94" t="s">
        <v>127</v>
      </c>
      <c r="BK7" s="94" t="s">
        <v>9</v>
      </c>
      <c r="BL7" s="94" t="s">
        <v>12</v>
      </c>
      <c r="BM7" s="94" t="s">
        <v>11</v>
      </c>
      <c r="BN7" s="94" t="s">
        <v>5</v>
      </c>
      <c r="BO7" s="95" t="s">
        <v>13</v>
      </c>
      <c r="BP7" s="95" t="s">
        <v>14</v>
      </c>
      <c r="BQ7" s="95" t="s">
        <v>15</v>
      </c>
      <c r="BR7" s="109" t="s">
        <v>4</v>
      </c>
      <c r="BS7" s="109" t="s">
        <v>127</v>
      </c>
      <c r="BT7" s="109" t="s">
        <v>9</v>
      </c>
      <c r="BU7" s="109" t="s">
        <v>12</v>
      </c>
      <c r="BV7" s="109" t="s">
        <v>11</v>
      </c>
      <c r="BW7" s="109" t="s">
        <v>5</v>
      </c>
      <c r="BX7" s="110" t="s">
        <v>13</v>
      </c>
      <c r="BY7" s="110" t="s">
        <v>14</v>
      </c>
      <c r="BZ7" s="110" t="s">
        <v>18</v>
      </c>
      <c r="CA7" s="120" t="s">
        <v>4</v>
      </c>
      <c r="CB7" s="120" t="s">
        <v>127</v>
      </c>
      <c r="CC7" s="120" t="s">
        <v>9</v>
      </c>
      <c r="CD7" s="120" t="s">
        <v>12</v>
      </c>
      <c r="CE7" s="120" t="s">
        <v>11</v>
      </c>
      <c r="CF7" s="120" t="s">
        <v>5</v>
      </c>
      <c r="CG7" s="121" t="s">
        <v>13</v>
      </c>
      <c r="CH7" s="121" t="s">
        <v>14</v>
      </c>
      <c r="CI7" s="121" t="s">
        <v>18</v>
      </c>
      <c r="CJ7" s="28" t="s">
        <v>16</v>
      </c>
      <c r="CK7" s="28" t="s">
        <v>10</v>
      </c>
      <c r="CL7" s="28" t="s">
        <v>21</v>
      </c>
      <c r="CM7" s="39" t="s">
        <v>19</v>
      </c>
      <c r="CN7" s="39" t="s">
        <v>17</v>
      </c>
    </row>
    <row r="8" spans="1:93" ht="204.75" thickBot="1" x14ac:dyDescent="0.25">
      <c r="A8" s="8">
        <v>1</v>
      </c>
      <c r="B8" s="43" t="s">
        <v>42</v>
      </c>
      <c r="C8" s="44" t="s">
        <v>43</v>
      </c>
      <c r="D8" s="41"/>
      <c r="E8" s="27" t="s">
        <v>44</v>
      </c>
      <c r="F8" s="45">
        <v>1</v>
      </c>
      <c r="G8" s="10"/>
      <c r="H8" s="10"/>
      <c r="I8" s="10"/>
      <c r="J8" s="11"/>
      <c r="K8" s="136"/>
      <c r="L8" s="139"/>
      <c r="M8" s="137"/>
      <c r="N8" s="14"/>
      <c r="O8" s="13"/>
      <c r="P8" s="59" t="s">
        <v>43</v>
      </c>
      <c r="Q8" s="59" t="s">
        <v>129</v>
      </c>
      <c r="R8" s="59">
        <v>22500</v>
      </c>
      <c r="S8" s="61">
        <v>0.19</v>
      </c>
      <c r="T8" s="59">
        <f>R8*S8</f>
        <v>4275</v>
      </c>
      <c r="U8" s="140">
        <f>R8+T8</f>
        <v>26775</v>
      </c>
      <c r="V8" s="60">
        <f>ROUND((R8*F8)+(T8*F8),0)</f>
        <v>26775</v>
      </c>
      <c r="W8" s="60" t="s">
        <v>130</v>
      </c>
      <c r="X8" s="60" t="s">
        <v>131</v>
      </c>
      <c r="Y8" s="15" t="s">
        <v>43</v>
      </c>
      <c r="Z8" s="15" t="s">
        <v>169</v>
      </c>
      <c r="AA8" s="15">
        <v>28333</v>
      </c>
      <c r="AB8" s="71">
        <v>0.19</v>
      </c>
      <c r="AC8" s="15">
        <f>AA8*AB8</f>
        <v>5383.27</v>
      </c>
      <c r="AD8" s="148">
        <f>AA8+AC8</f>
        <v>33716.270000000004</v>
      </c>
      <c r="AE8" s="16">
        <f>AD8*F8</f>
        <v>33716.270000000004</v>
      </c>
      <c r="AF8" s="72" t="s">
        <v>218</v>
      </c>
      <c r="AG8" s="73" t="s">
        <v>219</v>
      </c>
      <c r="AH8" s="76" t="s">
        <v>43</v>
      </c>
      <c r="AI8" s="77" t="s">
        <v>222</v>
      </c>
      <c r="AJ8" s="24">
        <v>70400</v>
      </c>
      <c r="AK8" s="78">
        <v>0.19</v>
      </c>
      <c r="AL8" s="24">
        <f>AJ8*AK8</f>
        <v>13376</v>
      </c>
      <c r="AM8" s="141">
        <f>AJ8+AL8</f>
        <v>83776</v>
      </c>
      <c r="AN8" s="25">
        <f>ROUND((AJ8*F8)+(AL8*F8),0)</f>
        <v>83776</v>
      </c>
      <c r="AO8" s="79" t="s">
        <v>253</v>
      </c>
      <c r="AP8" s="79" t="s">
        <v>254</v>
      </c>
      <c r="AQ8" s="82" t="s">
        <v>43</v>
      </c>
      <c r="AR8" s="83" t="s">
        <v>256</v>
      </c>
      <c r="AS8" s="17"/>
      <c r="AT8" s="55"/>
      <c r="AU8" s="17"/>
      <c r="AV8" s="142"/>
      <c r="AW8" s="18"/>
      <c r="AX8" s="18"/>
      <c r="AY8" s="18"/>
      <c r="AZ8" s="86" t="s">
        <v>43</v>
      </c>
      <c r="BA8" s="87" t="s">
        <v>262</v>
      </c>
      <c r="BB8" s="58">
        <v>24183.006535947712</v>
      </c>
      <c r="BC8" s="20">
        <v>0.19</v>
      </c>
      <c r="BD8" s="21">
        <f>BB8*BC8</f>
        <v>4594.7712418300653</v>
      </c>
      <c r="BE8" s="143">
        <f>BB8+BD8</f>
        <v>28777.777777777777</v>
      </c>
      <c r="BF8" s="22">
        <f t="shared" ref="BF8:BF42" si="0">ROUND((BE8*F8),0)</f>
        <v>28778</v>
      </c>
      <c r="BG8" s="88" t="s">
        <v>270</v>
      </c>
      <c r="BH8" s="89" t="s">
        <v>29</v>
      </c>
      <c r="BI8" s="96"/>
      <c r="BJ8" s="97"/>
      <c r="BK8" s="98"/>
      <c r="BL8" s="99"/>
      <c r="BM8" s="98"/>
      <c r="BN8" s="144"/>
      <c r="BO8" s="100"/>
      <c r="BP8" s="101"/>
      <c r="BQ8" s="102"/>
      <c r="BR8" s="111"/>
      <c r="BS8" s="112"/>
      <c r="BT8" s="109"/>
      <c r="BU8" s="113"/>
      <c r="BV8" s="109"/>
      <c r="BW8" s="145"/>
      <c r="BX8" s="110"/>
      <c r="BY8" s="114"/>
      <c r="BZ8" s="115"/>
      <c r="CA8" s="122"/>
      <c r="CB8" s="123"/>
      <c r="CC8" s="120"/>
      <c r="CD8" s="124"/>
      <c r="CE8" s="120"/>
      <c r="CF8" s="146"/>
      <c r="CG8" s="121"/>
      <c r="CH8" s="121"/>
      <c r="CI8" s="121"/>
      <c r="CJ8" s="147">
        <f t="shared" ref="CJ8:CJ42" si="1">MIN(L8,U8,AD8,AM8,AV8,BE8,BN8,BW8,CF8)</f>
        <v>26775</v>
      </c>
      <c r="CK8" s="27" t="str">
        <f>IF(CJ8=L8,$G$6,IF(CJ8=U8,$P$6,IF(CJ8=AD8,$Y$6,IF(CJ8=AM8,$AH$6,IF(CJ8=AV8,$AQ$6,IF(CJ8=BE8,$AZ$6,IF(CJ8=BN8,$BI$6,IF(CJ8=BW8,$BR$6,IF(CJ8=CF8,$CA$6,IF(CJ8=#REF!,#REF!,IF(CJ8=#REF!,#REF!,IF(CJ8=#REF!,#REF!))))))))))))</f>
        <v>COMPUTAR</v>
      </c>
      <c r="CL8" s="150">
        <f t="shared" ref="CL8:CL42" si="2">ROUND((CJ8*F8),0)</f>
        <v>26775</v>
      </c>
      <c r="CM8" s="39"/>
      <c r="CN8" s="39"/>
    </row>
    <row r="9" spans="1:93" ht="240" customHeight="1" x14ac:dyDescent="0.2">
      <c r="A9" s="8">
        <v>2</v>
      </c>
      <c r="B9" s="43" t="s">
        <v>45</v>
      </c>
      <c r="C9" s="44" t="s">
        <v>46</v>
      </c>
      <c r="D9" s="41"/>
      <c r="E9" s="27" t="s">
        <v>44</v>
      </c>
      <c r="F9" s="45">
        <v>1</v>
      </c>
      <c r="G9" s="10"/>
      <c r="H9" s="10"/>
      <c r="I9" s="10"/>
      <c r="J9" s="11"/>
      <c r="K9" s="12"/>
      <c r="L9" s="10"/>
      <c r="M9" s="13"/>
      <c r="N9" s="14"/>
      <c r="O9" s="13"/>
      <c r="P9" s="59" t="s">
        <v>46</v>
      </c>
      <c r="Q9" s="59" t="s">
        <v>129</v>
      </c>
      <c r="R9" s="59">
        <v>43000</v>
      </c>
      <c r="S9" s="61">
        <v>0.19</v>
      </c>
      <c r="T9" s="59">
        <f t="shared" ref="T9:T42" si="3">R9*S9</f>
        <v>8170</v>
      </c>
      <c r="U9" s="140">
        <f t="shared" ref="U9:U42" si="4">R9+T9</f>
        <v>51170</v>
      </c>
      <c r="V9" s="60">
        <f t="shared" ref="V9:V42" si="5">ROUND((R9*F9)+(T9*F9),0)</f>
        <v>51170</v>
      </c>
      <c r="W9" s="60" t="s">
        <v>130</v>
      </c>
      <c r="X9" s="60" t="s">
        <v>131</v>
      </c>
      <c r="Y9" s="15" t="s">
        <v>46</v>
      </c>
      <c r="Z9" s="15" t="s">
        <v>170</v>
      </c>
      <c r="AA9" s="15">
        <v>61667</v>
      </c>
      <c r="AB9" s="71">
        <v>0.19</v>
      </c>
      <c r="AC9" s="15">
        <f t="shared" ref="AC9:AC42" si="6">AA9*AB9</f>
        <v>11716.73</v>
      </c>
      <c r="AD9" s="15">
        <f t="shared" ref="AD9:AD42" si="7">AA9+AC9</f>
        <v>73383.73</v>
      </c>
      <c r="AE9" s="16">
        <f t="shared" ref="AE9:AE42" si="8">AD9*F9</f>
        <v>73383.73</v>
      </c>
      <c r="AF9" s="72" t="s">
        <v>218</v>
      </c>
      <c r="AG9" s="73" t="s">
        <v>219</v>
      </c>
      <c r="AH9" s="76" t="s">
        <v>46</v>
      </c>
      <c r="AI9" s="77" t="s">
        <v>223</v>
      </c>
      <c r="AJ9" s="24">
        <v>185600</v>
      </c>
      <c r="AK9" s="78">
        <v>0.19</v>
      </c>
      <c r="AL9" s="24">
        <f t="shared" ref="AL9:AL42" si="9">AJ9*AK9</f>
        <v>35264</v>
      </c>
      <c r="AM9" s="141">
        <f t="shared" ref="AM9:AM42" si="10">AJ9+AL9</f>
        <v>220864</v>
      </c>
      <c r="AN9" s="25">
        <f t="shared" ref="AN9:AN42" si="11">ROUND((AJ9*F9)+(AL9*F9),0)</f>
        <v>220864</v>
      </c>
      <c r="AO9" s="79" t="s">
        <v>253</v>
      </c>
      <c r="AP9" s="79" t="s">
        <v>254</v>
      </c>
      <c r="AQ9" s="82" t="s">
        <v>46</v>
      </c>
      <c r="AR9" s="83" t="s">
        <v>256</v>
      </c>
      <c r="AS9" s="17"/>
      <c r="AT9" s="55"/>
      <c r="AU9" s="17"/>
      <c r="AV9" s="142"/>
      <c r="AW9" s="18"/>
      <c r="AX9" s="18"/>
      <c r="AY9" s="18"/>
      <c r="AZ9" s="86" t="s">
        <v>46</v>
      </c>
      <c r="BA9" s="87" t="s">
        <v>263</v>
      </c>
      <c r="BB9" s="58">
        <v>72111.111111111109</v>
      </c>
      <c r="BC9" s="20">
        <v>0.19</v>
      </c>
      <c r="BD9" s="21">
        <f t="shared" ref="BD9:BD42" si="12">BB9*BC9</f>
        <v>13701.111111111111</v>
      </c>
      <c r="BE9" s="143">
        <f t="shared" ref="BE9:BE42" si="13">BB9+BD9</f>
        <v>85812.222222222219</v>
      </c>
      <c r="BF9" s="22">
        <f t="shared" si="0"/>
        <v>85812</v>
      </c>
      <c r="BG9" s="88" t="s">
        <v>270</v>
      </c>
      <c r="BH9" s="89" t="s">
        <v>29</v>
      </c>
      <c r="BI9" s="96"/>
      <c r="BJ9" s="97"/>
      <c r="BK9" s="98"/>
      <c r="BL9" s="99"/>
      <c r="BM9" s="98"/>
      <c r="BN9" s="98"/>
      <c r="BO9" s="100"/>
      <c r="BP9" s="101"/>
      <c r="BQ9" s="102"/>
      <c r="BR9" s="111"/>
      <c r="BS9" s="112"/>
      <c r="BT9" s="109"/>
      <c r="BU9" s="113"/>
      <c r="BV9" s="109"/>
      <c r="BW9" s="109"/>
      <c r="BX9" s="110"/>
      <c r="BY9" s="114"/>
      <c r="BZ9" s="115"/>
      <c r="CA9" s="122"/>
      <c r="CB9" s="123"/>
      <c r="CC9" s="120"/>
      <c r="CD9" s="124"/>
      <c r="CE9" s="120"/>
      <c r="CF9" s="120"/>
      <c r="CG9" s="121"/>
      <c r="CH9" s="121"/>
      <c r="CI9" s="121"/>
      <c r="CJ9" s="147">
        <f t="shared" si="1"/>
        <v>51170</v>
      </c>
      <c r="CK9" s="27" t="str">
        <f>IF(CJ9=L9,$G$6,IF(CJ9=U9,$P$6,IF(CJ9=AD9,$Y$6,IF(CJ9=AM9,$AH$6,IF(CJ9=AV9,$AQ$6,IF(CJ9=BE9,$AZ$6,IF(CJ9=BN9,$BI$6,IF(CJ9=BW9,$BR$6,IF(CJ9=CF9,$CA$6,IF(CJ9=#REF!,#REF!,IF(CJ9=#REF!,#REF!,IF(CJ9=#REF!,#REF!))))))))))))</f>
        <v>COMPUTAR</v>
      </c>
      <c r="CL9" s="150">
        <f t="shared" si="2"/>
        <v>51170</v>
      </c>
      <c r="CM9" s="39"/>
      <c r="CN9" s="39"/>
    </row>
    <row r="10" spans="1:93" ht="144.75" customHeight="1" x14ac:dyDescent="0.2">
      <c r="A10" s="8">
        <v>3</v>
      </c>
      <c r="B10" s="46" t="s">
        <v>47</v>
      </c>
      <c r="C10" s="44" t="s">
        <v>48</v>
      </c>
      <c r="D10" s="47" t="s">
        <v>26</v>
      </c>
      <c r="E10" s="27" t="s">
        <v>44</v>
      </c>
      <c r="F10" s="48">
        <v>25</v>
      </c>
      <c r="G10" s="10" t="s">
        <v>48</v>
      </c>
      <c r="H10" s="10" t="s">
        <v>26</v>
      </c>
      <c r="I10" s="10">
        <v>4480000</v>
      </c>
      <c r="J10" s="11">
        <v>0.19</v>
      </c>
      <c r="K10" s="12">
        <f t="shared" ref="K10:K35" si="14">I10*J10</f>
        <v>851200</v>
      </c>
      <c r="L10" s="151">
        <f t="shared" ref="L10:L35" si="15">I10+K10</f>
        <v>5331200</v>
      </c>
      <c r="M10" s="13">
        <f t="shared" ref="M10:M35" si="16">ROUND((I10*F10)+(K10*F10),0)</f>
        <v>133280000</v>
      </c>
      <c r="N10" s="14">
        <v>30</v>
      </c>
      <c r="O10" s="13" t="s">
        <v>35</v>
      </c>
      <c r="P10" s="59" t="s">
        <v>48</v>
      </c>
      <c r="Q10" s="59" t="s">
        <v>26</v>
      </c>
      <c r="R10" s="59">
        <v>5630252.1008403366</v>
      </c>
      <c r="S10" s="61">
        <v>0.19</v>
      </c>
      <c r="T10" s="59">
        <f t="shared" si="3"/>
        <v>1069747.8991596641</v>
      </c>
      <c r="U10" s="59">
        <f t="shared" si="4"/>
        <v>6700000.0000000009</v>
      </c>
      <c r="V10" s="60">
        <f t="shared" si="5"/>
        <v>167500000</v>
      </c>
      <c r="W10" s="60" t="s">
        <v>37</v>
      </c>
      <c r="X10" s="60" t="s">
        <v>131</v>
      </c>
      <c r="Y10" s="15" t="s">
        <v>171</v>
      </c>
      <c r="Z10" s="15" t="s">
        <v>172</v>
      </c>
      <c r="AA10" s="15">
        <v>3646714</v>
      </c>
      <c r="AB10" s="71">
        <v>0.19</v>
      </c>
      <c r="AC10" s="15">
        <f t="shared" si="6"/>
        <v>692875.66</v>
      </c>
      <c r="AD10" s="148">
        <f t="shared" si="7"/>
        <v>4339589.66</v>
      </c>
      <c r="AE10" s="16">
        <f t="shared" si="8"/>
        <v>108489741.5</v>
      </c>
      <c r="AF10" s="72" t="s">
        <v>218</v>
      </c>
      <c r="AG10" s="73" t="s">
        <v>219</v>
      </c>
      <c r="AH10" s="80" t="s">
        <v>48</v>
      </c>
      <c r="AI10" s="77" t="s">
        <v>224</v>
      </c>
      <c r="AJ10" s="24">
        <v>4379200</v>
      </c>
      <c r="AK10" s="78">
        <v>0.19</v>
      </c>
      <c r="AL10" s="24">
        <f t="shared" si="9"/>
        <v>832048</v>
      </c>
      <c r="AM10" s="141">
        <f t="shared" si="10"/>
        <v>5211248</v>
      </c>
      <c r="AN10" s="25">
        <f t="shared" si="11"/>
        <v>130281200</v>
      </c>
      <c r="AO10" s="79" t="s">
        <v>253</v>
      </c>
      <c r="AP10" s="79" t="s">
        <v>254</v>
      </c>
      <c r="AQ10" s="82" t="s">
        <v>48</v>
      </c>
      <c r="AR10" s="83" t="s">
        <v>257</v>
      </c>
      <c r="AS10" s="17"/>
      <c r="AT10" s="55"/>
      <c r="AU10" s="17"/>
      <c r="AV10" s="142"/>
      <c r="AW10" s="18"/>
      <c r="AX10" s="18"/>
      <c r="AY10" s="18"/>
      <c r="AZ10" s="90" t="s">
        <v>48</v>
      </c>
      <c r="BA10" s="87" t="s">
        <v>26</v>
      </c>
      <c r="BB10" s="58">
        <v>4267041.1111111119</v>
      </c>
      <c r="BC10" s="20">
        <v>0.19</v>
      </c>
      <c r="BD10" s="21">
        <f t="shared" si="12"/>
        <v>810737.81111111131</v>
      </c>
      <c r="BE10" s="143">
        <f t="shared" si="13"/>
        <v>5077778.9222222231</v>
      </c>
      <c r="BF10" s="22">
        <f t="shared" si="0"/>
        <v>126944473</v>
      </c>
      <c r="BG10" s="88" t="s">
        <v>270</v>
      </c>
      <c r="BH10" s="89" t="s">
        <v>29</v>
      </c>
      <c r="BI10" s="103" t="s">
        <v>272</v>
      </c>
      <c r="BJ10" s="104" t="s">
        <v>26</v>
      </c>
      <c r="BK10" s="98">
        <v>4991495.8</v>
      </c>
      <c r="BL10" s="99">
        <v>0.19</v>
      </c>
      <c r="BM10" s="98">
        <f t="shared" ref="BM10:BM40" si="17">BK10*BL10</f>
        <v>948384.20199999993</v>
      </c>
      <c r="BN10" s="144">
        <f t="shared" ref="BN10:BN40" si="18">BK10+BM10</f>
        <v>5939880.0019999994</v>
      </c>
      <c r="BO10" s="100">
        <f>ROUND((BN10*F10),0)</f>
        <v>148497000</v>
      </c>
      <c r="BP10" s="101" t="s">
        <v>283</v>
      </c>
      <c r="BQ10" s="105" t="s">
        <v>219</v>
      </c>
      <c r="BR10" s="116" t="s">
        <v>286</v>
      </c>
      <c r="BS10" s="112" t="s">
        <v>26</v>
      </c>
      <c r="BT10" s="109">
        <v>4620000</v>
      </c>
      <c r="BU10" s="113">
        <v>0.19</v>
      </c>
      <c r="BV10" s="109">
        <f t="shared" ref="BV10:BV40" si="19">BT10*BU10</f>
        <v>877800</v>
      </c>
      <c r="BW10" s="145">
        <f t="shared" ref="BW10:BW40" si="20">BT10+BV10</f>
        <v>5497800</v>
      </c>
      <c r="BX10" s="110">
        <f>ROUND((BW10*F10),0)</f>
        <v>137445000</v>
      </c>
      <c r="BY10" s="114" t="s">
        <v>30</v>
      </c>
      <c r="BZ10" s="117" t="s">
        <v>28</v>
      </c>
      <c r="CA10" s="125" t="s">
        <v>290</v>
      </c>
      <c r="CB10" s="126" t="s">
        <v>291</v>
      </c>
      <c r="CC10" s="120">
        <v>4330000</v>
      </c>
      <c r="CD10" s="124">
        <v>0.19</v>
      </c>
      <c r="CE10" s="120">
        <f t="shared" ref="CE10:CE42" si="21">CC10*CD10</f>
        <v>822700</v>
      </c>
      <c r="CF10" s="146">
        <f t="shared" ref="CF10:CF42" si="22">CC10+CE10</f>
        <v>5152700</v>
      </c>
      <c r="CG10" s="121">
        <f>ROUND((CF10*F10),0)</f>
        <v>128817500</v>
      </c>
      <c r="CH10" s="121" t="s">
        <v>316</v>
      </c>
      <c r="CI10" s="121" t="s">
        <v>317</v>
      </c>
      <c r="CJ10" s="147">
        <f t="shared" si="1"/>
        <v>4339589.66</v>
      </c>
      <c r="CK10" s="27" t="str">
        <f>IF(CJ10=L10,$G$6,IF(CJ10=U10,$P$6,IF(CJ10=AD10,$Y$6,IF(CJ10=AM10,$AH$6,IF(CJ10=AV10,$AQ$6,IF(CJ10=BE10,$AZ$6,IF(CJ10=BN10,$BI$6,IF(CJ10=BW10,$BR$6,IF(CJ10=CF10,$CA$6,IF(CJ10=#REF!,#REF!,IF(CJ10=#REF!,#REF!,IF(CJ10=#REF!,#REF!))))))))))))</f>
        <v>ERA ELECTRONICA</v>
      </c>
      <c r="CL10" s="150">
        <f t="shared" si="2"/>
        <v>108489742</v>
      </c>
      <c r="CM10" s="39"/>
      <c r="CN10" s="39"/>
    </row>
    <row r="11" spans="1:93" ht="60" x14ac:dyDescent="0.2">
      <c r="A11" s="8">
        <v>4</v>
      </c>
      <c r="B11" s="43" t="s">
        <v>49</v>
      </c>
      <c r="C11" s="44" t="s">
        <v>50</v>
      </c>
      <c r="D11" s="41" t="s">
        <v>51</v>
      </c>
      <c r="E11" s="27" t="s">
        <v>44</v>
      </c>
      <c r="F11" s="45">
        <v>4</v>
      </c>
      <c r="G11" s="10"/>
      <c r="H11" s="10"/>
      <c r="I11" s="10"/>
      <c r="J11" s="11"/>
      <c r="K11" s="12"/>
      <c r="L11" s="10"/>
      <c r="M11" s="13"/>
      <c r="N11" s="14"/>
      <c r="O11" s="13"/>
      <c r="P11" s="59" t="s">
        <v>50</v>
      </c>
      <c r="Q11" s="59" t="s">
        <v>51</v>
      </c>
      <c r="R11" s="59">
        <v>47000</v>
      </c>
      <c r="S11" s="61">
        <v>0.19</v>
      </c>
      <c r="T11" s="59">
        <f t="shared" si="3"/>
        <v>8930</v>
      </c>
      <c r="U11" s="59">
        <f t="shared" si="4"/>
        <v>55930</v>
      </c>
      <c r="V11" s="60">
        <f t="shared" si="5"/>
        <v>223720</v>
      </c>
      <c r="W11" s="60" t="s">
        <v>132</v>
      </c>
      <c r="X11" s="60" t="s">
        <v>131</v>
      </c>
      <c r="Y11" s="15" t="s">
        <v>50</v>
      </c>
      <c r="Z11" s="15" t="s">
        <v>173</v>
      </c>
      <c r="AA11" s="15">
        <v>45839</v>
      </c>
      <c r="AB11" s="71">
        <v>0.19</v>
      </c>
      <c r="AC11" s="15">
        <f t="shared" si="6"/>
        <v>8709.41</v>
      </c>
      <c r="AD11" s="15">
        <f t="shared" si="7"/>
        <v>54548.41</v>
      </c>
      <c r="AE11" s="16">
        <f t="shared" si="8"/>
        <v>218193.64</v>
      </c>
      <c r="AF11" s="72" t="s">
        <v>218</v>
      </c>
      <c r="AG11" s="73" t="s">
        <v>219</v>
      </c>
      <c r="AH11" s="80" t="s">
        <v>50</v>
      </c>
      <c r="AI11" s="77" t="s">
        <v>225</v>
      </c>
      <c r="AJ11" s="24">
        <v>76800</v>
      </c>
      <c r="AK11" s="78">
        <v>0.19</v>
      </c>
      <c r="AL11" s="24">
        <f t="shared" si="9"/>
        <v>14592</v>
      </c>
      <c r="AM11" s="24">
        <f t="shared" si="10"/>
        <v>91392</v>
      </c>
      <c r="AN11" s="25">
        <f t="shared" si="11"/>
        <v>365568</v>
      </c>
      <c r="AO11" s="79" t="s">
        <v>253</v>
      </c>
      <c r="AP11" s="79" t="s">
        <v>254</v>
      </c>
      <c r="AQ11" s="82" t="s">
        <v>50</v>
      </c>
      <c r="AR11" s="83" t="s">
        <v>258</v>
      </c>
      <c r="AS11" s="17"/>
      <c r="AT11" s="55"/>
      <c r="AV11" s="17"/>
      <c r="AW11" s="18"/>
      <c r="AX11" s="18"/>
      <c r="AY11" s="18"/>
      <c r="AZ11" s="90" t="s">
        <v>50</v>
      </c>
      <c r="BA11" s="87" t="s">
        <v>51</v>
      </c>
      <c r="BB11" s="58">
        <v>45555.555555555555</v>
      </c>
      <c r="BC11" s="20">
        <v>0.19</v>
      </c>
      <c r="BD11" s="21">
        <f t="shared" si="12"/>
        <v>8655.5555555555547</v>
      </c>
      <c r="BE11" s="143">
        <f t="shared" si="13"/>
        <v>54211.111111111109</v>
      </c>
      <c r="BF11" s="22">
        <f t="shared" si="0"/>
        <v>216844</v>
      </c>
      <c r="BG11" s="88" t="s">
        <v>270</v>
      </c>
      <c r="BH11" s="89" t="s">
        <v>29</v>
      </c>
      <c r="BI11" s="96"/>
      <c r="BJ11" s="97"/>
      <c r="BK11" s="98"/>
      <c r="BL11" s="99"/>
      <c r="BM11" s="98"/>
      <c r="BN11" s="98"/>
      <c r="BO11" s="100"/>
      <c r="BP11" s="101"/>
      <c r="BQ11" s="102"/>
      <c r="BR11" s="111"/>
      <c r="BS11" s="112"/>
      <c r="BT11" s="109"/>
      <c r="BU11" s="113"/>
      <c r="BV11" s="109"/>
      <c r="BW11" s="109"/>
      <c r="BX11" s="110"/>
      <c r="BY11" s="114"/>
      <c r="BZ11" s="115"/>
      <c r="CA11" s="122"/>
      <c r="CB11" s="127"/>
      <c r="CC11" s="120"/>
      <c r="CD11" s="124"/>
      <c r="CE11" s="120"/>
      <c r="CF11" s="120"/>
      <c r="CG11" s="121"/>
      <c r="CH11" s="121"/>
      <c r="CI11" s="121"/>
      <c r="CJ11" s="147">
        <f t="shared" si="1"/>
        <v>54211.111111111109</v>
      </c>
      <c r="CK11" s="27" t="str">
        <f>IF(CJ11=L11,$G$6,IF(CJ11=U11,$P$6,IF(CJ11=AD11,$Y$6,IF(CJ11=AM11,$AH$6,IF(CJ11=AV11,$AQ$6,IF(CJ11=BE11,$AZ$6,IF(CJ11=BN11,$BI$6,IF(CJ11=BW11,$BR$6,IF(CJ11=CF11,$CA$6,IF(CJ11=#REF!,#REF!,IF(CJ11=#REF!,#REF!,IF(CJ11=#REF!,#REF!))))))))))))</f>
        <v>QUANTYC</v>
      </c>
      <c r="CL11" s="150">
        <f t="shared" si="2"/>
        <v>216844</v>
      </c>
      <c r="CM11" s="39"/>
      <c r="CN11" s="39"/>
    </row>
    <row r="12" spans="1:93" ht="252" x14ac:dyDescent="0.2">
      <c r="A12" s="8">
        <v>5</v>
      </c>
      <c r="B12" s="49" t="s">
        <v>52</v>
      </c>
      <c r="C12" s="44" t="s">
        <v>53</v>
      </c>
      <c r="D12" s="41" t="s">
        <v>54</v>
      </c>
      <c r="E12" s="27" t="s">
        <v>44</v>
      </c>
      <c r="F12" s="48">
        <v>3</v>
      </c>
      <c r="G12" s="10"/>
      <c r="H12" s="10"/>
      <c r="I12" s="10"/>
      <c r="J12" s="11"/>
      <c r="K12" s="12"/>
      <c r="L12" s="10"/>
      <c r="M12" s="13"/>
      <c r="N12" s="14"/>
      <c r="O12" s="13"/>
      <c r="P12" s="59" t="s">
        <v>133</v>
      </c>
      <c r="Q12" s="59" t="s">
        <v>36</v>
      </c>
      <c r="R12" s="59">
        <v>4790000</v>
      </c>
      <c r="S12" s="61">
        <v>0.19</v>
      </c>
      <c r="T12" s="59">
        <f t="shared" si="3"/>
        <v>910100</v>
      </c>
      <c r="U12" s="140">
        <f t="shared" si="4"/>
        <v>5700100</v>
      </c>
      <c r="V12" s="60">
        <f t="shared" si="5"/>
        <v>17100300</v>
      </c>
      <c r="W12" s="60" t="s">
        <v>132</v>
      </c>
      <c r="X12" s="60" t="s">
        <v>134</v>
      </c>
      <c r="Y12" s="15" t="s">
        <v>174</v>
      </c>
      <c r="Z12" s="15" t="s">
        <v>175</v>
      </c>
      <c r="AA12" s="15">
        <v>7661483</v>
      </c>
      <c r="AB12" s="71">
        <v>0.19</v>
      </c>
      <c r="AC12" s="15">
        <f t="shared" si="6"/>
        <v>1455681.77</v>
      </c>
      <c r="AD12" s="15">
        <f t="shared" si="7"/>
        <v>9117164.7699999996</v>
      </c>
      <c r="AE12" s="16">
        <f t="shared" si="8"/>
        <v>27351494.309999999</v>
      </c>
      <c r="AF12" s="72" t="s">
        <v>218</v>
      </c>
      <c r="AG12" s="73" t="s">
        <v>220</v>
      </c>
      <c r="AH12" s="80" t="s">
        <v>53</v>
      </c>
      <c r="AI12" s="77" t="s">
        <v>226</v>
      </c>
      <c r="AJ12" s="24">
        <v>5865600</v>
      </c>
      <c r="AK12" s="78">
        <v>0.19</v>
      </c>
      <c r="AL12" s="24">
        <f t="shared" si="9"/>
        <v>1114464</v>
      </c>
      <c r="AM12" s="24">
        <f t="shared" si="10"/>
        <v>6980064</v>
      </c>
      <c r="AN12" s="25">
        <f t="shared" si="11"/>
        <v>20940192</v>
      </c>
      <c r="AO12" s="79" t="s">
        <v>253</v>
      </c>
      <c r="AP12" s="79" t="s">
        <v>254</v>
      </c>
      <c r="AQ12" s="82"/>
      <c r="AR12" s="83"/>
      <c r="AS12" s="17"/>
      <c r="AT12" s="55"/>
      <c r="AU12" s="17"/>
      <c r="AV12" s="17"/>
      <c r="AW12" s="18"/>
      <c r="AX12" s="18"/>
      <c r="AY12" s="18"/>
      <c r="AZ12" s="90" t="s">
        <v>53</v>
      </c>
      <c r="BA12" s="87" t="s">
        <v>54</v>
      </c>
      <c r="BB12" s="58">
        <v>7466666.6666666679</v>
      </c>
      <c r="BC12" s="20">
        <v>0.19</v>
      </c>
      <c r="BD12" s="21">
        <f t="shared" si="12"/>
        <v>1418666.666666667</v>
      </c>
      <c r="BE12" s="19">
        <f t="shared" si="13"/>
        <v>8885333.3333333358</v>
      </c>
      <c r="BF12" s="22">
        <f t="shared" si="0"/>
        <v>26656000</v>
      </c>
      <c r="BG12" s="88" t="s">
        <v>270</v>
      </c>
      <c r="BH12" s="89" t="s">
        <v>29</v>
      </c>
      <c r="BI12" s="103" t="s">
        <v>273</v>
      </c>
      <c r="BJ12" s="101" t="s">
        <v>54</v>
      </c>
      <c r="BK12" s="98">
        <v>5074998.32</v>
      </c>
      <c r="BL12" s="99">
        <v>0.19</v>
      </c>
      <c r="BM12" s="98">
        <f t="shared" si="17"/>
        <v>964249.68080000009</v>
      </c>
      <c r="BN12" s="98">
        <f t="shared" si="18"/>
        <v>6039248.0008000005</v>
      </c>
      <c r="BO12" s="100">
        <f>ROUND((BN12*F12),0)</f>
        <v>18117744</v>
      </c>
      <c r="BP12" s="101" t="s">
        <v>283</v>
      </c>
      <c r="BQ12" s="105" t="s">
        <v>219</v>
      </c>
      <c r="BR12" s="116" t="s">
        <v>287</v>
      </c>
      <c r="BS12" s="112" t="s">
        <v>54</v>
      </c>
      <c r="BT12" s="109">
        <v>7970000</v>
      </c>
      <c r="BU12" s="113">
        <v>0.19</v>
      </c>
      <c r="BV12" s="109">
        <f t="shared" si="19"/>
        <v>1514300</v>
      </c>
      <c r="BW12" s="145">
        <f t="shared" si="20"/>
        <v>9484300</v>
      </c>
      <c r="BX12" s="110">
        <f>ROUND((BW12*F12),0)</f>
        <v>28452900</v>
      </c>
      <c r="BY12" s="114" t="s">
        <v>30</v>
      </c>
      <c r="BZ12" s="117" t="s">
        <v>28</v>
      </c>
      <c r="CA12" s="122"/>
      <c r="CB12" s="127"/>
      <c r="CC12" s="120"/>
      <c r="CD12" s="124"/>
      <c r="CE12" s="120"/>
      <c r="CF12" s="120"/>
      <c r="CG12" s="121"/>
      <c r="CH12" s="121"/>
      <c r="CI12" s="121"/>
      <c r="CJ12" s="147">
        <f t="shared" si="1"/>
        <v>5700100</v>
      </c>
      <c r="CK12" s="27" t="str">
        <f>IF(CJ12=L12,$G$6,IF(CJ12=U12,$P$6,IF(CJ12=AD12,$Y$6,IF(CJ12=AM12,$AH$6,IF(CJ12=AV12,$AQ$6,IF(CJ12=BE12,$AZ$6,IF(CJ12=BN12,$BI$6,IF(CJ12=BW12,$BR$6,IF(CJ12=CF12,$CA$6,IF(CJ12=#REF!,#REF!,IF(CJ12=#REF!,#REF!,IF(CJ12=#REF!,#REF!))))))))))))</f>
        <v>COMPUTAR</v>
      </c>
      <c r="CL12" s="150">
        <f t="shared" si="2"/>
        <v>17100300</v>
      </c>
      <c r="CM12" s="39"/>
      <c r="CN12" s="39"/>
    </row>
    <row r="13" spans="1:93" ht="228" x14ac:dyDescent="0.2">
      <c r="A13" s="8">
        <v>6</v>
      </c>
      <c r="B13" s="43" t="s">
        <v>55</v>
      </c>
      <c r="C13" s="44" t="s">
        <v>56</v>
      </c>
      <c r="D13" s="41" t="s">
        <v>57</v>
      </c>
      <c r="E13" s="27" t="s">
        <v>44</v>
      </c>
      <c r="F13" s="45">
        <v>1</v>
      </c>
      <c r="G13" s="10"/>
      <c r="H13" s="10"/>
      <c r="I13" s="10"/>
      <c r="J13" s="11"/>
      <c r="K13" s="12"/>
      <c r="L13" s="10"/>
      <c r="M13" s="13"/>
      <c r="N13" s="14"/>
      <c r="O13" s="13"/>
      <c r="P13" s="59" t="s">
        <v>135</v>
      </c>
      <c r="Q13" s="59" t="s">
        <v>57</v>
      </c>
      <c r="R13" s="59">
        <v>2550000</v>
      </c>
      <c r="S13" s="61">
        <v>0.19</v>
      </c>
      <c r="T13" s="59">
        <f t="shared" si="3"/>
        <v>484500</v>
      </c>
      <c r="U13" s="59">
        <f t="shared" si="4"/>
        <v>3034500</v>
      </c>
      <c r="V13" s="60">
        <f t="shared" si="5"/>
        <v>3034500</v>
      </c>
      <c r="W13" s="60" t="s">
        <v>132</v>
      </c>
      <c r="X13" s="60" t="s">
        <v>131</v>
      </c>
      <c r="Y13" s="15" t="s">
        <v>56</v>
      </c>
      <c r="Z13" s="15" t="s">
        <v>57</v>
      </c>
      <c r="AA13" s="15">
        <v>2181240</v>
      </c>
      <c r="AB13" s="71">
        <v>0.19</v>
      </c>
      <c r="AC13" s="15">
        <f t="shared" si="6"/>
        <v>414435.6</v>
      </c>
      <c r="AD13" s="15">
        <f t="shared" si="7"/>
        <v>2595675.6</v>
      </c>
      <c r="AE13" s="16">
        <f t="shared" si="8"/>
        <v>2595675.6</v>
      </c>
      <c r="AF13" s="72" t="s">
        <v>218</v>
      </c>
      <c r="AG13" s="73" t="s">
        <v>219</v>
      </c>
      <c r="AH13" s="76" t="s">
        <v>56</v>
      </c>
      <c r="AI13" s="77" t="s">
        <v>57</v>
      </c>
      <c r="AJ13" s="24">
        <v>2211496</v>
      </c>
      <c r="AK13" s="78">
        <v>0.19</v>
      </c>
      <c r="AL13" s="24">
        <f t="shared" si="9"/>
        <v>420184.24</v>
      </c>
      <c r="AM13" s="24">
        <f t="shared" si="10"/>
        <v>2631680.2400000002</v>
      </c>
      <c r="AN13" s="25">
        <f t="shared" si="11"/>
        <v>2631680</v>
      </c>
      <c r="AO13" s="79" t="s">
        <v>253</v>
      </c>
      <c r="AP13" s="79" t="s">
        <v>254</v>
      </c>
      <c r="AQ13" s="82" t="s">
        <v>56</v>
      </c>
      <c r="AR13" s="83" t="s">
        <v>122</v>
      </c>
      <c r="AS13" s="17"/>
      <c r="AT13" s="55"/>
      <c r="AU13" s="17"/>
      <c r="AV13" s="17"/>
      <c r="AW13" s="18"/>
      <c r="AX13" s="18"/>
      <c r="AY13" s="18"/>
      <c r="AZ13" s="86" t="s">
        <v>264</v>
      </c>
      <c r="BA13" s="87" t="s">
        <v>57</v>
      </c>
      <c r="BB13" s="58">
        <v>2146591.9701213823</v>
      </c>
      <c r="BC13" s="20">
        <v>0.19</v>
      </c>
      <c r="BD13" s="21">
        <f t="shared" si="12"/>
        <v>407852.47432306263</v>
      </c>
      <c r="BE13" s="19">
        <f t="shared" si="13"/>
        <v>2554444.444444445</v>
      </c>
      <c r="BF13" s="22">
        <f t="shared" si="0"/>
        <v>2554444</v>
      </c>
      <c r="BG13" s="88" t="s">
        <v>270</v>
      </c>
      <c r="BH13" s="89" t="s">
        <v>29</v>
      </c>
      <c r="BI13" s="96"/>
      <c r="BJ13" s="97"/>
      <c r="BK13" s="98"/>
      <c r="BL13" s="99"/>
      <c r="BM13" s="98"/>
      <c r="BN13" s="98"/>
      <c r="BO13" s="100"/>
      <c r="BP13" s="101"/>
      <c r="BQ13" s="102"/>
      <c r="BR13" s="111"/>
      <c r="BS13" s="112"/>
      <c r="BT13" s="109"/>
      <c r="BU13" s="113"/>
      <c r="BV13" s="109"/>
      <c r="BW13" s="109"/>
      <c r="BX13" s="110"/>
      <c r="BY13" s="114"/>
      <c r="BZ13" s="115"/>
      <c r="CA13" s="128" t="s">
        <v>292</v>
      </c>
      <c r="CB13" s="129" t="s">
        <v>57</v>
      </c>
      <c r="CC13" s="120">
        <v>2043000</v>
      </c>
      <c r="CD13" s="124">
        <v>0.19</v>
      </c>
      <c r="CE13" s="120">
        <f t="shared" si="21"/>
        <v>388170</v>
      </c>
      <c r="CF13" s="120">
        <f t="shared" si="22"/>
        <v>2431170</v>
      </c>
      <c r="CG13" s="121">
        <f>ROUND((CF13*F13),0)</f>
        <v>2431170</v>
      </c>
      <c r="CH13" s="121" t="s">
        <v>318</v>
      </c>
      <c r="CI13" s="121" t="s">
        <v>32</v>
      </c>
      <c r="CJ13" s="147">
        <f t="shared" si="1"/>
        <v>2431170</v>
      </c>
      <c r="CK13" s="27" t="str">
        <f>IF(CJ13=L13,$G$6,IF(CJ13=U13,$P$6,IF(CJ13=AD13,$Y$6,IF(CJ13=AM13,$AH$6,IF(CJ13=AV13,$AQ$6,IF(CJ13=BE13,$AZ$6,IF(CJ13=BN13,$BI$6,IF(CJ13=BW13,$BR$6,IF(CJ13=CF13,$CA$6,IF(CJ13=#REF!,#REF!,IF(CJ13=#REF!,#REF!,IF(CJ13=#REF!,#REF!))))))))))))</f>
        <v>TECNOPHONE</v>
      </c>
      <c r="CL13" s="150">
        <f t="shared" si="2"/>
        <v>2431170</v>
      </c>
      <c r="CM13" s="39"/>
      <c r="CN13" s="39"/>
    </row>
    <row r="14" spans="1:93" ht="324" x14ac:dyDescent="0.2">
      <c r="A14" s="8">
        <v>7</v>
      </c>
      <c r="B14" s="43" t="s">
        <v>58</v>
      </c>
      <c r="C14" s="44" t="s">
        <v>59</v>
      </c>
      <c r="D14" s="41" t="s">
        <v>60</v>
      </c>
      <c r="E14" s="27" t="s">
        <v>44</v>
      </c>
      <c r="F14" s="45">
        <v>1</v>
      </c>
      <c r="G14" s="10"/>
      <c r="H14" s="10"/>
      <c r="I14" s="10"/>
      <c r="J14" s="11"/>
      <c r="K14" s="12"/>
      <c r="L14" s="10"/>
      <c r="M14" s="13"/>
      <c r="N14" s="14"/>
      <c r="O14" s="13"/>
      <c r="P14" s="59" t="s">
        <v>59</v>
      </c>
      <c r="Q14" s="59" t="s">
        <v>60</v>
      </c>
      <c r="R14" s="59">
        <v>585000</v>
      </c>
      <c r="S14" s="61">
        <v>0.19</v>
      </c>
      <c r="T14" s="59">
        <f t="shared" si="3"/>
        <v>111150</v>
      </c>
      <c r="U14" s="59">
        <f t="shared" si="4"/>
        <v>696150</v>
      </c>
      <c r="V14" s="60">
        <f t="shared" si="5"/>
        <v>696150</v>
      </c>
      <c r="W14" s="60" t="s">
        <v>132</v>
      </c>
      <c r="X14" s="60" t="s">
        <v>131</v>
      </c>
      <c r="Y14" s="15" t="s">
        <v>176</v>
      </c>
      <c r="Z14" s="15" t="s">
        <v>177</v>
      </c>
      <c r="AA14" s="15">
        <v>385106</v>
      </c>
      <c r="AB14" s="71">
        <v>0.19</v>
      </c>
      <c r="AC14" s="15">
        <f t="shared" si="6"/>
        <v>73170.14</v>
      </c>
      <c r="AD14" s="15">
        <f t="shared" si="7"/>
        <v>458276.14</v>
      </c>
      <c r="AE14" s="16">
        <f t="shared" si="8"/>
        <v>458276.14</v>
      </c>
      <c r="AF14" s="72" t="s">
        <v>218</v>
      </c>
      <c r="AG14" s="73" t="s">
        <v>219</v>
      </c>
      <c r="AH14" s="76" t="s">
        <v>59</v>
      </c>
      <c r="AI14" s="77" t="s">
        <v>60</v>
      </c>
      <c r="AJ14" s="24">
        <v>600320</v>
      </c>
      <c r="AK14" s="78">
        <v>0.19</v>
      </c>
      <c r="AL14" s="24">
        <f t="shared" si="9"/>
        <v>114060.8</v>
      </c>
      <c r="AM14" s="24">
        <f t="shared" si="10"/>
        <v>714380.80000000005</v>
      </c>
      <c r="AN14" s="25">
        <f t="shared" si="11"/>
        <v>714381</v>
      </c>
      <c r="AO14" s="79" t="s">
        <v>253</v>
      </c>
      <c r="AP14" s="79" t="s">
        <v>254</v>
      </c>
      <c r="AQ14" s="82" t="s">
        <v>59</v>
      </c>
      <c r="AR14" s="83" t="s">
        <v>122</v>
      </c>
      <c r="AS14" s="17"/>
      <c r="AT14" s="55"/>
      <c r="AU14" s="17"/>
      <c r="AV14" s="17"/>
      <c r="AW14" s="18"/>
      <c r="AX14" s="18"/>
      <c r="AY14" s="18"/>
      <c r="AZ14" s="86" t="s">
        <v>59</v>
      </c>
      <c r="BA14" s="87" t="s">
        <v>60</v>
      </c>
      <c r="BB14" s="58">
        <v>381886.08776844072</v>
      </c>
      <c r="BC14" s="20">
        <v>0.19</v>
      </c>
      <c r="BD14" s="21">
        <f t="shared" si="12"/>
        <v>72558.356676003736</v>
      </c>
      <c r="BE14" s="19">
        <f t="shared" si="13"/>
        <v>454444.44444444444</v>
      </c>
      <c r="BF14" s="22">
        <f t="shared" si="0"/>
        <v>454444</v>
      </c>
      <c r="BG14" s="88" t="s">
        <v>270</v>
      </c>
      <c r="BH14" s="89" t="s">
        <v>29</v>
      </c>
      <c r="BI14" s="96"/>
      <c r="BJ14" s="97"/>
      <c r="BK14" s="98"/>
      <c r="BL14" s="99"/>
      <c r="BM14" s="98"/>
      <c r="BN14" s="98"/>
      <c r="BO14" s="100"/>
      <c r="BP14" s="101"/>
      <c r="BQ14" s="102"/>
      <c r="BR14" s="111"/>
      <c r="BS14" s="112"/>
      <c r="BT14" s="109"/>
      <c r="BU14" s="113"/>
      <c r="BV14" s="109"/>
      <c r="BW14" s="109"/>
      <c r="BX14" s="110"/>
      <c r="BY14" s="114"/>
      <c r="BZ14" s="115"/>
      <c r="CA14" s="122"/>
      <c r="CB14" s="123"/>
      <c r="CC14" s="120"/>
      <c r="CD14" s="124"/>
      <c r="CE14" s="120"/>
      <c r="CF14" s="120"/>
      <c r="CG14" s="121"/>
      <c r="CH14" s="121"/>
      <c r="CI14" s="121"/>
      <c r="CJ14" s="147">
        <f t="shared" si="1"/>
        <v>454444.44444444444</v>
      </c>
      <c r="CK14" s="27" t="str">
        <f>IF(CJ14=L14,$G$6,IF(CJ14=U14,$P$6,IF(CJ14=AD14,$Y$6,IF(CJ14=AM14,$AH$6,IF(CJ14=AV14,$AQ$6,IF(CJ14=BE14,$AZ$6,IF(CJ14=BN14,$BI$6,IF(CJ14=BW14,$BR$6,IF(CJ14=CF14,$CA$6,IF(CJ14=#REF!,#REF!,IF(CJ14=#REF!,#REF!,IF(CJ14=#REF!,#REF!))))))))))))</f>
        <v>QUANTYC</v>
      </c>
      <c r="CL14" s="150">
        <f t="shared" si="2"/>
        <v>454444</v>
      </c>
      <c r="CM14" s="39"/>
      <c r="CN14" s="39"/>
    </row>
    <row r="15" spans="1:93" ht="240" x14ac:dyDescent="0.2">
      <c r="A15" s="8">
        <v>8</v>
      </c>
      <c r="B15" s="50" t="s">
        <v>61</v>
      </c>
      <c r="C15" s="44" t="s">
        <v>62</v>
      </c>
      <c r="D15" s="41" t="s">
        <v>63</v>
      </c>
      <c r="E15" s="27" t="s">
        <v>44</v>
      </c>
      <c r="F15" s="48">
        <v>6</v>
      </c>
      <c r="G15" s="10"/>
      <c r="H15" s="10"/>
      <c r="I15" s="10"/>
      <c r="J15" s="11"/>
      <c r="K15" s="12"/>
      <c r="L15" s="10"/>
      <c r="M15" s="13"/>
      <c r="N15" s="14"/>
      <c r="O15" s="13"/>
      <c r="P15" s="59" t="s">
        <v>136</v>
      </c>
      <c r="Q15" s="59" t="s">
        <v>36</v>
      </c>
      <c r="R15" s="59">
        <v>3053000</v>
      </c>
      <c r="S15" s="61">
        <v>0.19</v>
      </c>
      <c r="T15" s="59">
        <f t="shared" si="3"/>
        <v>580070</v>
      </c>
      <c r="U15" s="59">
        <f t="shared" si="4"/>
        <v>3633070</v>
      </c>
      <c r="V15" s="60">
        <f t="shared" si="5"/>
        <v>21798420</v>
      </c>
      <c r="W15" s="60" t="s">
        <v>132</v>
      </c>
      <c r="X15" s="60" t="s">
        <v>137</v>
      </c>
      <c r="Y15" s="15" t="s">
        <v>178</v>
      </c>
      <c r="Z15" s="15" t="s">
        <v>179</v>
      </c>
      <c r="AA15" s="15">
        <v>3026316</v>
      </c>
      <c r="AB15" s="71">
        <v>0.19</v>
      </c>
      <c r="AC15" s="15">
        <f t="shared" si="6"/>
        <v>575000.04</v>
      </c>
      <c r="AD15" s="15">
        <f t="shared" si="7"/>
        <v>3601316.04</v>
      </c>
      <c r="AE15" s="16">
        <f t="shared" si="8"/>
        <v>21607896.240000002</v>
      </c>
      <c r="AF15" s="72" t="s">
        <v>218</v>
      </c>
      <c r="AG15" s="73" t="s">
        <v>220</v>
      </c>
      <c r="AH15" s="80" t="s">
        <v>62</v>
      </c>
      <c r="AI15" s="77" t="s">
        <v>227</v>
      </c>
      <c r="AJ15" s="24">
        <v>2451200</v>
      </c>
      <c r="AK15" s="78">
        <v>0.19</v>
      </c>
      <c r="AL15" s="24">
        <f t="shared" si="9"/>
        <v>465728</v>
      </c>
      <c r="AM15" s="24">
        <f t="shared" si="10"/>
        <v>2916928</v>
      </c>
      <c r="AN15" s="25">
        <f t="shared" si="11"/>
        <v>17501568</v>
      </c>
      <c r="AO15" s="79" t="s">
        <v>253</v>
      </c>
      <c r="AP15" s="79" t="s">
        <v>254</v>
      </c>
      <c r="AQ15" s="82"/>
      <c r="AR15" s="83"/>
      <c r="AS15" s="17"/>
      <c r="AT15" s="55"/>
      <c r="AU15" s="17"/>
      <c r="AV15" s="17"/>
      <c r="AW15" s="18"/>
      <c r="AX15" s="18"/>
      <c r="AY15" s="18"/>
      <c r="AZ15" s="90" t="s">
        <v>62</v>
      </c>
      <c r="BA15" s="87" t="s">
        <v>63</v>
      </c>
      <c r="BB15" s="58">
        <v>2583333.3333333335</v>
      </c>
      <c r="BC15" s="20">
        <v>0.19</v>
      </c>
      <c r="BD15" s="21">
        <f t="shared" si="12"/>
        <v>490833.33333333337</v>
      </c>
      <c r="BE15" s="19">
        <f t="shared" si="13"/>
        <v>3074166.666666667</v>
      </c>
      <c r="BF15" s="22">
        <f t="shared" si="0"/>
        <v>18445000</v>
      </c>
      <c r="BG15" s="88" t="s">
        <v>270</v>
      </c>
      <c r="BH15" s="89" t="s">
        <v>29</v>
      </c>
      <c r="BI15" s="103" t="s">
        <v>274</v>
      </c>
      <c r="BJ15" s="101" t="s">
        <v>63</v>
      </c>
      <c r="BK15" s="98">
        <v>2116248.7400000002</v>
      </c>
      <c r="BL15" s="99">
        <v>0.19</v>
      </c>
      <c r="BM15" s="98">
        <f t="shared" si="17"/>
        <v>402087.26060000004</v>
      </c>
      <c r="BN15" s="98">
        <f t="shared" si="18"/>
        <v>2518336.0006000004</v>
      </c>
      <c r="BO15" s="100">
        <f>ROUND((BN15*F15),0)</f>
        <v>15110016</v>
      </c>
      <c r="BP15" s="101" t="s">
        <v>283</v>
      </c>
      <c r="BQ15" s="105" t="s">
        <v>219</v>
      </c>
      <c r="BR15" s="116" t="s">
        <v>288</v>
      </c>
      <c r="BS15" s="112" t="s">
        <v>54</v>
      </c>
      <c r="BT15" s="109">
        <v>2620000</v>
      </c>
      <c r="BU15" s="113">
        <v>0.19</v>
      </c>
      <c r="BV15" s="109">
        <f t="shared" si="19"/>
        <v>497800</v>
      </c>
      <c r="BW15" s="145">
        <f t="shared" si="20"/>
        <v>3117800</v>
      </c>
      <c r="BX15" s="110">
        <f>ROUND((BW15*F15),0)</f>
        <v>18706800</v>
      </c>
      <c r="BY15" s="114" t="s">
        <v>30</v>
      </c>
      <c r="BZ15" s="117" t="s">
        <v>28</v>
      </c>
      <c r="CA15" s="130" t="s">
        <v>293</v>
      </c>
      <c r="CB15" s="126" t="s">
        <v>54</v>
      </c>
      <c r="CC15" s="120">
        <v>2615000</v>
      </c>
      <c r="CD15" s="124">
        <v>0.19</v>
      </c>
      <c r="CE15" s="120">
        <f t="shared" si="21"/>
        <v>496850</v>
      </c>
      <c r="CF15" s="120">
        <f t="shared" si="22"/>
        <v>3111850</v>
      </c>
      <c r="CG15" s="121">
        <f>ROUND((CF15*F15),0)</f>
        <v>18671100</v>
      </c>
      <c r="CH15" s="121" t="s">
        <v>319</v>
      </c>
      <c r="CI15" s="121" t="s">
        <v>320</v>
      </c>
      <c r="CJ15" s="147">
        <f t="shared" si="1"/>
        <v>2518336.0006000004</v>
      </c>
      <c r="CK15" s="27" t="str">
        <f>IF(CJ15=L15,$G$6,IF(CJ15=U15,$P$6,IF(CJ15=AD15,$Y$6,IF(CJ15=AM15,$AH$6,IF(CJ15=AV15,$AQ$6,IF(CJ15=BE15,$AZ$6,IF(CJ15=BN15,$BI$6,IF(CJ15=BW15,$BR$6,IF(CJ15=CF15,$CA$6,IF(CJ15=#REF!,#REF!,IF(CJ15=#REF!,#REF!,IF(CJ15=#REF!,#REF!))))))))))))</f>
        <v>SERLE</v>
      </c>
      <c r="CL15" s="150">
        <f t="shared" si="2"/>
        <v>15110016</v>
      </c>
      <c r="CM15" s="39"/>
      <c r="CN15" s="39"/>
    </row>
    <row r="16" spans="1:93" ht="60" x14ac:dyDescent="0.2">
      <c r="A16" s="8">
        <v>9</v>
      </c>
      <c r="B16" s="43" t="s">
        <v>64</v>
      </c>
      <c r="C16" s="44" t="s">
        <v>65</v>
      </c>
      <c r="D16" s="41"/>
      <c r="E16" s="27" t="s">
        <v>44</v>
      </c>
      <c r="F16" s="45">
        <v>1</v>
      </c>
      <c r="G16" s="10"/>
      <c r="H16" s="10"/>
      <c r="I16" s="10"/>
      <c r="J16" s="11"/>
      <c r="K16" s="12"/>
      <c r="L16" s="10"/>
      <c r="M16" s="13"/>
      <c r="N16" s="14"/>
      <c r="O16" s="13"/>
      <c r="P16" s="59" t="s">
        <v>65</v>
      </c>
      <c r="Q16" s="59" t="s">
        <v>138</v>
      </c>
      <c r="R16" s="59">
        <v>332000</v>
      </c>
      <c r="S16" s="61">
        <v>0.19</v>
      </c>
      <c r="T16" s="59">
        <f t="shared" si="3"/>
        <v>63080</v>
      </c>
      <c r="U16" s="59">
        <f t="shared" si="4"/>
        <v>395080</v>
      </c>
      <c r="V16" s="60">
        <f t="shared" si="5"/>
        <v>395080</v>
      </c>
      <c r="W16" s="60" t="s">
        <v>132</v>
      </c>
      <c r="X16" s="60" t="s">
        <v>131</v>
      </c>
      <c r="Y16" s="15" t="s">
        <v>180</v>
      </c>
      <c r="Z16" s="15" t="s">
        <v>181</v>
      </c>
      <c r="AA16" s="15">
        <v>491923</v>
      </c>
      <c r="AB16" s="71">
        <v>0.19</v>
      </c>
      <c r="AC16" s="15">
        <f t="shared" si="6"/>
        <v>93465.37</v>
      </c>
      <c r="AD16" s="15">
        <f t="shared" si="7"/>
        <v>585388.37</v>
      </c>
      <c r="AE16" s="16">
        <f t="shared" si="8"/>
        <v>585388.37</v>
      </c>
      <c r="AF16" s="72" t="s">
        <v>218</v>
      </c>
      <c r="AG16" s="73" t="s">
        <v>219</v>
      </c>
      <c r="AH16" s="80" t="s">
        <v>65</v>
      </c>
      <c r="AI16" s="77" t="s">
        <v>228</v>
      </c>
      <c r="AJ16" s="24">
        <v>326400</v>
      </c>
      <c r="AK16" s="78">
        <v>0.19</v>
      </c>
      <c r="AL16" s="24">
        <f t="shared" si="9"/>
        <v>62016</v>
      </c>
      <c r="AM16" s="24">
        <f t="shared" si="10"/>
        <v>388416</v>
      </c>
      <c r="AN16" s="25">
        <f t="shared" si="11"/>
        <v>388416</v>
      </c>
      <c r="AO16" s="79" t="s">
        <v>253</v>
      </c>
      <c r="AP16" s="79" t="s">
        <v>254</v>
      </c>
      <c r="AQ16" s="82" t="s">
        <v>65</v>
      </c>
      <c r="AR16" s="83" t="s">
        <v>259</v>
      </c>
      <c r="AS16" s="17"/>
      <c r="AT16" s="149"/>
      <c r="AU16" s="17"/>
      <c r="AV16" s="17"/>
      <c r="AW16" s="18"/>
      <c r="AX16" s="18"/>
      <c r="AY16" s="18"/>
      <c r="AZ16" s="90" t="s">
        <v>65</v>
      </c>
      <c r="BA16" s="87" t="s">
        <v>265</v>
      </c>
      <c r="BB16" s="58">
        <v>195260</v>
      </c>
      <c r="BC16" s="20">
        <v>0.19</v>
      </c>
      <c r="BD16" s="21">
        <f t="shared" si="12"/>
        <v>37099.4</v>
      </c>
      <c r="BE16" s="19">
        <f t="shared" si="13"/>
        <v>232359.4</v>
      </c>
      <c r="BF16" s="22">
        <f t="shared" si="0"/>
        <v>232359</v>
      </c>
      <c r="BG16" s="88" t="s">
        <v>270</v>
      </c>
      <c r="BH16" s="89" t="s">
        <v>29</v>
      </c>
      <c r="BI16" s="96"/>
      <c r="BJ16" s="97"/>
      <c r="BK16" s="98"/>
      <c r="BL16" s="99"/>
      <c r="BM16" s="98"/>
      <c r="BN16" s="98"/>
      <c r="BO16" s="100"/>
      <c r="BP16" s="101"/>
      <c r="BQ16" s="102"/>
      <c r="BR16" s="116" t="s">
        <v>65</v>
      </c>
      <c r="BS16" s="112"/>
      <c r="BT16" s="109">
        <v>580000</v>
      </c>
      <c r="BU16" s="113">
        <v>0.19</v>
      </c>
      <c r="BV16" s="109">
        <f t="shared" si="19"/>
        <v>110200</v>
      </c>
      <c r="BW16" s="109">
        <f t="shared" si="20"/>
        <v>690200</v>
      </c>
      <c r="BX16" s="110">
        <f>ROUND((BW16*F16),0)</f>
        <v>690200</v>
      </c>
      <c r="BY16" s="114" t="s">
        <v>30</v>
      </c>
      <c r="BZ16" s="117" t="s">
        <v>28</v>
      </c>
      <c r="CA16" s="122"/>
      <c r="CB16" s="123"/>
      <c r="CC16" s="120"/>
      <c r="CD16" s="124"/>
      <c r="CE16" s="120"/>
      <c r="CF16" s="120"/>
      <c r="CG16" s="121"/>
      <c r="CH16" s="121"/>
      <c r="CI16" s="121"/>
      <c r="CJ16" s="147">
        <f t="shared" si="1"/>
        <v>232359.4</v>
      </c>
      <c r="CK16" s="157" t="str">
        <f>IF(CJ16=L16,$G$6,IF(CJ16=U16,$P$6,IF(CJ16=AD16,$Y$6,IF(CJ16=AM16,$AH$6,IF(CJ16=AV16,$AQ$6,IF(CJ16=BE16,$AZ$6,IF(CJ16=BN16,$BI$6,IF(CJ16=BW16,$BR$6,IF(CJ16=CF16,$CA$6,IF(CJ16=#REF!,#REF!,IF(CJ16=#REF!,#REF!,IF(CJ16=#REF!,#REF!))))))))))))</f>
        <v>QUANTYC</v>
      </c>
      <c r="CL16" s="150">
        <f t="shared" si="2"/>
        <v>232359</v>
      </c>
      <c r="CM16" s="39"/>
      <c r="CN16" s="39"/>
      <c r="CO16" s="158"/>
    </row>
    <row r="17" spans="1:93" ht="96" x14ac:dyDescent="0.2">
      <c r="A17" s="8">
        <v>10</v>
      </c>
      <c r="B17" s="43" t="s">
        <v>66</v>
      </c>
      <c r="C17" s="44" t="s">
        <v>67</v>
      </c>
      <c r="D17" s="41"/>
      <c r="E17" s="27" t="s">
        <v>44</v>
      </c>
      <c r="F17" s="45">
        <v>1</v>
      </c>
      <c r="G17" s="10"/>
      <c r="H17" s="10"/>
      <c r="I17" s="10"/>
      <c r="J17" s="11"/>
      <c r="K17" s="12"/>
      <c r="L17" s="10"/>
      <c r="M17" s="13"/>
      <c r="N17" s="14"/>
      <c r="O17" s="13"/>
      <c r="P17" s="59" t="s">
        <v>67</v>
      </c>
      <c r="Q17" s="59" t="s">
        <v>139</v>
      </c>
      <c r="R17" s="59">
        <v>872000</v>
      </c>
      <c r="S17" s="61">
        <v>0.19</v>
      </c>
      <c r="T17" s="59">
        <f t="shared" si="3"/>
        <v>165680</v>
      </c>
      <c r="U17" s="59">
        <f t="shared" si="4"/>
        <v>1037680</v>
      </c>
      <c r="V17" s="60">
        <f t="shared" si="5"/>
        <v>1037680</v>
      </c>
      <c r="W17" s="60" t="s">
        <v>132</v>
      </c>
      <c r="X17" s="60" t="s">
        <v>131</v>
      </c>
      <c r="Y17" s="15" t="s">
        <v>182</v>
      </c>
      <c r="Z17" s="15" t="s">
        <v>183</v>
      </c>
      <c r="AA17" s="15">
        <v>175149</v>
      </c>
      <c r="AB17" s="71">
        <v>0.19</v>
      </c>
      <c r="AC17" s="15">
        <f t="shared" si="6"/>
        <v>33278.31</v>
      </c>
      <c r="AD17" s="15">
        <f t="shared" si="7"/>
        <v>208427.31</v>
      </c>
      <c r="AE17" s="16">
        <f t="shared" si="8"/>
        <v>208427.31</v>
      </c>
      <c r="AF17" s="72" t="s">
        <v>218</v>
      </c>
      <c r="AG17" s="73" t="s">
        <v>219</v>
      </c>
      <c r="AH17" s="80" t="s">
        <v>229</v>
      </c>
      <c r="AI17" s="77" t="s">
        <v>230</v>
      </c>
      <c r="AJ17" s="24">
        <v>147200</v>
      </c>
      <c r="AK17" s="78">
        <v>0.19</v>
      </c>
      <c r="AL17" s="24">
        <f t="shared" si="9"/>
        <v>27968</v>
      </c>
      <c r="AM17" s="24">
        <f t="shared" si="10"/>
        <v>175168</v>
      </c>
      <c r="AN17" s="25">
        <f t="shared" si="11"/>
        <v>175168</v>
      </c>
      <c r="AO17" s="79" t="s">
        <v>253</v>
      </c>
      <c r="AP17" s="79" t="s">
        <v>254</v>
      </c>
      <c r="AQ17" s="82" t="s">
        <v>67</v>
      </c>
      <c r="AR17" s="83" t="s">
        <v>139</v>
      </c>
      <c r="AS17" s="17"/>
      <c r="AT17" s="149"/>
      <c r="AU17" s="17"/>
      <c r="AV17" s="17"/>
      <c r="AW17" s="18"/>
      <c r="AX17" s="18"/>
      <c r="AY17" s="18"/>
      <c r="AZ17" s="90" t="s">
        <v>67</v>
      </c>
      <c r="BA17" s="87" t="s">
        <v>266</v>
      </c>
      <c r="BB17" s="58">
        <v>93370.681605975726</v>
      </c>
      <c r="BC17" s="20">
        <v>0.19</v>
      </c>
      <c r="BD17" s="21">
        <f t="shared" si="12"/>
        <v>17740.429505135387</v>
      </c>
      <c r="BE17" s="19">
        <f t="shared" si="13"/>
        <v>111111.11111111111</v>
      </c>
      <c r="BF17" s="22">
        <f t="shared" si="0"/>
        <v>111111</v>
      </c>
      <c r="BG17" s="88" t="s">
        <v>270</v>
      </c>
      <c r="BH17" s="89" t="s">
        <v>29</v>
      </c>
      <c r="BI17" s="96"/>
      <c r="BJ17" s="97"/>
      <c r="BK17" s="98"/>
      <c r="BL17" s="99"/>
      <c r="BM17" s="98"/>
      <c r="BN17" s="98"/>
      <c r="BO17" s="100"/>
      <c r="BP17" s="101"/>
      <c r="BQ17" s="102"/>
      <c r="BR17" s="111"/>
      <c r="BS17" s="112"/>
      <c r="BT17" s="109"/>
      <c r="BU17" s="113"/>
      <c r="BV17" s="109"/>
      <c r="BW17" s="109"/>
      <c r="BX17" s="110"/>
      <c r="BY17" s="114"/>
      <c r="BZ17" s="115"/>
      <c r="CA17" s="122"/>
      <c r="CB17" s="123"/>
      <c r="CC17" s="120"/>
      <c r="CD17" s="124"/>
      <c r="CE17" s="120"/>
      <c r="CF17" s="120"/>
      <c r="CG17" s="121"/>
      <c r="CH17" s="121"/>
      <c r="CI17" s="121"/>
      <c r="CJ17" s="147">
        <f t="shared" si="1"/>
        <v>111111.11111111111</v>
      </c>
      <c r="CK17" s="157" t="str">
        <f>IF(CJ17=L17,$G$6,IF(CJ17=U17,$P$6,IF(CJ17=AD17,$Y$6,IF(CJ17=AM17,$AH$6,IF(CJ17=AV17,$AQ$6,IF(CJ17=BE17,$AZ$6,IF(CJ17=BN17,$BI$6,IF(CJ17=BW17,$BR$6,IF(CJ17=CF17,$CA$6,IF(CJ17=#REF!,#REF!,IF(CJ17=#REF!,#REF!,IF(CJ17=#REF!,#REF!))))))))))))</f>
        <v>QUANTYC</v>
      </c>
      <c r="CL17" s="150">
        <f t="shared" si="2"/>
        <v>111111</v>
      </c>
      <c r="CM17" s="39"/>
      <c r="CN17" s="39"/>
      <c r="CO17" s="158"/>
    </row>
    <row r="18" spans="1:93" ht="108" x14ac:dyDescent="0.2">
      <c r="A18" s="8">
        <v>11</v>
      </c>
      <c r="B18" s="43" t="s">
        <v>68</v>
      </c>
      <c r="C18" s="44" t="s">
        <v>69</v>
      </c>
      <c r="D18" s="41" t="s">
        <v>70</v>
      </c>
      <c r="E18" s="27" t="s">
        <v>44</v>
      </c>
      <c r="F18" s="45">
        <v>1</v>
      </c>
      <c r="G18" s="10"/>
      <c r="H18" s="10"/>
      <c r="I18" s="10"/>
      <c r="J18" s="11"/>
      <c r="K18" s="12"/>
      <c r="L18" s="10"/>
      <c r="M18" s="13"/>
      <c r="N18" s="14"/>
      <c r="O18" s="13"/>
      <c r="P18" s="59" t="s">
        <v>69</v>
      </c>
      <c r="Q18" s="59" t="s">
        <v>140</v>
      </c>
      <c r="R18" s="59">
        <v>1336134.4537815126</v>
      </c>
      <c r="S18" s="61">
        <v>0.19</v>
      </c>
      <c r="T18" s="59">
        <f t="shared" si="3"/>
        <v>253865.5462184874</v>
      </c>
      <c r="U18" s="59">
        <f t="shared" si="4"/>
        <v>1590000</v>
      </c>
      <c r="V18" s="60">
        <f t="shared" si="5"/>
        <v>1590000</v>
      </c>
      <c r="W18" s="60" t="s">
        <v>132</v>
      </c>
      <c r="X18" s="60" t="s">
        <v>131</v>
      </c>
      <c r="Y18" s="15" t="s">
        <v>184</v>
      </c>
      <c r="Z18" s="15"/>
      <c r="AA18" s="15"/>
      <c r="AB18" s="71"/>
      <c r="AC18" s="15"/>
      <c r="AD18" s="15"/>
      <c r="AE18" s="16"/>
      <c r="AF18" s="72"/>
      <c r="AG18" s="73"/>
      <c r="AH18" s="80" t="s">
        <v>231</v>
      </c>
      <c r="AI18" s="77" t="s">
        <v>140</v>
      </c>
      <c r="AJ18" s="24">
        <v>1545600</v>
      </c>
      <c r="AK18" s="78">
        <v>0.19</v>
      </c>
      <c r="AL18" s="24">
        <f t="shared" si="9"/>
        <v>293664</v>
      </c>
      <c r="AM18" s="24">
        <f t="shared" si="10"/>
        <v>1839264</v>
      </c>
      <c r="AN18" s="25">
        <f t="shared" si="11"/>
        <v>1839264</v>
      </c>
      <c r="AO18" s="79" t="s">
        <v>253</v>
      </c>
      <c r="AP18" s="79" t="s">
        <v>254</v>
      </c>
      <c r="AQ18" s="82"/>
      <c r="AR18" s="83"/>
      <c r="AS18" s="17"/>
      <c r="AT18" s="55"/>
      <c r="AU18" s="17"/>
      <c r="AV18" s="17"/>
      <c r="AW18" s="18"/>
      <c r="AX18" s="18"/>
      <c r="AY18" s="18"/>
      <c r="AZ18" s="90" t="s">
        <v>69</v>
      </c>
      <c r="BA18" s="87" t="s">
        <v>116</v>
      </c>
      <c r="BB18" s="58">
        <v>704000</v>
      </c>
      <c r="BC18" s="20">
        <v>0.19</v>
      </c>
      <c r="BD18" s="21">
        <f t="shared" si="12"/>
        <v>133760</v>
      </c>
      <c r="BE18" s="19">
        <f t="shared" si="13"/>
        <v>837760</v>
      </c>
      <c r="BF18" s="22">
        <f t="shared" si="0"/>
        <v>837760</v>
      </c>
      <c r="BG18" s="88" t="s">
        <v>270</v>
      </c>
      <c r="BH18" s="89" t="s">
        <v>29</v>
      </c>
      <c r="BI18" s="96"/>
      <c r="BJ18" s="97"/>
      <c r="BK18" s="98"/>
      <c r="BL18" s="99"/>
      <c r="BM18" s="98"/>
      <c r="BN18" s="98"/>
      <c r="BO18" s="100"/>
      <c r="BP18" s="101"/>
      <c r="BQ18" s="102"/>
      <c r="BR18" s="111"/>
      <c r="BS18" s="112"/>
      <c r="BT18" s="109"/>
      <c r="BU18" s="113"/>
      <c r="BV18" s="109"/>
      <c r="BW18" s="109"/>
      <c r="BX18" s="110"/>
      <c r="BY18" s="114"/>
      <c r="BZ18" s="115"/>
      <c r="CA18" s="122"/>
      <c r="CB18" s="123"/>
      <c r="CC18" s="120"/>
      <c r="CD18" s="124"/>
      <c r="CE18" s="120"/>
      <c r="CF18" s="120"/>
      <c r="CG18" s="121"/>
      <c r="CH18" s="121"/>
      <c r="CI18" s="121"/>
      <c r="CJ18" s="147">
        <f t="shared" si="1"/>
        <v>837760</v>
      </c>
      <c r="CK18" s="27" t="str">
        <f>IF(CJ18=L18,$G$6,IF(CJ18=U18,$P$6,IF(CJ18=AD18,$Y$6,IF(CJ18=AM18,$AH$6,IF(CJ18=AV18,$AQ$6,IF(CJ18=BE18,$AZ$6,IF(CJ18=BN18,$BI$6,IF(CJ18=BW18,$BR$6,IF(CJ18=CF18,$CA$6,IF(CJ18=#REF!,#REF!,IF(CJ18=#REF!,#REF!,IF(CJ18=#REF!,#REF!))))))))))))</f>
        <v>QUANTYC</v>
      </c>
      <c r="CL18" s="150">
        <f t="shared" si="2"/>
        <v>837760</v>
      </c>
      <c r="CM18" s="39"/>
      <c r="CN18" s="39"/>
    </row>
    <row r="19" spans="1:93" ht="84" x14ac:dyDescent="0.2">
      <c r="A19" s="8">
        <v>12</v>
      </c>
      <c r="B19" s="43" t="s">
        <v>71</v>
      </c>
      <c r="C19" s="44" t="s">
        <v>72</v>
      </c>
      <c r="D19" s="41" t="s">
        <v>73</v>
      </c>
      <c r="E19" s="27" t="s">
        <v>44</v>
      </c>
      <c r="F19" s="45">
        <v>2</v>
      </c>
      <c r="G19" s="10"/>
      <c r="H19" s="10"/>
      <c r="I19" s="10"/>
      <c r="J19" s="11"/>
      <c r="K19" s="12"/>
      <c r="L19" s="10"/>
      <c r="M19" s="13"/>
      <c r="N19" s="14"/>
      <c r="O19" s="13"/>
      <c r="P19" s="59" t="s">
        <v>141</v>
      </c>
      <c r="Q19" s="59" t="s">
        <v>142</v>
      </c>
      <c r="R19" s="59">
        <v>710000</v>
      </c>
      <c r="S19" s="61">
        <v>0.19</v>
      </c>
      <c r="T19" s="59">
        <f t="shared" si="3"/>
        <v>134900</v>
      </c>
      <c r="U19" s="59">
        <f t="shared" si="4"/>
        <v>844900</v>
      </c>
      <c r="V19" s="60">
        <f t="shared" si="5"/>
        <v>1689800</v>
      </c>
      <c r="W19" s="60" t="s">
        <v>132</v>
      </c>
      <c r="X19" s="60" t="s">
        <v>131</v>
      </c>
      <c r="Y19" s="15" t="s">
        <v>185</v>
      </c>
      <c r="Z19" s="15"/>
      <c r="AA19" s="15">
        <v>284694</v>
      </c>
      <c r="AB19" s="71">
        <v>0.19</v>
      </c>
      <c r="AC19" s="15">
        <f t="shared" si="6"/>
        <v>54091.86</v>
      </c>
      <c r="AD19" s="15">
        <f t="shared" si="7"/>
        <v>338785.86</v>
      </c>
      <c r="AE19" s="16">
        <f t="shared" si="8"/>
        <v>677571.72</v>
      </c>
      <c r="AF19" s="72" t="s">
        <v>218</v>
      </c>
      <c r="AG19" s="73" t="s">
        <v>219</v>
      </c>
      <c r="AH19" s="80" t="s">
        <v>72</v>
      </c>
      <c r="AI19" s="77" t="s">
        <v>232</v>
      </c>
      <c r="AJ19" s="24">
        <v>648960</v>
      </c>
      <c r="AK19" s="78">
        <v>0.19</v>
      </c>
      <c r="AL19" s="24">
        <f t="shared" si="9"/>
        <v>123302.39999999999</v>
      </c>
      <c r="AM19" s="24">
        <f t="shared" si="10"/>
        <v>772262.40000000002</v>
      </c>
      <c r="AN19" s="25">
        <f t="shared" si="11"/>
        <v>1544525</v>
      </c>
      <c r="AO19" s="79" t="s">
        <v>253</v>
      </c>
      <c r="AP19" s="79" t="s">
        <v>254</v>
      </c>
      <c r="AQ19" s="82"/>
      <c r="AR19" s="83"/>
      <c r="AS19" s="17"/>
      <c r="AT19" s="55"/>
      <c r="AU19" s="17"/>
      <c r="AV19" s="17"/>
      <c r="AW19" s="18"/>
      <c r="AX19" s="18"/>
      <c r="AY19" s="18"/>
      <c r="AZ19" s="90" t="s">
        <v>72</v>
      </c>
      <c r="BA19" s="87" t="s">
        <v>232</v>
      </c>
      <c r="BB19" s="58">
        <v>298786.18113912235</v>
      </c>
      <c r="BC19" s="20">
        <v>0.19</v>
      </c>
      <c r="BD19" s="21">
        <f t="shared" si="12"/>
        <v>56769.374416433246</v>
      </c>
      <c r="BE19" s="19">
        <f t="shared" si="13"/>
        <v>355555.55555555562</v>
      </c>
      <c r="BF19" s="22">
        <f t="shared" si="0"/>
        <v>711111</v>
      </c>
      <c r="BG19" s="88" t="s">
        <v>270</v>
      </c>
      <c r="BH19" s="89" t="s">
        <v>29</v>
      </c>
      <c r="BI19" s="96"/>
      <c r="BJ19" s="97"/>
      <c r="BK19" s="98"/>
      <c r="BL19" s="99"/>
      <c r="BM19" s="98"/>
      <c r="BN19" s="98"/>
      <c r="BO19" s="100"/>
      <c r="BP19" s="101"/>
      <c r="BQ19" s="102"/>
      <c r="BR19" s="111"/>
      <c r="BS19" s="112"/>
      <c r="BT19" s="109"/>
      <c r="BU19" s="113"/>
      <c r="BV19" s="109"/>
      <c r="BW19" s="109"/>
      <c r="BX19" s="110"/>
      <c r="BY19" s="114"/>
      <c r="BZ19" s="115"/>
      <c r="CA19" s="123" t="s">
        <v>294</v>
      </c>
      <c r="CB19" s="126" t="s">
        <v>232</v>
      </c>
      <c r="CC19" s="120">
        <v>200000</v>
      </c>
      <c r="CD19" s="124">
        <v>0.19</v>
      </c>
      <c r="CE19" s="120">
        <f t="shared" si="21"/>
        <v>38000</v>
      </c>
      <c r="CF19" s="120">
        <f t="shared" si="22"/>
        <v>238000</v>
      </c>
      <c r="CG19" s="121">
        <f>ROUND((CF19*F19),0)</f>
        <v>476000</v>
      </c>
      <c r="CH19" s="121" t="s">
        <v>321</v>
      </c>
      <c r="CI19" s="121" t="s">
        <v>32</v>
      </c>
      <c r="CJ19" s="147">
        <f t="shared" si="1"/>
        <v>238000</v>
      </c>
      <c r="CK19" s="27" t="str">
        <f>IF(CJ19=L19,$G$6,IF(CJ19=U19,$P$6,IF(CJ19=AD19,$Y$6,IF(CJ19=AM19,$AH$6,IF(CJ19=AV19,$AQ$6,IF(CJ19=BE19,$AZ$6,IF(CJ19=BN19,$BI$6,IF(CJ19=BW19,$BR$6,IF(CJ19=CF19,$CA$6,IF(CJ19=#REF!,#REF!,IF(CJ19=#REF!,#REF!,IF(CJ19=#REF!,#REF!))))))))))))</f>
        <v>TECNOPHONE</v>
      </c>
      <c r="CL19" s="150">
        <f t="shared" si="2"/>
        <v>476000</v>
      </c>
      <c r="CM19" s="39"/>
      <c r="CN19" s="39"/>
    </row>
    <row r="20" spans="1:93" ht="180" x14ac:dyDescent="0.2">
      <c r="A20" s="8">
        <v>13</v>
      </c>
      <c r="B20" s="51" t="s">
        <v>74</v>
      </c>
      <c r="C20" s="44" t="s">
        <v>75</v>
      </c>
      <c r="D20" s="41" t="s">
        <v>76</v>
      </c>
      <c r="E20" s="27" t="s">
        <v>44</v>
      </c>
      <c r="F20" s="45">
        <v>3</v>
      </c>
      <c r="G20" s="10"/>
      <c r="H20" s="10"/>
      <c r="I20" s="10"/>
      <c r="J20" s="11"/>
      <c r="K20" s="12"/>
      <c r="L20" s="10"/>
      <c r="M20" s="13"/>
      <c r="N20" s="14"/>
      <c r="O20" s="13"/>
      <c r="P20" s="59" t="s">
        <v>143</v>
      </c>
      <c r="Q20" s="59" t="s">
        <v>36</v>
      </c>
      <c r="R20" s="59">
        <v>3460000</v>
      </c>
      <c r="S20" s="61">
        <v>0.19</v>
      </c>
      <c r="T20" s="59">
        <f t="shared" si="3"/>
        <v>657400</v>
      </c>
      <c r="U20" s="59">
        <f t="shared" si="4"/>
        <v>4117400</v>
      </c>
      <c r="V20" s="60">
        <f t="shared" si="5"/>
        <v>12352200</v>
      </c>
      <c r="W20" s="60" t="s">
        <v>132</v>
      </c>
      <c r="X20" s="60" t="s">
        <v>137</v>
      </c>
      <c r="Y20" s="15" t="s">
        <v>186</v>
      </c>
      <c r="Z20" s="15" t="s">
        <v>187</v>
      </c>
      <c r="AA20" s="15">
        <v>6217105</v>
      </c>
      <c r="AB20" s="71">
        <v>0.19</v>
      </c>
      <c r="AC20" s="15">
        <f t="shared" si="6"/>
        <v>1181249.95</v>
      </c>
      <c r="AD20" s="15">
        <f t="shared" si="7"/>
        <v>7398354.9500000002</v>
      </c>
      <c r="AE20" s="16">
        <f t="shared" si="8"/>
        <v>22195064.850000001</v>
      </c>
      <c r="AF20" s="72" t="s">
        <v>218</v>
      </c>
      <c r="AG20" s="73" t="s">
        <v>220</v>
      </c>
      <c r="AH20" s="80" t="s">
        <v>75</v>
      </c>
      <c r="AI20" s="77" t="s">
        <v>233</v>
      </c>
      <c r="AJ20" s="24">
        <v>4133120</v>
      </c>
      <c r="AK20" s="78">
        <v>0.19</v>
      </c>
      <c r="AL20" s="24">
        <f t="shared" si="9"/>
        <v>785292.80000000005</v>
      </c>
      <c r="AM20" s="24">
        <f t="shared" si="10"/>
        <v>4918412.8</v>
      </c>
      <c r="AN20" s="25">
        <f t="shared" si="11"/>
        <v>14755238</v>
      </c>
      <c r="AO20" s="79" t="s">
        <v>253</v>
      </c>
      <c r="AP20" s="79" t="s">
        <v>254</v>
      </c>
      <c r="AQ20" s="82"/>
      <c r="AR20" s="83"/>
      <c r="AS20" s="17"/>
      <c r="AT20" s="55"/>
      <c r="AU20" s="17"/>
      <c r="AV20" s="17"/>
      <c r="AW20" s="18"/>
      <c r="AX20" s="18"/>
      <c r="AY20" s="18"/>
      <c r="AZ20" s="90" t="s">
        <v>75</v>
      </c>
      <c r="BA20" s="87" t="s">
        <v>76</v>
      </c>
      <c r="BB20" s="58">
        <v>3588888.888888889</v>
      </c>
      <c r="BC20" s="20">
        <v>0.19</v>
      </c>
      <c r="BD20" s="21">
        <f t="shared" si="12"/>
        <v>681888.88888888888</v>
      </c>
      <c r="BE20" s="19">
        <f t="shared" si="13"/>
        <v>4270777.777777778</v>
      </c>
      <c r="BF20" s="22">
        <f t="shared" si="0"/>
        <v>12812333</v>
      </c>
      <c r="BG20" s="88" t="s">
        <v>270</v>
      </c>
      <c r="BH20" s="89" t="s">
        <v>29</v>
      </c>
      <c r="BI20" s="106" t="s">
        <v>275</v>
      </c>
      <c r="BJ20" s="101" t="s">
        <v>76</v>
      </c>
      <c r="BK20" s="98">
        <v>3574998.32</v>
      </c>
      <c r="BL20" s="99">
        <v>0.19</v>
      </c>
      <c r="BM20" s="98">
        <f t="shared" si="17"/>
        <v>679249.68079999997</v>
      </c>
      <c r="BN20" s="98">
        <f t="shared" si="18"/>
        <v>4254248.0007999996</v>
      </c>
      <c r="BO20" s="100">
        <f>ROUND((BN20*F20),0)</f>
        <v>12762744</v>
      </c>
      <c r="BP20" s="101" t="s">
        <v>283</v>
      </c>
      <c r="BQ20" s="105" t="s">
        <v>219</v>
      </c>
      <c r="BR20" s="116" t="s">
        <v>289</v>
      </c>
      <c r="BS20" s="112" t="s">
        <v>54</v>
      </c>
      <c r="BT20" s="109">
        <v>6560000</v>
      </c>
      <c r="BU20" s="113">
        <v>0.19</v>
      </c>
      <c r="BV20" s="109">
        <f t="shared" si="19"/>
        <v>1246400</v>
      </c>
      <c r="BW20" s="109">
        <f t="shared" si="20"/>
        <v>7806400</v>
      </c>
      <c r="BX20" s="110">
        <f>ROUND((BW20*F20),0)</f>
        <v>23419200</v>
      </c>
      <c r="BY20" s="114" t="s">
        <v>30</v>
      </c>
      <c r="BZ20" s="117" t="s">
        <v>28</v>
      </c>
      <c r="CA20" s="123" t="s">
        <v>295</v>
      </c>
      <c r="CB20" s="126" t="s">
        <v>54</v>
      </c>
      <c r="CC20" s="120">
        <v>5890000</v>
      </c>
      <c r="CD20" s="124">
        <v>0.19</v>
      </c>
      <c r="CE20" s="120">
        <f t="shared" si="21"/>
        <v>1119100</v>
      </c>
      <c r="CF20" s="120">
        <f t="shared" si="22"/>
        <v>7009100</v>
      </c>
      <c r="CG20" s="121">
        <f>ROUND((CF20*F20),0)</f>
        <v>21027300</v>
      </c>
      <c r="CH20" s="121" t="s">
        <v>319</v>
      </c>
      <c r="CI20" s="121" t="s">
        <v>320</v>
      </c>
      <c r="CJ20" s="147">
        <f t="shared" si="1"/>
        <v>4117400</v>
      </c>
      <c r="CK20" s="27" t="str">
        <f>IF(CJ20=L20,$G$6,IF(CJ20=U20,$P$6,IF(CJ20=AD20,$Y$6,IF(CJ20=AM20,$AH$6,IF(CJ20=AV20,$AQ$6,IF(CJ20=BE20,$AZ$6,IF(CJ20=BN20,$BI$6,IF(CJ20=BW20,$BR$6,IF(CJ20=CF20,$CA$6,IF(CJ20=#REF!,#REF!,IF(CJ20=#REF!,#REF!,IF(CJ20=#REF!,#REF!))))))))))))</f>
        <v>COMPUTAR</v>
      </c>
      <c r="CL20" s="150">
        <f t="shared" si="2"/>
        <v>12352200</v>
      </c>
      <c r="CM20" s="39"/>
      <c r="CN20" s="39"/>
    </row>
    <row r="21" spans="1:93" ht="409.5" x14ac:dyDescent="0.2">
      <c r="A21" s="8">
        <v>14</v>
      </c>
      <c r="B21" s="43" t="s">
        <v>77</v>
      </c>
      <c r="C21" s="44" t="s">
        <v>78</v>
      </c>
      <c r="D21" s="41" t="s">
        <v>20</v>
      </c>
      <c r="E21" s="27" t="s">
        <v>44</v>
      </c>
      <c r="F21" s="45">
        <v>1</v>
      </c>
      <c r="G21" s="10" t="s">
        <v>126</v>
      </c>
      <c r="H21" s="10" t="s">
        <v>20</v>
      </c>
      <c r="I21" s="10">
        <v>3610000</v>
      </c>
      <c r="J21" s="11">
        <v>0.19</v>
      </c>
      <c r="K21" s="12">
        <f t="shared" si="14"/>
        <v>685900</v>
      </c>
      <c r="L21" s="151">
        <f t="shared" si="15"/>
        <v>4295900</v>
      </c>
      <c r="M21" s="13">
        <f t="shared" si="16"/>
        <v>4295900</v>
      </c>
      <c r="N21" s="14">
        <v>30</v>
      </c>
      <c r="O21" s="13" t="s">
        <v>34</v>
      </c>
      <c r="P21" s="59" t="s">
        <v>144</v>
      </c>
      <c r="Q21" s="59" t="s">
        <v>145</v>
      </c>
      <c r="R21" s="59">
        <v>2900000</v>
      </c>
      <c r="S21" s="61">
        <v>0.19</v>
      </c>
      <c r="T21" s="59">
        <f t="shared" si="3"/>
        <v>551000</v>
      </c>
      <c r="U21" s="59">
        <f t="shared" si="4"/>
        <v>3451000</v>
      </c>
      <c r="V21" s="60">
        <f t="shared" si="5"/>
        <v>3451000</v>
      </c>
      <c r="W21" s="60" t="s">
        <v>132</v>
      </c>
      <c r="X21" s="60" t="s">
        <v>131</v>
      </c>
      <c r="Y21" s="15" t="s">
        <v>78</v>
      </c>
      <c r="Z21" s="15" t="s">
        <v>188</v>
      </c>
      <c r="AA21" s="15">
        <v>2434021</v>
      </c>
      <c r="AB21" s="71">
        <v>0.19</v>
      </c>
      <c r="AC21" s="15">
        <f t="shared" si="6"/>
        <v>462463.99</v>
      </c>
      <c r="AD21" s="15">
        <f t="shared" si="7"/>
        <v>2896484.99</v>
      </c>
      <c r="AE21" s="16">
        <f t="shared" si="8"/>
        <v>2896484.99</v>
      </c>
      <c r="AF21" s="72" t="s">
        <v>218</v>
      </c>
      <c r="AG21" s="73" t="s">
        <v>219</v>
      </c>
      <c r="AH21" s="76" t="s">
        <v>78</v>
      </c>
      <c r="AI21" s="77" t="s">
        <v>20</v>
      </c>
      <c r="AJ21" s="24">
        <v>2739533</v>
      </c>
      <c r="AK21" s="78">
        <v>0.19</v>
      </c>
      <c r="AL21" s="24">
        <f t="shared" si="9"/>
        <v>520511.27</v>
      </c>
      <c r="AM21" s="24">
        <f t="shared" si="10"/>
        <v>3260044.27</v>
      </c>
      <c r="AN21" s="25">
        <f t="shared" si="11"/>
        <v>3260044</v>
      </c>
      <c r="AO21" s="79" t="s">
        <v>253</v>
      </c>
      <c r="AP21" s="79" t="s">
        <v>254</v>
      </c>
      <c r="AQ21" s="82"/>
      <c r="AR21" s="83"/>
      <c r="AS21" s="17"/>
      <c r="AT21" s="55"/>
      <c r="AU21" s="17"/>
      <c r="AV21" s="17"/>
      <c r="AW21" s="18"/>
      <c r="AX21" s="18"/>
      <c r="AY21" s="18"/>
      <c r="AZ21" s="86" t="s">
        <v>78</v>
      </c>
      <c r="BA21" s="87" t="s">
        <v>20</v>
      </c>
      <c r="BB21" s="58">
        <v>2661063.3333333335</v>
      </c>
      <c r="BC21" s="20">
        <v>0.19</v>
      </c>
      <c r="BD21" s="21">
        <f t="shared" si="12"/>
        <v>505602.03333333338</v>
      </c>
      <c r="BE21" s="19">
        <f t="shared" si="13"/>
        <v>3166665.3666666667</v>
      </c>
      <c r="BF21" s="22">
        <f t="shared" si="0"/>
        <v>3166665</v>
      </c>
      <c r="BG21" s="88" t="s">
        <v>270</v>
      </c>
      <c r="BH21" s="89" t="s">
        <v>29</v>
      </c>
      <c r="BI21" s="96"/>
      <c r="BJ21" s="97"/>
      <c r="BK21" s="98"/>
      <c r="BL21" s="99"/>
      <c r="BM21" s="98"/>
      <c r="BN21" s="98"/>
      <c r="BO21" s="100"/>
      <c r="BP21" s="101"/>
      <c r="BQ21" s="102"/>
      <c r="BR21" s="111"/>
      <c r="BS21" s="112"/>
      <c r="BT21" s="109"/>
      <c r="BU21" s="113"/>
      <c r="BV21" s="109"/>
      <c r="BW21" s="109"/>
      <c r="BX21" s="110"/>
      <c r="BY21" s="114"/>
      <c r="BZ21" s="115"/>
      <c r="CA21" s="131" t="s">
        <v>296</v>
      </c>
      <c r="CB21" s="126" t="s">
        <v>20</v>
      </c>
      <c r="CC21" s="120">
        <v>3904000</v>
      </c>
      <c r="CD21" s="124">
        <v>0.19</v>
      </c>
      <c r="CE21" s="120">
        <f t="shared" si="21"/>
        <v>741760</v>
      </c>
      <c r="CF21" s="120">
        <f t="shared" si="22"/>
        <v>4645760</v>
      </c>
      <c r="CG21" s="121">
        <f>ROUND((CF21*F21),0)</f>
        <v>4645760</v>
      </c>
      <c r="CH21" s="121" t="s">
        <v>322</v>
      </c>
      <c r="CI21" s="121" t="s">
        <v>32</v>
      </c>
      <c r="CJ21" s="147">
        <f t="shared" si="1"/>
        <v>2896484.99</v>
      </c>
      <c r="CK21" s="27" t="str">
        <f>IF(CJ21=L21,$G$6,IF(CJ21=U21,$P$6,IF(CJ21=AD21,$Y$6,IF(CJ21=AM21,$AH$6,IF(CJ21=AV21,$AQ$6,IF(CJ21=BE21,$AZ$6,IF(CJ21=BN21,$BI$6,IF(CJ21=BW21,$BR$6,IF(CJ21=CF21,$CA$6,IF(CJ21=#REF!,#REF!,IF(CJ21=#REF!,#REF!,IF(CJ21=#REF!,#REF!))))))))))))</f>
        <v>ERA ELECTRONICA</v>
      </c>
      <c r="CL21" s="150">
        <f t="shared" si="2"/>
        <v>2896485</v>
      </c>
      <c r="CM21" s="39"/>
      <c r="CN21" s="39"/>
    </row>
    <row r="22" spans="1:93" ht="204" x14ac:dyDescent="0.2">
      <c r="A22" s="8">
        <v>15</v>
      </c>
      <c r="B22" s="43" t="s">
        <v>79</v>
      </c>
      <c r="C22" s="44" t="s">
        <v>80</v>
      </c>
      <c r="D22" s="41" t="s">
        <v>81</v>
      </c>
      <c r="E22" s="27" t="s">
        <v>44</v>
      </c>
      <c r="F22" s="45">
        <v>1</v>
      </c>
      <c r="G22" s="10"/>
      <c r="H22" s="10"/>
      <c r="I22" s="10"/>
      <c r="J22" s="11"/>
      <c r="K22" s="12"/>
      <c r="L22" s="10"/>
      <c r="M22" s="13"/>
      <c r="N22" s="14"/>
      <c r="O22" s="13"/>
      <c r="P22" s="59" t="s">
        <v>80</v>
      </c>
      <c r="Q22" s="59" t="s">
        <v>146</v>
      </c>
      <c r="R22" s="59">
        <v>226000</v>
      </c>
      <c r="S22" s="61">
        <v>0.19</v>
      </c>
      <c r="T22" s="59">
        <f t="shared" si="3"/>
        <v>42940</v>
      </c>
      <c r="U22" s="59">
        <f t="shared" si="4"/>
        <v>268940</v>
      </c>
      <c r="V22" s="60">
        <f t="shared" si="5"/>
        <v>268940</v>
      </c>
      <c r="W22" s="60" t="s">
        <v>132</v>
      </c>
      <c r="X22" s="60" t="s">
        <v>147</v>
      </c>
      <c r="Y22" s="15" t="s">
        <v>189</v>
      </c>
      <c r="Z22" s="15" t="s">
        <v>190</v>
      </c>
      <c r="AA22" s="15">
        <v>238416</v>
      </c>
      <c r="AB22" s="71">
        <v>0.19</v>
      </c>
      <c r="AC22" s="15">
        <f t="shared" si="6"/>
        <v>45299.040000000001</v>
      </c>
      <c r="AD22" s="15">
        <f t="shared" si="7"/>
        <v>283715.03999999998</v>
      </c>
      <c r="AE22" s="16">
        <f t="shared" si="8"/>
        <v>283715.03999999998</v>
      </c>
      <c r="AF22" s="72" t="s">
        <v>218</v>
      </c>
      <c r="AG22" s="73" t="s">
        <v>219</v>
      </c>
      <c r="AH22" s="76" t="s">
        <v>80</v>
      </c>
      <c r="AI22" s="77" t="s">
        <v>234</v>
      </c>
      <c r="AJ22" s="24">
        <v>268800</v>
      </c>
      <c r="AK22" s="78">
        <v>0.19</v>
      </c>
      <c r="AL22" s="24">
        <f t="shared" si="9"/>
        <v>51072</v>
      </c>
      <c r="AM22" s="24">
        <f t="shared" si="10"/>
        <v>319872</v>
      </c>
      <c r="AN22" s="25">
        <f t="shared" si="11"/>
        <v>319872</v>
      </c>
      <c r="AO22" s="79" t="s">
        <v>253</v>
      </c>
      <c r="AP22" s="79" t="s">
        <v>254</v>
      </c>
      <c r="AQ22" s="82" t="s">
        <v>80</v>
      </c>
      <c r="AR22" s="83"/>
      <c r="AS22" s="17"/>
      <c r="AT22" s="55"/>
      <c r="AU22" s="17"/>
      <c r="AV22" s="17"/>
      <c r="AW22" s="18"/>
      <c r="AX22" s="18"/>
      <c r="AY22" s="18"/>
      <c r="AZ22" s="86" t="s">
        <v>80</v>
      </c>
      <c r="BA22" s="87" t="s">
        <v>81</v>
      </c>
      <c r="BB22" s="58">
        <v>194333.33333333334</v>
      </c>
      <c r="BC22" s="20">
        <v>0.19</v>
      </c>
      <c r="BD22" s="21">
        <f t="shared" si="12"/>
        <v>36923.333333333336</v>
      </c>
      <c r="BE22" s="19">
        <f t="shared" si="13"/>
        <v>231256.66666666669</v>
      </c>
      <c r="BF22" s="22">
        <f t="shared" si="0"/>
        <v>231257</v>
      </c>
      <c r="BG22" s="88" t="s">
        <v>270</v>
      </c>
      <c r="BH22" s="89" t="s">
        <v>29</v>
      </c>
      <c r="BI22" s="96"/>
      <c r="BJ22" s="97"/>
      <c r="BK22" s="98"/>
      <c r="BL22" s="99"/>
      <c r="BM22" s="98"/>
      <c r="BN22" s="98"/>
      <c r="BO22" s="100"/>
      <c r="BP22" s="101"/>
      <c r="BQ22" s="102"/>
      <c r="BR22" s="111"/>
      <c r="BS22" s="112"/>
      <c r="BT22" s="109"/>
      <c r="BU22" s="113"/>
      <c r="BV22" s="109"/>
      <c r="BW22" s="109"/>
      <c r="BX22" s="110"/>
      <c r="BY22" s="114"/>
      <c r="BZ22" s="115"/>
      <c r="CA22" s="122"/>
      <c r="CB22" s="123"/>
      <c r="CC22" s="120"/>
      <c r="CD22" s="124"/>
      <c r="CE22" s="120"/>
      <c r="CF22" s="120"/>
      <c r="CG22" s="121"/>
      <c r="CH22" s="121"/>
      <c r="CI22" s="121"/>
      <c r="CJ22" s="147">
        <f t="shared" si="1"/>
        <v>231256.66666666669</v>
      </c>
      <c r="CK22" s="27" t="str">
        <f>IF(CJ22=L22,$G$6,IF(CJ22=U22,$P$6,IF(CJ22=AD22,$Y$6,IF(CJ22=AM22,$AH$6,IF(CJ22=AV22,$AQ$6,IF(CJ22=BE22,$AZ$6,IF(CJ22=BN22,$BI$6,IF(CJ22=BW22,$BR$6,IF(CJ22=CF22,$CA$6,IF(CJ22=#REF!,#REF!,IF(CJ22=#REF!,#REF!,IF(CJ22=#REF!,#REF!))))))))))))</f>
        <v>QUANTYC</v>
      </c>
      <c r="CL22" s="150">
        <f t="shared" si="2"/>
        <v>231257</v>
      </c>
      <c r="CM22" s="39"/>
      <c r="CN22" s="39"/>
    </row>
    <row r="23" spans="1:93" ht="204" x14ac:dyDescent="0.2">
      <c r="A23" s="8">
        <v>16</v>
      </c>
      <c r="B23" s="43" t="s">
        <v>82</v>
      </c>
      <c r="C23" s="44" t="s">
        <v>83</v>
      </c>
      <c r="D23" s="41" t="s">
        <v>84</v>
      </c>
      <c r="E23" s="27" t="s">
        <v>44</v>
      </c>
      <c r="F23" s="45">
        <v>5</v>
      </c>
      <c r="G23" s="10"/>
      <c r="H23" s="10"/>
      <c r="I23" s="10"/>
      <c r="J23" s="11"/>
      <c r="K23" s="12"/>
      <c r="L23" s="10"/>
      <c r="M23" s="13"/>
      <c r="N23" s="14"/>
      <c r="O23" s="13"/>
      <c r="P23" s="59" t="s">
        <v>83</v>
      </c>
      <c r="Q23" s="59" t="s">
        <v>148</v>
      </c>
      <c r="R23" s="59">
        <v>76000</v>
      </c>
      <c r="S23" s="61">
        <v>0.19</v>
      </c>
      <c r="T23" s="59">
        <f t="shared" si="3"/>
        <v>14440</v>
      </c>
      <c r="U23" s="59">
        <f t="shared" si="4"/>
        <v>90440</v>
      </c>
      <c r="V23" s="60">
        <f t="shared" si="5"/>
        <v>452200</v>
      </c>
      <c r="W23" s="60" t="s">
        <v>132</v>
      </c>
      <c r="X23" s="60" t="s">
        <v>131</v>
      </c>
      <c r="Y23" s="15" t="s">
        <v>83</v>
      </c>
      <c r="Z23" s="15" t="s">
        <v>191</v>
      </c>
      <c r="AA23" s="15">
        <v>95044</v>
      </c>
      <c r="AB23" s="71">
        <v>0.19</v>
      </c>
      <c r="AC23" s="15">
        <f t="shared" si="6"/>
        <v>18058.36</v>
      </c>
      <c r="AD23" s="15">
        <f t="shared" si="7"/>
        <v>113102.36</v>
      </c>
      <c r="AE23" s="16">
        <f t="shared" si="8"/>
        <v>565511.80000000005</v>
      </c>
      <c r="AF23" s="72" t="s">
        <v>218</v>
      </c>
      <c r="AG23" s="73" t="s">
        <v>219</v>
      </c>
      <c r="AH23" s="76" t="s">
        <v>83</v>
      </c>
      <c r="AI23" s="77" t="s">
        <v>235</v>
      </c>
      <c r="AJ23" s="24">
        <v>128000</v>
      </c>
      <c r="AK23" s="78">
        <v>0.19</v>
      </c>
      <c r="AL23" s="24">
        <f t="shared" si="9"/>
        <v>24320</v>
      </c>
      <c r="AM23" s="24">
        <f t="shared" si="10"/>
        <v>152320</v>
      </c>
      <c r="AN23" s="25">
        <f t="shared" si="11"/>
        <v>761600</v>
      </c>
      <c r="AO23" s="79" t="s">
        <v>253</v>
      </c>
      <c r="AP23" s="79" t="s">
        <v>254</v>
      </c>
      <c r="AQ23" s="82" t="s">
        <v>83</v>
      </c>
      <c r="AR23" s="83"/>
      <c r="AS23" s="17"/>
      <c r="AT23" s="55"/>
      <c r="AU23" s="17"/>
      <c r="AV23" s="17"/>
      <c r="AW23" s="18"/>
      <c r="AX23" s="18"/>
      <c r="AY23" s="18"/>
      <c r="AZ23" s="86" t="s">
        <v>83</v>
      </c>
      <c r="BA23" s="87" t="s">
        <v>84</v>
      </c>
      <c r="BB23" s="58">
        <v>67520</v>
      </c>
      <c r="BC23" s="20">
        <v>0.19</v>
      </c>
      <c r="BD23" s="21">
        <f t="shared" si="12"/>
        <v>12828.8</v>
      </c>
      <c r="BE23" s="19">
        <f t="shared" si="13"/>
        <v>80348.800000000003</v>
      </c>
      <c r="BF23" s="22">
        <f t="shared" si="0"/>
        <v>401744</v>
      </c>
      <c r="BG23" s="88" t="s">
        <v>270</v>
      </c>
      <c r="BH23" s="89" t="s">
        <v>29</v>
      </c>
      <c r="BI23" s="96"/>
      <c r="BJ23" s="97"/>
      <c r="BK23" s="98"/>
      <c r="BL23" s="99"/>
      <c r="BM23" s="98"/>
      <c r="BN23" s="98"/>
      <c r="BO23" s="100"/>
      <c r="BP23" s="101"/>
      <c r="BQ23" s="102"/>
      <c r="BR23" s="111"/>
      <c r="BS23" s="112"/>
      <c r="BT23" s="109"/>
      <c r="BU23" s="113"/>
      <c r="BV23" s="109"/>
      <c r="BW23" s="109"/>
      <c r="BX23" s="110"/>
      <c r="BY23" s="114"/>
      <c r="BZ23" s="115"/>
      <c r="CA23" s="122"/>
      <c r="CB23" s="123"/>
      <c r="CC23" s="120"/>
      <c r="CD23" s="124"/>
      <c r="CE23" s="120"/>
      <c r="CF23" s="120"/>
      <c r="CG23" s="121"/>
      <c r="CH23" s="121"/>
      <c r="CI23" s="121"/>
      <c r="CJ23" s="147">
        <f t="shared" si="1"/>
        <v>80348.800000000003</v>
      </c>
      <c r="CK23" s="27" t="str">
        <f>IF(CJ23=L23,$G$6,IF(CJ23=U23,$P$6,IF(CJ23=AD23,$Y$6,IF(CJ23=AM23,$AH$6,IF(CJ23=AV23,$AQ$6,IF(CJ23=BE23,$AZ$6,IF(CJ23=BN23,$BI$6,IF(CJ23=BW23,$BR$6,IF(CJ23=CF23,$CA$6,IF(CJ23=#REF!,#REF!,IF(CJ23=#REF!,#REF!,IF(CJ23=#REF!,#REF!))))))))))))</f>
        <v>QUANTYC</v>
      </c>
      <c r="CL23" s="150">
        <f t="shared" si="2"/>
        <v>401744</v>
      </c>
      <c r="CM23" s="39"/>
      <c r="CN23" s="39"/>
    </row>
    <row r="24" spans="1:93" ht="44.25" customHeight="1" x14ac:dyDescent="0.2">
      <c r="A24" s="8">
        <v>17</v>
      </c>
      <c r="B24" s="43" t="s">
        <v>85</v>
      </c>
      <c r="C24" s="44" t="s">
        <v>86</v>
      </c>
      <c r="D24" s="52" t="s">
        <v>87</v>
      </c>
      <c r="E24" s="27" t="s">
        <v>44</v>
      </c>
      <c r="F24" s="45">
        <v>2</v>
      </c>
      <c r="G24" s="10"/>
      <c r="H24" s="10"/>
      <c r="I24" s="10"/>
      <c r="J24" s="11"/>
      <c r="K24" s="12"/>
      <c r="L24" s="10"/>
      <c r="M24" s="13"/>
      <c r="N24" s="14"/>
      <c r="O24" s="13"/>
      <c r="P24" s="59" t="s">
        <v>86</v>
      </c>
      <c r="Q24" s="59" t="s">
        <v>138</v>
      </c>
      <c r="R24" s="59">
        <v>290000</v>
      </c>
      <c r="S24" s="61">
        <v>0.19</v>
      </c>
      <c r="T24" s="59">
        <f t="shared" si="3"/>
        <v>55100</v>
      </c>
      <c r="U24" s="59">
        <f t="shared" si="4"/>
        <v>345100</v>
      </c>
      <c r="V24" s="60">
        <f t="shared" si="5"/>
        <v>690200</v>
      </c>
      <c r="W24" s="60" t="s">
        <v>132</v>
      </c>
      <c r="X24" s="60" t="s">
        <v>149</v>
      </c>
      <c r="Y24" s="15" t="s">
        <v>192</v>
      </c>
      <c r="Z24" s="15" t="s">
        <v>193</v>
      </c>
      <c r="AA24" s="15">
        <v>99429</v>
      </c>
      <c r="AB24" s="71">
        <v>0.19</v>
      </c>
      <c r="AC24" s="15">
        <f t="shared" si="6"/>
        <v>18891.510000000002</v>
      </c>
      <c r="AD24" s="15">
        <f t="shared" si="7"/>
        <v>118320.51000000001</v>
      </c>
      <c r="AE24" s="16">
        <f t="shared" si="8"/>
        <v>236641.02000000002</v>
      </c>
      <c r="AF24" s="72" t="s">
        <v>218</v>
      </c>
      <c r="AG24" s="73" t="s">
        <v>219</v>
      </c>
      <c r="AH24" s="80" t="s">
        <v>86</v>
      </c>
      <c r="AI24" s="77" t="s">
        <v>138</v>
      </c>
      <c r="AJ24" s="24">
        <v>262400</v>
      </c>
      <c r="AK24" s="78">
        <v>0.19</v>
      </c>
      <c r="AL24" s="24">
        <f t="shared" si="9"/>
        <v>49856</v>
      </c>
      <c r="AM24" s="24">
        <f t="shared" si="10"/>
        <v>312256</v>
      </c>
      <c r="AN24" s="25">
        <f t="shared" si="11"/>
        <v>624512</v>
      </c>
      <c r="AO24" s="79" t="s">
        <v>253</v>
      </c>
      <c r="AP24" s="79" t="s">
        <v>254</v>
      </c>
      <c r="AQ24" s="82"/>
      <c r="AR24" s="83"/>
      <c r="AS24" s="17"/>
      <c r="AT24" s="55"/>
      <c r="AU24" s="17"/>
      <c r="AV24" s="17"/>
      <c r="AW24" s="18"/>
      <c r="AX24" s="18"/>
      <c r="AY24" s="18"/>
      <c r="AZ24" s="90" t="s">
        <v>86</v>
      </c>
      <c r="BA24" s="87" t="s">
        <v>138</v>
      </c>
      <c r="BB24" s="58">
        <v>195260</v>
      </c>
      <c r="BC24" s="20">
        <v>0.19</v>
      </c>
      <c r="BD24" s="21">
        <f t="shared" si="12"/>
        <v>37099.4</v>
      </c>
      <c r="BE24" s="19">
        <f t="shared" si="13"/>
        <v>232359.4</v>
      </c>
      <c r="BF24" s="22">
        <f t="shared" si="0"/>
        <v>464719</v>
      </c>
      <c r="BG24" s="88" t="s">
        <v>270</v>
      </c>
      <c r="BH24" s="89" t="s">
        <v>29</v>
      </c>
      <c r="BI24" s="96"/>
      <c r="BJ24" s="97"/>
      <c r="BK24" s="98"/>
      <c r="BL24" s="99"/>
      <c r="BM24" s="98"/>
      <c r="BN24" s="98"/>
      <c r="BO24" s="100"/>
      <c r="BP24" s="101"/>
      <c r="BQ24" s="102"/>
      <c r="BR24" s="111"/>
      <c r="BS24" s="112"/>
      <c r="BT24" s="109"/>
      <c r="BU24" s="113"/>
      <c r="BV24" s="109"/>
      <c r="BW24" s="109"/>
      <c r="BX24" s="110"/>
      <c r="BY24" s="114"/>
      <c r="BZ24" s="115"/>
      <c r="CA24" s="122"/>
      <c r="CB24" s="123"/>
      <c r="CC24" s="120"/>
      <c r="CD24" s="124"/>
      <c r="CE24" s="120"/>
      <c r="CF24" s="120"/>
      <c r="CG24" s="121"/>
      <c r="CH24" s="121"/>
      <c r="CI24" s="121"/>
      <c r="CJ24" s="147">
        <f t="shared" si="1"/>
        <v>118320.51000000001</v>
      </c>
      <c r="CK24" s="27" t="str">
        <f>IF(CJ24=L24,$G$6,IF(CJ24=U24,$P$6,IF(CJ24=AD24,$Y$6,IF(CJ24=AM24,$AH$6,IF(CJ24=AV24,$AQ$6,IF(CJ24=BE24,$AZ$6,IF(CJ24=BN24,$BI$6,IF(CJ24=BW24,$BR$6,IF(CJ24=CF24,$CA$6,IF(CJ24=#REF!,#REF!,IF(CJ24=#REF!,#REF!,IF(CJ24=#REF!,#REF!))))))))))))</f>
        <v>ERA ELECTRONICA</v>
      </c>
      <c r="CL24" s="150">
        <f t="shared" si="2"/>
        <v>236641</v>
      </c>
      <c r="CM24" s="39"/>
      <c r="CN24" s="39"/>
    </row>
    <row r="25" spans="1:93" ht="228" x14ac:dyDescent="0.2">
      <c r="A25" s="8">
        <v>18</v>
      </c>
      <c r="B25" s="43" t="s">
        <v>88</v>
      </c>
      <c r="C25" s="44" t="s">
        <v>89</v>
      </c>
      <c r="D25" s="41" t="s">
        <v>20</v>
      </c>
      <c r="E25" s="27" t="s">
        <v>44</v>
      </c>
      <c r="F25" s="53">
        <v>1</v>
      </c>
      <c r="G25" s="10" t="s">
        <v>89</v>
      </c>
      <c r="H25" s="10" t="s">
        <v>20</v>
      </c>
      <c r="I25" s="10">
        <v>3390000</v>
      </c>
      <c r="J25" s="11">
        <v>0.19</v>
      </c>
      <c r="K25" s="12">
        <f t="shared" si="14"/>
        <v>644100</v>
      </c>
      <c r="L25" s="151">
        <f t="shared" si="15"/>
        <v>4034100</v>
      </c>
      <c r="M25" s="13">
        <f t="shared" si="16"/>
        <v>4034100</v>
      </c>
      <c r="N25" s="14">
        <v>30</v>
      </c>
      <c r="O25" s="13" t="s">
        <v>34</v>
      </c>
      <c r="P25" s="59" t="s">
        <v>89</v>
      </c>
      <c r="Q25" s="59" t="s">
        <v>145</v>
      </c>
      <c r="R25" s="59">
        <v>3100000</v>
      </c>
      <c r="S25" s="61">
        <v>0.19</v>
      </c>
      <c r="T25" s="59">
        <f t="shared" si="3"/>
        <v>589000</v>
      </c>
      <c r="U25" s="59">
        <f t="shared" si="4"/>
        <v>3689000</v>
      </c>
      <c r="V25" s="60">
        <f t="shared" si="5"/>
        <v>3689000</v>
      </c>
      <c r="W25" s="60" t="s">
        <v>27</v>
      </c>
      <c r="X25" s="60" t="s">
        <v>131</v>
      </c>
      <c r="Y25" s="15" t="s">
        <v>194</v>
      </c>
      <c r="Z25" s="15" t="s">
        <v>195</v>
      </c>
      <c r="AA25" s="15">
        <v>2642414</v>
      </c>
      <c r="AB25" s="71">
        <v>0.19</v>
      </c>
      <c r="AC25" s="15">
        <f t="shared" si="6"/>
        <v>502058.66000000003</v>
      </c>
      <c r="AD25" s="15">
        <f t="shared" si="7"/>
        <v>3144472.66</v>
      </c>
      <c r="AE25" s="16">
        <f t="shared" si="8"/>
        <v>3144472.66</v>
      </c>
      <c r="AF25" s="72" t="s">
        <v>218</v>
      </c>
      <c r="AG25" s="73" t="s">
        <v>219</v>
      </c>
      <c r="AH25" s="80" t="s">
        <v>89</v>
      </c>
      <c r="AI25" s="77" t="s">
        <v>236</v>
      </c>
      <c r="AJ25" s="24">
        <v>4401920</v>
      </c>
      <c r="AK25" s="78">
        <v>0.19</v>
      </c>
      <c r="AL25" s="24">
        <f t="shared" si="9"/>
        <v>836364.80000000005</v>
      </c>
      <c r="AM25" s="24">
        <f t="shared" si="10"/>
        <v>5238284.8</v>
      </c>
      <c r="AN25" s="25">
        <f t="shared" si="11"/>
        <v>5238285</v>
      </c>
      <c r="AO25" s="79" t="s">
        <v>253</v>
      </c>
      <c r="AP25" s="79" t="s">
        <v>254</v>
      </c>
      <c r="AQ25" s="82"/>
      <c r="AR25" s="83"/>
      <c r="AS25" s="17"/>
      <c r="AT25" s="55"/>
      <c r="AU25" s="17"/>
      <c r="AV25" s="17"/>
      <c r="AW25" s="18"/>
      <c r="AX25" s="18"/>
      <c r="AY25" s="18"/>
      <c r="AZ25" s="90" t="s">
        <v>89</v>
      </c>
      <c r="BA25" s="87" t="s">
        <v>20</v>
      </c>
      <c r="BB25" s="58">
        <v>2754434.4444444445</v>
      </c>
      <c r="BC25" s="20">
        <v>0.19</v>
      </c>
      <c r="BD25" s="21">
        <f t="shared" si="12"/>
        <v>523342.54444444447</v>
      </c>
      <c r="BE25" s="19">
        <f t="shared" si="13"/>
        <v>3277776.9888888891</v>
      </c>
      <c r="BF25" s="22">
        <f t="shared" si="0"/>
        <v>3277777</v>
      </c>
      <c r="BG25" s="88" t="s">
        <v>270</v>
      </c>
      <c r="BH25" s="89" t="s">
        <v>29</v>
      </c>
      <c r="BI25" s="96"/>
      <c r="BJ25" s="97"/>
      <c r="BK25" s="98"/>
      <c r="BL25" s="99"/>
      <c r="BM25" s="98"/>
      <c r="BN25" s="98"/>
      <c r="BO25" s="100"/>
      <c r="BP25" s="101"/>
      <c r="BQ25" s="102"/>
      <c r="BR25" s="111"/>
      <c r="BS25" s="112"/>
      <c r="BT25" s="109"/>
      <c r="BU25" s="113"/>
      <c r="BV25" s="109"/>
      <c r="BW25" s="109"/>
      <c r="BX25" s="110"/>
      <c r="BY25" s="114"/>
      <c r="BZ25" s="115"/>
      <c r="CA25" s="123" t="s">
        <v>297</v>
      </c>
      <c r="CB25" s="126" t="s">
        <v>20</v>
      </c>
      <c r="CC25" s="120">
        <v>3370000</v>
      </c>
      <c r="CD25" s="124">
        <v>0.19</v>
      </c>
      <c r="CE25" s="120">
        <f t="shared" si="21"/>
        <v>640300</v>
      </c>
      <c r="CF25" s="120">
        <f t="shared" si="22"/>
        <v>4010300</v>
      </c>
      <c r="CG25" s="121">
        <f t="shared" ref="CG25:CG42" si="23">ROUND((CF25*F25),0)</f>
        <v>4010300</v>
      </c>
      <c r="CH25" s="121" t="s">
        <v>322</v>
      </c>
      <c r="CI25" s="121" t="s">
        <v>32</v>
      </c>
      <c r="CJ25" s="147">
        <f t="shared" si="1"/>
        <v>3144472.66</v>
      </c>
      <c r="CK25" s="27" t="str">
        <f>IF(CJ25=L25,$G$6,IF(CJ25=U25,$P$6,IF(CJ25=AD25,$Y$6,IF(CJ25=AM25,$AH$6,IF(CJ25=AV25,$AQ$6,IF(CJ25=BE25,$AZ$6,IF(CJ25=BN25,$BI$6,IF(CJ25=BW25,$BR$6,IF(CJ25=CF25,$CA$6,IF(CJ25=#REF!,#REF!,IF(CJ25=#REF!,#REF!,IF(CJ25=#REF!,#REF!))))))))))))</f>
        <v>ERA ELECTRONICA</v>
      </c>
      <c r="CL25" s="150">
        <f t="shared" si="2"/>
        <v>3144473</v>
      </c>
      <c r="CM25" s="39"/>
      <c r="CN25" s="39"/>
    </row>
    <row r="26" spans="1:93" ht="84" x14ac:dyDescent="0.2">
      <c r="A26" s="8">
        <v>19</v>
      </c>
      <c r="B26" s="43" t="s">
        <v>90</v>
      </c>
      <c r="C26" s="44" t="s">
        <v>91</v>
      </c>
      <c r="D26" s="52" t="s">
        <v>92</v>
      </c>
      <c r="E26" s="27" t="s">
        <v>44</v>
      </c>
      <c r="F26" s="53">
        <v>1</v>
      </c>
      <c r="G26" s="10"/>
      <c r="H26" s="10"/>
      <c r="I26" s="10"/>
      <c r="J26" s="11"/>
      <c r="K26" s="12"/>
      <c r="L26" s="10"/>
      <c r="M26" s="13"/>
      <c r="N26" s="14"/>
      <c r="O26" s="13"/>
      <c r="P26" s="59" t="s">
        <v>150</v>
      </c>
      <c r="Q26" s="59" t="s">
        <v>151</v>
      </c>
      <c r="R26" s="59">
        <v>1153781.512605042</v>
      </c>
      <c r="S26" s="61">
        <v>0.19</v>
      </c>
      <c r="T26" s="59">
        <f t="shared" si="3"/>
        <v>219218.48739495798</v>
      </c>
      <c r="U26" s="59">
        <f t="shared" si="4"/>
        <v>1373000</v>
      </c>
      <c r="V26" s="60">
        <f t="shared" si="5"/>
        <v>1373000</v>
      </c>
      <c r="W26" s="60" t="s">
        <v>27</v>
      </c>
      <c r="X26" s="60" t="s">
        <v>131</v>
      </c>
      <c r="Y26" s="15" t="s">
        <v>196</v>
      </c>
      <c r="Z26" s="15" t="s">
        <v>91</v>
      </c>
      <c r="AA26" s="15">
        <v>986766</v>
      </c>
      <c r="AB26" s="71">
        <v>0.19</v>
      </c>
      <c r="AC26" s="15">
        <f t="shared" si="6"/>
        <v>187485.54</v>
      </c>
      <c r="AD26" s="15">
        <f t="shared" si="7"/>
        <v>1174251.54</v>
      </c>
      <c r="AE26" s="16">
        <f t="shared" si="8"/>
        <v>1174251.54</v>
      </c>
      <c r="AF26" s="72" t="s">
        <v>218</v>
      </c>
      <c r="AG26" s="73" t="s">
        <v>219</v>
      </c>
      <c r="AH26" s="80" t="s">
        <v>91</v>
      </c>
      <c r="AI26" s="77" t="s">
        <v>237</v>
      </c>
      <c r="AJ26" s="24">
        <v>865536</v>
      </c>
      <c r="AK26" s="78">
        <v>0.19</v>
      </c>
      <c r="AL26" s="24">
        <f t="shared" si="9"/>
        <v>164451.84</v>
      </c>
      <c r="AM26" s="24">
        <f t="shared" si="10"/>
        <v>1029987.84</v>
      </c>
      <c r="AN26" s="25">
        <f t="shared" si="11"/>
        <v>1029988</v>
      </c>
      <c r="AO26" s="79" t="s">
        <v>253</v>
      </c>
      <c r="AP26" s="79" t="s">
        <v>254</v>
      </c>
      <c r="AQ26" s="82"/>
      <c r="AR26" s="83"/>
      <c r="AS26" s="17"/>
      <c r="AT26" s="55"/>
      <c r="AU26" s="17"/>
      <c r="AV26" s="17"/>
      <c r="AW26" s="18"/>
      <c r="AX26" s="18"/>
      <c r="AY26" s="18"/>
      <c r="AZ26" s="90" t="s">
        <v>91</v>
      </c>
      <c r="BA26" s="87" t="s">
        <v>267</v>
      </c>
      <c r="BB26" s="58">
        <v>755554.44444444438</v>
      </c>
      <c r="BC26" s="20">
        <v>0.19</v>
      </c>
      <c r="BD26" s="21">
        <f t="shared" si="12"/>
        <v>143555.34444444443</v>
      </c>
      <c r="BE26" s="19">
        <f t="shared" si="13"/>
        <v>899109.78888888878</v>
      </c>
      <c r="BF26" s="22">
        <f t="shared" si="0"/>
        <v>899110</v>
      </c>
      <c r="BG26" s="88" t="s">
        <v>270</v>
      </c>
      <c r="BH26" s="89" t="s">
        <v>29</v>
      </c>
      <c r="BI26" s="96"/>
      <c r="BJ26" s="97"/>
      <c r="BK26" s="98"/>
      <c r="BL26" s="99"/>
      <c r="BM26" s="98"/>
      <c r="BN26" s="98"/>
      <c r="BO26" s="100"/>
      <c r="BP26" s="101"/>
      <c r="BQ26" s="102"/>
      <c r="BR26" s="111"/>
      <c r="BS26" s="112"/>
      <c r="BT26" s="109"/>
      <c r="BU26" s="113"/>
      <c r="BV26" s="109"/>
      <c r="BW26" s="109"/>
      <c r="BX26" s="110"/>
      <c r="BY26" s="114"/>
      <c r="BZ26" s="115"/>
      <c r="CA26" s="123" t="s">
        <v>298</v>
      </c>
      <c r="CB26" s="126" t="s">
        <v>267</v>
      </c>
      <c r="CC26" s="120">
        <v>600000</v>
      </c>
      <c r="CD26" s="124">
        <v>0.19</v>
      </c>
      <c r="CE26" s="120">
        <f t="shared" si="21"/>
        <v>114000</v>
      </c>
      <c r="CF26" s="120">
        <f t="shared" si="22"/>
        <v>714000</v>
      </c>
      <c r="CG26" s="121">
        <f t="shared" si="23"/>
        <v>714000</v>
      </c>
      <c r="CH26" s="121" t="s">
        <v>323</v>
      </c>
      <c r="CI26" s="121" t="s">
        <v>32</v>
      </c>
      <c r="CJ26" s="147">
        <f t="shared" si="1"/>
        <v>714000</v>
      </c>
      <c r="CK26" s="27" t="str">
        <f>IF(CJ26=L26,$G$6,IF(CJ26=U26,$P$6,IF(CJ26=AD26,$Y$6,IF(CJ26=AM26,$AH$6,IF(CJ26=AV26,$AQ$6,IF(CJ26=BE26,$AZ$6,IF(CJ26=BN26,$BI$6,IF(CJ26=BW26,$BR$6,IF(CJ26=CF26,$CA$6,IF(CJ26=#REF!,#REF!,IF(CJ26=#REF!,#REF!,IF(CJ26=#REF!,#REF!))))))))))))</f>
        <v>TECNOPHONE</v>
      </c>
      <c r="CL26" s="150">
        <f t="shared" si="2"/>
        <v>714000</v>
      </c>
      <c r="CM26" s="39"/>
      <c r="CN26" s="39"/>
    </row>
    <row r="27" spans="1:93" ht="108" x14ac:dyDescent="0.2">
      <c r="A27" s="8">
        <v>20</v>
      </c>
      <c r="B27" s="43" t="s">
        <v>93</v>
      </c>
      <c r="C27" s="44" t="s">
        <v>94</v>
      </c>
      <c r="D27" s="41" t="s">
        <v>95</v>
      </c>
      <c r="E27" s="27" t="s">
        <v>44</v>
      </c>
      <c r="F27" s="53">
        <v>4</v>
      </c>
      <c r="G27" s="10"/>
      <c r="H27" s="10"/>
      <c r="I27" s="10"/>
      <c r="J27" s="11"/>
      <c r="K27" s="12"/>
      <c r="L27" s="10"/>
      <c r="M27" s="13"/>
      <c r="N27" s="14"/>
      <c r="O27" s="13"/>
      <c r="P27" s="59" t="s">
        <v>94</v>
      </c>
      <c r="Q27" s="59" t="s">
        <v>152</v>
      </c>
      <c r="R27" s="59">
        <v>646000</v>
      </c>
      <c r="S27" s="61">
        <v>0.19</v>
      </c>
      <c r="T27" s="59">
        <f t="shared" si="3"/>
        <v>122740</v>
      </c>
      <c r="U27" s="59">
        <f t="shared" si="4"/>
        <v>768740</v>
      </c>
      <c r="V27" s="60">
        <f t="shared" si="5"/>
        <v>3074960</v>
      </c>
      <c r="W27" s="60" t="s">
        <v>27</v>
      </c>
      <c r="X27" s="60" t="s">
        <v>131</v>
      </c>
      <c r="Y27" s="15" t="s">
        <v>197</v>
      </c>
      <c r="Z27" s="15" t="s">
        <v>198</v>
      </c>
      <c r="AA27" s="15">
        <v>300469</v>
      </c>
      <c r="AB27" s="71">
        <v>0.19</v>
      </c>
      <c r="AC27" s="15">
        <f t="shared" si="6"/>
        <v>57089.11</v>
      </c>
      <c r="AD27" s="15">
        <f t="shared" si="7"/>
        <v>357558.11</v>
      </c>
      <c r="AE27" s="16">
        <f t="shared" si="8"/>
        <v>1430232.44</v>
      </c>
      <c r="AF27" s="72" t="s">
        <v>218</v>
      </c>
      <c r="AG27" s="73" t="s">
        <v>219</v>
      </c>
      <c r="AH27" s="80" t="s">
        <v>94</v>
      </c>
      <c r="AI27" s="77" t="s">
        <v>238</v>
      </c>
      <c r="AJ27" s="24">
        <v>510048</v>
      </c>
      <c r="AK27" s="78">
        <v>0.19</v>
      </c>
      <c r="AL27" s="24">
        <f t="shared" si="9"/>
        <v>96909.119999999995</v>
      </c>
      <c r="AM27" s="24">
        <f t="shared" si="10"/>
        <v>606957.12</v>
      </c>
      <c r="AN27" s="25">
        <f t="shared" si="11"/>
        <v>2427828</v>
      </c>
      <c r="AO27" s="79" t="s">
        <v>253</v>
      </c>
      <c r="AP27" s="79" t="s">
        <v>254</v>
      </c>
      <c r="AQ27" s="82"/>
      <c r="AR27" s="83"/>
      <c r="AS27" s="17"/>
      <c r="AT27" s="55"/>
      <c r="AU27" s="17"/>
      <c r="AV27" s="17"/>
      <c r="AW27" s="18"/>
      <c r="AX27" s="18"/>
      <c r="AY27" s="18"/>
      <c r="AZ27" s="90" t="s">
        <v>94</v>
      </c>
      <c r="BA27" s="87" t="s">
        <v>95</v>
      </c>
      <c r="BB27" s="58">
        <v>112044.81792717085</v>
      </c>
      <c r="BC27" s="20">
        <v>0.19</v>
      </c>
      <c r="BD27" s="21">
        <f t="shared" si="12"/>
        <v>21288.515406162463</v>
      </c>
      <c r="BE27" s="19">
        <f t="shared" si="13"/>
        <v>133333.33333333331</v>
      </c>
      <c r="BF27" s="22">
        <f t="shared" si="0"/>
        <v>533333</v>
      </c>
      <c r="BG27" s="88" t="s">
        <v>270</v>
      </c>
      <c r="BH27" s="89" t="s">
        <v>29</v>
      </c>
      <c r="BI27" s="96"/>
      <c r="BJ27" s="97"/>
      <c r="BK27" s="98"/>
      <c r="BL27" s="99"/>
      <c r="BM27" s="98"/>
      <c r="BN27" s="98"/>
      <c r="BO27" s="100"/>
      <c r="BP27" s="101"/>
      <c r="BQ27" s="102"/>
      <c r="BR27" s="111"/>
      <c r="BS27" s="112"/>
      <c r="BT27" s="109"/>
      <c r="BU27" s="113"/>
      <c r="BV27" s="109"/>
      <c r="BW27" s="109"/>
      <c r="BX27" s="110"/>
      <c r="BY27" s="114"/>
      <c r="BZ27" s="115"/>
      <c r="CA27" s="123" t="s">
        <v>299</v>
      </c>
      <c r="CB27" s="126" t="s">
        <v>95</v>
      </c>
      <c r="CC27" s="120">
        <v>360000</v>
      </c>
      <c r="CD27" s="124">
        <v>0.19</v>
      </c>
      <c r="CE27" s="120">
        <f t="shared" si="21"/>
        <v>68400</v>
      </c>
      <c r="CF27" s="120">
        <f t="shared" si="22"/>
        <v>428400</v>
      </c>
      <c r="CG27" s="121">
        <f t="shared" si="23"/>
        <v>1713600</v>
      </c>
      <c r="CH27" s="121" t="s">
        <v>323</v>
      </c>
      <c r="CI27" s="121" t="s">
        <v>32</v>
      </c>
      <c r="CJ27" s="147">
        <f t="shared" si="1"/>
        <v>133333.33333333331</v>
      </c>
      <c r="CK27" s="27" t="str">
        <f>IF(CJ27=L27,$G$6,IF(CJ27=U27,$P$6,IF(CJ27=AD27,$Y$6,IF(CJ27=AM27,$AH$6,IF(CJ27=AV27,$AQ$6,IF(CJ27=BE27,$AZ$6,IF(CJ27=BN27,$BI$6,IF(CJ27=BW27,$BR$6,IF(CJ27=CF27,$CA$6,IF(CJ27=#REF!,#REF!,IF(CJ27=#REF!,#REF!,IF(CJ27=#REF!,#REF!))))))))))))</f>
        <v>QUANTYC</v>
      </c>
      <c r="CL27" s="150">
        <f t="shared" si="2"/>
        <v>533333</v>
      </c>
      <c r="CM27" s="39"/>
      <c r="CN27" s="39"/>
    </row>
    <row r="28" spans="1:93" ht="60" x14ac:dyDescent="0.2">
      <c r="A28" s="8">
        <v>21</v>
      </c>
      <c r="B28" s="43" t="s">
        <v>96</v>
      </c>
      <c r="C28" s="44" t="s">
        <v>97</v>
      </c>
      <c r="D28" s="41" t="s">
        <v>95</v>
      </c>
      <c r="E28" s="27" t="s">
        <v>44</v>
      </c>
      <c r="F28" s="53">
        <v>4</v>
      </c>
      <c r="G28" s="10"/>
      <c r="H28" s="10"/>
      <c r="I28" s="10"/>
      <c r="J28" s="11"/>
      <c r="K28" s="12"/>
      <c r="L28" s="10"/>
      <c r="M28" s="13"/>
      <c r="N28" s="14"/>
      <c r="O28" s="13"/>
      <c r="P28" s="59" t="s">
        <v>153</v>
      </c>
      <c r="Q28" s="59" t="s">
        <v>152</v>
      </c>
      <c r="R28" s="59">
        <v>1038000</v>
      </c>
      <c r="S28" s="61">
        <v>0.19</v>
      </c>
      <c r="T28" s="59">
        <f t="shared" si="3"/>
        <v>197220</v>
      </c>
      <c r="U28" s="59">
        <f t="shared" si="4"/>
        <v>1235220</v>
      </c>
      <c r="V28" s="60">
        <f t="shared" si="5"/>
        <v>4940880</v>
      </c>
      <c r="W28" s="60" t="s">
        <v>27</v>
      </c>
      <c r="X28" s="60" t="s">
        <v>131</v>
      </c>
      <c r="Y28" s="15" t="s">
        <v>199</v>
      </c>
      <c r="Z28" s="15" t="s">
        <v>200</v>
      </c>
      <c r="AA28" s="15">
        <v>369428</v>
      </c>
      <c r="AB28" s="71">
        <v>0.19</v>
      </c>
      <c r="AC28" s="15">
        <f t="shared" si="6"/>
        <v>70191.320000000007</v>
      </c>
      <c r="AD28" s="15">
        <f t="shared" si="7"/>
        <v>439619.32</v>
      </c>
      <c r="AE28" s="16">
        <f t="shared" si="8"/>
        <v>1758477.28</v>
      </c>
      <c r="AF28" s="72" t="s">
        <v>221</v>
      </c>
      <c r="AG28" s="73" t="s">
        <v>33</v>
      </c>
      <c r="AH28" s="80" t="s">
        <v>97</v>
      </c>
      <c r="AI28" s="77" t="s">
        <v>239</v>
      </c>
      <c r="AJ28" s="24">
        <v>1408000</v>
      </c>
      <c r="AK28" s="78">
        <v>0.19</v>
      </c>
      <c r="AL28" s="24">
        <f t="shared" si="9"/>
        <v>267520</v>
      </c>
      <c r="AM28" s="24">
        <f t="shared" si="10"/>
        <v>1675520</v>
      </c>
      <c r="AN28" s="25">
        <f t="shared" si="11"/>
        <v>6702080</v>
      </c>
      <c r="AO28" s="79" t="s">
        <v>253</v>
      </c>
      <c r="AP28" s="79" t="s">
        <v>254</v>
      </c>
      <c r="AQ28" s="82"/>
      <c r="AR28" s="83"/>
      <c r="AS28" s="17"/>
      <c r="AT28" s="55"/>
      <c r="AU28" s="17"/>
      <c r="AV28" s="17"/>
      <c r="AW28" s="18"/>
      <c r="AX28" s="18"/>
      <c r="AY28" s="18"/>
      <c r="AZ28" s="90" t="s">
        <v>97</v>
      </c>
      <c r="BA28" s="87" t="s">
        <v>95</v>
      </c>
      <c r="BB28" s="58">
        <v>1026143.7908496732</v>
      </c>
      <c r="BC28" s="20">
        <v>0.19</v>
      </c>
      <c r="BD28" s="21">
        <f t="shared" si="12"/>
        <v>194967.32026143791</v>
      </c>
      <c r="BE28" s="19">
        <f t="shared" si="13"/>
        <v>1221111.111111111</v>
      </c>
      <c r="BF28" s="22">
        <f t="shared" si="0"/>
        <v>4884444</v>
      </c>
      <c r="BG28" s="88" t="s">
        <v>270</v>
      </c>
      <c r="BH28" s="89" t="s">
        <v>29</v>
      </c>
      <c r="BI28" s="96"/>
      <c r="BJ28" s="97"/>
      <c r="BK28" s="98"/>
      <c r="BL28" s="99"/>
      <c r="BM28" s="98"/>
      <c r="BN28" s="98"/>
      <c r="BO28" s="100"/>
      <c r="BP28" s="101"/>
      <c r="BQ28" s="102"/>
      <c r="BR28" s="111"/>
      <c r="BS28" s="112"/>
      <c r="BT28" s="109"/>
      <c r="BU28" s="113"/>
      <c r="BV28" s="109"/>
      <c r="BW28" s="109"/>
      <c r="BX28" s="110"/>
      <c r="BY28" s="114"/>
      <c r="BZ28" s="115"/>
      <c r="CA28" s="123" t="s">
        <v>300</v>
      </c>
      <c r="CB28" s="126" t="s">
        <v>95</v>
      </c>
      <c r="CC28" s="120">
        <v>630000</v>
      </c>
      <c r="CD28" s="124">
        <v>0.19</v>
      </c>
      <c r="CE28" s="120">
        <f t="shared" si="21"/>
        <v>119700</v>
      </c>
      <c r="CF28" s="120">
        <f t="shared" si="22"/>
        <v>749700</v>
      </c>
      <c r="CG28" s="121">
        <f t="shared" si="23"/>
        <v>2998800</v>
      </c>
      <c r="CH28" s="121" t="s">
        <v>324</v>
      </c>
      <c r="CI28" s="121" t="s">
        <v>32</v>
      </c>
      <c r="CJ28" s="147">
        <f t="shared" si="1"/>
        <v>439619.32</v>
      </c>
      <c r="CK28" s="27" t="str">
        <f>IF(CJ28=L28,$G$6,IF(CJ28=U28,$P$6,IF(CJ28=AD28,$Y$6,IF(CJ28=AM28,$AH$6,IF(CJ28=AV28,$AQ$6,IF(CJ28=BE28,$AZ$6,IF(CJ28=BN28,$BI$6,IF(CJ28=BW28,$BR$6,IF(CJ28=CF28,$CA$6,IF(CJ28=#REF!,#REF!,IF(CJ28=#REF!,#REF!,IF(CJ28=#REF!,#REF!))))))))))))</f>
        <v>ERA ELECTRONICA</v>
      </c>
      <c r="CL28" s="150">
        <f t="shared" si="2"/>
        <v>1758477</v>
      </c>
      <c r="CM28" s="39"/>
      <c r="CN28" s="39"/>
    </row>
    <row r="29" spans="1:93" ht="60" x14ac:dyDescent="0.2">
      <c r="A29" s="8">
        <v>22</v>
      </c>
      <c r="B29" s="43" t="s">
        <v>96</v>
      </c>
      <c r="C29" s="44" t="s">
        <v>98</v>
      </c>
      <c r="D29" s="41" t="s">
        <v>99</v>
      </c>
      <c r="E29" s="27" t="s">
        <v>44</v>
      </c>
      <c r="F29" s="53">
        <v>2</v>
      </c>
      <c r="G29" s="10"/>
      <c r="H29" s="10"/>
      <c r="I29" s="10"/>
      <c r="J29" s="11"/>
      <c r="K29" s="12"/>
      <c r="L29" s="10"/>
      <c r="M29" s="13"/>
      <c r="N29" s="14"/>
      <c r="O29" s="13"/>
      <c r="P29" s="59" t="s">
        <v>98</v>
      </c>
      <c r="Q29" s="59" t="s">
        <v>99</v>
      </c>
      <c r="R29" s="59">
        <v>1260000</v>
      </c>
      <c r="S29" s="61">
        <v>0.19</v>
      </c>
      <c r="T29" s="59">
        <f t="shared" si="3"/>
        <v>239400</v>
      </c>
      <c r="U29" s="59">
        <f t="shared" si="4"/>
        <v>1499400</v>
      </c>
      <c r="V29" s="60">
        <f t="shared" si="5"/>
        <v>2998800</v>
      </c>
      <c r="W29" s="60" t="s">
        <v>27</v>
      </c>
      <c r="X29" s="60" t="s">
        <v>131</v>
      </c>
      <c r="Y29" s="15"/>
      <c r="Z29" s="15"/>
      <c r="AA29" s="15"/>
      <c r="AB29" s="71"/>
      <c r="AC29" s="15"/>
      <c r="AD29" s="15"/>
      <c r="AE29" s="16"/>
      <c r="AF29" s="72"/>
      <c r="AG29" s="73"/>
      <c r="AH29" s="80" t="s">
        <v>98</v>
      </c>
      <c r="AI29" s="77" t="s">
        <v>240</v>
      </c>
      <c r="AJ29" s="24">
        <v>1664000</v>
      </c>
      <c r="AK29" s="78">
        <v>0.19</v>
      </c>
      <c r="AL29" s="24">
        <f t="shared" si="9"/>
        <v>316160</v>
      </c>
      <c r="AM29" s="24">
        <f t="shared" si="10"/>
        <v>1980160</v>
      </c>
      <c r="AN29" s="25">
        <f t="shared" si="11"/>
        <v>3960320</v>
      </c>
      <c r="AO29" s="79" t="s">
        <v>253</v>
      </c>
      <c r="AP29" s="79" t="s">
        <v>254</v>
      </c>
      <c r="AQ29" s="82"/>
      <c r="AR29" s="83"/>
      <c r="AS29" s="17"/>
      <c r="AT29" s="55"/>
      <c r="AU29" s="17"/>
      <c r="AV29" s="17"/>
      <c r="AX29" s="18"/>
      <c r="AY29" s="18"/>
      <c r="AZ29" s="90" t="s">
        <v>98</v>
      </c>
      <c r="BA29" s="87" t="s">
        <v>99</v>
      </c>
      <c r="BB29" s="58">
        <v>722222.22222222225</v>
      </c>
      <c r="BC29" s="20">
        <v>0.19</v>
      </c>
      <c r="BD29" s="21">
        <f t="shared" si="12"/>
        <v>137222.22222222222</v>
      </c>
      <c r="BE29" s="19">
        <f t="shared" si="13"/>
        <v>859444.4444444445</v>
      </c>
      <c r="BF29" s="22">
        <f t="shared" si="0"/>
        <v>1718889</v>
      </c>
      <c r="BG29" s="88" t="s">
        <v>270</v>
      </c>
      <c r="BH29" s="89" t="s">
        <v>29</v>
      </c>
      <c r="BI29" s="96"/>
      <c r="BJ29" s="97"/>
      <c r="BK29" s="98"/>
      <c r="BL29" s="99"/>
      <c r="BM29" s="98"/>
      <c r="BN29" s="98"/>
      <c r="BO29" s="100"/>
      <c r="BP29" s="101"/>
      <c r="BQ29" s="102"/>
      <c r="BR29" s="111"/>
      <c r="BS29" s="112"/>
      <c r="BT29" s="109"/>
      <c r="BU29" s="113"/>
      <c r="BV29" s="109"/>
      <c r="BW29" s="109"/>
      <c r="BX29" s="110"/>
      <c r="BY29" s="114"/>
      <c r="BZ29" s="115"/>
      <c r="CA29" s="123" t="s">
        <v>301</v>
      </c>
      <c r="CB29" s="123" t="s">
        <v>99</v>
      </c>
      <c r="CC29" s="120">
        <v>1170000</v>
      </c>
      <c r="CD29" s="124">
        <v>0.19</v>
      </c>
      <c r="CE29" s="120">
        <f t="shared" si="21"/>
        <v>222300</v>
      </c>
      <c r="CF29" s="120">
        <f t="shared" si="22"/>
        <v>1392300</v>
      </c>
      <c r="CG29" s="121">
        <f t="shared" si="23"/>
        <v>2784600</v>
      </c>
      <c r="CH29" s="121" t="s">
        <v>325</v>
      </c>
      <c r="CI29" s="121" t="s">
        <v>32</v>
      </c>
      <c r="CJ29" s="147">
        <f t="shared" si="1"/>
        <v>859444.4444444445</v>
      </c>
      <c r="CK29" s="27" t="str">
        <f>IF(CJ29=L29,$G$6,IF(CJ29=U29,$P$6,IF(CJ29=AD29,$Y$6,IF(CJ29=AM29,$AH$6,IF(CJ29=AV29,$AQ$6,IF(CJ29=BE29,$AZ$6,IF(CJ29=BN29,$BI$6,IF(CJ29=BW29,$BR$6,IF(CJ29=CF29,$CA$6,IF(CJ29=#REF!,#REF!,IF(CJ29=#REF!,#REF!,IF(CJ29=#REF!,#REF!))))))))))))</f>
        <v>QUANTYC</v>
      </c>
      <c r="CL29" s="150">
        <f t="shared" si="2"/>
        <v>1718889</v>
      </c>
      <c r="CM29" s="39"/>
      <c r="CN29" s="39"/>
    </row>
    <row r="30" spans="1:93" ht="240" x14ac:dyDescent="0.2">
      <c r="A30" s="8">
        <v>23</v>
      </c>
      <c r="B30" s="43" t="s">
        <v>100</v>
      </c>
      <c r="C30" s="44" t="s">
        <v>101</v>
      </c>
      <c r="D30" s="41" t="s">
        <v>102</v>
      </c>
      <c r="E30" s="27" t="s">
        <v>44</v>
      </c>
      <c r="F30" s="53">
        <v>1</v>
      </c>
      <c r="G30" s="10" t="s">
        <v>101</v>
      </c>
      <c r="H30" s="10" t="s">
        <v>102</v>
      </c>
      <c r="I30" s="10">
        <v>2350000</v>
      </c>
      <c r="J30" s="11">
        <v>0.19</v>
      </c>
      <c r="K30" s="12">
        <f t="shared" si="14"/>
        <v>446500</v>
      </c>
      <c r="L30" s="10">
        <f t="shared" si="15"/>
        <v>2796500</v>
      </c>
      <c r="M30" s="13">
        <f t="shared" si="16"/>
        <v>2796500</v>
      </c>
      <c r="N30" s="14">
        <v>30</v>
      </c>
      <c r="O30" s="13" t="s">
        <v>34</v>
      </c>
      <c r="P30" s="59" t="s">
        <v>101</v>
      </c>
      <c r="Q30" s="59" t="s">
        <v>154</v>
      </c>
      <c r="R30" s="59">
        <v>2270000</v>
      </c>
      <c r="S30" s="61">
        <v>0.19</v>
      </c>
      <c r="T30" s="59">
        <f t="shared" si="3"/>
        <v>431300</v>
      </c>
      <c r="U30" s="59">
        <f t="shared" si="4"/>
        <v>2701300</v>
      </c>
      <c r="V30" s="60">
        <f t="shared" si="5"/>
        <v>2701300</v>
      </c>
      <c r="W30" s="60" t="s">
        <v>27</v>
      </c>
      <c r="X30" s="60" t="s">
        <v>131</v>
      </c>
      <c r="Y30" s="15" t="s">
        <v>201</v>
      </c>
      <c r="Z30" s="15" t="s">
        <v>202</v>
      </c>
      <c r="AA30" s="15">
        <v>2152311</v>
      </c>
      <c r="AB30" s="71">
        <v>0.19</v>
      </c>
      <c r="AC30" s="15">
        <f t="shared" si="6"/>
        <v>408939.09</v>
      </c>
      <c r="AD30" s="15">
        <f t="shared" si="7"/>
        <v>2561250.09</v>
      </c>
      <c r="AE30" s="16">
        <f t="shared" si="8"/>
        <v>2561250.09</v>
      </c>
      <c r="AF30" s="72" t="s">
        <v>221</v>
      </c>
      <c r="AG30" s="73" t="s">
        <v>33</v>
      </c>
      <c r="AH30" s="80" t="s">
        <v>101</v>
      </c>
      <c r="AI30" s="77" t="s">
        <v>241</v>
      </c>
      <c r="AJ30" s="24">
        <v>2891520</v>
      </c>
      <c r="AK30" s="78">
        <v>0.19</v>
      </c>
      <c r="AL30" s="24">
        <f t="shared" si="9"/>
        <v>549388.80000000005</v>
      </c>
      <c r="AM30" s="24">
        <f t="shared" si="10"/>
        <v>3440908.8</v>
      </c>
      <c r="AN30" s="25">
        <f t="shared" si="11"/>
        <v>3440909</v>
      </c>
      <c r="AO30" s="79" t="s">
        <v>253</v>
      </c>
      <c r="AP30" s="79" t="s">
        <v>254</v>
      </c>
      <c r="AQ30" s="82"/>
      <c r="AR30" s="83"/>
      <c r="AS30" s="17"/>
      <c r="AT30" s="55"/>
      <c r="AU30" s="17"/>
      <c r="AV30" s="17"/>
      <c r="AW30" s="18"/>
      <c r="AX30" s="18"/>
      <c r="AY30" s="18"/>
      <c r="AZ30" s="90" t="s">
        <v>101</v>
      </c>
      <c r="BA30" s="87" t="s">
        <v>102</v>
      </c>
      <c r="BB30" s="58">
        <v>1960784.3137254901</v>
      </c>
      <c r="BC30" s="20">
        <v>0.19</v>
      </c>
      <c r="BD30" s="21">
        <f t="shared" si="12"/>
        <v>372549.01960784313</v>
      </c>
      <c r="BE30" s="19">
        <f t="shared" si="13"/>
        <v>2333333.333333333</v>
      </c>
      <c r="BF30" s="22">
        <f t="shared" si="0"/>
        <v>2333333</v>
      </c>
      <c r="BG30" s="88" t="s">
        <v>270</v>
      </c>
      <c r="BH30" s="89" t="s">
        <v>29</v>
      </c>
      <c r="BI30" s="96"/>
      <c r="BJ30" s="97"/>
      <c r="BK30" s="98"/>
      <c r="BL30" s="99"/>
      <c r="BM30" s="98"/>
      <c r="BN30" s="98"/>
      <c r="BO30" s="100"/>
      <c r="BP30" s="101"/>
      <c r="BQ30" s="102"/>
      <c r="BR30" s="111"/>
      <c r="BS30" s="112"/>
      <c r="BT30" s="109"/>
      <c r="BU30" s="113"/>
      <c r="BV30" s="109"/>
      <c r="BW30" s="109"/>
      <c r="BX30" s="110"/>
      <c r="BY30" s="114"/>
      <c r="BZ30" s="115"/>
      <c r="CA30" s="123" t="s">
        <v>302</v>
      </c>
      <c r="CB30" s="123" t="s">
        <v>102</v>
      </c>
      <c r="CC30" s="120">
        <v>1420000</v>
      </c>
      <c r="CD30" s="124">
        <v>0.19</v>
      </c>
      <c r="CE30" s="120">
        <f t="shared" si="21"/>
        <v>269800</v>
      </c>
      <c r="CF30" s="120">
        <f t="shared" si="22"/>
        <v>1689800</v>
      </c>
      <c r="CG30" s="121">
        <f t="shared" si="23"/>
        <v>1689800</v>
      </c>
      <c r="CH30" s="121" t="s">
        <v>323</v>
      </c>
      <c r="CI30" s="121" t="s">
        <v>32</v>
      </c>
      <c r="CJ30" s="147">
        <f t="shared" si="1"/>
        <v>1689800</v>
      </c>
      <c r="CK30" s="27" t="str">
        <f>IF(CJ30=L30,$G$6,IF(CJ30=U30,$P$6,IF(CJ30=AD30,$Y$6,IF(CJ30=AM30,$AH$6,IF(CJ30=AV30,$AQ$6,IF(CJ30=BE30,$AZ$6,IF(CJ30=BN30,$BI$6,IF(CJ30=BW30,$BR$6,IF(CJ30=CF30,$CA$6,IF(CJ30=#REF!,#REF!,IF(CJ30=#REF!,#REF!,IF(CJ30=#REF!,#REF!))))))))))))</f>
        <v>TECNOPHONE</v>
      </c>
      <c r="CL30" s="150">
        <f t="shared" si="2"/>
        <v>1689800</v>
      </c>
      <c r="CM30" s="39"/>
      <c r="CN30" s="39"/>
    </row>
    <row r="31" spans="1:93" ht="216" x14ac:dyDescent="0.2">
      <c r="A31" s="8">
        <v>24</v>
      </c>
      <c r="B31" s="43" t="s">
        <v>103</v>
      </c>
      <c r="C31" s="44" t="s">
        <v>104</v>
      </c>
      <c r="D31" s="41" t="s">
        <v>105</v>
      </c>
      <c r="E31" s="27" t="s">
        <v>44</v>
      </c>
      <c r="F31" s="53">
        <v>1</v>
      </c>
      <c r="G31" s="10"/>
      <c r="H31" s="10"/>
      <c r="I31" s="10"/>
      <c r="J31" s="11"/>
      <c r="K31" s="12"/>
      <c r="L31" s="10"/>
      <c r="M31" s="13"/>
      <c r="N31" s="14"/>
      <c r="O31" s="13"/>
      <c r="P31" s="59" t="s">
        <v>104</v>
      </c>
      <c r="Q31" s="59" t="s">
        <v>155</v>
      </c>
      <c r="R31" s="59">
        <v>2760000</v>
      </c>
      <c r="S31" s="61">
        <v>0.19</v>
      </c>
      <c r="T31" s="59">
        <f t="shared" si="3"/>
        <v>524400</v>
      </c>
      <c r="U31" s="59">
        <f t="shared" si="4"/>
        <v>3284400</v>
      </c>
      <c r="V31" s="60">
        <f t="shared" si="5"/>
        <v>3284400</v>
      </c>
      <c r="W31" s="60" t="s">
        <v>27</v>
      </c>
      <c r="X31" s="60" t="s">
        <v>131</v>
      </c>
      <c r="Y31" s="15" t="s">
        <v>203</v>
      </c>
      <c r="Z31" s="15" t="s">
        <v>204</v>
      </c>
      <c r="AA31" s="15">
        <v>2745097</v>
      </c>
      <c r="AB31" s="71">
        <v>0.19</v>
      </c>
      <c r="AC31" s="15">
        <f t="shared" si="6"/>
        <v>521568.43</v>
      </c>
      <c r="AD31" s="15">
        <f t="shared" si="7"/>
        <v>3266665.43</v>
      </c>
      <c r="AE31" s="16">
        <f t="shared" si="8"/>
        <v>3266665.43</v>
      </c>
      <c r="AF31" s="72" t="s">
        <v>221</v>
      </c>
      <c r="AG31" s="73" t="s">
        <v>33</v>
      </c>
      <c r="AH31" s="80" t="s">
        <v>104</v>
      </c>
      <c r="AI31" s="77" t="s">
        <v>242</v>
      </c>
      <c r="AJ31" s="24">
        <v>3519872</v>
      </c>
      <c r="AK31" s="78">
        <v>0.19</v>
      </c>
      <c r="AL31" s="24">
        <f t="shared" si="9"/>
        <v>668775.68000000005</v>
      </c>
      <c r="AM31" s="24">
        <f t="shared" si="10"/>
        <v>4188647.68</v>
      </c>
      <c r="AN31" s="25">
        <f t="shared" si="11"/>
        <v>4188648</v>
      </c>
      <c r="AO31" s="79" t="s">
        <v>253</v>
      </c>
      <c r="AP31" s="79" t="s">
        <v>254</v>
      </c>
      <c r="AQ31" s="82"/>
      <c r="AR31" s="83"/>
      <c r="AS31" s="17"/>
      <c r="AT31" s="55"/>
      <c r="AU31" s="17"/>
      <c r="AV31" s="17"/>
      <c r="AW31" s="18"/>
      <c r="AX31" s="18"/>
      <c r="AY31" s="18"/>
      <c r="AZ31" s="90" t="s">
        <v>104</v>
      </c>
      <c r="BA31" s="87" t="s">
        <v>105</v>
      </c>
      <c r="BB31" s="58">
        <v>2567693.7441643327</v>
      </c>
      <c r="BC31" s="20">
        <v>0.19</v>
      </c>
      <c r="BD31" s="21">
        <f t="shared" si="12"/>
        <v>487861.81139122322</v>
      </c>
      <c r="BE31" s="19">
        <f t="shared" si="13"/>
        <v>3055555.555555556</v>
      </c>
      <c r="BF31" s="22">
        <f t="shared" si="0"/>
        <v>3055556</v>
      </c>
      <c r="BG31" s="88" t="s">
        <v>270</v>
      </c>
      <c r="BH31" s="89" t="s">
        <v>29</v>
      </c>
      <c r="BI31" s="106" t="s">
        <v>276</v>
      </c>
      <c r="BJ31" s="101" t="s">
        <v>105</v>
      </c>
      <c r="BK31" s="98">
        <v>2772995.7983193276</v>
      </c>
      <c r="BL31" s="99">
        <v>0.19</v>
      </c>
      <c r="BM31" s="98">
        <f t="shared" si="17"/>
        <v>526869.20168067224</v>
      </c>
      <c r="BN31" s="98">
        <f t="shared" si="18"/>
        <v>3299865</v>
      </c>
      <c r="BO31" s="100">
        <f>ROUND((BN31*F31),0)</f>
        <v>3299865</v>
      </c>
      <c r="BP31" s="101" t="s">
        <v>283</v>
      </c>
      <c r="BQ31" s="105" t="s">
        <v>219</v>
      </c>
      <c r="BR31" s="111"/>
      <c r="BS31" s="112"/>
      <c r="BT31" s="109"/>
      <c r="BU31" s="113"/>
      <c r="BV31" s="109"/>
      <c r="BW31" s="109"/>
      <c r="BX31" s="110"/>
      <c r="BY31" s="114"/>
      <c r="BZ31" s="115"/>
      <c r="CA31" s="123" t="s">
        <v>303</v>
      </c>
      <c r="CB31" s="126" t="s">
        <v>105</v>
      </c>
      <c r="CC31" s="120">
        <v>3485000</v>
      </c>
      <c r="CD31" s="124">
        <v>0.19</v>
      </c>
      <c r="CE31" s="120">
        <f t="shared" si="21"/>
        <v>662150</v>
      </c>
      <c r="CF31" s="120">
        <f t="shared" si="22"/>
        <v>4147150</v>
      </c>
      <c r="CG31" s="121">
        <f t="shared" si="23"/>
        <v>4147150</v>
      </c>
      <c r="CH31" s="121" t="s">
        <v>325</v>
      </c>
      <c r="CI31" s="121" t="s">
        <v>32</v>
      </c>
      <c r="CJ31" s="147">
        <f t="shared" si="1"/>
        <v>3055555.555555556</v>
      </c>
      <c r="CK31" s="27" t="str">
        <f>IF(CJ31=L31,$G$6,IF(CJ31=U31,$P$6,IF(CJ31=AD31,$Y$6,IF(CJ31=AM31,$AH$6,IF(CJ31=AV31,$AQ$6,IF(CJ31=BE31,$AZ$6,IF(CJ31=BN31,$BI$6,IF(CJ31=BW31,$BR$6,IF(CJ31=CF31,$CA$6,IF(CJ31=#REF!,#REF!,IF(CJ31=#REF!,#REF!,IF(CJ31=#REF!,#REF!))))))))))))</f>
        <v>QUANTYC</v>
      </c>
      <c r="CL31" s="150">
        <f t="shared" si="2"/>
        <v>3055556</v>
      </c>
      <c r="CM31" s="39"/>
      <c r="CN31" s="39"/>
    </row>
    <row r="32" spans="1:93" ht="27" customHeight="1" x14ac:dyDescent="0.2">
      <c r="A32" s="8">
        <v>25</v>
      </c>
      <c r="B32" s="43" t="s">
        <v>88</v>
      </c>
      <c r="C32" s="44" t="s">
        <v>106</v>
      </c>
      <c r="D32" s="41" t="s">
        <v>20</v>
      </c>
      <c r="E32" s="27" t="s">
        <v>44</v>
      </c>
      <c r="F32" s="53">
        <v>1</v>
      </c>
      <c r="G32" s="10" t="s">
        <v>106</v>
      </c>
      <c r="H32" s="10" t="s">
        <v>20</v>
      </c>
      <c r="I32" s="10">
        <v>6900000</v>
      </c>
      <c r="J32" s="11">
        <v>0.19</v>
      </c>
      <c r="K32" s="12">
        <f t="shared" si="14"/>
        <v>1311000</v>
      </c>
      <c r="L32" s="10">
        <f t="shared" si="15"/>
        <v>8211000</v>
      </c>
      <c r="M32" s="13">
        <f t="shared" si="16"/>
        <v>8211000</v>
      </c>
      <c r="N32" s="14">
        <v>30</v>
      </c>
      <c r="O32" s="13" t="s">
        <v>34</v>
      </c>
      <c r="P32" s="59" t="s">
        <v>156</v>
      </c>
      <c r="Q32" s="59" t="s">
        <v>145</v>
      </c>
      <c r="R32" s="59">
        <v>6325000</v>
      </c>
      <c r="S32" s="61">
        <v>0.19</v>
      </c>
      <c r="T32" s="59">
        <f t="shared" si="3"/>
        <v>1201750</v>
      </c>
      <c r="U32" s="59">
        <f t="shared" si="4"/>
        <v>7526750</v>
      </c>
      <c r="V32" s="60">
        <f t="shared" si="5"/>
        <v>7526750</v>
      </c>
      <c r="W32" s="60" t="s">
        <v>27</v>
      </c>
      <c r="X32" s="60" t="s">
        <v>131</v>
      </c>
      <c r="Y32" s="15" t="s">
        <v>106</v>
      </c>
      <c r="Z32" s="15" t="s">
        <v>205</v>
      </c>
      <c r="AA32" s="15">
        <v>8589208</v>
      </c>
      <c r="AB32" s="71">
        <v>0.19</v>
      </c>
      <c r="AC32" s="15">
        <f t="shared" si="6"/>
        <v>1631949.52</v>
      </c>
      <c r="AD32" s="15">
        <f t="shared" si="7"/>
        <v>10221157.52</v>
      </c>
      <c r="AE32" s="16">
        <f t="shared" si="8"/>
        <v>10221157.52</v>
      </c>
      <c r="AF32" s="72" t="s">
        <v>218</v>
      </c>
      <c r="AG32" s="73" t="s">
        <v>219</v>
      </c>
      <c r="AH32" s="80" t="s">
        <v>106</v>
      </c>
      <c r="AI32" s="77" t="s">
        <v>243</v>
      </c>
      <c r="AJ32" s="24">
        <v>7648518</v>
      </c>
      <c r="AK32" s="78">
        <v>0.19</v>
      </c>
      <c r="AL32" s="24">
        <f t="shared" si="9"/>
        <v>1453218.42</v>
      </c>
      <c r="AM32" s="24">
        <f t="shared" si="10"/>
        <v>9101736.4199999999</v>
      </c>
      <c r="AN32" s="25">
        <f t="shared" si="11"/>
        <v>9101736</v>
      </c>
      <c r="AO32" s="79" t="s">
        <v>253</v>
      </c>
      <c r="AP32" s="79" t="s">
        <v>254</v>
      </c>
      <c r="AQ32" s="82"/>
      <c r="AR32" s="83"/>
      <c r="AS32" s="17"/>
      <c r="AT32" s="55"/>
      <c r="AU32" s="17"/>
      <c r="AV32" s="17"/>
      <c r="AW32" s="18"/>
      <c r="AX32" s="18"/>
      <c r="AY32" s="18"/>
      <c r="AZ32" s="90" t="s">
        <v>106</v>
      </c>
      <c r="BA32" s="87" t="s">
        <v>20</v>
      </c>
      <c r="BB32" s="58">
        <v>5975723.333333333</v>
      </c>
      <c r="BC32" s="20">
        <v>0.19</v>
      </c>
      <c r="BD32" s="21">
        <f t="shared" si="12"/>
        <v>1135387.4333333333</v>
      </c>
      <c r="BE32" s="19">
        <f t="shared" si="13"/>
        <v>7111110.7666666666</v>
      </c>
      <c r="BF32" s="22">
        <f t="shared" si="0"/>
        <v>7111111</v>
      </c>
      <c r="BG32" s="88" t="s">
        <v>270</v>
      </c>
      <c r="BH32" s="89" t="s">
        <v>29</v>
      </c>
      <c r="BI32" s="106" t="s">
        <v>277</v>
      </c>
      <c r="BJ32" s="101" t="s">
        <v>20</v>
      </c>
      <c r="BK32" s="98">
        <v>7047505.042016807</v>
      </c>
      <c r="BL32" s="99">
        <v>0.19</v>
      </c>
      <c r="BM32" s="98">
        <f t="shared" si="17"/>
        <v>1339025.9579831935</v>
      </c>
      <c r="BN32" s="98">
        <f t="shared" si="18"/>
        <v>8386531</v>
      </c>
      <c r="BO32" s="100">
        <f>ROUND((BN32*F32),0)</f>
        <v>8386531</v>
      </c>
      <c r="BP32" s="101" t="s">
        <v>283</v>
      </c>
      <c r="BQ32" s="105" t="s">
        <v>219</v>
      </c>
      <c r="BR32" s="111"/>
      <c r="BS32" s="112"/>
      <c r="BT32" s="109"/>
      <c r="BU32" s="113"/>
      <c r="BV32" s="109"/>
      <c r="BW32" s="109"/>
      <c r="BX32" s="110"/>
      <c r="BY32" s="114"/>
      <c r="BZ32" s="115"/>
      <c r="CA32" s="123" t="s">
        <v>304</v>
      </c>
      <c r="CB32" s="126" t="s">
        <v>20</v>
      </c>
      <c r="CC32" s="120">
        <v>3170000</v>
      </c>
      <c r="CD32" s="124">
        <v>0.19</v>
      </c>
      <c r="CE32" s="120">
        <f t="shared" si="21"/>
        <v>602300</v>
      </c>
      <c r="CF32" s="120">
        <f t="shared" si="22"/>
        <v>3772300</v>
      </c>
      <c r="CG32" s="121">
        <f t="shared" si="23"/>
        <v>3772300</v>
      </c>
      <c r="CH32" s="121" t="s">
        <v>322</v>
      </c>
      <c r="CI32" s="121" t="s">
        <v>32</v>
      </c>
      <c r="CJ32" s="147">
        <f t="shared" si="1"/>
        <v>3772300</v>
      </c>
      <c r="CK32" s="27" t="str">
        <f>IF(CJ32=L32,$G$6,IF(CJ32=U32,$P$6,IF(CJ32=AD32,$Y$6,IF(CJ32=AM32,$AH$6,IF(CJ32=AV32,$AQ$6,IF(CJ32=BE32,$AZ$6,IF(CJ32=BN32,$BI$6,IF(CJ32=BW32,$BR$6,IF(CJ32=CF32,$CA$6,IF(CJ32=#REF!,#REF!,IF(CJ32=#REF!,#REF!,IF(CJ32=#REF!,#REF!))))))))))))</f>
        <v>TECNOPHONE</v>
      </c>
      <c r="CL32" s="150">
        <f t="shared" si="2"/>
        <v>3772300</v>
      </c>
      <c r="CM32" s="39"/>
      <c r="CN32" s="39"/>
    </row>
    <row r="33" spans="1:93" ht="65.25" customHeight="1" x14ac:dyDescent="0.2">
      <c r="A33" s="8">
        <v>26</v>
      </c>
      <c r="B33" s="43" t="s">
        <v>103</v>
      </c>
      <c r="C33" s="44" t="s">
        <v>107</v>
      </c>
      <c r="D33" s="41" t="s">
        <v>108</v>
      </c>
      <c r="E33" s="27" t="s">
        <v>44</v>
      </c>
      <c r="F33" s="53">
        <v>1</v>
      </c>
      <c r="G33" s="68" t="s">
        <v>107</v>
      </c>
      <c r="H33" s="68" t="s">
        <v>20</v>
      </c>
      <c r="I33" s="26">
        <v>7880000</v>
      </c>
      <c r="J33" s="11">
        <v>0.19</v>
      </c>
      <c r="K33" s="12">
        <f t="shared" si="14"/>
        <v>1497200</v>
      </c>
      <c r="L33" s="10">
        <f t="shared" si="15"/>
        <v>9377200</v>
      </c>
      <c r="M33" s="13">
        <f t="shared" si="16"/>
        <v>9377200</v>
      </c>
      <c r="N33" s="68">
        <v>30</v>
      </c>
      <c r="O33" s="69" t="s">
        <v>34</v>
      </c>
      <c r="P33" s="62" t="s">
        <v>157</v>
      </c>
      <c r="Q33" s="62" t="s">
        <v>145</v>
      </c>
      <c r="R33" s="63">
        <v>7628000</v>
      </c>
      <c r="S33" s="61">
        <v>0.19</v>
      </c>
      <c r="T33" s="59">
        <f t="shared" si="3"/>
        <v>1449320</v>
      </c>
      <c r="U33" s="59">
        <f t="shared" si="4"/>
        <v>9077320</v>
      </c>
      <c r="V33" s="60">
        <f t="shared" si="5"/>
        <v>9077320</v>
      </c>
      <c r="W33" s="62" t="s">
        <v>27</v>
      </c>
      <c r="X33" s="64" t="s">
        <v>131</v>
      </c>
      <c r="Y33" s="74" t="s">
        <v>206</v>
      </c>
      <c r="Z33" s="74" t="s">
        <v>207</v>
      </c>
      <c r="AA33" s="75">
        <v>6170681</v>
      </c>
      <c r="AB33" s="71">
        <v>0.19</v>
      </c>
      <c r="AC33" s="15">
        <f t="shared" si="6"/>
        <v>1172429.3899999999</v>
      </c>
      <c r="AD33" s="15">
        <f t="shared" si="7"/>
        <v>7343110.3899999997</v>
      </c>
      <c r="AE33" s="16">
        <f t="shared" si="8"/>
        <v>7343110.3899999997</v>
      </c>
      <c r="AF33" s="72" t="s">
        <v>218</v>
      </c>
      <c r="AG33" s="73" t="s">
        <v>219</v>
      </c>
      <c r="AH33" s="80" t="s">
        <v>107</v>
      </c>
      <c r="AI33" s="77" t="s">
        <v>244</v>
      </c>
      <c r="AJ33" s="81">
        <v>8985485</v>
      </c>
      <c r="AK33" s="78">
        <v>0.19</v>
      </c>
      <c r="AL33" s="24">
        <f t="shared" si="9"/>
        <v>1707242.15</v>
      </c>
      <c r="AM33" s="24">
        <f t="shared" si="10"/>
        <v>10692727.15</v>
      </c>
      <c r="AN33" s="25">
        <f t="shared" si="11"/>
        <v>10692727</v>
      </c>
      <c r="AO33" s="79" t="s">
        <v>253</v>
      </c>
      <c r="AP33" s="79" t="s">
        <v>254</v>
      </c>
      <c r="AQ33" s="82"/>
      <c r="AR33" s="83"/>
      <c r="AS33" s="84"/>
      <c r="AT33" s="55"/>
      <c r="AU33" s="17"/>
      <c r="AV33" s="17"/>
      <c r="AW33" s="18"/>
      <c r="AX33" s="85"/>
      <c r="AY33" s="85"/>
      <c r="AZ33" s="90" t="s">
        <v>107</v>
      </c>
      <c r="BA33" s="87" t="s">
        <v>108</v>
      </c>
      <c r="BB33" s="91">
        <v>7563024.4444444431</v>
      </c>
      <c r="BC33" s="20">
        <v>0.19</v>
      </c>
      <c r="BD33" s="21">
        <f t="shared" si="12"/>
        <v>1436974.6444444442</v>
      </c>
      <c r="BE33" s="19">
        <f t="shared" si="13"/>
        <v>8999999.0888888873</v>
      </c>
      <c r="BF33" s="22">
        <f t="shared" si="0"/>
        <v>8999999</v>
      </c>
      <c r="BG33" s="88" t="s">
        <v>270</v>
      </c>
      <c r="BH33" s="89" t="s">
        <v>29</v>
      </c>
      <c r="BI33" s="106" t="s">
        <v>278</v>
      </c>
      <c r="BJ33" s="101" t="s">
        <v>108</v>
      </c>
      <c r="BK33" s="107">
        <v>8739382.3529411778</v>
      </c>
      <c r="BL33" s="99">
        <v>0.19</v>
      </c>
      <c r="BM33" s="98">
        <f t="shared" si="17"/>
        <v>1660482.6470588238</v>
      </c>
      <c r="BN33" s="98">
        <f t="shared" si="18"/>
        <v>10399865.000000002</v>
      </c>
      <c r="BO33" s="100">
        <f>ROUND((BN33*F33),0)</f>
        <v>10399865</v>
      </c>
      <c r="BP33" s="101" t="s">
        <v>283</v>
      </c>
      <c r="BQ33" s="105" t="s">
        <v>219</v>
      </c>
      <c r="BR33" s="111"/>
      <c r="BS33" s="112"/>
      <c r="BT33" s="118"/>
      <c r="BU33" s="113"/>
      <c r="BV33" s="109"/>
      <c r="BW33" s="109"/>
      <c r="BX33" s="110"/>
      <c r="BY33" s="114"/>
      <c r="BZ33" s="115"/>
      <c r="CA33" s="123" t="s">
        <v>305</v>
      </c>
      <c r="CB33" s="126" t="s">
        <v>20</v>
      </c>
      <c r="CC33" s="132">
        <v>7815000</v>
      </c>
      <c r="CD33" s="124">
        <v>0.19</v>
      </c>
      <c r="CE33" s="120">
        <f t="shared" si="21"/>
        <v>1484850</v>
      </c>
      <c r="CF33" s="120">
        <f t="shared" si="22"/>
        <v>9299850</v>
      </c>
      <c r="CG33" s="121">
        <f t="shared" si="23"/>
        <v>9299850</v>
      </c>
      <c r="CH33" s="133" t="s">
        <v>322</v>
      </c>
      <c r="CI33" s="134" t="s">
        <v>32</v>
      </c>
      <c r="CJ33" s="147">
        <f t="shared" si="1"/>
        <v>7343110.3899999997</v>
      </c>
      <c r="CK33" s="27" t="str">
        <f>IF(CJ33=L33,$G$6,IF(CJ33=U33,$P$6,IF(CJ33=AD33,$Y$6,IF(CJ33=AM33,$AH$6,IF(CJ33=AV33,$AQ$6,IF(CJ33=BE33,$AZ$6,IF(CJ33=BN33,$BI$6,IF(CJ33=BW33,$BR$6,IF(CJ33=CF33,$CA$6,IF(CJ33=#REF!,#REF!,IF(CJ33=#REF!,#REF!,IF(CJ33=#REF!,#REF!))))))))))))</f>
        <v>ERA ELECTRONICA</v>
      </c>
      <c r="CL33" s="150">
        <f t="shared" si="2"/>
        <v>7343110</v>
      </c>
      <c r="CM33" s="40">
        <v>8806819</v>
      </c>
      <c r="CN33" s="38"/>
    </row>
    <row r="34" spans="1:93" ht="71.25" customHeight="1" x14ac:dyDescent="0.2">
      <c r="A34" s="8">
        <v>27</v>
      </c>
      <c r="B34" s="43" t="s">
        <v>109</v>
      </c>
      <c r="C34" s="44" t="s">
        <v>110</v>
      </c>
      <c r="D34" s="41" t="s">
        <v>20</v>
      </c>
      <c r="E34" s="27" t="s">
        <v>44</v>
      </c>
      <c r="F34" s="53">
        <v>1</v>
      </c>
      <c r="G34" s="68" t="s">
        <v>110</v>
      </c>
      <c r="H34" s="68" t="s">
        <v>20</v>
      </c>
      <c r="I34" s="26">
        <v>8700000</v>
      </c>
      <c r="J34" s="11">
        <v>0.19</v>
      </c>
      <c r="K34" s="12">
        <f t="shared" si="14"/>
        <v>1653000</v>
      </c>
      <c r="L34" s="10">
        <f t="shared" si="15"/>
        <v>10353000</v>
      </c>
      <c r="M34" s="13">
        <f t="shared" si="16"/>
        <v>10353000</v>
      </c>
      <c r="N34" s="68">
        <v>30</v>
      </c>
      <c r="O34" s="69" t="s">
        <v>34</v>
      </c>
      <c r="P34" s="62" t="s">
        <v>158</v>
      </c>
      <c r="Q34" s="62" t="s">
        <v>145</v>
      </c>
      <c r="R34" s="65">
        <v>5690000</v>
      </c>
      <c r="S34" s="61">
        <v>0.19</v>
      </c>
      <c r="T34" s="59">
        <f t="shared" si="3"/>
        <v>1081100</v>
      </c>
      <c r="U34" s="59">
        <f t="shared" si="4"/>
        <v>6771100</v>
      </c>
      <c r="V34" s="60">
        <f t="shared" si="5"/>
        <v>6771100</v>
      </c>
      <c r="W34" s="62" t="s">
        <v>27</v>
      </c>
      <c r="X34" s="64" t="s">
        <v>131</v>
      </c>
      <c r="Y34" s="74" t="s">
        <v>208</v>
      </c>
      <c r="Z34" s="74" t="s">
        <v>209</v>
      </c>
      <c r="AA34" s="75">
        <v>4934787</v>
      </c>
      <c r="AB34" s="71">
        <v>0.19</v>
      </c>
      <c r="AC34" s="15">
        <f t="shared" si="6"/>
        <v>937609.53</v>
      </c>
      <c r="AD34" s="15">
        <f t="shared" si="7"/>
        <v>5872396.5300000003</v>
      </c>
      <c r="AE34" s="16">
        <f t="shared" si="8"/>
        <v>5872396.5300000003</v>
      </c>
      <c r="AF34" s="72" t="s">
        <v>218</v>
      </c>
      <c r="AG34" s="73" t="s">
        <v>219</v>
      </c>
      <c r="AH34" s="80" t="s">
        <v>110</v>
      </c>
      <c r="AI34" s="77" t="s">
        <v>245</v>
      </c>
      <c r="AJ34" s="81">
        <v>9910278</v>
      </c>
      <c r="AK34" s="78">
        <v>0.19</v>
      </c>
      <c r="AL34" s="24">
        <f t="shared" si="9"/>
        <v>1882952.82</v>
      </c>
      <c r="AM34" s="24">
        <f t="shared" si="10"/>
        <v>11793230.82</v>
      </c>
      <c r="AN34" s="25">
        <f t="shared" si="11"/>
        <v>11793231</v>
      </c>
      <c r="AO34" s="79" t="s">
        <v>253</v>
      </c>
      <c r="AP34" s="79" t="s">
        <v>254</v>
      </c>
      <c r="AQ34" s="82"/>
      <c r="AR34" s="83"/>
      <c r="AS34" s="84"/>
      <c r="AT34" s="55"/>
      <c r="AU34" s="17"/>
      <c r="AV34" s="17"/>
      <c r="AW34" s="18"/>
      <c r="AX34" s="85"/>
      <c r="AY34" s="85"/>
      <c r="AZ34" s="90" t="s">
        <v>110</v>
      </c>
      <c r="BA34" s="87" t="s">
        <v>20</v>
      </c>
      <c r="BB34" s="91">
        <v>5508870.214752567</v>
      </c>
      <c r="BC34" s="20">
        <v>0.19</v>
      </c>
      <c r="BD34" s="21">
        <f t="shared" si="12"/>
        <v>1046685.3408029877</v>
      </c>
      <c r="BE34" s="19">
        <f t="shared" si="13"/>
        <v>6555555.555555555</v>
      </c>
      <c r="BF34" s="22">
        <f t="shared" si="0"/>
        <v>6555556</v>
      </c>
      <c r="BG34" s="88" t="s">
        <v>270</v>
      </c>
      <c r="BH34" s="89" t="s">
        <v>29</v>
      </c>
      <c r="BI34" s="106" t="s">
        <v>279</v>
      </c>
      <c r="BJ34" s="101" t="s">
        <v>20</v>
      </c>
      <c r="BK34" s="107">
        <v>6050306.7226890763</v>
      </c>
      <c r="BL34" s="99">
        <v>0.19</v>
      </c>
      <c r="BM34" s="98">
        <f t="shared" si="17"/>
        <v>1149558.2773109246</v>
      </c>
      <c r="BN34" s="98">
        <f t="shared" si="18"/>
        <v>7199865.0000000009</v>
      </c>
      <c r="BO34" s="100">
        <f>ROUND((BN34*F34),0)</f>
        <v>7199865</v>
      </c>
      <c r="BP34" s="101" t="s">
        <v>283</v>
      </c>
      <c r="BQ34" s="105" t="s">
        <v>219</v>
      </c>
      <c r="BR34" s="111"/>
      <c r="BS34" s="112"/>
      <c r="BT34" s="118"/>
      <c r="BU34" s="113"/>
      <c r="BV34" s="109"/>
      <c r="BW34" s="109"/>
      <c r="BX34" s="110"/>
      <c r="BY34" s="114"/>
      <c r="BZ34" s="115"/>
      <c r="CA34" s="123" t="s">
        <v>306</v>
      </c>
      <c r="CB34" s="126" t="s">
        <v>20</v>
      </c>
      <c r="CC34" s="132">
        <v>5690000</v>
      </c>
      <c r="CD34" s="124">
        <v>0.19</v>
      </c>
      <c r="CE34" s="120">
        <f t="shared" si="21"/>
        <v>1081100</v>
      </c>
      <c r="CF34" s="120">
        <f t="shared" si="22"/>
        <v>6771100</v>
      </c>
      <c r="CG34" s="121">
        <f t="shared" si="23"/>
        <v>6771100</v>
      </c>
      <c r="CH34" s="133" t="s">
        <v>322</v>
      </c>
      <c r="CI34" s="134" t="s">
        <v>32</v>
      </c>
      <c r="CJ34" s="147">
        <f t="shared" si="1"/>
        <v>5872396.5300000003</v>
      </c>
      <c r="CK34" s="27" t="str">
        <f>IF(CJ34=L34,$G$6,IF(CJ34=U34,$P$6,IF(CJ34=AD34,$Y$6,IF(CJ34=AM34,$AH$6,IF(CJ34=AV34,$AQ$6,IF(CJ34=BE34,$AZ$6,IF(CJ34=BN34,$BI$6,IF(CJ34=BW34,$BR$6,IF(CJ34=CF34,$CA$6,IF(CJ34=#REF!,#REF!,IF(CJ34=#REF!,#REF!,IF(CJ34=#REF!,#REF!))))))))))))</f>
        <v>ERA ELECTRONICA</v>
      </c>
      <c r="CL34" s="150">
        <f t="shared" si="2"/>
        <v>5872397</v>
      </c>
      <c r="CM34" s="40">
        <v>3748500</v>
      </c>
      <c r="CN34" s="38"/>
    </row>
    <row r="35" spans="1:93" ht="91.5" customHeight="1" x14ac:dyDescent="0.2">
      <c r="A35" s="8">
        <v>28</v>
      </c>
      <c r="B35" s="43" t="s">
        <v>109</v>
      </c>
      <c r="C35" s="44" t="s">
        <v>111</v>
      </c>
      <c r="D35" s="41" t="s">
        <v>20</v>
      </c>
      <c r="E35" s="27" t="s">
        <v>44</v>
      </c>
      <c r="F35" s="53">
        <v>1</v>
      </c>
      <c r="G35" s="68" t="s">
        <v>111</v>
      </c>
      <c r="H35" s="68" t="s">
        <v>20</v>
      </c>
      <c r="I35" s="70">
        <v>6500000</v>
      </c>
      <c r="J35" s="11">
        <v>0.19</v>
      </c>
      <c r="K35" s="12">
        <f t="shared" si="14"/>
        <v>1235000</v>
      </c>
      <c r="L35" s="10">
        <f t="shared" si="15"/>
        <v>7735000</v>
      </c>
      <c r="M35" s="13">
        <f t="shared" si="16"/>
        <v>7735000</v>
      </c>
      <c r="N35" s="68">
        <v>30</v>
      </c>
      <c r="O35" s="69" t="s">
        <v>34</v>
      </c>
      <c r="P35" s="62" t="s">
        <v>159</v>
      </c>
      <c r="Q35" s="62" t="s">
        <v>145</v>
      </c>
      <c r="R35" s="63">
        <v>6040000</v>
      </c>
      <c r="S35" s="61">
        <v>0.19</v>
      </c>
      <c r="T35" s="59">
        <f t="shared" si="3"/>
        <v>1147600</v>
      </c>
      <c r="U35" s="59">
        <f t="shared" si="4"/>
        <v>7187600</v>
      </c>
      <c r="V35" s="60">
        <f t="shared" si="5"/>
        <v>7187600</v>
      </c>
      <c r="W35" s="62" t="s">
        <v>27</v>
      </c>
      <c r="X35" s="64" t="s">
        <v>131</v>
      </c>
      <c r="Y35" s="74" t="s">
        <v>111</v>
      </c>
      <c r="Z35" s="74" t="s">
        <v>210</v>
      </c>
      <c r="AA35" s="75">
        <v>5239408</v>
      </c>
      <c r="AB35" s="71">
        <v>0.19</v>
      </c>
      <c r="AC35" s="15">
        <f t="shared" si="6"/>
        <v>995487.52</v>
      </c>
      <c r="AD35" s="15">
        <f t="shared" si="7"/>
        <v>6234895.5199999996</v>
      </c>
      <c r="AE35" s="16">
        <f t="shared" si="8"/>
        <v>6234895.5199999996</v>
      </c>
      <c r="AF35" s="72" t="s">
        <v>218</v>
      </c>
      <c r="AG35" s="73" t="s">
        <v>219</v>
      </c>
      <c r="AH35" s="80" t="s">
        <v>111</v>
      </c>
      <c r="AI35" s="77" t="s">
        <v>246</v>
      </c>
      <c r="AJ35" s="81">
        <v>7320198</v>
      </c>
      <c r="AK35" s="78">
        <v>0.19</v>
      </c>
      <c r="AL35" s="24">
        <f t="shared" si="9"/>
        <v>1390837.62</v>
      </c>
      <c r="AM35" s="24">
        <f t="shared" si="10"/>
        <v>8711035.620000001</v>
      </c>
      <c r="AN35" s="25">
        <f t="shared" si="11"/>
        <v>8711036</v>
      </c>
      <c r="AO35" s="79" t="s">
        <v>253</v>
      </c>
      <c r="AP35" s="79" t="s">
        <v>254</v>
      </c>
      <c r="AQ35" s="82"/>
      <c r="AR35" s="83"/>
      <c r="AS35" s="84"/>
      <c r="AT35" s="55"/>
      <c r="AU35" s="17"/>
      <c r="AV35" s="17"/>
      <c r="AW35" s="18"/>
      <c r="AX35" s="85"/>
      <c r="AY35" s="85"/>
      <c r="AZ35" s="90" t="s">
        <v>111</v>
      </c>
      <c r="BA35" s="87" t="s">
        <v>20</v>
      </c>
      <c r="BB35" s="91">
        <v>5462184.444444444</v>
      </c>
      <c r="BC35" s="20">
        <v>0.19</v>
      </c>
      <c r="BD35" s="21">
        <f t="shared" si="12"/>
        <v>1037815.0444444444</v>
      </c>
      <c r="BE35" s="19">
        <f t="shared" si="13"/>
        <v>6499999.4888888886</v>
      </c>
      <c r="BF35" s="22">
        <f t="shared" si="0"/>
        <v>6499999</v>
      </c>
      <c r="BG35" s="88" t="s">
        <v>270</v>
      </c>
      <c r="BH35" s="89" t="s">
        <v>29</v>
      </c>
      <c r="BI35" s="106" t="s">
        <v>280</v>
      </c>
      <c r="BJ35" s="101" t="s">
        <v>20</v>
      </c>
      <c r="BK35" s="108">
        <v>6744984.0336134452</v>
      </c>
      <c r="BL35" s="99">
        <v>0.19</v>
      </c>
      <c r="BM35" s="98">
        <f t="shared" si="17"/>
        <v>1281546.9663865545</v>
      </c>
      <c r="BN35" s="98">
        <f t="shared" si="18"/>
        <v>8026531</v>
      </c>
      <c r="BO35" s="100">
        <f>ROUND((BN35*F35),0)</f>
        <v>8026531</v>
      </c>
      <c r="BP35" s="101" t="s">
        <v>283</v>
      </c>
      <c r="BQ35" s="105" t="s">
        <v>219</v>
      </c>
      <c r="BR35" s="111"/>
      <c r="BS35" s="112"/>
      <c r="BT35" s="118"/>
      <c r="BU35" s="113"/>
      <c r="BV35" s="109"/>
      <c r="BW35" s="109"/>
      <c r="BX35" s="110"/>
      <c r="BY35" s="114"/>
      <c r="BZ35" s="115"/>
      <c r="CA35" s="123" t="s">
        <v>307</v>
      </c>
      <c r="CB35" s="126" t="s">
        <v>20</v>
      </c>
      <c r="CC35" s="132">
        <v>9237000</v>
      </c>
      <c r="CD35" s="124">
        <v>0.19</v>
      </c>
      <c r="CE35" s="120">
        <f t="shared" si="21"/>
        <v>1755030</v>
      </c>
      <c r="CF35" s="120">
        <f t="shared" si="22"/>
        <v>10992030</v>
      </c>
      <c r="CG35" s="121">
        <f t="shared" si="23"/>
        <v>10992030</v>
      </c>
      <c r="CH35" s="133" t="s">
        <v>322</v>
      </c>
      <c r="CI35" s="134" t="s">
        <v>32</v>
      </c>
      <c r="CJ35" s="147">
        <f t="shared" si="1"/>
        <v>6234895.5199999996</v>
      </c>
      <c r="CK35" s="27" t="str">
        <f>IF(CJ35=L35,$G$6,IF(CJ35=U35,$P$6,IF(CJ35=AD35,$Y$6,IF(CJ35=AM35,$AH$6,IF(CJ35=AV35,$AQ$6,IF(CJ35=BE35,$AZ$6,IF(CJ35=BN35,$BI$6,IF(CJ35=BW35,$BR$6,IF(CJ35=CF35,$CA$6,IF(CJ35=#REF!,#REF!,IF(CJ35=#REF!,#REF!,IF(CJ35=#REF!,#REF!))))))))))))</f>
        <v>ERA ELECTRONICA</v>
      </c>
      <c r="CL35" s="150">
        <f t="shared" si="2"/>
        <v>6234896</v>
      </c>
      <c r="CM35" s="40">
        <v>7425600</v>
      </c>
      <c r="CN35" s="38"/>
    </row>
    <row r="36" spans="1:93" ht="187.5" customHeight="1" x14ac:dyDescent="0.2">
      <c r="A36" s="8">
        <v>29</v>
      </c>
      <c r="B36" s="43" t="s">
        <v>109</v>
      </c>
      <c r="C36" s="44" t="s">
        <v>112</v>
      </c>
      <c r="D36" s="41" t="s">
        <v>20</v>
      </c>
      <c r="E36" s="27" t="s">
        <v>44</v>
      </c>
      <c r="F36" s="53">
        <v>1</v>
      </c>
      <c r="G36" s="68"/>
      <c r="H36" s="68"/>
      <c r="I36" s="26"/>
      <c r="J36" s="11"/>
      <c r="K36" s="12"/>
      <c r="L36" s="10"/>
      <c r="M36" s="13"/>
      <c r="N36" s="68"/>
      <c r="O36" s="69"/>
      <c r="P36" s="62" t="s">
        <v>160</v>
      </c>
      <c r="Q36" s="62" t="s">
        <v>145</v>
      </c>
      <c r="R36" s="65">
        <v>1970000</v>
      </c>
      <c r="S36" s="61">
        <v>0.19</v>
      </c>
      <c r="T36" s="59">
        <f t="shared" si="3"/>
        <v>374300</v>
      </c>
      <c r="U36" s="59">
        <f t="shared" si="4"/>
        <v>2344300</v>
      </c>
      <c r="V36" s="60">
        <f t="shared" si="5"/>
        <v>2344300</v>
      </c>
      <c r="W36" s="62" t="s">
        <v>27</v>
      </c>
      <c r="X36" s="64" t="s">
        <v>131</v>
      </c>
      <c r="Y36" s="74" t="s">
        <v>112</v>
      </c>
      <c r="Z36" s="74" t="s">
        <v>211</v>
      </c>
      <c r="AA36" s="75">
        <v>1688388</v>
      </c>
      <c r="AB36" s="71">
        <v>0.19</v>
      </c>
      <c r="AC36" s="15">
        <f t="shared" si="6"/>
        <v>320793.72000000003</v>
      </c>
      <c r="AD36" s="15">
        <f t="shared" si="7"/>
        <v>2009181.72</v>
      </c>
      <c r="AE36" s="16">
        <f t="shared" si="8"/>
        <v>2009181.72</v>
      </c>
      <c r="AF36" s="72" t="s">
        <v>218</v>
      </c>
      <c r="AG36" s="73" t="s">
        <v>219</v>
      </c>
      <c r="AH36" s="80" t="s">
        <v>112</v>
      </c>
      <c r="AI36" s="77" t="s">
        <v>247</v>
      </c>
      <c r="AJ36" s="81">
        <v>2358918</v>
      </c>
      <c r="AK36" s="78">
        <v>0.19</v>
      </c>
      <c r="AL36" s="24">
        <f t="shared" si="9"/>
        <v>448194.42</v>
      </c>
      <c r="AM36" s="24">
        <f t="shared" si="10"/>
        <v>2807112.42</v>
      </c>
      <c r="AN36" s="25">
        <f t="shared" si="11"/>
        <v>2807112</v>
      </c>
      <c r="AO36" s="79" t="s">
        <v>253</v>
      </c>
      <c r="AP36" s="79" t="s">
        <v>254</v>
      </c>
      <c r="AQ36" s="82"/>
      <c r="AR36" s="83"/>
      <c r="AS36" s="84"/>
      <c r="AT36" s="55"/>
      <c r="AU36" s="17"/>
      <c r="AV36" s="17"/>
      <c r="AW36" s="18"/>
      <c r="AX36" s="85"/>
      <c r="AY36" s="85"/>
      <c r="AZ36" s="90" t="s">
        <v>112</v>
      </c>
      <c r="BA36" s="87" t="s">
        <v>20</v>
      </c>
      <c r="BB36" s="91">
        <v>4621848.739495798</v>
      </c>
      <c r="BC36" s="20">
        <v>0.19</v>
      </c>
      <c r="BD36" s="21">
        <f t="shared" si="12"/>
        <v>878151.26050420164</v>
      </c>
      <c r="BE36" s="19">
        <f t="shared" si="13"/>
        <v>5500000</v>
      </c>
      <c r="BF36" s="22">
        <f t="shared" si="0"/>
        <v>5500000</v>
      </c>
      <c r="BG36" s="88" t="s">
        <v>270</v>
      </c>
      <c r="BH36" s="89" t="s">
        <v>29</v>
      </c>
      <c r="BI36" s="96"/>
      <c r="BJ36" s="97"/>
      <c r="BK36" s="108"/>
      <c r="BL36" s="99"/>
      <c r="BM36" s="98"/>
      <c r="BN36" s="98"/>
      <c r="BO36" s="100"/>
      <c r="BP36" s="101"/>
      <c r="BQ36" s="102"/>
      <c r="BR36" s="111"/>
      <c r="BS36" s="112"/>
      <c r="BT36" s="118"/>
      <c r="BU36" s="113"/>
      <c r="BV36" s="109"/>
      <c r="BW36" s="109"/>
      <c r="BX36" s="110"/>
      <c r="BY36" s="114"/>
      <c r="BZ36" s="115"/>
      <c r="CA36" s="123" t="s">
        <v>308</v>
      </c>
      <c r="CB36" s="126" t="s">
        <v>20</v>
      </c>
      <c r="CC36" s="132">
        <v>4259000</v>
      </c>
      <c r="CD36" s="124">
        <v>0.19</v>
      </c>
      <c r="CE36" s="120">
        <f t="shared" si="21"/>
        <v>809210</v>
      </c>
      <c r="CF36" s="120">
        <f t="shared" si="22"/>
        <v>5068210</v>
      </c>
      <c r="CG36" s="121">
        <f t="shared" si="23"/>
        <v>5068210</v>
      </c>
      <c r="CH36" s="133" t="s">
        <v>322</v>
      </c>
      <c r="CI36" s="134" t="s">
        <v>32</v>
      </c>
      <c r="CJ36" s="147">
        <f t="shared" si="1"/>
        <v>2009181.72</v>
      </c>
      <c r="CK36" s="27" t="str">
        <f>IF(CJ36=L36,$G$6,IF(CJ36=U36,$P$6,IF(CJ36=AD36,$Y$6,IF(CJ36=AM36,$AH$6,IF(CJ36=AV36,$AQ$6,IF(CJ36=BE36,$AZ$6,IF(CJ36=BN36,$BI$6,IF(CJ36=BW36,$BR$6,IF(CJ36=CF36,$CA$6,IF(CJ36=#REF!,#REF!,IF(CJ36=#REF!,#REF!,IF(CJ36=#REF!,#REF!))))))))))))</f>
        <v>ERA ELECTRONICA</v>
      </c>
      <c r="CL36" s="150">
        <f t="shared" si="2"/>
        <v>2009182</v>
      </c>
      <c r="CM36" s="40">
        <v>69258000</v>
      </c>
      <c r="CN36" s="38"/>
    </row>
    <row r="37" spans="1:93" ht="135.75" customHeight="1" x14ac:dyDescent="0.2">
      <c r="A37" s="8">
        <v>30</v>
      </c>
      <c r="B37" s="43" t="s">
        <v>109</v>
      </c>
      <c r="C37" s="54" t="s">
        <v>113</v>
      </c>
      <c r="D37" s="41" t="s">
        <v>20</v>
      </c>
      <c r="E37" s="27" t="s">
        <v>44</v>
      </c>
      <c r="F37" s="53">
        <v>1</v>
      </c>
      <c r="G37" s="68"/>
      <c r="H37" s="68"/>
      <c r="I37" s="26"/>
      <c r="J37" s="11"/>
      <c r="K37" s="12"/>
      <c r="L37" s="10"/>
      <c r="M37" s="13"/>
      <c r="N37" s="68"/>
      <c r="O37" s="69"/>
      <c r="P37" s="62" t="s">
        <v>161</v>
      </c>
      <c r="Q37" s="62" t="s">
        <v>145</v>
      </c>
      <c r="R37" s="65">
        <v>8700000</v>
      </c>
      <c r="S37" s="61">
        <v>0.19</v>
      </c>
      <c r="T37" s="59">
        <f t="shared" si="3"/>
        <v>1653000</v>
      </c>
      <c r="U37" s="59">
        <f t="shared" si="4"/>
        <v>10353000</v>
      </c>
      <c r="V37" s="60">
        <f t="shared" si="5"/>
        <v>10353000</v>
      </c>
      <c r="W37" s="62" t="s">
        <v>27</v>
      </c>
      <c r="X37" s="64" t="s">
        <v>131</v>
      </c>
      <c r="Y37" s="74" t="s">
        <v>212</v>
      </c>
      <c r="Z37" s="74" t="s">
        <v>213</v>
      </c>
      <c r="AA37" s="75">
        <v>7406575</v>
      </c>
      <c r="AB37" s="71">
        <v>0.19</v>
      </c>
      <c r="AC37" s="15">
        <f t="shared" si="6"/>
        <v>1407249.25</v>
      </c>
      <c r="AD37" s="15">
        <f t="shared" si="7"/>
        <v>8813824.25</v>
      </c>
      <c r="AE37" s="16">
        <f t="shared" si="8"/>
        <v>8813824.25</v>
      </c>
      <c r="AF37" s="72" t="s">
        <v>218</v>
      </c>
      <c r="AG37" s="73" t="s">
        <v>219</v>
      </c>
      <c r="AH37" s="80" t="s">
        <v>113</v>
      </c>
      <c r="AI37" s="77" t="s">
        <v>248</v>
      </c>
      <c r="AJ37" s="81">
        <v>10348038</v>
      </c>
      <c r="AK37" s="78">
        <v>0.19</v>
      </c>
      <c r="AL37" s="24">
        <f t="shared" si="9"/>
        <v>1966127.22</v>
      </c>
      <c r="AM37" s="24">
        <f t="shared" si="10"/>
        <v>12314165.220000001</v>
      </c>
      <c r="AN37" s="25">
        <f t="shared" si="11"/>
        <v>12314165</v>
      </c>
      <c r="AO37" s="79" t="s">
        <v>253</v>
      </c>
      <c r="AP37" s="79" t="s">
        <v>254</v>
      </c>
      <c r="AQ37" s="82"/>
      <c r="AR37" s="83"/>
      <c r="AS37" s="84"/>
      <c r="AT37" s="55"/>
      <c r="AU37" s="17"/>
      <c r="AV37" s="17"/>
      <c r="AW37" s="18"/>
      <c r="AX37" s="85"/>
      <c r="AY37" s="85"/>
      <c r="AZ37" s="90" t="s">
        <v>113</v>
      </c>
      <c r="BA37" s="87" t="s">
        <v>20</v>
      </c>
      <c r="BB37" s="91">
        <v>8309990.662931839</v>
      </c>
      <c r="BC37" s="20">
        <v>0.19</v>
      </c>
      <c r="BD37" s="21">
        <f t="shared" si="12"/>
        <v>1578898.2259570495</v>
      </c>
      <c r="BE37" s="19">
        <f t="shared" si="13"/>
        <v>9888888.8888888881</v>
      </c>
      <c r="BF37" s="22">
        <f t="shared" si="0"/>
        <v>9888889</v>
      </c>
      <c r="BG37" s="88" t="s">
        <v>270</v>
      </c>
      <c r="BH37" s="89" t="s">
        <v>29</v>
      </c>
      <c r="BI37" s="106" t="s">
        <v>281</v>
      </c>
      <c r="BJ37" s="101" t="s">
        <v>20</v>
      </c>
      <c r="BK37" s="108">
        <v>9523806.7200000007</v>
      </c>
      <c r="BL37" s="99">
        <v>0.19</v>
      </c>
      <c r="BM37" s="98">
        <f t="shared" si="17"/>
        <v>1809523.2768000001</v>
      </c>
      <c r="BN37" s="98">
        <f t="shared" si="18"/>
        <v>11333329.996800002</v>
      </c>
      <c r="BO37" s="100">
        <f>ROUND((BN37*F37),0)</f>
        <v>11333330</v>
      </c>
      <c r="BP37" s="101" t="s">
        <v>283</v>
      </c>
      <c r="BQ37" s="105" t="s">
        <v>219</v>
      </c>
      <c r="BR37" s="111"/>
      <c r="BS37" s="112"/>
      <c r="BT37" s="118"/>
      <c r="BU37" s="113"/>
      <c r="BV37" s="109"/>
      <c r="BW37" s="109"/>
      <c r="BX37" s="110"/>
      <c r="BY37" s="114"/>
      <c r="BZ37" s="115"/>
      <c r="CA37" s="123" t="s">
        <v>309</v>
      </c>
      <c r="CB37" s="126" t="s">
        <v>20</v>
      </c>
      <c r="CC37" s="132">
        <v>9593000</v>
      </c>
      <c r="CD37" s="124">
        <v>0.19</v>
      </c>
      <c r="CE37" s="120">
        <f t="shared" si="21"/>
        <v>1822670</v>
      </c>
      <c r="CF37" s="120">
        <f t="shared" si="22"/>
        <v>11415670</v>
      </c>
      <c r="CG37" s="121">
        <f t="shared" si="23"/>
        <v>11415670</v>
      </c>
      <c r="CH37" s="133" t="s">
        <v>322</v>
      </c>
      <c r="CI37" s="134" t="s">
        <v>32</v>
      </c>
      <c r="CJ37" s="147">
        <f t="shared" si="1"/>
        <v>8813824.25</v>
      </c>
      <c r="CK37" s="27" t="str">
        <f>IF(CJ37=L37,$G$6,IF(CJ37=U37,$P$6,IF(CJ37=AD37,$Y$6,IF(CJ37=AM37,$AH$6,IF(CJ37=AV37,$AQ$6,IF(CJ37=BE37,$AZ$6,IF(CJ37=BN37,$BI$6,IF(CJ37=BW37,$BR$6,IF(CJ37=CF37,$CA$6,IF(CJ37=#REF!,#REF!,IF(CJ37=#REF!,#REF!,IF(CJ37=#REF!,#REF!))))))))))))</f>
        <v>ERA ELECTRONICA</v>
      </c>
      <c r="CL37" s="150">
        <f t="shared" si="2"/>
        <v>8813824</v>
      </c>
      <c r="CM37" s="40">
        <v>5782999</v>
      </c>
      <c r="CN37" s="38"/>
    </row>
    <row r="38" spans="1:93" ht="93" customHeight="1" x14ac:dyDescent="0.2">
      <c r="A38" s="8">
        <v>31</v>
      </c>
      <c r="B38" s="43" t="s">
        <v>114</v>
      </c>
      <c r="C38" s="44" t="s">
        <v>115</v>
      </c>
      <c r="D38" s="41" t="s">
        <v>116</v>
      </c>
      <c r="E38" s="27" t="s">
        <v>44</v>
      </c>
      <c r="F38" s="53">
        <v>6</v>
      </c>
      <c r="G38" s="68"/>
      <c r="H38" s="68"/>
      <c r="I38" s="26"/>
      <c r="J38" s="11"/>
      <c r="K38" s="12"/>
      <c r="L38" s="10"/>
      <c r="M38" s="13"/>
      <c r="N38" s="68"/>
      <c r="O38" s="69"/>
      <c r="P38" s="62" t="s">
        <v>162</v>
      </c>
      <c r="Q38" s="62" t="s">
        <v>148</v>
      </c>
      <c r="R38" s="63">
        <v>76000</v>
      </c>
      <c r="S38" s="61">
        <v>0.19</v>
      </c>
      <c r="T38" s="59">
        <f t="shared" si="3"/>
        <v>14440</v>
      </c>
      <c r="U38" s="59">
        <f t="shared" si="4"/>
        <v>90440</v>
      </c>
      <c r="V38" s="60">
        <f t="shared" si="5"/>
        <v>542640</v>
      </c>
      <c r="W38" s="62" t="s">
        <v>132</v>
      </c>
      <c r="X38" s="64" t="s">
        <v>131</v>
      </c>
      <c r="Y38" s="74" t="s">
        <v>83</v>
      </c>
      <c r="Z38" s="74" t="s">
        <v>191</v>
      </c>
      <c r="AA38" s="75">
        <v>95044</v>
      </c>
      <c r="AB38" s="71">
        <v>0.19</v>
      </c>
      <c r="AC38" s="15">
        <f t="shared" si="6"/>
        <v>18058.36</v>
      </c>
      <c r="AD38" s="15">
        <f t="shared" si="7"/>
        <v>113102.36</v>
      </c>
      <c r="AE38" s="16">
        <f t="shared" si="8"/>
        <v>678614.16</v>
      </c>
      <c r="AF38" s="72" t="s">
        <v>218</v>
      </c>
      <c r="AG38" s="73" t="s">
        <v>219</v>
      </c>
      <c r="AH38" s="80" t="s">
        <v>115</v>
      </c>
      <c r="AI38" s="77" t="s">
        <v>249</v>
      </c>
      <c r="AJ38" s="81">
        <v>128000</v>
      </c>
      <c r="AK38" s="78">
        <v>0.19</v>
      </c>
      <c r="AL38" s="24">
        <f t="shared" si="9"/>
        <v>24320</v>
      </c>
      <c r="AM38" s="24">
        <f t="shared" si="10"/>
        <v>152320</v>
      </c>
      <c r="AN38" s="25">
        <f t="shared" si="11"/>
        <v>913920</v>
      </c>
      <c r="AO38" s="79" t="s">
        <v>253</v>
      </c>
      <c r="AP38" s="79" t="s">
        <v>254</v>
      </c>
      <c r="AQ38" s="82" t="s">
        <v>115</v>
      </c>
      <c r="AR38" s="83" t="s">
        <v>116</v>
      </c>
      <c r="AS38" s="84"/>
      <c r="AT38" s="55"/>
      <c r="AU38" s="17"/>
      <c r="AV38" s="17"/>
      <c r="AW38" s="18"/>
      <c r="AX38" s="85"/>
      <c r="AY38" s="85"/>
      <c r="AZ38" s="90" t="s">
        <v>115</v>
      </c>
      <c r="BA38" s="87" t="s">
        <v>116</v>
      </c>
      <c r="BB38" s="91">
        <v>67519.999999999985</v>
      </c>
      <c r="BC38" s="20">
        <v>0.19</v>
      </c>
      <c r="BD38" s="21">
        <f t="shared" si="12"/>
        <v>12828.799999999997</v>
      </c>
      <c r="BE38" s="19">
        <f t="shared" si="13"/>
        <v>80348.799999999988</v>
      </c>
      <c r="BF38" s="22">
        <f t="shared" si="0"/>
        <v>482093</v>
      </c>
      <c r="BG38" s="88" t="s">
        <v>270</v>
      </c>
      <c r="BH38" s="89" t="s">
        <v>29</v>
      </c>
      <c r="BI38" s="96"/>
      <c r="BJ38" s="97"/>
      <c r="BK38" s="108"/>
      <c r="BL38" s="99"/>
      <c r="BM38" s="98"/>
      <c r="BN38" s="98"/>
      <c r="BO38" s="100"/>
      <c r="BP38" s="101"/>
      <c r="BQ38" s="102"/>
      <c r="BR38" s="111"/>
      <c r="BS38" s="112"/>
      <c r="BT38" s="118"/>
      <c r="BU38" s="113"/>
      <c r="BV38" s="109"/>
      <c r="BW38" s="109"/>
      <c r="BX38" s="110"/>
      <c r="BY38" s="114"/>
      <c r="BZ38" s="115"/>
      <c r="CA38" s="123" t="s">
        <v>310</v>
      </c>
      <c r="CB38" s="126" t="s">
        <v>116</v>
      </c>
      <c r="CC38" s="132">
        <v>90000</v>
      </c>
      <c r="CD38" s="124">
        <v>0.19</v>
      </c>
      <c r="CE38" s="120">
        <f t="shared" si="21"/>
        <v>17100</v>
      </c>
      <c r="CF38" s="120">
        <f t="shared" si="22"/>
        <v>107100</v>
      </c>
      <c r="CG38" s="121">
        <f t="shared" si="23"/>
        <v>642600</v>
      </c>
      <c r="CH38" s="133" t="s">
        <v>325</v>
      </c>
      <c r="CI38" s="134" t="s">
        <v>31</v>
      </c>
      <c r="CJ38" s="147">
        <f t="shared" si="1"/>
        <v>80348.799999999988</v>
      </c>
      <c r="CK38" s="27" t="str">
        <f>IF(CJ38=L38,$G$6,IF(CJ38=U38,$P$6,IF(CJ38=AD38,$Y$6,IF(CJ38=AM38,$AH$6,IF(CJ38=AV38,$AQ$6,IF(CJ38=BE38,$AZ$6,IF(CJ38=BN38,$BI$6,IF(CJ38=BW38,$BR$6,IF(CJ38=CF38,$CA$6,IF(CJ38=#REF!,#REF!,IF(CJ38=#REF!,#REF!,IF(CJ38=#REF!,#REF!))))))))))))</f>
        <v>QUANTYC</v>
      </c>
      <c r="CL38" s="150">
        <f t="shared" si="2"/>
        <v>482093</v>
      </c>
      <c r="CM38" s="40">
        <v>23752400</v>
      </c>
      <c r="CN38" s="38"/>
    </row>
    <row r="39" spans="1:93" ht="93.75" customHeight="1" x14ac:dyDescent="0.2">
      <c r="A39" s="8">
        <v>32</v>
      </c>
      <c r="B39" s="43" t="s">
        <v>117</v>
      </c>
      <c r="C39" s="44" t="s">
        <v>118</v>
      </c>
      <c r="D39" s="41" t="s">
        <v>116</v>
      </c>
      <c r="E39" s="27" t="s">
        <v>44</v>
      </c>
      <c r="F39" s="53">
        <v>5</v>
      </c>
      <c r="G39" s="68"/>
      <c r="H39" s="68"/>
      <c r="I39" s="70"/>
      <c r="J39" s="11"/>
      <c r="K39" s="12"/>
      <c r="L39" s="10"/>
      <c r="M39" s="13"/>
      <c r="N39" s="68"/>
      <c r="O39" s="69"/>
      <c r="P39" s="62" t="s">
        <v>163</v>
      </c>
      <c r="Q39" s="62" t="s">
        <v>148</v>
      </c>
      <c r="R39" s="66">
        <v>392000</v>
      </c>
      <c r="S39" s="61">
        <v>0.19</v>
      </c>
      <c r="T39" s="59">
        <f t="shared" si="3"/>
        <v>74480</v>
      </c>
      <c r="U39" s="59">
        <f t="shared" si="4"/>
        <v>466480</v>
      </c>
      <c r="V39" s="60">
        <f t="shared" si="5"/>
        <v>2332400</v>
      </c>
      <c r="W39" s="62" t="s">
        <v>27</v>
      </c>
      <c r="X39" s="64" t="s">
        <v>131</v>
      </c>
      <c r="Y39" s="74" t="s">
        <v>118</v>
      </c>
      <c r="Z39" s="74" t="s">
        <v>214</v>
      </c>
      <c r="AA39" s="75">
        <v>351750</v>
      </c>
      <c r="AB39" s="71">
        <v>0.19</v>
      </c>
      <c r="AC39" s="15">
        <f t="shared" si="6"/>
        <v>66832.5</v>
      </c>
      <c r="AD39" s="15">
        <f t="shared" si="7"/>
        <v>418582.5</v>
      </c>
      <c r="AE39" s="16">
        <f t="shared" si="8"/>
        <v>2092912.5</v>
      </c>
      <c r="AF39" s="72" t="s">
        <v>218</v>
      </c>
      <c r="AG39" s="73" t="s">
        <v>219</v>
      </c>
      <c r="AH39" s="80" t="s">
        <v>118</v>
      </c>
      <c r="AI39" s="77" t="s">
        <v>250</v>
      </c>
      <c r="AJ39" s="81">
        <v>341760</v>
      </c>
      <c r="AK39" s="78">
        <v>0.19</v>
      </c>
      <c r="AL39" s="24">
        <f t="shared" si="9"/>
        <v>64934.400000000001</v>
      </c>
      <c r="AM39" s="24">
        <f t="shared" si="10"/>
        <v>406694.40000000002</v>
      </c>
      <c r="AN39" s="25">
        <f t="shared" si="11"/>
        <v>2033472</v>
      </c>
      <c r="AO39" s="79" t="s">
        <v>253</v>
      </c>
      <c r="AP39" s="79" t="s">
        <v>254</v>
      </c>
      <c r="AQ39" s="82" t="s">
        <v>118</v>
      </c>
      <c r="AR39" s="83" t="s">
        <v>116</v>
      </c>
      <c r="AS39" s="84"/>
      <c r="AT39" s="55"/>
      <c r="AU39" s="17"/>
      <c r="AV39" s="17"/>
      <c r="AW39" s="18"/>
      <c r="AX39" s="85"/>
      <c r="AY39" s="85"/>
      <c r="AZ39" s="90" t="s">
        <v>118</v>
      </c>
      <c r="BA39" s="87" t="s">
        <v>116</v>
      </c>
      <c r="BB39" s="91">
        <v>270222.22222222219</v>
      </c>
      <c r="BC39" s="20">
        <v>0.19</v>
      </c>
      <c r="BD39" s="21">
        <f t="shared" si="12"/>
        <v>51342.222222222219</v>
      </c>
      <c r="BE39" s="19">
        <f t="shared" si="13"/>
        <v>321564.44444444438</v>
      </c>
      <c r="BF39" s="22">
        <f t="shared" si="0"/>
        <v>1607822</v>
      </c>
      <c r="BG39" s="88" t="s">
        <v>270</v>
      </c>
      <c r="BH39" s="89" t="s">
        <v>29</v>
      </c>
      <c r="BI39" s="96"/>
      <c r="BJ39" s="97"/>
      <c r="BK39" s="107"/>
      <c r="BL39" s="99"/>
      <c r="BM39" s="98"/>
      <c r="BN39" s="98"/>
      <c r="BO39" s="100"/>
      <c r="BP39" s="101"/>
      <c r="BQ39" s="102"/>
      <c r="BR39" s="111"/>
      <c r="BS39" s="112"/>
      <c r="BT39" s="118"/>
      <c r="BU39" s="113"/>
      <c r="BV39" s="109"/>
      <c r="BW39" s="109"/>
      <c r="BX39" s="110"/>
      <c r="BY39" s="114"/>
      <c r="BZ39" s="115"/>
      <c r="CA39" s="123" t="s">
        <v>311</v>
      </c>
      <c r="CB39" s="126" t="s">
        <v>116</v>
      </c>
      <c r="CC39" s="132">
        <v>270000</v>
      </c>
      <c r="CD39" s="124">
        <v>0.19</v>
      </c>
      <c r="CE39" s="120">
        <f t="shared" si="21"/>
        <v>51300</v>
      </c>
      <c r="CF39" s="120">
        <f t="shared" si="22"/>
        <v>321300</v>
      </c>
      <c r="CG39" s="121">
        <f t="shared" si="23"/>
        <v>1606500</v>
      </c>
      <c r="CH39" s="133" t="s">
        <v>325</v>
      </c>
      <c r="CI39" s="134" t="s">
        <v>31</v>
      </c>
      <c r="CJ39" s="147">
        <f t="shared" si="1"/>
        <v>321300</v>
      </c>
      <c r="CK39" s="27" t="str">
        <f>IF(CJ39=L39,$G$6,IF(CJ39=U39,$P$6,IF(CJ39=AD39,$Y$6,IF(CJ39=AM39,$AH$6,IF(CJ39=AV39,$AQ$6,IF(CJ39=BE39,$AZ$6,IF(CJ39=BN39,$BI$6,IF(CJ39=BW39,$BR$6,IF(CJ39=CF39,$CA$6,IF(CJ39=#REF!,#REF!,IF(CJ39=#REF!,#REF!,IF(CJ39=#REF!,#REF!))))))))))))</f>
        <v>TECNOPHONE</v>
      </c>
      <c r="CL39" s="150">
        <f t="shared" si="2"/>
        <v>1606500</v>
      </c>
      <c r="CM39" s="40">
        <v>767550</v>
      </c>
      <c r="CN39" s="38"/>
    </row>
    <row r="40" spans="1:93" ht="157.5" customHeight="1" x14ac:dyDescent="0.2">
      <c r="A40" s="8">
        <v>33</v>
      </c>
      <c r="B40" s="51" t="s">
        <v>74</v>
      </c>
      <c r="C40" s="44" t="s">
        <v>119</v>
      </c>
      <c r="D40" s="41" t="s">
        <v>120</v>
      </c>
      <c r="E40" s="27" t="s">
        <v>44</v>
      </c>
      <c r="F40" s="53">
        <v>1</v>
      </c>
      <c r="G40" s="68"/>
      <c r="H40" s="68"/>
      <c r="I40" s="70"/>
      <c r="J40" s="11"/>
      <c r="K40" s="12"/>
      <c r="L40" s="10"/>
      <c r="M40" s="13"/>
      <c r="N40" s="68"/>
      <c r="O40" s="69"/>
      <c r="P40" s="62" t="s">
        <v>164</v>
      </c>
      <c r="Q40" s="62" t="s">
        <v>36</v>
      </c>
      <c r="R40" s="66">
        <v>3460000</v>
      </c>
      <c r="S40" s="61">
        <v>0.19</v>
      </c>
      <c r="T40" s="59">
        <f t="shared" si="3"/>
        <v>657400</v>
      </c>
      <c r="U40" s="59">
        <f t="shared" si="4"/>
        <v>4117400</v>
      </c>
      <c r="V40" s="60">
        <f t="shared" si="5"/>
        <v>4117400</v>
      </c>
      <c r="W40" s="62" t="s">
        <v>27</v>
      </c>
      <c r="X40" s="64" t="s">
        <v>137</v>
      </c>
      <c r="Y40" s="74" t="s">
        <v>186</v>
      </c>
      <c r="Z40" s="74" t="s">
        <v>187</v>
      </c>
      <c r="AA40" s="75">
        <v>6217105</v>
      </c>
      <c r="AB40" s="71">
        <v>0.19</v>
      </c>
      <c r="AC40" s="15">
        <f t="shared" si="6"/>
        <v>1181249.95</v>
      </c>
      <c r="AD40" s="15">
        <f t="shared" si="7"/>
        <v>7398354.9500000002</v>
      </c>
      <c r="AE40" s="16">
        <f t="shared" si="8"/>
        <v>7398354.9500000002</v>
      </c>
      <c r="AF40" s="72" t="s">
        <v>218</v>
      </c>
      <c r="AG40" s="73" t="s">
        <v>220</v>
      </c>
      <c r="AH40" s="80" t="s">
        <v>119</v>
      </c>
      <c r="AI40" s="77" t="s">
        <v>251</v>
      </c>
      <c r="AJ40" s="81">
        <v>4133120</v>
      </c>
      <c r="AK40" s="78">
        <v>0.19</v>
      </c>
      <c r="AL40" s="24">
        <f t="shared" si="9"/>
        <v>785292.80000000005</v>
      </c>
      <c r="AM40" s="24">
        <f t="shared" si="10"/>
        <v>4918412.8</v>
      </c>
      <c r="AN40" s="25">
        <f t="shared" si="11"/>
        <v>4918413</v>
      </c>
      <c r="AO40" s="79" t="s">
        <v>253</v>
      </c>
      <c r="AP40" s="79" t="s">
        <v>254</v>
      </c>
      <c r="AQ40" s="82"/>
      <c r="AR40" s="83"/>
      <c r="AS40" s="84"/>
      <c r="AT40" s="55"/>
      <c r="AU40" s="17"/>
      <c r="AV40" s="17"/>
      <c r="AW40" s="18"/>
      <c r="AX40" s="85"/>
      <c r="AY40" s="85"/>
      <c r="AZ40" s="90" t="s">
        <v>119</v>
      </c>
      <c r="BA40" s="87" t="s">
        <v>268</v>
      </c>
      <c r="BB40" s="91">
        <v>3588888.888888889</v>
      </c>
      <c r="BC40" s="20">
        <v>0.19</v>
      </c>
      <c r="BD40" s="21">
        <f t="shared" si="12"/>
        <v>681888.88888888888</v>
      </c>
      <c r="BE40" s="19">
        <f t="shared" si="13"/>
        <v>4270777.777777778</v>
      </c>
      <c r="BF40" s="22">
        <f t="shared" si="0"/>
        <v>4270778</v>
      </c>
      <c r="BG40" s="88" t="s">
        <v>270</v>
      </c>
      <c r="BH40" s="89" t="s">
        <v>29</v>
      </c>
      <c r="BI40" s="103" t="s">
        <v>282</v>
      </c>
      <c r="BJ40" s="101" t="s">
        <v>268</v>
      </c>
      <c r="BK40" s="108">
        <v>3574998.3193277312</v>
      </c>
      <c r="BL40" s="99">
        <v>0.19</v>
      </c>
      <c r="BM40" s="98">
        <f t="shared" si="17"/>
        <v>679249.68067226897</v>
      </c>
      <c r="BN40" s="98">
        <f t="shared" si="18"/>
        <v>4254248</v>
      </c>
      <c r="BO40" s="100">
        <f>ROUND((BN40*F40),0)</f>
        <v>4254248</v>
      </c>
      <c r="BP40" s="101" t="s">
        <v>283</v>
      </c>
      <c r="BQ40" s="105" t="s">
        <v>219</v>
      </c>
      <c r="BR40" s="116" t="s">
        <v>289</v>
      </c>
      <c r="BS40" s="112" t="s">
        <v>54</v>
      </c>
      <c r="BT40" s="118">
        <v>6560000</v>
      </c>
      <c r="BU40" s="113">
        <v>0.19</v>
      </c>
      <c r="BV40" s="109">
        <f t="shared" si="19"/>
        <v>1246400</v>
      </c>
      <c r="BW40" s="109">
        <f t="shared" si="20"/>
        <v>7806400</v>
      </c>
      <c r="BX40" s="110">
        <f>ROUND((BW40*F40),0)</f>
        <v>7806400</v>
      </c>
      <c r="BY40" s="114" t="s">
        <v>30</v>
      </c>
      <c r="BZ40" s="117" t="s">
        <v>28</v>
      </c>
      <c r="CA40" s="130" t="s">
        <v>312</v>
      </c>
      <c r="CB40" s="126" t="s">
        <v>54</v>
      </c>
      <c r="CC40" s="132">
        <v>5895000</v>
      </c>
      <c r="CD40" s="124">
        <v>0.19</v>
      </c>
      <c r="CE40" s="120">
        <f t="shared" si="21"/>
        <v>1120050</v>
      </c>
      <c r="CF40" s="120">
        <f t="shared" si="22"/>
        <v>7015050</v>
      </c>
      <c r="CG40" s="121">
        <f t="shared" si="23"/>
        <v>7015050</v>
      </c>
      <c r="CH40" s="133" t="s">
        <v>319</v>
      </c>
      <c r="CI40" s="134" t="s">
        <v>320</v>
      </c>
      <c r="CJ40" s="147">
        <f t="shared" si="1"/>
        <v>4117400</v>
      </c>
      <c r="CK40" s="27" t="str">
        <f>IF(CJ40=L40,$G$6,IF(CJ40=U40,$P$6,IF(CJ40=AD40,$Y$6,IF(CJ40=AM40,$AH$6,IF(CJ40=AV40,$AQ$6,IF(CJ40=BE40,$AZ$6,IF(CJ40=BN40,$BI$6,IF(CJ40=BW40,$BR$6,IF(CJ40=CF40,$CA$6,IF(CJ40=#REF!,#REF!,IF(CJ40=#REF!,#REF!,IF(CJ40=#REF!,#REF!))))))))))))</f>
        <v>COMPUTAR</v>
      </c>
      <c r="CL40" s="150">
        <f t="shared" si="2"/>
        <v>4117400</v>
      </c>
      <c r="CM40" s="40">
        <v>16445800</v>
      </c>
      <c r="CN40" s="38"/>
    </row>
    <row r="41" spans="1:93" ht="192" customHeight="1" x14ac:dyDescent="0.2">
      <c r="A41" s="8">
        <v>34</v>
      </c>
      <c r="B41" s="43" t="s">
        <v>25</v>
      </c>
      <c r="C41" s="44" t="s">
        <v>121</v>
      </c>
      <c r="D41" s="41" t="s">
        <v>122</v>
      </c>
      <c r="E41" s="27" t="s">
        <v>44</v>
      </c>
      <c r="F41" s="53">
        <v>6</v>
      </c>
      <c r="G41" s="68"/>
      <c r="H41" s="68"/>
      <c r="I41" s="26"/>
      <c r="J41" s="11"/>
      <c r="K41" s="12"/>
      <c r="L41" s="10"/>
      <c r="M41" s="13"/>
      <c r="N41" s="68"/>
      <c r="O41" s="69"/>
      <c r="P41" s="62" t="s">
        <v>165</v>
      </c>
      <c r="Q41" s="62" t="s">
        <v>122</v>
      </c>
      <c r="R41" s="66">
        <v>216000</v>
      </c>
      <c r="S41" s="61">
        <v>0.19</v>
      </c>
      <c r="T41" s="59">
        <f t="shared" si="3"/>
        <v>41040</v>
      </c>
      <c r="U41" s="59">
        <f t="shared" si="4"/>
        <v>257040</v>
      </c>
      <c r="V41" s="60">
        <f t="shared" si="5"/>
        <v>1542240</v>
      </c>
      <c r="W41" s="62" t="s">
        <v>27</v>
      </c>
      <c r="X41" s="64" t="s">
        <v>131</v>
      </c>
      <c r="Y41" s="74" t="s">
        <v>215</v>
      </c>
      <c r="Z41" s="74" t="s">
        <v>121</v>
      </c>
      <c r="AA41" s="75">
        <v>104743</v>
      </c>
      <c r="AB41" s="71">
        <v>0.19</v>
      </c>
      <c r="AC41" s="15">
        <f t="shared" si="6"/>
        <v>19901.170000000002</v>
      </c>
      <c r="AD41" s="15">
        <f t="shared" si="7"/>
        <v>124644.17</v>
      </c>
      <c r="AE41" s="16">
        <f t="shared" si="8"/>
        <v>747865.02</v>
      </c>
      <c r="AF41" s="72" t="s">
        <v>218</v>
      </c>
      <c r="AG41" s="73" t="s">
        <v>219</v>
      </c>
      <c r="AH41" s="80" t="s">
        <v>121</v>
      </c>
      <c r="AI41" s="77" t="s">
        <v>121</v>
      </c>
      <c r="AJ41" s="81">
        <v>230400</v>
      </c>
      <c r="AK41" s="78">
        <v>0.19</v>
      </c>
      <c r="AL41" s="24">
        <f t="shared" si="9"/>
        <v>43776</v>
      </c>
      <c r="AM41" s="24">
        <f t="shared" si="10"/>
        <v>274176</v>
      </c>
      <c r="AN41" s="25">
        <f t="shared" si="11"/>
        <v>1645056</v>
      </c>
      <c r="AO41" s="79" t="s">
        <v>253</v>
      </c>
      <c r="AP41" s="79" t="s">
        <v>254</v>
      </c>
      <c r="AQ41" s="82"/>
      <c r="AR41" s="83"/>
      <c r="AS41" s="84"/>
      <c r="AT41" s="55"/>
      <c r="AU41" s="17"/>
      <c r="AV41" s="17"/>
      <c r="AW41" s="18"/>
      <c r="AX41" s="85"/>
      <c r="AY41" s="85"/>
      <c r="AZ41" s="90" t="s">
        <v>121</v>
      </c>
      <c r="BA41" s="87" t="s">
        <v>122</v>
      </c>
      <c r="BB41" s="91">
        <v>254892.62371615312</v>
      </c>
      <c r="BC41" s="20">
        <v>0.19</v>
      </c>
      <c r="BD41" s="21">
        <f t="shared" si="12"/>
        <v>48429.598506069095</v>
      </c>
      <c r="BE41" s="19">
        <f t="shared" si="13"/>
        <v>303322.22222222219</v>
      </c>
      <c r="BF41" s="22">
        <f t="shared" si="0"/>
        <v>1819933</v>
      </c>
      <c r="BG41" s="88" t="s">
        <v>270</v>
      </c>
      <c r="BH41" s="89" t="s">
        <v>29</v>
      </c>
      <c r="BI41" s="96"/>
      <c r="BJ41" s="97"/>
      <c r="BK41" s="107"/>
      <c r="BL41" s="99"/>
      <c r="BM41" s="98"/>
      <c r="BN41" s="98"/>
      <c r="BO41" s="100"/>
      <c r="BP41" s="101"/>
      <c r="BQ41" s="102"/>
      <c r="BR41" s="111"/>
      <c r="BS41" s="112"/>
      <c r="BT41" s="118"/>
      <c r="BU41" s="113"/>
      <c r="BV41" s="109"/>
      <c r="BW41" s="109"/>
      <c r="BX41" s="110"/>
      <c r="BY41" s="114"/>
      <c r="BZ41" s="115"/>
      <c r="CA41" s="123" t="s">
        <v>313</v>
      </c>
      <c r="CB41" s="126" t="s">
        <v>122</v>
      </c>
      <c r="CC41" s="132">
        <v>170000</v>
      </c>
      <c r="CD41" s="124">
        <v>0.19</v>
      </c>
      <c r="CE41" s="120">
        <f t="shared" si="21"/>
        <v>32300</v>
      </c>
      <c r="CF41" s="120">
        <f t="shared" si="22"/>
        <v>202300</v>
      </c>
      <c r="CG41" s="121">
        <f t="shared" si="23"/>
        <v>1213800</v>
      </c>
      <c r="CH41" s="133" t="s">
        <v>323</v>
      </c>
      <c r="CI41" s="134" t="s">
        <v>32</v>
      </c>
      <c r="CJ41" s="147">
        <f t="shared" si="1"/>
        <v>124644.17</v>
      </c>
      <c r="CK41" s="27" t="str">
        <f>IF(CJ41=L41,$G$6,IF(CJ41=U41,$P$6,IF(CJ41=AD41,$Y$6,IF(CJ41=AM41,$AH$6,IF(CJ41=AV41,$AQ$6,IF(CJ41=BE41,$AZ$6,IF(CJ41=BN41,$BI$6,IF(CJ41=BW41,$BR$6,IF(CJ41=CF41,$CA$6,IF(CJ41=#REF!,#REF!,IF(CJ41=#REF!,#REF!,IF(CJ41=#REF!,#REF!))))))))))))</f>
        <v>ERA ELECTRONICA</v>
      </c>
      <c r="CL41" s="150">
        <f t="shared" si="2"/>
        <v>747865</v>
      </c>
      <c r="CM41" s="40">
        <v>11750203</v>
      </c>
      <c r="CN41" s="38"/>
    </row>
    <row r="42" spans="1:93" ht="98.25" customHeight="1" x14ac:dyDescent="0.2">
      <c r="A42" s="8">
        <v>35</v>
      </c>
      <c r="B42" s="43" t="s">
        <v>123</v>
      </c>
      <c r="C42" s="44" t="s">
        <v>124</v>
      </c>
      <c r="D42" s="41"/>
      <c r="E42" s="27" t="s">
        <v>44</v>
      </c>
      <c r="F42" s="53">
        <v>4</v>
      </c>
      <c r="G42" s="68"/>
      <c r="H42" s="68"/>
      <c r="I42" s="70"/>
      <c r="J42" s="11"/>
      <c r="K42" s="12"/>
      <c r="L42" s="10"/>
      <c r="M42" s="13"/>
      <c r="N42" s="68"/>
      <c r="O42" s="69"/>
      <c r="P42" s="62" t="s">
        <v>124</v>
      </c>
      <c r="Q42" s="62" t="s">
        <v>166</v>
      </c>
      <c r="R42" s="66">
        <v>125000</v>
      </c>
      <c r="S42" s="61">
        <v>0.19</v>
      </c>
      <c r="T42" s="59">
        <f t="shared" si="3"/>
        <v>23750</v>
      </c>
      <c r="U42" s="59">
        <f t="shared" si="4"/>
        <v>148750</v>
      </c>
      <c r="V42" s="60">
        <f t="shared" si="5"/>
        <v>595000</v>
      </c>
      <c r="W42" s="62" t="s">
        <v>132</v>
      </c>
      <c r="X42" s="64" t="s">
        <v>131</v>
      </c>
      <c r="Y42" s="74" t="s">
        <v>216</v>
      </c>
      <c r="Z42" s="74" t="s">
        <v>217</v>
      </c>
      <c r="AA42" s="75">
        <v>277500</v>
      </c>
      <c r="AB42" s="71">
        <v>0.19</v>
      </c>
      <c r="AC42" s="15">
        <f t="shared" si="6"/>
        <v>52725</v>
      </c>
      <c r="AD42" s="15">
        <f t="shared" si="7"/>
        <v>330225</v>
      </c>
      <c r="AE42" s="16">
        <f t="shared" si="8"/>
        <v>1320900</v>
      </c>
      <c r="AF42" s="72" t="s">
        <v>218</v>
      </c>
      <c r="AG42" s="73" t="s">
        <v>219</v>
      </c>
      <c r="AH42" s="80" t="s">
        <v>124</v>
      </c>
      <c r="AI42" s="77" t="s">
        <v>252</v>
      </c>
      <c r="AJ42" s="81">
        <v>281600</v>
      </c>
      <c r="AK42" s="78">
        <v>0.19</v>
      </c>
      <c r="AL42" s="24">
        <f t="shared" si="9"/>
        <v>53504</v>
      </c>
      <c r="AM42" s="24">
        <f t="shared" si="10"/>
        <v>335104</v>
      </c>
      <c r="AN42" s="25">
        <f t="shared" si="11"/>
        <v>1340416</v>
      </c>
      <c r="AO42" s="79" t="s">
        <v>253</v>
      </c>
      <c r="AP42" s="79" t="s">
        <v>254</v>
      </c>
      <c r="AQ42" s="82"/>
      <c r="AR42" s="83"/>
      <c r="AS42" s="84"/>
      <c r="AT42" s="55"/>
      <c r="AU42" s="17"/>
      <c r="AV42" s="17"/>
      <c r="AW42" s="18"/>
      <c r="AX42" s="85"/>
      <c r="AY42" s="85"/>
      <c r="AZ42" s="90" t="s">
        <v>124</v>
      </c>
      <c r="BA42" s="87" t="s">
        <v>269</v>
      </c>
      <c r="BB42" s="91">
        <v>110177.40429505137</v>
      </c>
      <c r="BC42" s="20">
        <v>0.19</v>
      </c>
      <c r="BD42" s="21">
        <f t="shared" si="12"/>
        <v>20933.706816059759</v>
      </c>
      <c r="BE42" s="19">
        <f t="shared" si="13"/>
        <v>131111.11111111112</v>
      </c>
      <c r="BF42" s="22">
        <f t="shared" si="0"/>
        <v>524444</v>
      </c>
      <c r="BG42" s="88" t="s">
        <v>270</v>
      </c>
      <c r="BH42" s="89" t="s">
        <v>29</v>
      </c>
      <c r="BI42" s="96"/>
      <c r="BJ42" s="97"/>
      <c r="BK42" s="107"/>
      <c r="BL42" s="99"/>
      <c r="BM42" s="98"/>
      <c r="BN42" s="98"/>
      <c r="BO42" s="100"/>
      <c r="BP42" s="101"/>
      <c r="BQ42" s="102"/>
      <c r="BR42" s="111"/>
      <c r="BS42" s="112"/>
      <c r="BT42" s="118"/>
      <c r="BU42" s="113"/>
      <c r="BV42" s="109"/>
      <c r="BW42" s="109"/>
      <c r="BX42" s="110"/>
      <c r="BY42" s="114"/>
      <c r="BZ42" s="115"/>
      <c r="CA42" s="123" t="s">
        <v>314</v>
      </c>
      <c r="CB42" s="126" t="s">
        <v>315</v>
      </c>
      <c r="CC42" s="132">
        <v>220000</v>
      </c>
      <c r="CD42" s="124">
        <v>0.19</v>
      </c>
      <c r="CE42" s="120">
        <f t="shared" si="21"/>
        <v>41800</v>
      </c>
      <c r="CF42" s="120">
        <f t="shared" si="22"/>
        <v>261800</v>
      </c>
      <c r="CG42" s="121">
        <f t="shared" si="23"/>
        <v>1047200</v>
      </c>
      <c r="CH42" s="133" t="s">
        <v>325</v>
      </c>
      <c r="CI42" s="134" t="s">
        <v>32</v>
      </c>
      <c r="CJ42" s="147">
        <f t="shared" si="1"/>
        <v>131111.11111111112</v>
      </c>
      <c r="CK42" s="27" t="str">
        <f>IF(CJ42=L42,$G$6,IF(CJ42=U42,$P$6,IF(CJ42=AD42,$Y$6,IF(CJ42=AM42,$AH$6,IF(CJ42=AV42,$AQ$6,IF(CJ42=BE42,$AZ$6,IF(CJ42=BN42,$BI$6,IF(CJ42=BW42,$BR$6,IF(CJ42=CF42,$CA$6,IF(CJ42=#REF!,#REF!,IF(CJ42=#REF!,#REF!,IF(CJ42=#REF!,#REF!))))))))))))</f>
        <v>QUANTYC</v>
      </c>
      <c r="CL42" s="150">
        <f t="shared" si="2"/>
        <v>524444</v>
      </c>
      <c r="CM42" s="40">
        <v>3819826</v>
      </c>
      <c r="CN42" s="27"/>
    </row>
    <row r="43" spans="1:93" ht="29.25" customHeight="1" x14ac:dyDescent="0.2">
      <c r="A43" s="171" t="s">
        <v>7</v>
      </c>
      <c r="B43" s="171"/>
      <c r="C43" s="171"/>
      <c r="D43" s="171"/>
      <c r="E43" s="171"/>
      <c r="F43" s="171"/>
      <c r="M43" s="29">
        <f>SUM(M8:M42)</f>
        <v>180082700</v>
      </c>
      <c r="N43" s="30"/>
      <c r="O43" s="30"/>
      <c r="P43" s="30"/>
      <c r="Q43" s="30"/>
      <c r="R43" s="31"/>
      <c r="S43" s="31"/>
      <c r="T43" s="31"/>
      <c r="U43" s="31"/>
      <c r="V43" s="67">
        <f>SUM(V8:V42)</f>
        <v>306810225</v>
      </c>
      <c r="W43" s="31"/>
      <c r="X43" s="31"/>
      <c r="Y43" s="31"/>
      <c r="Z43" s="31"/>
      <c r="AE43" s="32">
        <f>SUM(AE8:AE42)</f>
        <v>254545744.53</v>
      </c>
      <c r="AN43" s="35">
        <f>SUM(AN8:AN42)</f>
        <v>289667210</v>
      </c>
      <c r="AW43" s="33">
        <f>SUM(AW8:AW42)</f>
        <v>0</v>
      </c>
      <c r="AZ43" s="36"/>
      <c r="BA43" s="36"/>
      <c r="BB43" s="36"/>
      <c r="BC43" s="92"/>
      <c r="BD43" s="93"/>
      <c r="BE43" s="36"/>
      <c r="BF43" s="58">
        <f>SUM(BF8:BF42)</f>
        <v>264317920</v>
      </c>
      <c r="BG43" s="30"/>
      <c r="BH43" s="30"/>
      <c r="BI43" s="30"/>
      <c r="BJ43" s="30"/>
      <c r="BK43" s="31"/>
      <c r="BL43" s="31"/>
      <c r="BM43" s="31"/>
      <c r="BN43" s="31"/>
      <c r="BO43" s="34">
        <f>SUM(BO8:BO42)</f>
        <v>247387739</v>
      </c>
      <c r="BP43" s="31"/>
      <c r="BQ43" s="31"/>
      <c r="BR43" s="31"/>
      <c r="BS43" s="31"/>
      <c r="BX43" s="119">
        <f>SUM(BX8:BX42)</f>
        <v>216520500</v>
      </c>
      <c r="CG43" s="135">
        <f>SUM(CG8:CG42)</f>
        <v>252971390</v>
      </c>
      <c r="CL43" s="42">
        <f>SUM(CL8:CL42)</f>
        <v>215794557</v>
      </c>
    </row>
    <row r="44" spans="1:93" ht="30.75" customHeight="1" x14ac:dyDescent="0.2">
      <c r="A44" s="172"/>
      <c r="B44" s="172"/>
      <c r="C44" s="172"/>
      <c r="D44" s="172"/>
      <c r="E44" s="172"/>
      <c r="F44" s="172"/>
    </row>
    <row r="45" spans="1:93" ht="58.5" customHeight="1" x14ac:dyDescent="0.2">
      <c r="AT45" s="36"/>
      <c r="AU45" s="37"/>
      <c r="AV45" s="57" t="s">
        <v>260</v>
      </c>
      <c r="AW45" s="56">
        <v>120979504</v>
      </c>
    </row>
    <row r="46" spans="1:93" ht="12.75" customHeight="1" x14ac:dyDescent="0.2">
      <c r="CL46" s="156" t="s">
        <v>10</v>
      </c>
      <c r="CM46" s="153" t="s">
        <v>38</v>
      </c>
      <c r="CN46" s="156" t="s">
        <v>39</v>
      </c>
      <c r="CO46" s="27" t="s">
        <v>328</v>
      </c>
    </row>
    <row r="47" spans="1:93" ht="28.5" customHeight="1" x14ac:dyDescent="0.25">
      <c r="CL47" s="153" t="s">
        <v>128</v>
      </c>
      <c r="CM47" s="154"/>
      <c r="CN47" s="155">
        <f>CL8+CL9+CL12+CL20+CL40</f>
        <v>33647845</v>
      </c>
      <c r="CO47" s="28" t="s">
        <v>329</v>
      </c>
    </row>
    <row r="48" spans="1:93" ht="22.5" customHeight="1" x14ac:dyDescent="0.25">
      <c r="CL48" s="153" t="s">
        <v>167</v>
      </c>
      <c r="CM48" s="153"/>
      <c r="CN48" s="155">
        <f>CL10+CL21+CL24+CL25+CL28+CL33+CL34+CL35+CL36+CL37+CL41</f>
        <v>147547092</v>
      </c>
      <c r="CO48" s="28" t="s">
        <v>330</v>
      </c>
    </row>
    <row r="49" spans="89:93" ht="21.75" customHeight="1" x14ac:dyDescent="0.25">
      <c r="CL49" s="153" t="s">
        <v>327</v>
      </c>
      <c r="CM49" s="153"/>
      <c r="CN49" s="155">
        <f>CL11+CL14+CL16+CL17+CL18+CL22+CL23+CL27+CL29+CL31+CL38+CL42</f>
        <v>8799834</v>
      </c>
      <c r="CO49" s="28" t="s">
        <v>331</v>
      </c>
    </row>
    <row r="50" spans="89:93" ht="21" customHeight="1" x14ac:dyDescent="0.25">
      <c r="CL50" s="153" t="s">
        <v>271</v>
      </c>
      <c r="CM50" s="153"/>
      <c r="CN50" s="155">
        <f>CL15</f>
        <v>15110016</v>
      </c>
      <c r="CO50" s="28">
        <v>8</v>
      </c>
    </row>
    <row r="51" spans="89:93" ht="26.25" customHeight="1" x14ac:dyDescent="0.25">
      <c r="CL51" s="153" t="s">
        <v>285</v>
      </c>
      <c r="CM51" s="153"/>
      <c r="CN51" s="159">
        <f>CL13+CL19+CL26+CL30+CL32+CL39</f>
        <v>10689770</v>
      </c>
      <c r="CO51" s="28" t="s">
        <v>332</v>
      </c>
    </row>
    <row r="52" spans="89:93" ht="18.75" x14ac:dyDescent="0.3">
      <c r="CL52" s="152" t="s">
        <v>41</v>
      </c>
      <c r="CM52" s="160"/>
      <c r="CN52" s="161">
        <f>SUM(CN47:CN51)</f>
        <v>215794557</v>
      </c>
      <c r="CO52" s="38"/>
    </row>
    <row r="60" spans="89:93" x14ac:dyDescent="0.2">
      <c r="CK60" s="2">
        <v>44</v>
      </c>
    </row>
    <row r="78" spans="89:90" x14ac:dyDescent="0.2">
      <c r="CK78" s="2" t="s">
        <v>128</v>
      </c>
      <c r="CL78" s="2" t="s">
        <v>326</v>
      </c>
    </row>
  </sheetData>
  <autoFilter ref="CK1:CK63" xr:uid="{EA235A39-2A1F-4029-A28D-DFE4B4D4B8F2}"/>
  <mergeCells count="14">
    <mergeCell ref="BI6:BQ6"/>
    <mergeCell ref="BR6:BZ6"/>
    <mergeCell ref="CA6:CI6"/>
    <mergeCell ref="Y6:AG6"/>
    <mergeCell ref="A43:F43"/>
    <mergeCell ref="A44:F44"/>
    <mergeCell ref="AH6:AP6"/>
    <mergeCell ref="AQ6:AY6"/>
    <mergeCell ref="AZ6:BH6"/>
    <mergeCell ref="A1:W1"/>
    <mergeCell ref="A2:W2"/>
    <mergeCell ref="A3:W4"/>
    <mergeCell ref="G6:O6"/>
    <mergeCell ref="P6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comparativo ofertas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UTP</dc:creator>
  <cp:lastModifiedBy>beatriz eugenia ossa raigosa</cp:lastModifiedBy>
  <cp:lastPrinted>2019-10-17T21:26:20Z</cp:lastPrinted>
  <dcterms:created xsi:type="dcterms:W3CDTF">2019-08-09T21:45:23Z</dcterms:created>
  <dcterms:modified xsi:type="dcterms:W3CDTF">2026-09-04T14:40:13Z</dcterms:modified>
</cp:coreProperties>
</file>