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Usuario UTP\Downloads\CONVOCAORIA AUDIOVISUALES\OFERTAS\"/>
    </mc:Choice>
  </mc:AlternateContent>
  <xr:revisionPtr revIDLastSave="0" documentId="13_ncr:1_{D4F39A98-8A2A-4AB5-940D-5C5B85D7EDC3}" xr6:coauthVersionLast="36" xr6:coauthVersionMax="36" xr10:uidLastSave="{00000000-0000-0000-0000-000000000000}"/>
  <bookViews>
    <workbookView xWindow="0" yWindow="0" windowWidth="28800" windowHeight="11505" tabRatio="759" activeTab="1" xr2:uid="{00000000-000D-0000-FFFF-FFFF00000000}"/>
  </bookViews>
  <sheets>
    <sheet name="ANEXO 1 PC" sheetId="6" r:id="rId1"/>
    <sheet name="ADJUDICACIÓN" sheetId="7" r:id="rId2"/>
  </sheets>
  <definedNames>
    <definedName name="_xlnm._FilterDatabase" localSheetId="0" hidden="1">'ANEXO 1 PC'!$AH$1:$AH$30</definedName>
  </definedNames>
  <calcPr calcId="191029"/>
</workbook>
</file>

<file path=xl/calcChain.xml><?xml version="1.0" encoding="utf-8"?>
<calcChain xmlns="http://schemas.openxmlformats.org/spreadsheetml/2006/main">
  <c r="AG25" i="6" l="1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8" i="6"/>
  <c r="AB9" i="6" l="1"/>
  <c r="AC9" i="6" s="1"/>
  <c r="AD9" i="6" s="1"/>
  <c r="AB13" i="6"/>
  <c r="AC13" i="6" s="1"/>
  <c r="AD13" i="6" s="1"/>
  <c r="AB14" i="6"/>
  <c r="AC14" i="6" s="1"/>
  <c r="AD14" i="6" s="1"/>
  <c r="AB17" i="6"/>
  <c r="AC17" i="6" s="1"/>
  <c r="AD17" i="6" s="1"/>
  <c r="AB18" i="6"/>
  <c r="AC18" i="6" s="1"/>
  <c r="AD18" i="6" s="1"/>
  <c r="AB25" i="6"/>
  <c r="V9" i="6"/>
  <c r="W9" i="6" s="1"/>
  <c r="X9" i="6" s="1"/>
  <c r="V10" i="6"/>
  <c r="W10" i="6" s="1"/>
  <c r="X10" i="6" s="1"/>
  <c r="V11" i="6"/>
  <c r="W11" i="6" s="1"/>
  <c r="X11" i="6" s="1"/>
  <c r="V12" i="6"/>
  <c r="W12" i="6" s="1"/>
  <c r="X12" i="6" s="1"/>
  <c r="V13" i="6"/>
  <c r="W13" i="6" s="1"/>
  <c r="X13" i="6" s="1"/>
  <c r="V14" i="6"/>
  <c r="W14" i="6" s="1"/>
  <c r="X14" i="6" s="1"/>
  <c r="V15" i="6"/>
  <c r="W15" i="6" s="1"/>
  <c r="X15" i="6" s="1"/>
  <c r="V16" i="6"/>
  <c r="W16" i="6" s="1"/>
  <c r="X16" i="6" s="1"/>
  <c r="V17" i="6"/>
  <c r="W17" i="6" s="1"/>
  <c r="X17" i="6" s="1"/>
  <c r="V18" i="6"/>
  <c r="W18" i="6" s="1"/>
  <c r="X18" i="6" s="1"/>
  <c r="V19" i="6"/>
  <c r="W19" i="6" s="1"/>
  <c r="V20" i="6"/>
  <c r="W20" i="6" s="1"/>
  <c r="X20" i="6" s="1"/>
  <c r="V21" i="6"/>
  <c r="W21" i="6" s="1"/>
  <c r="X21" i="6" s="1"/>
  <c r="V22" i="6"/>
  <c r="W22" i="6" s="1"/>
  <c r="X22" i="6" s="1"/>
  <c r="V23" i="6"/>
  <c r="W23" i="6" s="1"/>
  <c r="X23" i="6" s="1"/>
  <c r="V24" i="6"/>
  <c r="W24" i="6" s="1"/>
  <c r="X24" i="6" s="1"/>
  <c r="V25" i="6"/>
  <c r="V26" i="6"/>
  <c r="W26" i="6" s="1"/>
  <c r="X26" i="6" s="1"/>
  <c r="V8" i="6"/>
  <c r="W8" i="6" s="1"/>
  <c r="X8" i="6" s="1"/>
  <c r="X19" i="6" l="1"/>
  <c r="X25" i="6" s="1"/>
  <c r="AF19" i="6"/>
  <c r="AH19" i="6" s="1"/>
  <c r="AD25" i="6"/>
  <c r="P9" i="6"/>
  <c r="Q9" i="6" s="1"/>
  <c r="R9" i="6" s="1"/>
  <c r="P10" i="6"/>
  <c r="Q10" i="6" s="1"/>
  <c r="R10" i="6" s="1"/>
  <c r="P11" i="6"/>
  <c r="Q11" i="6" s="1"/>
  <c r="R11" i="6" s="1"/>
  <c r="P12" i="6"/>
  <c r="Q12" i="6" s="1"/>
  <c r="R12" i="6" s="1"/>
  <c r="P13" i="6"/>
  <c r="Q13" i="6" s="1"/>
  <c r="R13" i="6" s="1"/>
  <c r="P14" i="6"/>
  <c r="Q14" i="6" s="1"/>
  <c r="R14" i="6" s="1"/>
  <c r="P15" i="6"/>
  <c r="Q15" i="6" s="1"/>
  <c r="R15" i="6" s="1"/>
  <c r="P16" i="6"/>
  <c r="Q16" i="6" s="1"/>
  <c r="P17" i="6"/>
  <c r="Q17" i="6" s="1"/>
  <c r="R17" i="6" s="1"/>
  <c r="P18" i="6"/>
  <c r="Q18" i="6" s="1"/>
  <c r="R18" i="6" s="1"/>
  <c r="P19" i="6"/>
  <c r="R19" i="6" s="1"/>
  <c r="P20" i="6"/>
  <c r="R20" i="6" s="1"/>
  <c r="P21" i="6"/>
  <c r="Q21" i="6" s="1"/>
  <c r="R21" i="6" s="1"/>
  <c r="P22" i="6"/>
  <c r="Q22" i="6" s="1"/>
  <c r="P23" i="6"/>
  <c r="Q23" i="6" s="1"/>
  <c r="P24" i="6"/>
  <c r="Q24" i="6" s="1"/>
  <c r="P25" i="6"/>
  <c r="P8" i="6"/>
  <c r="Q8" i="6" s="1"/>
  <c r="R8" i="6" s="1"/>
  <c r="J9" i="6"/>
  <c r="K9" i="6" s="1"/>
  <c r="AF9" i="6" s="1"/>
  <c r="AH9" i="6" s="1"/>
  <c r="J10" i="6"/>
  <c r="K10" i="6" s="1"/>
  <c r="AF10" i="6" s="1"/>
  <c r="AH10" i="6" s="1"/>
  <c r="J11" i="6"/>
  <c r="K11" i="6" s="1"/>
  <c r="AF11" i="6" s="1"/>
  <c r="AH11" i="6" s="1"/>
  <c r="J12" i="6"/>
  <c r="K12" i="6" s="1"/>
  <c r="AF12" i="6" s="1"/>
  <c r="AH12" i="6" s="1"/>
  <c r="J13" i="6"/>
  <c r="K13" i="6" s="1"/>
  <c r="AF13" i="6" s="1"/>
  <c r="AH13" i="6" s="1"/>
  <c r="J14" i="6"/>
  <c r="K14" i="6" s="1"/>
  <c r="AF14" i="6" s="1"/>
  <c r="AH14" i="6" s="1"/>
  <c r="J15" i="6"/>
  <c r="K15" i="6" s="1"/>
  <c r="AF15" i="6" s="1"/>
  <c r="AH15" i="6" s="1"/>
  <c r="J16" i="6"/>
  <c r="J17" i="6"/>
  <c r="K17" i="6" s="1"/>
  <c r="AF17" i="6" s="1"/>
  <c r="AH17" i="6" s="1"/>
  <c r="J18" i="6"/>
  <c r="K18" i="6" s="1"/>
  <c r="AF18" i="6" s="1"/>
  <c r="AH18" i="6" s="1"/>
  <c r="J19" i="6"/>
  <c r="J20" i="6"/>
  <c r="K20" i="6" s="1"/>
  <c r="AF20" i="6" s="1"/>
  <c r="AH20" i="6" s="1"/>
  <c r="J21" i="6"/>
  <c r="K21" i="6" s="1"/>
  <c r="AF21" i="6" s="1"/>
  <c r="AH21" i="6" s="1"/>
  <c r="J22" i="6"/>
  <c r="J23" i="6"/>
  <c r="J24" i="6"/>
  <c r="J25" i="6"/>
  <c r="J8" i="6"/>
  <c r="K8" i="6" s="1"/>
  <c r="AF8" i="6" s="1"/>
  <c r="AH8" i="6" s="1"/>
  <c r="R24" i="6" l="1"/>
  <c r="AF24" i="6"/>
  <c r="AH24" i="6" s="1"/>
  <c r="R22" i="6"/>
  <c r="AF22" i="6"/>
  <c r="AH22" i="6" s="1"/>
  <c r="R16" i="6"/>
  <c r="AF16" i="6"/>
  <c r="AH16" i="6" s="1"/>
  <c r="R23" i="6"/>
  <c r="AF23" i="6"/>
  <c r="AH23" i="6" s="1"/>
  <c r="L22" i="6"/>
  <c r="L21" i="6"/>
  <c r="L18" i="6"/>
  <c r="L14" i="6"/>
  <c r="L16" i="6"/>
  <c r="L12" i="6"/>
  <c r="L8" i="6"/>
  <c r="L11" i="6"/>
  <c r="L15" i="6"/>
  <c r="L17" i="6"/>
  <c r="L19" i="6"/>
  <c r="L10" i="6"/>
  <c r="L9" i="6"/>
  <c r="L24" i="6"/>
  <c r="L23" i="6"/>
  <c r="L13" i="6"/>
  <c r="L20" i="6"/>
  <c r="C3" i="7" l="1"/>
  <c r="C4" i="7"/>
  <c r="R25" i="6"/>
  <c r="L25" i="6"/>
  <c r="C2" i="7" l="1"/>
  <c r="C5" i="7" s="1"/>
</calcChain>
</file>

<file path=xl/sharedStrings.xml><?xml version="1.0" encoding="utf-8"?>
<sst xmlns="http://schemas.openxmlformats.org/spreadsheetml/2006/main" count="119" uniqueCount="78">
  <si>
    <t xml:space="preserve">UNIVERSIDAD TECNOLOGICA  DE PEREIRA </t>
  </si>
  <si>
    <t>REFERENCIA O DESCRIPCION</t>
  </si>
  <si>
    <t>UNIDAD DE MEDIDA</t>
  </si>
  <si>
    <t>CANTIDAD</t>
  </si>
  <si>
    <t>DESCRIPCION MARCA/ REFERENCIA/ESPECIFICACIONES OFERTADAS</t>
  </si>
  <si>
    <t>VALOR UNITARIO IVA INCLUIDO</t>
  </si>
  <si>
    <t>VALOR TOTAL</t>
  </si>
  <si>
    <t xml:space="preserve">TIEMPO DE ENTREGA </t>
  </si>
  <si>
    <t>NOMBRE DEL ELEMENTO</t>
  </si>
  <si>
    <t xml:space="preserve">VALOR TOTAL OFERTA </t>
  </si>
  <si>
    <t>MARCA</t>
  </si>
  <si>
    <t>VALOR UNITARIO ANTES DE IVA</t>
  </si>
  <si>
    <t>IVA</t>
  </si>
  <si>
    <t>MINIMO</t>
  </si>
  <si>
    <t>COMPARATIVO DE OFERTAS item 1 anexo 1</t>
  </si>
  <si>
    <t>subítem</t>
  </si>
  <si>
    <t>TOTAL</t>
  </si>
  <si>
    <t>NEC</t>
  </si>
  <si>
    <t>Camara Web</t>
  </si>
  <si>
    <t>MERGE SAS</t>
  </si>
  <si>
    <t>% IVA</t>
  </si>
  <si>
    <t>VALOR IVA</t>
  </si>
  <si>
    <t>GTI</t>
  </si>
  <si>
    <t>PPTO ASIGNADO</t>
  </si>
  <si>
    <t>CONVOCATORIA PUBLICA 09-DE 2022 
Compra de equipos audiovisuales para salas virtuales."</t>
  </si>
  <si>
    <t>INNVECTOR</t>
  </si>
  <si>
    <t>Capturadora De Audio:</t>
  </si>
  <si>
    <t>Marca: SHURE Entrada XLR / TRS</t>
  </si>
  <si>
    <t>unidad</t>
  </si>
  <si>
    <t>SHURE</t>
  </si>
  <si>
    <t>Microfono Para Videoconferencia:</t>
  </si>
  <si>
    <t>Marca: MAXHUB Â¿ Captacion vocal Â¿ Procesamiento interno para cancelacion de eco. Â¿ Sistema supresor de ruido. Â¿ Instalacion en techo Â¿ Funcion cascada para 2 microfonos.</t>
  </si>
  <si>
    <t>MAXHUB</t>
  </si>
  <si>
    <t>Sistema De Control:</t>
  </si>
  <si>
    <t>Control por voz con Alexa Echo DotÂ¿ Modelo: 4</t>
  </si>
  <si>
    <t>AMAZON</t>
  </si>
  <si>
    <t>Marca: MAXHUB Â¿ Modelo: PS-930 Â¿ Interfaz USB 3.0 Â¿ Resolucion: 4K Â¿ Campo de vision: 120 Â¿</t>
  </si>
  <si>
    <t>Camara Ptz</t>
  </si>
  <si>
    <t xml:space="preserve">Marca: SolidView Â¿ Zoom: 10X Â¿ Interfaz USB Â¿ Resolucion: 1920 x 1080 Â¿ Pan: 356  Â¿ Tilt: 120 </t>
  </si>
  <si>
    <t>SolidView</t>
  </si>
  <si>
    <t>Sistema De Transmision Y Colaboracion Inalambrica</t>
  </si>
  <si>
    <t>Marca: MAXHUBÂ¿ Modelo: AP-130Â¿ Resolucion hasta 4KÂ¿ Doble salida HDMIÂ¿ Baja latencia</t>
  </si>
  <si>
    <t>Matriz De Video Hdmi</t>
  </si>
  <si>
    <t xml:space="preserve"> Entradas: 4- Salidas: 4- Desembebedor de audio digital y analogo- Control a traves de RS232, IR,TCP y Panel frontal</t>
  </si>
  <si>
    <t>Solidview</t>
  </si>
  <si>
    <t>Parlantes Autopotenciados Kit</t>
  </si>
  <si>
    <t>Marca: AUDAC Â¿ Kit de 2 parlantes para funcion estereo Â¿ Sistema auto-potenciado Â¿ Potencia 2x40W RMS Â¿ 3 vias Â¿ Blindaje magnetico</t>
  </si>
  <si>
    <t>AUDAC</t>
  </si>
  <si>
    <t>Teclado De Control:</t>
  </si>
  <si>
    <t xml:space="preserve"> STREAM DECK 15 teclas LCD</t>
  </si>
  <si>
    <t>STREAM DECK</t>
  </si>
  <si>
    <t>Monitor Interactivo</t>
  </si>
  <si>
    <t>Marca: MAXHUB Â¿ Tamano: 75Â¿ Â¿ Tecnologia tactil de 20 toques Â¿ Sistema operativo Android Â¿ Vidrio templado antireflejo de 4 ~ 5mm Â¿ Marco de aluminio con un diseno elegante y ultradelgado</t>
  </si>
  <si>
    <t>Monitor De Video Industrial</t>
  </si>
  <si>
    <t>Marca: Samsung Â¿ Tamano de pantalla: 65Â¿ Â¿ Uso Comercial Industrial: 24/7 Â¿ Resolucion: 4K (3,840 x 2,160) Â¿ Conectividad: HDMI X 2 Â¿ Salida de audio digital Â¿ Conexion a red Wifi Â¿ Conexion a red RJ45 Â¿ Conexion USB</t>
  </si>
  <si>
    <t>SAMSUNG, LG</t>
  </si>
  <si>
    <t>Sistema Nvr Para Grabacion</t>
  </si>
  <si>
    <t>Tipo IPÂ¿ Numero de canales 32Â¿ Resolucion de grabacion maxima: 12MPÂ¿ Puerto SATA: 2Â¿ Puertos de red RJ45Â¿ Red 10/100/1000Â¿ Compresion H264, H265, MJPEGÂ¿ Incluye 2 discos duros de 1TB C/U</t>
  </si>
  <si>
    <t>Hikvision</t>
  </si>
  <si>
    <t>Videoproyector Wxga</t>
  </si>
  <si>
    <t>Marca: NEC - Modelo: NP-MC423Â¿ Luminosidad: 4200 ANSI LumensÂ¿ Resolucion: WXGA (1280 X 800)Â¿ Duracion de las lamparas de hasta 20.000 horas en ECO.Â¿ Conectividad digital: HDMI x 2.Â¿ Conectividad analoga: VGA x 1.Â¿ Salida para monitor VGA x 1.Â¿ Entrada y salida des-embebida de audio 3.5 mm.Â¿ Relacion de Contraste 20.000:1</t>
  </si>
  <si>
    <t>Capturadorade Audio Externa</t>
  </si>
  <si>
    <t>Capturadora de audio MVI Â¿ Entrada hibrida XLR/TRSÂ¿ USB 3.0</t>
  </si>
  <si>
    <t>Adaptador Puerto Tipo C A Tipo Usb A</t>
  </si>
  <si>
    <t>Adaptador puerto TIPO C a Tipo USB A</t>
  </si>
  <si>
    <t>Tipo Apple</t>
  </si>
  <si>
    <t>Camara Iptipo Domo</t>
  </si>
  <si>
    <t>Camara IP MP PoE PTZ para dia y noche Domo 2MP</t>
  </si>
  <si>
    <t>Multipuerto Tipo C Para Imac Completo</t>
  </si>
  <si>
    <t>USB Tipo C a HDMI Â¿ USB Tipo A</t>
  </si>
  <si>
    <t>CLARYCON SAS</t>
  </si>
  <si>
    <t>PROVEEDOR</t>
  </si>
  <si>
    <t>ITEMS</t>
  </si>
  <si>
    <t>VALOR ADJUDICADO</t>
  </si>
  <si>
    <t>1,2,5,6,7,10,11,14</t>
  </si>
  <si>
    <t>4,8,12,13,16</t>
  </si>
  <si>
    <t>ALBERTO ALVAREZ LÓPEZ GTI</t>
  </si>
  <si>
    <t>3,9,15,17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</si>
</sst>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&quot;$&quot;\ #,##0.00"/>
    <numFmt numFmtId="167" formatCode="_-&quot;$&quot;\ * #,##0_-;\-&quot;$&quot;\ * #,##0_-;_-&quot;$&quot;\ * &quot;-&quot;??_-;_-@_-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18"/>
      <color theme="3"/>
      <name val="Calibri"/>
      <family val="2"/>
      <scheme val="maj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3" fillId="0" borderId="1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11" fillId="7" borderId="9" applyNumberFormat="0" applyAlignment="0" applyProtection="0"/>
    <xf numFmtId="0" fontId="12" fillId="8" borderId="10" applyNumberFormat="0" applyAlignment="0" applyProtection="0"/>
    <xf numFmtId="0" fontId="13" fillId="8" borderId="9" applyNumberFormat="0" applyAlignment="0" applyProtection="0"/>
    <xf numFmtId="0" fontId="14" fillId="0" borderId="11" applyNumberFormat="0" applyFill="0" applyAlignment="0" applyProtection="0"/>
    <xf numFmtId="0" fontId="15" fillId="9" borderId="12" applyNumberFormat="0" applyAlignment="0" applyProtection="0"/>
    <xf numFmtId="0" fontId="18" fillId="0" borderId="14" applyNumberFormat="0" applyFill="0" applyAlignment="0" applyProtection="0"/>
    <xf numFmtId="0" fontId="2" fillId="0" borderId="1"/>
    <xf numFmtId="164" fontId="2" fillId="0" borderId="1" applyFont="0" applyFill="0" applyBorder="0" applyAlignment="0" applyProtection="0"/>
    <xf numFmtId="0" fontId="4" fillId="0" borderId="1" applyNumberFormat="0" applyFill="0" applyBorder="0" applyAlignment="0" applyProtection="0"/>
    <xf numFmtId="0" fontId="7" fillId="0" borderId="1" applyNumberFormat="0" applyFill="0" applyBorder="0" applyAlignment="0" applyProtection="0"/>
    <xf numFmtId="0" fontId="8" fillId="4" borderId="1" applyNumberFormat="0" applyBorder="0" applyAlignment="0" applyProtection="0"/>
    <xf numFmtId="0" fontId="9" fillId="5" borderId="1" applyNumberFormat="0" applyBorder="0" applyAlignment="0" applyProtection="0"/>
    <xf numFmtId="0" fontId="10" fillId="6" borderId="1" applyNumberFormat="0" applyBorder="0" applyAlignment="0" applyProtection="0"/>
    <xf numFmtId="0" fontId="16" fillId="0" borderId="1" applyNumberFormat="0" applyFill="0" applyBorder="0" applyAlignment="0" applyProtection="0"/>
    <xf numFmtId="0" fontId="2" fillId="10" borderId="13" applyNumberFormat="0" applyFont="0" applyAlignment="0" applyProtection="0"/>
    <xf numFmtId="0" fontId="17" fillId="0" borderId="1" applyNumberFormat="0" applyFill="0" applyBorder="0" applyAlignment="0" applyProtection="0"/>
    <xf numFmtId="0" fontId="19" fillId="11" borderId="1" applyNumberFormat="0" applyBorder="0" applyAlignment="0" applyProtection="0"/>
    <xf numFmtId="0" fontId="2" fillId="12" borderId="1" applyNumberFormat="0" applyBorder="0" applyAlignment="0" applyProtection="0"/>
    <xf numFmtId="0" fontId="2" fillId="13" borderId="1" applyNumberFormat="0" applyBorder="0" applyAlignment="0" applyProtection="0"/>
    <xf numFmtId="0" fontId="19" fillId="14" borderId="1" applyNumberFormat="0" applyBorder="0" applyAlignment="0" applyProtection="0"/>
    <xf numFmtId="0" fontId="19" fillId="15" borderId="1" applyNumberFormat="0" applyBorder="0" applyAlignment="0" applyProtection="0"/>
    <xf numFmtId="0" fontId="2" fillId="16" borderId="1" applyNumberFormat="0" applyBorder="0" applyAlignment="0" applyProtection="0"/>
    <xf numFmtId="0" fontId="2" fillId="17" borderId="1" applyNumberFormat="0" applyBorder="0" applyAlignment="0" applyProtection="0"/>
    <xf numFmtId="0" fontId="19" fillId="18" borderId="1" applyNumberFormat="0" applyBorder="0" applyAlignment="0" applyProtection="0"/>
    <xf numFmtId="0" fontId="19" fillId="19" borderId="1" applyNumberFormat="0" applyBorder="0" applyAlignment="0" applyProtection="0"/>
    <xf numFmtId="0" fontId="2" fillId="20" borderId="1" applyNumberFormat="0" applyBorder="0" applyAlignment="0" applyProtection="0"/>
    <xf numFmtId="0" fontId="2" fillId="21" borderId="1" applyNumberFormat="0" applyBorder="0" applyAlignment="0" applyProtection="0"/>
    <xf numFmtId="0" fontId="19" fillId="22" borderId="1" applyNumberFormat="0" applyBorder="0" applyAlignment="0" applyProtection="0"/>
    <xf numFmtId="0" fontId="19" fillId="23" borderId="1" applyNumberFormat="0" applyBorder="0" applyAlignment="0" applyProtection="0"/>
    <xf numFmtId="0" fontId="2" fillId="24" borderId="1" applyNumberFormat="0" applyBorder="0" applyAlignment="0" applyProtection="0"/>
    <xf numFmtId="0" fontId="2" fillId="25" borderId="1" applyNumberFormat="0" applyBorder="0" applyAlignment="0" applyProtection="0"/>
    <xf numFmtId="0" fontId="19" fillId="26" borderId="1" applyNumberFormat="0" applyBorder="0" applyAlignment="0" applyProtection="0"/>
    <xf numFmtId="0" fontId="19" fillId="27" borderId="1" applyNumberFormat="0" applyBorder="0" applyAlignment="0" applyProtection="0"/>
    <xf numFmtId="0" fontId="2" fillId="28" borderId="1" applyNumberFormat="0" applyBorder="0" applyAlignment="0" applyProtection="0"/>
    <xf numFmtId="0" fontId="2" fillId="29" borderId="1" applyNumberFormat="0" applyBorder="0" applyAlignment="0" applyProtection="0"/>
    <xf numFmtId="0" fontId="19" fillId="30" borderId="1" applyNumberFormat="0" applyBorder="0" applyAlignment="0" applyProtection="0"/>
    <xf numFmtId="0" fontId="19" fillId="31" borderId="1" applyNumberFormat="0" applyBorder="0" applyAlignment="0" applyProtection="0"/>
    <xf numFmtId="0" fontId="2" fillId="32" borderId="1" applyNumberFormat="0" applyBorder="0" applyAlignment="0" applyProtection="0"/>
    <xf numFmtId="0" fontId="2" fillId="33" borderId="1" applyNumberFormat="0" applyBorder="0" applyAlignment="0" applyProtection="0"/>
    <xf numFmtId="0" fontId="19" fillId="34" borderId="1" applyNumberFormat="0" applyBorder="0" applyAlignment="0" applyProtection="0"/>
    <xf numFmtId="164" fontId="20" fillId="0" borderId="0" applyFont="0" applyFill="0" applyBorder="0" applyAlignment="0" applyProtection="0"/>
    <xf numFmtId="0" fontId="1" fillId="0" borderId="1"/>
    <xf numFmtId="0" fontId="26" fillId="0" borderId="1" applyNumberFormat="0" applyFill="0" applyBorder="0" applyAlignment="0" applyProtection="0"/>
    <xf numFmtId="0" fontId="8" fillId="4" borderId="1" applyNumberFormat="0" applyBorder="0" applyAlignment="0" applyProtection="0"/>
    <xf numFmtId="0" fontId="1" fillId="10" borderId="13" applyNumberFormat="0" applyFont="0" applyAlignment="0" applyProtection="0"/>
    <xf numFmtId="0" fontId="1" fillId="12" borderId="1" applyNumberFormat="0" applyBorder="0" applyAlignment="0" applyProtection="0"/>
    <xf numFmtId="0" fontId="1" fillId="13" borderId="1" applyNumberFormat="0" applyBorder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44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27" fillId="0" borderId="0" applyFont="0" applyFill="0" applyBorder="0" applyAlignment="0" applyProtection="0"/>
  </cellStyleXfs>
  <cellXfs count="48">
    <xf numFmtId="0" fontId="0" fillId="0" borderId="0" xfId="0" applyFont="1" applyAlignment="1"/>
    <xf numFmtId="0" fontId="23" fillId="0" borderId="0" xfId="0" applyFont="1" applyAlignment="1"/>
    <xf numFmtId="0" fontId="24" fillId="2" borderId="0" xfId="0" applyFont="1" applyFill="1" applyProtection="1">
      <protection locked="0"/>
    </xf>
    <xf numFmtId="0" fontId="22" fillId="3" borderId="2" xfId="0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center" wrapText="1"/>
    </xf>
    <xf numFmtId="3" fontId="22" fillId="36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35" borderId="3" xfId="0" applyNumberFormat="1" applyFont="1" applyFill="1" applyBorder="1" applyAlignment="1" applyProtection="1">
      <alignment horizontal="center" vertical="center" wrapText="1"/>
      <protection locked="0"/>
    </xf>
    <xf numFmtId="3" fontId="22" fillId="35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37" borderId="3" xfId="0" applyNumberFormat="1" applyFont="1" applyFill="1" applyBorder="1" applyAlignment="1" applyProtection="1">
      <alignment horizontal="center" vertical="center" wrapText="1"/>
      <protection locked="0"/>
    </xf>
    <xf numFmtId="3" fontId="22" fillId="37" borderId="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/>
    <xf numFmtId="165" fontId="23" fillId="0" borderId="2" xfId="45" applyNumberFormat="1" applyFont="1" applyBorder="1" applyAlignment="1">
      <alignment horizontal="center" vertical="center"/>
    </xf>
    <xf numFmtId="0" fontId="23" fillId="36" borderId="2" xfId="0" applyFont="1" applyFill="1" applyBorder="1" applyAlignment="1">
      <alignment horizontal="center" vertical="center"/>
    </xf>
    <xf numFmtId="166" fontId="21" fillId="0" borderId="2" xfId="0" applyNumberFormat="1" applyFont="1" applyBorder="1" applyAlignment="1">
      <alignment horizontal="center" vertical="center" wrapText="1"/>
    </xf>
    <xf numFmtId="3" fontId="22" fillId="36" borderId="3" xfId="0" applyNumberFormat="1" applyFont="1" applyFill="1" applyBorder="1" applyAlignment="1" applyProtection="1">
      <alignment horizontal="center" vertical="center" wrapText="1"/>
      <protection locked="0"/>
    </xf>
    <xf numFmtId="165" fontId="23" fillId="38" borderId="2" xfId="45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3" fontId="22" fillId="36" borderId="3" xfId="0" applyNumberFormat="1" applyFont="1" applyFill="1" applyBorder="1" applyAlignment="1" applyProtection="1">
      <alignment horizontal="center" vertical="center" wrapText="1"/>
      <protection locked="0"/>
    </xf>
    <xf numFmtId="9" fontId="21" fillId="0" borderId="2" xfId="64" applyFont="1" applyBorder="1" applyAlignment="1">
      <alignment horizontal="center" vertical="center" wrapText="1"/>
    </xf>
    <xf numFmtId="167" fontId="21" fillId="35" borderId="2" xfId="62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39" borderId="2" xfId="0" applyFont="1" applyFill="1" applyBorder="1" applyAlignment="1">
      <alignment horizontal="center" vertical="center" wrapText="1"/>
    </xf>
    <xf numFmtId="44" fontId="23" fillId="36" borderId="2" xfId="45" applyNumberFormat="1" applyFont="1" applyFill="1" applyBorder="1" applyAlignment="1">
      <alignment horizontal="center" vertical="center"/>
    </xf>
    <xf numFmtId="44" fontId="23" fillId="35" borderId="2" xfId="45" applyNumberFormat="1" applyFont="1" applyFill="1" applyBorder="1" applyAlignment="1">
      <alignment horizontal="center" vertical="center"/>
    </xf>
    <xf numFmtId="3" fontId="22" fillId="40" borderId="3" xfId="0" applyNumberFormat="1" applyFont="1" applyFill="1" applyBorder="1" applyAlignment="1" applyProtection="1">
      <alignment horizontal="center" vertical="center" wrapText="1"/>
      <protection locked="0"/>
    </xf>
    <xf numFmtId="3" fontId="22" fillId="40" borderId="2" xfId="0" applyNumberFormat="1" applyFont="1" applyFill="1" applyBorder="1" applyAlignment="1" applyProtection="1">
      <alignment horizontal="center" vertical="center" wrapText="1"/>
      <protection locked="0"/>
    </xf>
    <xf numFmtId="9" fontId="23" fillId="0" borderId="2" xfId="64" applyFont="1" applyBorder="1" applyAlignment="1">
      <alignment horizontal="center" vertical="center"/>
    </xf>
    <xf numFmtId="165" fontId="25" fillId="40" borderId="2" xfId="45" applyNumberFormat="1" applyFont="1" applyFill="1" applyBorder="1" applyAlignment="1">
      <alignment horizontal="center" vertical="center"/>
    </xf>
    <xf numFmtId="9" fontId="23" fillId="0" borderId="2" xfId="0" applyNumberFormat="1" applyFont="1" applyBorder="1" applyAlignment="1">
      <alignment horizontal="center" vertical="center"/>
    </xf>
    <xf numFmtId="165" fontId="23" fillId="0" borderId="2" xfId="0" applyNumberFormat="1" applyFont="1" applyBorder="1" applyAlignment="1"/>
    <xf numFmtId="165" fontId="25" fillId="37" borderId="2" xfId="0" applyNumberFormat="1" applyFont="1" applyFill="1" applyBorder="1" applyAlignment="1">
      <alignment vertical="center"/>
    </xf>
    <xf numFmtId="0" fontId="25" fillId="0" borderId="2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22" fillId="2" borderId="0" xfId="0" applyFont="1" applyFill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3" fontId="22" fillId="36" borderId="15" xfId="0" applyNumberFormat="1" applyFont="1" applyFill="1" applyBorder="1" applyAlignment="1" applyProtection="1">
      <alignment horizontal="center" vertical="center" wrapText="1"/>
      <protection locked="0"/>
    </xf>
    <xf numFmtId="3" fontId="22" fillId="36" borderId="4" xfId="0" applyNumberFormat="1" applyFont="1" applyFill="1" applyBorder="1" applyAlignment="1" applyProtection="1">
      <alignment horizontal="center" vertical="center" wrapText="1"/>
      <protection locked="0"/>
    </xf>
    <xf numFmtId="3" fontId="22" fillId="35" borderId="5" xfId="0" applyNumberFormat="1" applyFont="1" applyFill="1" applyBorder="1" applyAlignment="1" applyProtection="1">
      <alignment horizontal="center" vertical="center" wrapText="1"/>
      <protection locked="0"/>
    </xf>
    <xf numFmtId="3" fontId="22" fillId="37" borderId="5" xfId="0" applyNumberFormat="1" applyFont="1" applyFill="1" applyBorder="1" applyAlignment="1" applyProtection="1">
      <alignment horizontal="center" vertical="center" wrapText="1"/>
      <protection locked="0"/>
    </xf>
    <xf numFmtId="3" fontId="22" fillId="4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/>
    </xf>
    <xf numFmtId="165" fontId="0" fillId="0" borderId="2" xfId="45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</cellXfs>
  <cellStyles count="65">
    <cellStyle name="20% - Énfasis1 2" xfId="22" xr:uid="{00000000-0005-0000-0000-000000000000}"/>
    <cellStyle name="20% - Énfasis1 3" xfId="50" xr:uid="{00000000-0005-0000-0000-000001000000}"/>
    <cellStyle name="20% - Énfasis2 2" xfId="26" xr:uid="{00000000-0005-0000-0000-000002000000}"/>
    <cellStyle name="20% - Énfasis2 3" xfId="52" xr:uid="{00000000-0005-0000-0000-000003000000}"/>
    <cellStyle name="20% - Énfasis3 2" xfId="30" xr:uid="{00000000-0005-0000-0000-000004000000}"/>
    <cellStyle name="20% - Énfasis3 3" xfId="54" xr:uid="{00000000-0005-0000-0000-000005000000}"/>
    <cellStyle name="20% - Énfasis4 2" xfId="34" xr:uid="{00000000-0005-0000-0000-000006000000}"/>
    <cellStyle name="20% - Énfasis4 3" xfId="56" xr:uid="{00000000-0005-0000-0000-000007000000}"/>
    <cellStyle name="20% - Énfasis5 2" xfId="38" xr:uid="{00000000-0005-0000-0000-000008000000}"/>
    <cellStyle name="20% - Énfasis5 3" xfId="58" xr:uid="{00000000-0005-0000-0000-000009000000}"/>
    <cellStyle name="20% - Énfasis6 2" xfId="42" xr:uid="{00000000-0005-0000-0000-00000A000000}"/>
    <cellStyle name="20% - Énfasis6 3" xfId="60" xr:uid="{00000000-0005-0000-0000-00000B000000}"/>
    <cellStyle name="40% - Énfasis1 2" xfId="23" xr:uid="{00000000-0005-0000-0000-00000C000000}"/>
    <cellStyle name="40% - Énfasis1 3" xfId="51" xr:uid="{00000000-0005-0000-0000-00000D000000}"/>
    <cellStyle name="40% - Énfasis2 2" xfId="27" xr:uid="{00000000-0005-0000-0000-00000E000000}"/>
    <cellStyle name="40% - Énfasis2 3" xfId="53" xr:uid="{00000000-0005-0000-0000-00000F000000}"/>
    <cellStyle name="40% - Énfasis3 2" xfId="31" xr:uid="{00000000-0005-0000-0000-000010000000}"/>
    <cellStyle name="40% - Énfasis3 3" xfId="55" xr:uid="{00000000-0005-0000-0000-000011000000}"/>
    <cellStyle name="40% - Énfasis4 2" xfId="35" xr:uid="{00000000-0005-0000-0000-000012000000}"/>
    <cellStyle name="40% - Énfasis4 3" xfId="57" xr:uid="{00000000-0005-0000-0000-000013000000}"/>
    <cellStyle name="40% - Énfasis5 2" xfId="39" xr:uid="{00000000-0005-0000-0000-000014000000}"/>
    <cellStyle name="40% - Énfasis5 3" xfId="59" xr:uid="{00000000-0005-0000-0000-000015000000}"/>
    <cellStyle name="40% - Énfasis6 2" xfId="43" xr:uid="{00000000-0005-0000-0000-000016000000}"/>
    <cellStyle name="40% - Énfasis6 3" xfId="61" xr:uid="{00000000-0005-0000-0000-000017000000}"/>
    <cellStyle name="60% - Énfasis1 2" xfId="24" xr:uid="{00000000-0005-0000-0000-000018000000}"/>
    <cellStyle name="60% - Énfasis2 2" xfId="28" xr:uid="{00000000-0005-0000-0000-000019000000}"/>
    <cellStyle name="60% - Énfasis3 2" xfId="32" xr:uid="{00000000-0005-0000-0000-00001A000000}"/>
    <cellStyle name="60% - Énfasis4 2" xfId="36" xr:uid="{00000000-0005-0000-0000-00001B000000}"/>
    <cellStyle name="60% - Énfasis5 2" xfId="40" xr:uid="{00000000-0005-0000-0000-00001C000000}"/>
    <cellStyle name="60% - Énfasis6 2" xfId="44" xr:uid="{00000000-0005-0000-0000-00001D000000}"/>
    <cellStyle name="Buena 2" xfId="15" xr:uid="{00000000-0005-0000-0000-00001E000000}"/>
    <cellStyle name="Bueno 2" xfId="48" xr:uid="{00000000-0005-0000-0000-00001F000000}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 xr:uid="{00000000-0005-0000-0000-000024000000}"/>
    <cellStyle name="Énfasis1 2" xfId="21" xr:uid="{00000000-0005-0000-0000-000025000000}"/>
    <cellStyle name="Énfasis2 2" xfId="25" xr:uid="{00000000-0005-0000-0000-000026000000}"/>
    <cellStyle name="Énfasis3 2" xfId="29" xr:uid="{00000000-0005-0000-0000-000027000000}"/>
    <cellStyle name="Énfasis4 2" xfId="33" xr:uid="{00000000-0005-0000-0000-000028000000}"/>
    <cellStyle name="Énfasis5 2" xfId="37" xr:uid="{00000000-0005-0000-0000-000029000000}"/>
    <cellStyle name="Énfasis6 2" xfId="41" xr:uid="{00000000-0005-0000-0000-00002A000000}"/>
    <cellStyle name="Entrada" xfId="5" builtinId="20" customBuiltin="1"/>
    <cellStyle name="Excel Built-in Normal" xfId="1" xr:uid="{00000000-0005-0000-0000-00002C000000}"/>
    <cellStyle name="Incorrecto 2" xfId="16" xr:uid="{00000000-0005-0000-0000-00002D000000}"/>
    <cellStyle name="Moneda" xfId="45" builtinId="4"/>
    <cellStyle name="Moneda 2" xfId="12" xr:uid="{00000000-0005-0000-0000-00002F000000}"/>
    <cellStyle name="Moneda 3" xfId="62" xr:uid="{00000000-0005-0000-0000-000030000000}"/>
    <cellStyle name="Neutral 2" xfId="17" xr:uid="{00000000-0005-0000-0000-000031000000}"/>
    <cellStyle name="Normal" xfId="0" builtinId="0"/>
    <cellStyle name="Normal 2" xfId="11" xr:uid="{00000000-0005-0000-0000-000033000000}"/>
    <cellStyle name="Normal 3" xfId="46" xr:uid="{00000000-0005-0000-0000-000034000000}"/>
    <cellStyle name="Notas 2" xfId="19" xr:uid="{00000000-0005-0000-0000-000035000000}"/>
    <cellStyle name="Notas 3" xfId="49" xr:uid="{00000000-0005-0000-0000-000036000000}"/>
    <cellStyle name="Porcentaje" xfId="64" builtinId="5"/>
    <cellStyle name="Porcentaje 2" xfId="63" xr:uid="{00000000-0005-0000-0000-000038000000}"/>
    <cellStyle name="Salida" xfId="6" builtinId="21" customBuiltin="1"/>
    <cellStyle name="Texto de advertencia 2" xfId="18" xr:uid="{00000000-0005-0000-0000-00003A000000}"/>
    <cellStyle name="Texto explicativo 2" xfId="20" xr:uid="{00000000-0005-0000-0000-00003B000000}"/>
    <cellStyle name="Título 2" xfId="3" builtinId="17" customBuiltin="1"/>
    <cellStyle name="Título 3" xfId="4" builtinId="18" customBuiltin="1"/>
    <cellStyle name="Título 4" xfId="13" xr:uid="{00000000-0005-0000-0000-00003E000000}"/>
    <cellStyle name="Título 5" xfId="47" xr:uid="{00000000-0005-0000-0000-00003F000000}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0"/>
  <sheetViews>
    <sheetView topLeftCell="F4" zoomScale="86" zoomScaleNormal="86" workbookViewId="0">
      <selection activeCell="AG26" sqref="AG26"/>
    </sheetView>
  </sheetViews>
  <sheetFormatPr baseColWidth="10" defaultRowHeight="11.25" x14ac:dyDescent="0.2"/>
  <cols>
    <col min="1" max="1" width="9" style="1" customWidth="1"/>
    <col min="2" max="2" width="27.7109375" style="1" bestFit="1" customWidth="1"/>
    <col min="3" max="3" width="38.85546875" style="1" customWidth="1"/>
    <col min="4" max="4" width="10.140625" style="1" bestFit="1" customWidth="1"/>
    <col min="5" max="5" width="14.140625" style="1" customWidth="1"/>
    <col min="6" max="6" width="11.5703125" style="1" customWidth="1"/>
    <col min="7" max="7" width="17" style="1" hidden="1" customWidth="1"/>
    <col min="8" max="8" width="13.85546875" style="1" bestFit="1" customWidth="1"/>
    <col min="9" max="9" width="13.85546875" style="1" customWidth="1"/>
    <col min="10" max="10" width="13.140625" style="1" bestFit="1" customWidth="1"/>
    <col min="11" max="11" width="13.7109375" style="1" customWidth="1"/>
    <col min="12" max="12" width="14.5703125" style="1" customWidth="1"/>
    <col min="13" max="13" width="10.42578125" style="1" bestFit="1" customWidth="1"/>
    <col min="14" max="14" width="13.140625" style="1" bestFit="1" customWidth="1"/>
    <col min="15" max="15" width="13.140625" style="1" customWidth="1"/>
    <col min="16" max="16" width="12.5703125" style="1" customWidth="1"/>
    <col min="17" max="17" width="13.7109375" style="1" bestFit="1" customWidth="1"/>
    <col min="18" max="18" width="14.42578125" style="1" bestFit="1" customWidth="1"/>
    <col min="19" max="19" width="10.42578125" style="1" bestFit="1" customWidth="1"/>
    <col min="20" max="23" width="11" style="1" customWidth="1"/>
    <col min="24" max="24" width="16" style="1" bestFit="1" customWidth="1"/>
    <col min="25" max="25" width="11" style="1" customWidth="1"/>
    <col min="26" max="26" width="12.85546875" style="1" hidden="1" customWidth="1"/>
    <col min="27" max="27" width="10.42578125" style="1" hidden="1" customWidth="1"/>
    <col min="28" max="28" width="12.5703125" style="1" hidden="1" customWidth="1"/>
    <col min="29" max="29" width="11.42578125" style="1" hidden="1" customWidth="1"/>
    <col min="30" max="30" width="14.42578125" style="1" hidden="1" customWidth="1"/>
    <col min="31" max="31" width="11.42578125" style="1" hidden="1" customWidth="1"/>
    <col min="32" max="33" width="25" style="1" customWidth="1"/>
    <col min="34" max="34" width="27" style="1" customWidth="1"/>
    <col min="35" max="35" width="13.28515625" style="1" bestFit="1" customWidth="1"/>
    <col min="36" max="16384" width="11.42578125" style="1"/>
  </cols>
  <sheetData>
    <row r="1" spans="1:35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18"/>
    </row>
    <row r="2" spans="1:35" ht="38.25" customHeight="1" x14ac:dyDescent="0.2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19"/>
    </row>
    <row r="3" spans="1:35" x14ac:dyDescent="0.2">
      <c r="A3" s="39" t="s">
        <v>14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20"/>
    </row>
    <row r="4" spans="1:35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20"/>
    </row>
    <row r="5" spans="1:35" x14ac:dyDescent="0.2">
      <c r="A5" s="2"/>
      <c r="B5" s="2"/>
      <c r="C5" s="2"/>
      <c r="D5" s="2"/>
      <c r="E5" s="2"/>
      <c r="F5" s="2"/>
    </row>
    <row r="6" spans="1:35" ht="27" customHeight="1" x14ac:dyDescent="0.2">
      <c r="A6" s="2"/>
      <c r="B6" s="2"/>
      <c r="C6" s="2"/>
      <c r="D6" s="2"/>
      <c r="E6" s="2"/>
      <c r="F6" s="2"/>
      <c r="G6" s="40" t="s">
        <v>19</v>
      </c>
      <c r="H6" s="41"/>
      <c r="I6" s="41"/>
      <c r="J6" s="41"/>
      <c r="K6" s="41"/>
      <c r="L6" s="41"/>
      <c r="M6" s="41"/>
      <c r="N6" s="42" t="s">
        <v>22</v>
      </c>
      <c r="O6" s="42"/>
      <c r="P6" s="42"/>
      <c r="Q6" s="42"/>
      <c r="R6" s="42"/>
      <c r="S6" s="42"/>
      <c r="T6" s="44" t="s">
        <v>70</v>
      </c>
      <c r="U6" s="44"/>
      <c r="V6" s="44"/>
      <c r="W6" s="44"/>
      <c r="X6" s="44"/>
      <c r="Y6" s="44"/>
      <c r="Z6" s="43" t="s">
        <v>25</v>
      </c>
      <c r="AA6" s="43"/>
      <c r="AB6" s="43"/>
      <c r="AC6" s="43"/>
      <c r="AD6" s="43"/>
      <c r="AE6" s="43"/>
    </row>
    <row r="7" spans="1:35" ht="56.25" x14ac:dyDescent="0.2">
      <c r="A7" s="3" t="s">
        <v>15</v>
      </c>
      <c r="B7" s="3" t="s">
        <v>8</v>
      </c>
      <c r="C7" s="3" t="s">
        <v>1</v>
      </c>
      <c r="D7" s="3" t="s">
        <v>10</v>
      </c>
      <c r="E7" s="3" t="s">
        <v>2</v>
      </c>
      <c r="F7" s="4" t="s">
        <v>3</v>
      </c>
      <c r="G7" s="15" t="s">
        <v>4</v>
      </c>
      <c r="H7" s="15" t="s">
        <v>11</v>
      </c>
      <c r="I7" s="21" t="s">
        <v>20</v>
      </c>
      <c r="J7" s="15" t="s">
        <v>21</v>
      </c>
      <c r="K7" s="5" t="s">
        <v>5</v>
      </c>
      <c r="L7" s="5" t="s">
        <v>6</v>
      </c>
      <c r="M7" s="5" t="s">
        <v>7</v>
      </c>
      <c r="N7" s="6" t="s">
        <v>11</v>
      </c>
      <c r="O7" s="6" t="s">
        <v>20</v>
      </c>
      <c r="P7" s="6" t="s">
        <v>12</v>
      </c>
      <c r="Q7" s="7" t="s">
        <v>5</v>
      </c>
      <c r="R7" s="7" t="s">
        <v>6</v>
      </c>
      <c r="S7" s="7" t="s">
        <v>7</v>
      </c>
      <c r="T7" s="28" t="s">
        <v>11</v>
      </c>
      <c r="U7" s="28" t="s">
        <v>20</v>
      </c>
      <c r="V7" s="28" t="s">
        <v>12</v>
      </c>
      <c r="W7" s="29" t="s">
        <v>5</v>
      </c>
      <c r="X7" s="29" t="s">
        <v>6</v>
      </c>
      <c r="Y7" s="29" t="s">
        <v>7</v>
      </c>
      <c r="Z7" s="8" t="s">
        <v>11</v>
      </c>
      <c r="AA7" s="8" t="s">
        <v>20</v>
      </c>
      <c r="AB7" s="8" t="s">
        <v>12</v>
      </c>
      <c r="AC7" s="9" t="s">
        <v>5</v>
      </c>
      <c r="AD7" s="9" t="s">
        <v>6</v>
      </c>
      <c r="AE7" s="9" t="s">
        <v>7</v>
      </c>
      <c r="AF7" s="10" t="s">
        <v>13</v>
      </c>
      <c r="AG7" s="10" t="s">
        <v>16</v>
      </c>
      <c r="AH7" s="10"/>
      <c r="AI7" s="10" t="s">
        <v>23</v>
      </c>
    </row>
    <row r="8" spans="1:35" ht="26.25" customHeight="1" x14ac:dyDescent="0.2">
      <c r="A8" s="3">
        <v>1</v>
      </c>
      <c r="B8" s="24" t="s">
        <v>26</v>
      </c>
      <c r="C8" s="24" t="s">
        <v>27</v>
      </c>
      <c r="D8" s="24" t="s">
        <v>28</v>
      </c>
      <c r="E8" s="24" t="s">
        <v>29</v>
      </c>
      <c r="F8" s="24">
        <v>12</v>
      </c>
      <c r="G8" s="11"/>
      <c r="H8" s="14">
        <v>526240</v>
      </c>
      <c r="I8" s="22">
        <v>0.19</v>
      </c>
      <c r="J8" s="12">
        <f>H8*I8</f>
        <v>99985.600000000006</v>
      </c>
      <c r="K8" s="16">
        <f>H8+J8</f>
        <v>626225.6</v>
      </c>
      <c r="L8" s="26">
        <f>K8*F8</f>
        <v>7514707.1999999993</v>
      </c>
      <c r="M8" s="12"/>
      <c r="N8" s="23">
        <v>545477</v>
      </c>
      <c r="O8" s="22">
        <v>0.19</v>
      </c>
      <c r="P8" s="12">
        <f>N8*O8</f>
        <v>103640.63</v>
      </c>
      <c r="Q8" s="16">
        <f>N8+P8</f>
        <v>649117.63</v>
      </c>
      <c r="R8" s="27">
        <f t="shared" ref="R8:R24" si="0">Q8*F8</f>
        <v>7789411.5600000005</v>
      </c>
      <c r="S8" s="12"/>
      <c r="T8" s="12">
        <v>760000</v>
      </c>
      <c r="U8" s="30">
        <v>0.19</v>
      </c>
      <c r="V8" s="12">
        <f>T8*U8</f>
        <v>144400</v>
      </c>
      <c r="W8" s="16">
        <f>T8+V8</f>
        <v>904400</v>
      </c>
      <c r="X8" s="12">
        <f>W8*F8</f>
        <v>10852800</v>
      </c>
      <c r="Y8" s="12"/>
      <c r="Z8" s="12"/>
      <c r="AA8" s="11"/>
      <c r="AB8" s="33"/>
      <c r="AC8" s="33"/>
      <c r="AD8" s="33"/>
      <c r="AE8" s="11"/>
      <c r="AF8" s="12">
        <f>MIN(K8,Q8,W8,AC8)</f>
        <v>626225.6</v>
      </c>
      <c r="AG8" s="12">
        <f>ROUND(AF8*F8,0)</f>
        <v>7514707</v>
      </c>
      <c r="AH8" s="13" t="str">
        <f>IF(AF8=K8,$G$6,IF(AF8=Q8,$N$6,IF(AF8=W8,$T$6,IF(AF8=AC8,$Z$6))))</f>
        <v>MERGE SAS</v>
      </c>
      <c r="AI8" s="12">
        <v>904400</v>
      </c>
    </row>
    <row r="9" spans="1:35" ht="45" x14ac:dyDescent="0.2">
      <c r="A9" s="3">
        <v>2</v>
      </c>
      <c r="B9" s="24" t="s">
        <v>30</v>
      </c>
      <c r="C9" s="24" t="s">
        <v>31</v>
      </c>
      <c r="D9" s="24" t="s">
        <v>28</v>
      </c>
      <c r="E9" s="24" t="s">
        <v>32</v>
      </c>
      <c r="F9" s="24">
        <v>24</v>
      </c>
      <c r="G9" s="11"/>
      <c r="H9" s="14">
        <v>1413270</v>
      </c>
      <c r="I9" s="22">
        <v>0.19</v>
      </c>
      <c r="J9" s="12">
        <f t="shared" ref="J9:J25" si="1">H9*I9</f>
        <v>268521.3</v>
      </c>
      <c r="K9" s="16">
        <f t="shared" ref="K9:K21" si="2">H9+J9</f>
        <v>1681791.3</v>
      </c>
      <c r="L9" s="26">
        <f t="shared" ref="L9:L24" si="3">K9*F9</f>
        <v>40362991.200000003</v>
      </c>
      <c r="M9" s="12"/>
      <c r="N9" s="23">
        <v>1575000</v>
      </c>
      <c r="O9" s="22">
        <v>0.19</v>
      </c>
      <c r="P9" s="12">
        <f t="shared" ref="P9:P25" si="4">N9*O9</f>
        <v>299250</v>
      </c>
      <c r="Q9" s="16">
        <f t="shared" ref="Q9:Q24" si="5">N9+P9</f>
        <v>1874250</v>
      </c>
      <c r="R9" s="27">
        <f t="shared" si="0"/>
        <v>44982000</v>
      </c>
      <c r="S9" s="12"/>
      <c r="T9" s="12">
        <v>1600000</v>
      </c>
      <c r="U9" s="30">
        <v>0.19</v>
      </c>
      <c r="V9" s="12">
        <f t="shared" ref="V9:V26" si="6">T9*U9</f>
        <v>304000</v>
      </c>
      <c r="W9" s="16">
        <f t="shared" ref="W9:W26" si="7">T9+V9</f>
        <v>1904000</v>
      </c>
      <c r="X9" s="12">
        <f t="shared" ref="X9:X26" si="8">W9*F9</f>
        <v>45696000</v>
      </c>
      <c r="Y9" s="12"/>
      <c r="Z9" s="12">
        <v>1839200</v>
      </c>
      <c r="AA9" s="32">
        <v>0.19</v>
      </c>
      <c r="AB9" s="33">
        <f t="shared" ref="AB9:AB25" si="9">Z9*AA9</f>
        <v>349448</v>
      </c>
      <c r="AC9" s="33">
        <f t="shared" ref="AC9:AC18" si="10">Z9+AB9</f>
        <v>2188648</v>
      </c>
      <c r="AD9" s="33">
        <f t="shared" ref="AD9:AD18" si="11">AC9*F9</f>
        <v>52527552</v>
      </c>
      <c r="AE9" s="11"/>
      <c r="AF9" s="12">
        <f t="shared" ref="AF9:AF24" si="12">MIN(K9,Q9,W9,AC9)</f>
        <v>1681791.3</v>
      </c>
      <c r="AG9" s="12">
        <f t="shared" ref="AG9:AG25" si="13">ROUND(AF9*F9,0)</f>
        <v>40362991</v>
      </c>
      <c r="AH9" s="13" t="str">
        <f t="shared" ref="AH9:AH24" si="14">IF(AF9=K9,$G$6,IF(AF9=Q9,$N$6,IF(AF9=W9,$T$6,IF(AF9=AC9,$Z$6))))</f>
        <v>MERGE SAS</v>
      </c>
      <c r="AI9" s="12">
        <v>2189600</v>
      </c>
    </row>
    <row r="10" spans="1:35" ht="74.25" customHeight="1" x14ac:dyDescent="0.2">
      <c r="A10" s="3">
        <v>3</v>
      </c>
      <c r="B10" s="24" t="s">
        <v>33</v>
      </c>
      <c r="C10" s="24" t="s">
        <v>34</v>
      </c>
      <c r="D10" s="24" t="s">
        <v>28</v>
      </c>
      <c r="E10" s="24" t="s">
        <v>35</v>
      </c>
      <c r="F10" s="24">
        <v>12</v>
      </c>
      <c r="G10" s="11"/>
      <c r="H10" s="14">
        <v>293524</v>
      </c>
      <c r="I10" s="22">
        <v>0.19</v>
      </c>
      <c r="J10" s="12">
        <f t="shared" si="1"/>
        <v>55769.56</v>
      </c>
      <c r="K10" s="16">
        <f t="shared" si="2"/>
        <v>349293.56</v>
      </c>
      <c r="L10" s="26">
        <f t="shared" si="3"/>
        <v>4191522.7199999997</v>
      </c>
      <c r="M10" s="12"/>
      <c r="N10" s="23">
        <v>256818</v>
      </c>
      <c r="O10" s="22">
        <v>0.19</v>
      </c>
      <c r="P10" s="12">
        <f t="shared" si="4"/>
        <v>48795.42</v>
      </c>
      <c r="Q10" s="16">
        <f t="shared" si="5"/>
        <v>305613.42</v>
      </c>
      <c r="R10" s="27">
        <f t="shared" si="0"/>
        <v>3667361.04</v>
      </c>
      <c r="S10" s="12"/>
      <c r="T10" s="12">
        <v>760000</v>
      </c>
      <c r="U10" s="30">
        <v>0.19</v>
      </c>
      <c r="V10" s="12">
        <f t="shared" si="6"/>
        <v>144400</v>
      </c>
      <c r="W10" s="16">
        <f t="shared" si="7"/>
        <v>904400</v>
      </c>
      <c r="X10" s="12">
        <f t="shared" si="8"/>
        <v>10852800</v>
      </c>
      <c r="Y10" s="12"/>
      <c r="Z10" s="12"/>
      <c r="AA10" s="11"/>
      <c r="AB10" s="33"/>
      <c r="AC10" s="33"/>
      <c r="AD10" s="33"/>
      <c r="AE10" s="11"/>
      <c r="AF10" s="12">
        <f t="shared" si="12"/>
        <v>305613.42</v>
      </c>
      <c r="AG10" s="12">
        <f t="shared" si="13"/>
        <v>3667361</v>
      </c>
      <c r="AH10" s="13" t="str">
        <f t="shared" si="14"/>
        <v>GTI</v>
      </c>
      <c r="AI10" s="12">
        <v>1130500</v>
      </c>
    </row>
    <row r="11" spans="1:35" ht="92.25" customHeight="1" x14ac:dyDescent="0.2">
      <c r="A11" s="3">
        <v>4</v>
      </c>
      <c r="B11" s="24" t="s">
        <v>18</v>
      </c>
      <c r="C11" s="24" t="s">
        <v>36</v>
      </c>
      <c r="D11" s="24" t="s">
        <v>28</v>
      </c>
      <c r="E11" s="24" t="s">
        <v>32</v>
      </c>
      <c r="F11" s="24">
        <v>12</v>
      </c>
      <c r="G11" s="11"/>
      <c r="H11" s="14">
        <v>715530</v>
      </c>
      <c r="I11" s="22">
        <v>0.19</v>
      </c>
      <c r="J11" s="12">
        <f t="shared" si="1"/>
        <v>135950.70000000001</v>
      </c>
      <c r="K11" s="16">
        <f t="shared" si="2"/>
        <v>851480.7</v>
      </c>
      <c r="L11" s="26">
        <f t="shared" si="3"/>
        <v>10217768.399999999</v>
      </c>
      <c r="M11" s="12"/>
      <c r="N11" s="23">
        <v>813333</v>
      </c>
      <c r="O11" s="22">
        <v>0.19</v>
      </c>
      <c r="P11" s="12">
        <f t="shared" si="4"/>
        <v>154533.26999999999</v>
      </c>
      <c r="Q11" s="16">
        <f t="shared" si="5"/>
        <v>967866.27</v>
      </c>
      <c r="R11" s="27">
        <f t="shared" si="0"/>
        <v>11614395.24</v>
      </c>
      <c r="S11" s="12"/>
      <c r="T11" s="12">
        <v>623750</v>
      </c>
      <c r="U11" s="30">
        <v>0.19</v>
      </c>
      <c r="V11" s="12">
        <f t="shared" si="6"/>
        <v>118512.5</v>
      </c>
      <c r="W11" s="16">
        <f t="shared" si="7"/>
        <v>742262.5</v>
      </c>
      <c r="X11" s="12">
        <f t="shared" si="8"/>
        <v>8907150</v>
      </c>
      <c r="Y11" s="12"/>
      <c r="Z11" s="12"/>
      <c r="AA11" s="11"/>
      <c r="AB11" s="33"/>
      <c r="AC11" s="33"/>
      <c r="AD11" s="33"/>
      <c r="AE11" s="11"/>
      <c r="AF11" s="12">
        <f t="shared" si="12"/>
        <v>742262.5</v>
      </c>
      <c r="AG11" s="12">
        <f t="shared" si="13"/>
        <v>8907150</v>
      </c>
      <c r="AH11" s="13" t="str">
        <f t="shared" si="14"/>
        <v>CLARYCON SAS</v>
      </c>
      <c r="AI11" s="12">
        <v>975800</v>
      </c>
    </row>
    <row r="12" spans="1:35" ht="22.5" x14ac:dyDescent="0.2">
      <c r="A12" s="3">
        <v>5</v>
      </c>
      <c r="B12" s="25" t="s">
        <v>37</v>
      </c>
      <c r="C12" s="24" t="s">
        <v>38</v>
      </c>
      <c r="D12" s="24" t="s">
        <v>28</v>
      </c>
      <c r="E12" s="24" t="s">
        <v>39</v>
      </c>
      <c r="F12" s="24">
        <v>13</v>
      </c>
      <c r="G12" s="11"/>
      <c r="H12" s="14">
        <v>1551293</v>
      </c>
      <c r="I12" s="22">
        <v>0.19</v>
      </c>
      <c r="J12" s="12">
        <f t="shared" si="1"/>
        <v>294745.67</v>
      </c>
      <c r="K12" s="16">
        <f t="shared" si="2"/>
        <v>1846038.67</v>
      </c>
      <c r="L12" s="26">
        <f t="shared" si="3"/>
        <v>23998502.710000001</v>
      </c>
      <c r="M12" s="12"/>
      <c r="N12" s="23">
        <v>1824138</v>
      </c>
      <c r="O12" s="22">
        <v>0.19</v>
      </c>
      <c r="P12" s="12">
        <f t="shared" si="4"/>
        <v>346586.22000000003</v>
      </c>
      <c r="Q12" s="16">
        <f t="shared" si="5"/>
        <v>2170724.2200000002</v>
      </c>
      <c r="R12" s="27">
        <f t="shared" si="0"/>
        <v>28219414.860000003</v>
      </c>
      <c r="S12" s="12"/>
      <c r="T12" s="12">
        <v>1623750</v>
      </c>
      <c r="U12" s="30">
        <v>0.19</v>
      </c>
      <c r="V12" s="12">
        <f t="shared" si="6"/>
        <v>308512.5</v>
      </c>
      <c r="W12" s="16">
        <f t="shared" si="7"/>
        <v>1932262.5</v>
      </c>
      <c r="X12" s="12">
        <f t="shared" si="8"/>
        <v>25119412.5</v>
      </c>
      <c r="Y12" s="12"/>
      <c r="Z12" s="12"/>
      <c r="AA12" s="11"/>
      <c r="AB12" s="33"/>
      <c r="AC12" s="33"/>
      <c r="AD12" s="33"/>
      <c r="AE12" s="11"/>
      <c r="AF12" s="12">
        <f t="shared" si="12"/>
        <v>1846038.67</v>
      </c>
      <c r="AG12" s="12">
        <f t="shared" si="13"/>
        <v>23998503</v>
      </c>
      <c r="AH12" s="13" t="str">
        <f t="shared" si="14"/>
        <v>MERGE SAS</v>
      </c>
      <c r="AI12" s="12">
        <v>2629900</v>
      </c>
    </row>
    <row r="13" spans="1:35" ht="22.5" x14ac:dyDescent="0.2">
      <c r="A13" s="3">
        <v>6</v>
      </c>
      <c r="B13" s="24" t="s">
        <v>40</v>
      </c>
      <c r="C13" s="24" t="s">
        <v>41</v>
      </c>
      <c r="D13" s="24" t="s">
        <v>28</v>
      </c>
      <c r="E13" s="24" t="s">
        <v>32</v>
      </c>
      <c r="F13" s="24">
        <v>12</v>
      </c>
      <c r="G13" s="11"/>
      <c r="H13" s="14">
        <v>2187352</v>
      </c>
      <c r="I13" s="22">
        <v>0.19</v>
      </c>
      <c r="J13" s="12">
        <f t="shared" si="1"/>
        <v>415596.88</v>
      </c>
      <c r="K13" s="16">
        <f t="shared" si="2"/>
        <v>2602948.88</v>
      </c>
      <c r="L13" s="26">
        <f t="shared" si="3"/>
        <v>31235386.559999999</v>
      </c>
      <c r="M13" s="12"/>
      <c r="N13" s="23">
        <v>2542841</v>
      </c>
      <c r="O13" s="22">
        <v>0.19</v>
      </c>
      <c r="P13" s="12">
        <f t="shared" si="4"/>
        <v>483139.79</v>
      </c>
      <c r="Q13" s="16">
        <f t="shared" si="5"/>
        <v>3025980.79</v>
      </c>
      <c r="R13" s="27">
        <f t="shared" si="0"/>
        <v>36311769.480000004</v>
      </c>
      <c r="S13" s="12"/>
      <c r="T13" s="12">
        <v>2797125</v>
      </c>
      <c r="U13" s="30">
        <v>0.19</v>
      </c>
      <c r="V13" s="12">
        <f t="shared" si="6"/>
        <v>531453.75</v>
      </c>
      <c r="W13" s="16">
        <f t="shared" si="7"/>
        <v>3328578.75</v>
      </c>
      <c r="X13" s="12">
        <f t="shared" si="8"/>
        <v>39942945</v>
      </c>
      <c r="Y13" s="12"/>
      <c r="Z13" s="12">
        <v>3000800</v>
      </c>
      <c r="AA13" s="32">
        <v>0.19</v>
      </c>
      <c r="AB13" s="33">
        <f t="shared" si="9"/>
        <v>570152</v>
      </c>
      <c r="AC13" s="33">
        <f t="shared" si="10"/>
        <v>3570952</v>
      </c>
      <c r="AD13" s="33">
        <f t="shared" si="11"/>
        <v>42851424</v>
      </c>
      <c r="AE13" s="11"/>
      <c r="AF13" s="12">
        <f t="shared" si="12"/>
        <v>2602948.88</v>
      </c>
      <c r="AG13" s="12">
        <f t="shared" si="13"/>
        <v>31235387</v>
      </c>
      <c r="AH13" s="13" t="str">
        <f t="shared" si="14"/>
        <v>MERGE SAS</v>
      </c>
      <c r="AI13" s="12">
        <v>3629500</v>
      </c>
    </row>
    <row r="14" spans="1:35" ht="33.75" x14ac:dyDescent="0.2">
      <c r="A14" s="3">
        <v>7</v>
      </c>
      <c r="B14" s="24" t="s">
        <v>42</v>
      </c>
      <c r="C14" s="24" t="s">
        <v>43</v>
      </c>
      <c r="D14" s="24" t="s">
        <v>28</v>
      </c>
      <c r="E14" s="24" t="s">
        <v>44</v>
      </c>
      <c r="F14" s="24">
        <v>12</v>
      </c>
      <c r="G14" s="11"/>
      <c r="H14" s="14">
        <v>2637784</v>
      </c>
      <c r="I14" s="22">
        <v>0.19</v>
      </c>
      <c r="J14" s="12">
        <f t="shared" si="1"/>
        <v>501178.96</v>
      </c>
      <c r="K14" s="16">
        <f t="shared" si="2"/>
        <v>3138962.96</v>
      </c>
      <c r="L14" s="26">
        <f t="shared" si="3"/>
        <v>37667555.519999996</v>
      </c>
      <c r="M14" s="12"/>
      <c r="N14" s="23">
        <v>3066477</v>
      </c>
      <c r="O14" s="22">
        <v>0.19</v>
      </c>
      <c r="P14" s="12">
        <f t="shared" si="4"/>
        <v>582630.63</v>
      </c>
      <c r="Q14" s="16">
        <f t="shared" si="5"/>
        <v>3649107.63</v>
      </c>
      <c r="R14" s="27">
        <f t="shared" si="0"/>
        <v>43789291.560000002</v>
      </c>
      <c r="S14" s="12"/>
      <c r="T14" s="12">
        <v>3373125</v>
      </c>
      <c r="U14" s="30">
        <v>0.19</v>
      </c>
      <c r="V14" s="12">
        <f t="shared" si="6"/>
        <v>640893.75</v>
      </c>
      <c r="W14" s="16">
        <f t="shared" si="7"/>
        <v>4014018.75</v>
      </c>
      <c r="X14" s="12">
        <f t="shared" si="8"/>
        <v>48168225</v>
      </c>
      <c r="Y14" s="12"/>
      <c r="Z14" s="12">
        <v>3701000</v>
      </c>
      <c r="AA14" s="32">
        <v>0.19</v>
      </c>
      <c r="AB14" s="33">
        <f t="shared" si="9"/>
        <v>703190</v>
      </c>
      <c r="AC14" s="33">
        <f t="shared" si="10"/>
        <v>4404190</v>
      </c>
      <c r="AD14" s="33">
        <f t="shared" si="11"/>
        <v>52850280</v>
      </c>
      <c r="AE14" s="11"/>
      <c r="AF14" s="12">
        <f t="shared" si="12"/>
        <v>3138962.96</v>
      </c>
      <c r="AG14" s="12">
        <f t="shared" si="13"/>
        <v>37667556</v>
      </c>
      <c r="AH14" s="13" t="str">
        <f t="shared" si="14"/>
        <v>MERGE SAS</v>
      </c>
      <c r="AI14" s="12">
        <v>4819500</v>
      </c>
    </row>
    <row r="15" spans="1:35" ht="33.75" x14ac:dyDescent="0.2">
      <c r="A15" s="3">
        <v>8</v>
      </c>
      <c r="B15" s="24" t="s">
        <v>45</v>
      </c>
      <c r="C15" s="24" t="s">
        <v>46</v>
      </c>
      <c r="D15" s="24" t="s">
        <v>28</v>
      </c>
      <c r="E15" s="24" t="s">
        <v>47</v>
      </c>
      <c r="F15" s="24">
        <v>12</v>
      </c>
      <c r="G15" s="11"/>
      <c r="H15" s="14">
        <v>1260975</v>
      </c>
      <c r="I15" s="22">
        <v>0.19</v>
      </c>
      <c r="J15" s="12">
        <f t="shared" si="1"/>
        <v>239585.25</v>
      </c>
      <c r="K15" s="16">
        <f t="shared" si="2"/>
        <v>1500560.25</v>
      </c>
      <c r="L15" s="26">
        <f t="shared" si="3"/>
        <v>18006723</v>
      </c>
      <c r="M15" s="12"/>
      <c r="N15" s="23">
        <v>1336788</v>
      </c>
      <c r="O15" s="22">
        <v>0.19</v>
      </c>
      <c r="P15" s="12">
        <f t="shared" si="4"/>
        <v>253989.72</v>
      </c>
      <c r="Q15" s="16">
        <f t="shared" si="5"/>
        <v>1590777.72</v>
      </c>
      <c r="R15" s="27">
        <f t="shared" si="0"/>
        <v>19089332.640000001</v>
      </c>
      <c r="S15" s="12"/>
      <c r="T15" s="12">
        <v>798500</v>
      </c>
      <c r="U15" s="30">
        <v>0.19</v>
      </c>
      <c r="V15" s="12">
        <f t="shared" si="6"/>
        <v>151715</v>
      </c>
      <c r="W15" s="16">
        <f t="shared" si="7"/>
        <v>950215</v>
      </c>
      <c r="X15" s="12">
        <f t="shared" si="8"/>
        <v>11402580</v>
      </c>
      <c r="Y15" s="12"/>
      <c r="Z15" s="12"/>
      <c r="AA15" s="11"/>
      <c r="AB15" s="33"/>
      <c r="AC15" s="33"/>
      <c r="AD15" s="33"/>
      <c r="AE15" s="11"/>
      <c r="AF15" s="12">
        <f t="shared" si="12"/>
        <v>950215</v>
      </c>
      <c r="AG15" s="12">
        <f t="shared" si="13"/>
        <v>11402580</v>
      </c>
      <c r="AH15" s="13" t="str">
        <f t="shared" si="14"/>
        <v>CLARYCON SAS</v>
      </c>
      <c r="AI15" s="12">
        <v>1594600</v>
      </c>
    </row>
    <row r="16" spans="1:35" ht="26.25" customHeight="1" x14ac:dyDescent="0.2">
      <c r="A16" s="3">
        <v>9</v>
      </c>
      <c r="B16" s="24" t="s">
        <v>48</v>
      </c>
      <c r="C16" s="24" t="s">
        <v>49</v>
      </c>
      <c r="D16" s="24" t="s">
        <v>28</v>
      </c>
      <c r="E16" s="24" t="s">
        <v>50</v>
      </c>
      <c r="F16" s="24">
        <v>12</v>
      </c>
      <c r="G16" s="11"/>
      <c r="H16" s="14"/>
      <c r="I16" s="22">
        <v>0.19</v>
      </c>
      <c r="J16" s="12">
        <f t="shared" si="1"/>
        <v>0</v>
      </c>
      <c r="K16" s="16"/>
      <c r="L16" s="26">
        <f t="shared" si="3"/>
        <v>0</v>
      </c>
      <c r="M16" s="12"/>
      <c r="N16" s="23">
        <v>813187</v>
      </c>
      <c r="O16" s="22">
        <v>0.19</v>
      </c>
      <c r="P16" s="12">
        <f t="shared" si="4"/>
        <v>154505.53</v>
      </c>
      <c r="Q16" s="16">
        <f t="shared" si="5"/>
        <v>967692.53</v>
      </c>
      <c r="R16" s="27">
        <f t="shared" si="0"/>
        <v>11612310.359999999</v>
      </c>
      <c r="S16" s="12"/>
      <c r="T16" s="12">
        <v>830000</v>
      </c>
      <c r="U16" s="30">
        <v>0.19</v>
      </c>
      <c r="V16" s="12">
        <f t="shared" si="6"/>
        <v>157700</v>
      </c>
      <c r="W16" s="16">
        <f t="shared" si="7"/>
        <v>987700</v>
      </c>
      <c r="X16" s="12">
        <f t="shared" si="8"/>
        <v>11852400</v>
      </c>
      <c r="Y16" s="12"/>
      <c r="Z16" s="12"/>
      <c r="AA16" s="11"/>
      <c r="AB16" s="33"/>
      <c r="AC16" s="33"/>
      <c r="AD16" s="33"/>
      <c r="AE16" s="11"/>
      <c r="AF16" s="12">
        <f t="shared" si="12"/>
        <v>967692.53</v>
      </c>
      <c r="AG16" s="12">
        <f t="shared" si="13"/>
        <v>11612310</v>
      </c>
      <c r="AH16" s="13" t="str">
        <f t="shared" si="14"/>
        <v>GTI</v>
      </c>
      <c r="AI16" s="12">
        <v>987700</v>
      </c>
    </row>
    <row r="17" spans="1:35" ht="39" customHeight="1" x14ac:dyDescent="0.2">
      <c r="A17" s="3">
        <v>10</v>
      </c>
      <c r="B17" s="24" t="s">
        <v>51</v>
      </c>
      <c r="C17" s="24" t="s">
        <v>52</v>
      </c>
      <c r="D17" s="24" t="s">
        <v>28</v>
      </c>
      <c r="E17" s="24" t="s">
        <v>32</v>
      </c>
      <c r="F17" s="24">
        <v>12</v>
      </c>
      <c r="G17" s="11"/>
      <c r="H17" s="14">
        <v>15549980</v>
      </c>
      <c r="I17" s="22">
        <v>0.19</v>
      </c>
      <c r="J17" s="12">
        <f t="shared" si="1"/>
        <v>2954496.2</v>
      </c>
      <c r="K17" s="16">
        <f t="shared" si="2"/>
        <v>18504476.199999999</v>
      </c>
      <c r="L17" s="26">
        <f t="shared" si="3"/>
        <v>222053714.39999998</v>
      </c>
      <c r="M17" s="12"/>
      <c r="N17" s="23">
        <v>18866667</v>
      </c>
      <c r="O17" s="22">
        <v>0.19</v>
      </c>
      <c r="P17" s="12">
        <f t="shared" si="4"/>
        <v>3584666.73</v>
      </c>
      <c r="Q17" s="16">
        <f t="shared" si="5"/>
        <v>22451333.73</v>
      </c>
      <c r="R17" s="27">
        <f t="shared" si="0"/>
        <v>269416004.75999999</v>
      </c>
      <c r="S17" s="12"/>
      <c r="T17" s="12">
        <v>21225000</v>
      </c>
      <c r="U17" s="30">
        <v>0.19</v>
      </c>
      <c r="V17" s="12">
        <f t="shared" si="6"/>
        <v>4032750</v>
      </c>
      <c r="W17" s="16">
        <f t="shared" si="7"/>
        <v>25257750</v>
      </c>
      <c r="X17" s="12">
        <f t="shared" si="8"/>
        <v>303093000</v>
      </c>
      <c r="Y17" s="12"/>
      <c r="Z17" s="12">
        <v>22304300</v>
      </c>
      <c r="AA17" s="32">
        <v>0.19</v>
      </c>
      <c r="AB17" s="33">
        <f t="shared" si="9"/>
        <v>4237817</v>
      </c>
      <c r="AC17" s="33">
        <f t="shared" si="10"/>
        <v>26542117</v>
      </c>
      <c r="AD17" s="33">
        <f t="shared" si="11"/>
        <v>318505404</v>
      </c>
      <c r="AE17" s="11"/>
      <c r="AF17" s="12">
        <f t="shared" si="12"/>
        <v>18504476.199999999</v>
      </c>
      <c r="AG17" s="12">
        <f t="shared" si="13"/>
        <v>222053714</v>
      </c>
      <c r="AH17" s="13" t="str">
        <f t="shared" si="14"/>
        <v>MERGE SAS</v>
      </c>
      <c r="AI17" s="12">
        <v>33093900</v>
      </c>
    </row>
    <row r="18" spans="1:35" ht="44.25" customHeight="1" x14ac:dyDescent="0.2">
      <c r="A18" s="3">
        <v>11</v>
      </c>
      <c r="B18" s="24" t="s">
        <v>53</v>
      </c>
      <c r="C18" s="24" t="s">
        <v>54</v>
      </c>
      <c r="D18" s="24" t="s">
        <v>28</v>
      </c>
      <c r="E18" s="24" t="s">
        <v>55</v>
      </c>
      <c r="F18" s="24">
        <v>24</v>
      </c>
      <c r="G18" s="11"/>
      <c r="H18" s="14">
        <v>4530000</v>
      </c>
      <c r="I18" s="22">
        <v>0.19</v>
      </c>
      <c r="J18" s="12">
        <f t="shared" si="1"/>
        <v>860700</v>
      </c>
      <c r="K18" s="16">
        <f t="shared" si="2"/>
        <v>5390700</v>
      </c>
      <c r="L18" s="26">
        <f t="shared" si="3"/>
        <v>129376800</v>
      </c>
      <c r="M18" s="12"/>
      <c r="N18" s="23">
        <v>5814773</v>
      </c>
      <c r="O18" s="22">
        <v>0.19</v>
      </c>
      <c r="P18" s="12">
        <f t="shared" si="4"/>
        <v>1104806.8700000001</v>
      </c>
      <c r="Q18" s="16">
        <f t="shared" si="5"/>
        <v>6919579.8700000001</v>
      </c>
      <c r="R18" s="27">
        <f t="shared" si="0"/>
        <v>166069916.88</v>
      </c>
      <c r="S18" s="12"/>
      <c r="T18" s="12">
        <v>5782352</v>
      </c>
      <c r="U18" s="30">
        <v>0.19</v>
      </c>
      <c r="V18" s="12">
        <f t="shared" si="6"/>
        <v>1098646.8800000001</v>
      </c>
      <c r="W18" s="16">
        <f t="shared" si="7"/>
        <v>6880998.8799999999</v>
      </c>
      <c r="X18" s="12">
        <f t="shared" si="8"/>
        <v>165143973.12</v>
      </c>
      <c r="Y18" s="12"/>
      <c r="Z18" s="12">
        <v>5398100</v>
      </c>
      <c r="AA18" s="32">
        <v>0.19</v>
      </c>
      <c r="AB18" s="33">
        <f t="shared" si="9"/>
        <v>1025639</v>
      </c>
      <c r="AC18" s="33">
        <f t="shared" si="10"/>
        <v>6423739</v>
      </c>
      <c r="AD18" s="33">
        <f t="shared" si="11"/>
        <v>154169736</v>
      </c>
      <c r="AE18" s="11"/>
      <c r="AF18" s="12">
        <f t="shared" si="12"/>
        <v>5390700</v>
      </c>
      <c r="AG18" s="12">
        <f t="shared" si="13"/>
        <v>129376800</v>
      </c>
      <c r="AH18" s="13" t="str">
        <f t="shared" si="14"/>
        <v>MERGE SAS</v>
      </c>
      <c r="AI18" s="12">
        <v>7592200</v>
      </c>
    </row>
    <row r="19" spans="1:35" ht="60" x14ac:dyDescent="0.2">
      <c r="A19" s="3">
        <v>12</v>
      </c>
      <c r="B19" s="17" t="s">
        <v>56</v>
      </c>
      <c r="C19" s="17" t="s">
        <v>57</v>
      </c>
      <c r="D19" s="24" t="s">
        <v>28</v>
      </c>
      <c r="E19" s="17" t="s">
        <v>58</v>
      </c>
      <c r="F19" s="17">
        <v>1</v>
      </c>
      <c r="G19" s="11"/>
      <c r="H19" s="14"/>
      <c r="I19" s="22">
        <v>0.19</v>
      </c>
      <c r="J19" s="12">
        <f t="shared" si="1"/>
        <v>0</v>
      </c>
      <c r="K19" s="16"/>
      <c r="L19" s="26">
        <f t="shared" si="3"/>
        <v>0</v>
      </c>
      <c r="M19" s="12"/>
      <c r="N19" s="23"/>
      <c r="O19" s="22">
        <v>0.19</v>
      </c>
      <c r="P19" s="12">
        <f t="shared" si="4"/>
        <v>0</v>
      </c>
      <c r="Q19" s="16"/>
      <c r="R19" s="27">
        <f t="shared" si="0"/>
        <v>0</v>
      </c>
      <c r="S19" s="12"/>
      <c r="T19" s="12">
        <v>2260000</v>
      </c>
      <c r="U19" s="30">
        <v>0.19</v>
      </c>
      <c r="V19" s="12">
        <f t="shared" si="6"/>
        <v>429400</v>
      </c>
      <c r="W19" s="16">
        <f t="shared" si="7"/>
        <v>2689400</v>
      </c>
      <c r="X19" s="12">
        <f t="shared" si="8"/>
        <v>2689400</v>
      </c>
      <c r="Y19" s="12"/>
      <c r="Z19" s="12"/>
      <c r="AA19" s="11"/>
      <c r="AB19" s="33"/>
      <c r="AC19" s="33"/>
      <c r="AD19" s="33"/>
      <c r="AE19" s="11"/>
      <c r="AF19" s="12">
        <f t="shared" si="12"/>
        <v>2689400</v>
      </c>
      <c r="AG19" s="12">
        <f t="shared" si="13"/>
        <v>2689400</v>
      </c>
      <c r="AH19" s="13" t="str">
        <f t="shared" si="14"/>
        <v>CLARYCON SAS</v>
      </c>
      <c r="AI19" s="12">
        <v>2689403.5</v>
      </c>
    </row>
    <row r="20" spans="1:35" ht="96" x14ac:dyDescent="0.2">
      <c r="A20" s="3">
        <v>13</v>
      </c>
      <c r="B20" s="17" t="s">
        <v>59</v>
      </c>
      <c r="C20" s="17" t="s">
        <v>60</v>
      </c>
      <c r="D20" s="24" t="s">
        <v>28</v>
      </c>
      <c r="E20" s="17" t="s">
        <v>17</v>
      </c>
      <c r="F20" s="17">
        <v>3</v>
      </c>
      <c r="G20" s="11"/>
      <c r="H20" s="14">
        <v>3817632</v>
      </c>
      <c r="I20" s="22">
        <v>0.19</v>
      </c>
      <c r="J20" s="12">
        <f t="shared" si="1"/>
        <v>725350.08</v>
      </c>
      <c r="K20" s="16">
        <f t="shared" si="2"/>
        <v>4542982.08</v>
      </c>
      <c r="L20" s="26">
        <f t="shared" si="3"/>
        <v>13628946.24</v>
      </c>
      <c r="M20" s="12"/>
      <c r="N20" s="23"/>
      <c r="O20" s="22">
        <v>0.19</v>
      </c>
      <c r="P20" s="12">
        <f t="shared" si="4"/>
        <v>0</v>
      </c>
      <c r="Q20" s="16"/>
      <c r="R20" s="27">
        <f t="shared" si="0"/>
        <v>0</v>
      </c>
      <c r="S20" s="12"/>
      <c r="T20" s="12">
        <v>3100000</v>
      </c>
      <c r="U20" s="30">
        <v>0.19</v>
      </c>
      <c r="V20" s="12">
        <f t="shared" si="6"/>
        <v>589000</v>
      </c>
      <c r="W20" s="16">
        <f t="shared" si="7"/>
        <v>3689000</v>
      </c>
      <c r="X20" s="12">
        <f t="shared" si="8"/>
        <v>11067000</v>
      </c>
      <c r="Y20" s="12"/>
      <c r="Z20" s="12"/>
      <c r="AA20" s="11"/>
      <c r="AB20" s="33"/>
      <c r="AC20" s="33"/>
      <c r="AD20" s="33"/>
      <c r="AE20" s="11"/>
      <c r="AF20" s="12">
        <f t="shared" si="12"/>
        <v>3689000</v>
      </c>
      <c r="AG20" s="12">
        <f t="shared" si="13"/>
        <v>11067000</v>
      </c>
      <c r="AH20" s="13" t="str">
        <f t="shared" si="14"/>
        <v>CLARYCON SAS</v>
      </c>
      <c r="AI20" s="12">
        <v>3689000</v>
      </c>
    </row>
    <row r="21" spans="1:35" ht="47.25" customHeight="1" x14ac:dyDescent="0.2">
      <c r="A21" s="3">
        <v>14</v>
      </c>
      <c r="B21" s="17" t="s">
        <v>61</v>
      </c>
      <c r="C21" s="17" t="s">
        <v>62</v>
      </c>
      <c r="D21" s="24" t="s">
        <v>28</v>
      </c>
      <c r="E21" s="17" t="s">
        <v>29</v>
      </c>
      <c r="F21" s="17">
        <v>1</v>
      </c>
      <c r="G21" s="11"/>
      <c r="H21" s="14">
        <v>526240</v>
      </c>
      <c r="I21" s="22">
        <v>0.19</v>
      </c>
      <c r="J21" s="12">
        <f t="shared" si="1"/>
        <v>99985.600000000006</v>
      </c>
      <c r="K21" s="16">
        <f t="shared" si="2"/>
        <v>626225.6</v>
      </c>
      <c r="L21" s="26">
        <f t="shared" si="3"/>
        <v>626225.6</v>
      </c>
      <c r="M21" s="12"/>
      <c r="N21" s="23">
        <v>545477</v>
      </c>
      <c r="O21" s="22">
        <v>0.19</v>
      </c>
      <c r="P21" s="12">
        <f t="shared" si="4"/>
        <v>103640.63</v>
      </c>
      <c r="Q21" s="16">
        <f t="shared" si="5"/>
        <v>649117.63</v>
      </c>
      <c r="R21" s="27">
        <f t="shared" si="0"/>
        <v>649117.63</v>
      </c>
      <c r="S21" s="12"/>
      <c r="T21" s="12">
        <v>620000</v>
      </c>
      <c r="U21" s="30">
        <v>0.19</v>
      </c>
      <c r="V21" s="12">
        <f t="shared" si="6"/>
        <v>117800</v>
      </c>
      <c r="W21" s="16">
        <f t="shared" si="7"/>
        <v>737800</v>
      </c>
      <c r="X21" s="12">
        <f t="shared" si="8"/>
        <v>737800</v>
      </c>
      <c r="Y21" s="12"/>
      <c r="Z21" s="12"/>
      <c r="AA21" s="11"/>
      <c r="AB21" s="33"/>
      <c r="AC21" s="33"/>
      <c r="AD21" s="33"/>
      <c r="AE21" s="11"/>
      <c r="AF21" s="12">
        <f t="shared" si="12"/>
        <v>626225.6</v>
      </c>
      <c r="AG21" s="12">
        <f t="shared" si="13"/>
        <v>626226</v>
      </c>
      <c r="AH21" s="13" t="str">
        <f t="shared" si="14"/>
        <v>MERGE SAS</v>
      </c>
      <c r="AI21" s="12">
        <v>737800</v>
      </c>
    </row>
    <row r="22" spans="1:35" ht="50.25" customHeight="1" x14ac:dyDescent="0.2">
      <c r="A22" s="3">
        <v>15</v>
      </c>
      <c r="B22" s="17" t="s">
        <v>63</v>
      </c>
      <c r="C22" s="17" t="s">
        <v>64</v>
      </c>
      <c r="D22" s="24" t="s">
        <v>28</v>
      </c>
      <c r="E22" s="17" t="s">
        <v>65</v>
      </c>
      <c r="F22" s="17">
        <v>10</v>
      </c>
      <c r="G22" s="11"/>
      <c r="H22" s="14"/>
      <c r="I22" s="22">
        <v>0.19</v>
      </c>
      <c r="J22" s="12">
        <f t="shared" si="1"/>
        <v>0</v>
      </c>
      <c r="K22" s="16"/>
      <c r="L22" s="26">
        <f t="shared" si="3"/>
        <v>0</v>
      </c>
      <c r="M22" s="12"/>
      <c r="N22" s="23">
        <v>18000</v>
      </c>
      <c r="O22" s="22">
        <v>0.19</v>
      </c>
      <c r="P22" s="12">
        <f t="shared" si="4"/>
        <v>3420</v>
      </c>
      <c r="Q22" s="16">
        <f t="shared" si="5"/>
        <v>21420</v>
      </c>
      <c r="R22" s="27">
        <f t="shared" si="0"/>
        <v>214200</v>
      </c>
      <c r="S22" s="12"/>
      <c r="T22" s="12">
        <v>22000</v>
      </c>
      <c r="U22" s="30">
        <v>0.19</v>
      </c>
      <c r="V22" s="12">
        <f t="shared" si="6"/>
        <v>4180</v>
      </c>
      <c r="W22" s="16">
        <f t="shared" si="7"/>
        <v>26180</v>
      </c>
      <c r="X22" s="12">
        <f t="shared" si="8"/>
        <v>261800</v>
      </c>
      <c r="Y22" s="12"/>
      <c r="Z22" s="12"/>
      <c r="AA22" s="11"/>
      <c r="AB22" s="33"/>
      <c r="AC22" s="33"/>
      <c r="AD22" s="33"/>
      <c r="AE22" s="11"/>
      <c r="AF22" s="12">
        <f t="shared" si="12"/>
        <v>21420</v>
      </c>
      <c r="AG22" s="12">
        <f t="shared" si="13"/>
        <v>214200</v>
      </c>
      <c r="AH22" s="13" t="str">
        <f t="shared" si="14"/>
        <v>GTI</v>
      </c>
      <c r="AI22" s="12">
        <v>26180</v>
      </c>
    </row>
    <row r="23" spans="1:35" ht="24" x14ac:dyDescent="0.2">
      <c r="A23" s="3">
        <v>16</v>
      </c>
      <c r="B23" s="17" t="s">
        <v>66</v>
      </c>
      <c r="C23" s="17" t="s">
        <v>67</v>
      </c>
      <c r="D23" s="24" t="s">
        <v>28</v>
      </c>
      <c r="E23" s="17" t="s">
        <v>58</v>
      </c>
      <c r="F23" s="17">
        <v>4</v>
      </c>
      <c r="G23" s="11"/>
      <c r="H23" s="14"/>
      <c r="I23" s="22">
        <v>0.19</v>
      </c>
      <c r="J23" s="12">
        <f t="shared" si="1"/>
        <v>0</v>
      </c>
      <c r="K23" s="16"/>
      <c r="L23" s="26">
        <f t="shared" si="3"/>
        <v>0</v>
      </c>
      <c r="M23" s="12"/>
      <c r="N23" s="23">
        <v>675824</v>
      </c>
      <c r="O23" s="22">
        <v>0.19</v>
      </c>
      <c r="P23" s="12">
        <f t="shared" si="4"/>
        <v>128406.56</v>
      </c>
      <c r="Q23" s="16">
        <f t="shared" si="5"/>
        <v>804230.56</v>
      </c>
      <c r="R23" s="27">
        <f t="shared" si="0"/>
        <v>3216922.24</v>
      </c>
      <c r="S23" s="12"/>
      <c r="T23" s="12">
        <v>327000</v>
      </c>
      <c r="U23" s="30">
        <v>0.19</v>
      </c>
      <c r="V23" s="12">
        <f t="shared" si="6"/>
        <v>62130</v>
      </c>
      <c r="W23" s="16">
        <f t="shared" si="7"/>
        <v>389130</v>
      </c>
      <c r="X23" s="12">
        <f t="shared" si="8"/>
        <v>1556520</v>
      </c>
      <c r="Y23" s="12"/>
      <c r="Z23" s="12"/>
      <c r="AA23" s="11"/>
      <c r="AB23" s="33"/>
      <c r="AC23" s="33"/>
      <c r="AD23" s="33"/>
      <c r="AE23" s="11"/>
      <c r="AF23" s="12">
        <f t="shared" si="12"/>
        <v>389130</v>
      </c>
      <c r="AG23" s="12">
        <f t="shared" si="13"/>
        <v>1556520</v>
      </c>
      <c r="AH23" s="13" t="str">
        <f t="shared" si="14"/>
        <v>CLARYCON SAS</v>
      </c>
      <c r="AI23" s="12">
        <v>809200</v>
      </c>
    </row>
    <row r="24" spans="1:35" ht="38.25" customHeight="1" x14ac:dyDescent="0.2">
      <c r="A24" s="3">
        <v>17</v>
      </c>
      <c r="B24" s="17" t="s">
        <v>68</v>
      </c>
      <c r="C24" s="17" t="s">
        <v>69</v>
      </c>
      <c r="D24" s="24" t="s">
        <v>28</v>
      </c>
      <c r="E24" s="17" t="s">
        <v>65</v>
      </c>
      <c r="F24" s="17">
        <v>10</v>
      </c>
      <c r="G24" s="11"/>
      <c r="H24" s="14"/>
      <c r="I24" s="22">
        <v>0.19</v>
      </c>
      <c r="J24" s="12">
        <f t="shared" si="1"/>
        <v>0</v>
      </c>
      <c r="K24" s="16"/>
      <c r="L24" s="26">
        <f t="shared" si="3"/>
        <v>0</v>
      </c>
      <c r="M24" s="12"/>
      <c r="N24" s="23">
        <v>53571</v>
      </c>
      <c r="O24" s="22">
        <v>0.19</v>
      </c>
      <c r="P24" s="12">
        <f t="shared" si="4"/>
        <v>10178.49</v>
      </c>
      <c r="Q24" s="16">
        <f t="shared" si="5"/>
        <v>63749.49</v>
      </c>
      <c r="R24" s="27">
        <f t="shared" si="0"/>
        <v>637494.9</v>
      </c>
      <c r="S24" s="12"/>
      <c r="T24" s="12">
        <v>78000</v>
      </c>
      <c r="U24" s="30">
        <v>0.19</v>
      </c>
      <c r="V24" s="12">
        <f t="shared" si="6"/>
        <v>14820</v>
      </c>
      <c r="W24" s="16">
        <f t="shared" si="7"/>
        <v>92820</v>
      </c>
      <c r="X24" s="12">
        <f t="shared" si="8"/>
        <v>928200</v>
      </c>
      <c r="Y24" s="12"/>
      <c r="Z24" s="12"/>
      <c r="AA24" s="11"/>
      <c r="AB24" s="33"/>
      <c r="AC24" s="33"/>
      <c r="AD24" s="33"/>
      <c r="AE24" s="11"/>
      <c r="AF24" s="12">
        <f t="shared" si="12"/>
        <v>63749.49</v>
      </c>
      <c r="AG24" s="12">
        <f t="shared" si="13"/>
        <v>637495</v>
      </c>
      <c r="AH24" s="13" t="str">
        <f t="shared" si="14"/>
        <v>GTI</v>
      </c>
      <c r="AI24" s="12">
        <v>92820</v>
      </c>
    </row>
    <row r="25" spans="1:35" ht="29.25" customHeight="1" x14ac:dyDescent="0.2">
      <c r="A25" s="35" t="s">
        <v>9</v>
      </c>
      <c r="B25" s="35"/>
      <c r="C25" s="35"/>
      <c r="D25" s="35"/>
      <c r="E25" s="35"/>
      <c r="F25" s="35"/>
      <c r="J25" s="12">
        <f t="shared" si="1"/>
        <v>0</v>
      </c>
      <c r="K25" s="16"/>
      <c r="L25" s="15">
        <f>SUM(L8:L24)</f>
        <v>538880843.54999995</v>
      </c>
      <c r="P25" s="12">
        <f t="shared" si="4"/>
        <v>0</v>
      </c>
      <c r="Q25" s="16"/>
      <c r="R25" s="6">
        <f>SUM(R8:R24)</f>
        <v>647278943.14999998</v>
      </c>
      <c r="V25" s="12">
        <f t="shared" si="6"/>
        <v>0</v>
      </c>
      <c r="W25" s="16"/>
      <c r="X25" s="31">
        <f>SUM(X8:X24)</f>
        <v>698272005.62</v>
      </c>
      <c r="AB25" s="33">
        <f t="shared" si="9"/>
        <v>0</v>
      </c>
      <c r="AC25" s="33"/>
      <c r="AD25" s="34">
        <f>SUM(AD8:AD24)</f>
        <v>620904396</v>
      </c>
      <c r="AF25" s="12"/>
      <c r="AG25" s="12">
        <f>SUM(AG8:AG24)</f>
        <v>544589900</v>
      </c>
      <c r="AH25" s="13"/>
    </row>
    <row r="26" spans="1:35" x14ac:dyDescent="0.2">
      <c r="A26" s="36"/>
      <c r="B26" s="36"/>
      <c r="C26" s="36"/>
      <c r="D26" s="36"/>
      <c r="E26" s="36"/>
      <c r="F26" s="36"/>
      <c r="J26" s="12"/>
      <c r="K26" s="16"/>
      <c r="P26" s="12"/>
      <c r="Q26" s="16"/>
      <c r="V26" s="12">
        <f t="shared" si="6"/>
        <v>0</v>
      </c>
      <c r="W26" s="12">
        <f t="shared" si="7"/>
        <v>0</v>
      </c>
      <c r="X26" s="12">
        <f t="shared" si="8"/>
        <v>0</v>
      </c>
      <c r="AB26" s="33"/>
      <c r="AC26" s="33"/>
      <c r="AD26" s="33"/>
      <c r="AH26" s="13"/>
    </row>
    <row r="27" spans="1:35" ht="21" customHeight="1" x14ac:dyDescent="0.2"/>
    <row r="28" spans="1:35" ht="20.25" customHeight="1" x14ac:dyDescent="0.2"/>
    <row r="30" spans="1:35" ht="80.25" customHeight="1" x14ac:dyDescent="0.2"/>
  </sheetData>
  <autoFilter ref="AH1:AH30" xr:uid="{9D365EBD-E8AE-4EE3-92BC-B3EC309C465C}"/>
  <mergeCells count="9">
    <mergeCell ref="A25:F25"/>
    <mergeCell ref="A26:F26"/>
    <mergeCell ref="A1:AF1"/>
    <mergeCell ref="A2:AF2"/>
    <mergeCell ref="A3:AF4"/>
    <mergeCell ref="G6:M6"/>
    <mergeCell ref="N6:S6"/>
    <mergeCell ref="Z6:AE6"/>
    <mergeCell ref="T6:Y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BFD7-D926-4198-9A99-FE5B64D384C5}">
  <dimension ref="A1:C5"/>
  <sheetViews>
    <sheetView tabSelected="1" workbookViewId="0">
      <selection activeCell="C2" sqref="C2:C4"/>
    </sheetView>
  </sheetViews>
  <sheetFormatPr baseColWidth="10" defaultRowHeight="15" x14ac:dyDescent="0.25"/>
  <cols>
    <col min="1" max="1" width="28.7109375" customWidth="1"/>
    <col min="2" max="2" width="20.85546875" customWidth="1"/>
    <col min="3" max="3" width="20.42578125" customWidth="1"/>
  </cols>
  <sheetData>
    <row r="1" spans="1:3" x14ac:dyDescent="0.25">
      <c r="A1" s="45" t="s">
        <v>71</v>
      </c>
      <c r="B1" s="45" t="s">
        <v>72</v>
      </c>
      <c r="C1" s="45" t="s">
        <v>73</v>
      </c>
    </row>
    <row r="2" spans="1:3" x14ac:dyDescent="0.25">
      <c r="A2" s="45" t="s">
        <v>19</v>
      </c>
      <c r="B2" s="45" t="s">
        <v>74</v>
      </c>
      <c r="C2" s="46">
        <f>'ANEXO 1 PC'!AG8+'ANEXO 1 PC'!AG9+'ANEXO 1 PC'!AG12+'ANEXO 1 PC'!AG13+'ANEXO 1 PC'!AG14+'ANEXO 1 PC'!AG17+'ANEXO 1 PC'!AG18+'ANEXO 1 PC'!AG21</f>
        <v>492835884</v>
      </c>
    </row>
    <row r="3" spans="1:3" x14ac:dyDescent="0.25">
      <c r="A3" s="45" t="s">
        <v>70</v>
      </c>
      <c r="B3" s="45" t="s">
        <v>75</v>
      </c>
      <c r="C3" s="46">
        <f>'ANEXO 1 PC'!AG11+'ANEXO 1 PC'!AG15+'ANEXO 1 PC'!AG19+'ANEXO 1 PC'!AG20+'ANEXO 1 PC'!AG23</f>
        <v>35622650</v>
      </c>
    </row>
    <row r="4" spans="1:3" x14ac:dyDescent="0.25">
      <c r="A4" s="45" t="s">
        <v>76</v>
      </c>
      <c r="B4" s="45" t="s">
        <v>77</v>
      </c>
      <c r="C4" s="46">
        <f>'ANEXO 1 PC'!AG10+'ANEXO 1 PC'!AG16+'ANEXO 1 PC'!AG22+'ANEXO 1 PC'!AG24</f>
        <v>16131366</v>
      </c>
    </row>
    <row r="5" spans="1:3" x14ac:dyDescent="0.25">
      <c r="A5" s="45"/>
      <c r="B5" s="45"/>
      <c r="C5" s="47">
        <f>SUM(C2:C4)</f>
        <v>544589900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 PC</vt:lpstr>
      <vt:lpstr>ADJUDICACIÓN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2019-10-17T21:26:20Z</cp:lastPrinted>
  <dcterms:created xsi:type="dcterms:W3CDTF">2019-08-09T21:45:23Z</dcterms:created>
  <dcterms:modified xsi:type="dcterms:W3CDTF">2022-11-10T14:33:23Z</dcterms:modified>
</cp:coreProperties>
</file>