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25"/>
  </bookViews>
  <sheets>
    <sheet name="Anexo 1" sheetId="1" r:id="rId1"/>
  </sheets>
  <definedNames>
    <definedName name="_xlnm._FilterDatabase" localSheetId="0" hidden="1">'Anexo 1'!$A$11:$IV$25</definedName>
  </definedNames>
  <calcPr calcId="162913"/>
</workbook>
</file>

<file path=xl/calcChain.xml><?xml version="1.0" encoding="utf-8"?>
<calcChain xmlns="http://schemas.openxmlformats.org/spreadsheetml/2006/main">
  <c r="BZ22" i="1" l="1"/>
  <c r="BZ20" i="1"/>
  <c r="BY20" i="1" s="1"/>
  <c r="BZ17" i="1"/>
  <c r="BY17" i="1" s="1"/>
  <c r="AG25" i="1"/>
  <c r="W25" i="1"/>
  <c r="I33" i="1" l="1"/>
  <c r="I32" i="1"/>
  <c r="BZ14" i="1"/>
  <c r="BY14" i="1" s="1"/>
  <c r="BZ13" i="1"/>
  <c r="BY13" i="1" s="1"/>
  <c r="BY22" i="1" l="1"/>
  <c r="BZ16" i="1"/>
  <c r="BZ15" i="1"/>
  <c r="L12" i="1"/>
  <c r="J12" i="1"/>
  <c r="K12" i="1" s="1"/>
  <c r="BY15" i="1" l="1"/>
  <c r="BY16" i="1"/>
  <c r="M12" i="1"/>
  <c r="BZ12" i="1" s="1"/>
  <c r="BZ21" i="1"/>
  <c r="BY12" i="1" l="1"/>
  <c r="I31" i="1"/>
  <c r="I34" i="1" s="1"/>
  <c r="M25" i="1"/>
</calcChain>
</file>

<file path=xl/sharedStrings.xml><?xml version="1.0" encoding="utf-8"?>
<sst xmlns="http://schemas.openxmlformats.org/spreadsheetml/2006/main" count="148" uniqueCount="71">
  <si>
    <t>UNIVERSIDAD TECNOLÓGICA DE PEREIRA</t>
  </si>
  <si>
    <t xml:space="preserve"> BIENES Y SUMINISTROS</t>
  </si>
  <si>
    <t>SUBITEM</t>
  </si>
  <si>
    <t>NOMBRE DEL ELEMENTO</t>
  </si>
  <si>
    <t>ESPECIFICACIÓN Y/O REFERENCIA</t>
  </si>
  <si>
    <t>UD DE MEDIDA</t>
  </si>
  <si>
    <t>MARCA O REFERENCIA</t>
  </si>
  <si>
    <t>CANT</t>
  </si>
  <si>
    <t>MARCA/MODELO/REFERENCIA (Ofertado)</t>
  </si>
  <si>
    <t>PRECIO UNITARIO (ANTES DE IVA)</t>
  </si>
  <si>
    <t>Línea De Extrusión Completa Blow Film - Peletizado Y Spaguetti</t>
  </si>
  <si>
    <t>Unidad</t>
  </si>
  <si>
    <t>NEOLAB/3487</t>
  </si>
  <si>
    <t>Equipo Para Secado Por Aspersión (Spray Dryer)</t>
  </si>
  <si>
    <t>La construcción y el diseño completamente de vidrio del conjunto de aspersión minimizan cualquier posible contaminación y producirán un polvo casi esférico que fluye libremente. En el proceso de secado por aspersión, el producto se introduce en forma líquida y emerge como un polvo seco y fino. El choque térmico es mínimo.
El proceso se puede usar para el recubrimiento en polvo (aglomeración) donde el producto fino se adhiere en pequeñas bolas con la ayuda de filmógeno.
Otros procesos en los que se ha encontrado que el secado por aspersión tiene éxito son la microencapsulación y la englobulación.
Un chorro fino del líquido a secar se pone en contacto con una corriente de aire caliente. Esto evapora la humedad del rociado y lleva las partículas sólidas al separador ciclónico. Los sólidos se recogen en un recipiente de muestra en la base del ciclón y el vapor de escape se dirige a la atmósfera exterior o al extractor de humo/polvo.
120 V / monofásico / 60 Hz
Aire comprimido: 27 l/min @ 3 bar
Alto: 1,10m, Ancho: 0,50m, Fondo: 0,50m
Caudal de producto: Variable hasta 1.500 ml/h
Rango de temperatura de entrada de aire: hasta 200 °C
Capacidad del calentador: 3kW
Tamaño del chorro: 0,5 mm
Caudal de aire de secado: 70 m³/h (fijo)</t>
  </si>
  <si>
    <t>FT30MKIII/ARMFIELD</t>
  </si>
  <si>
    <t>Material: Cuerpo cromado
Se produce con Motor y Reductor Aleman.
Tiene una función de autolubricación (mantenimiento). Método de prensado: Método de prensado en frío. Longitud: 710 mm / Ancho: 260 mm / Altura total: 550 mm hasta la parte superior del embudo. Potencia del motor: (motor Ecoline 370W). Fuente de alimentación: 220-240 voltios
Consumo de energía: (Ecoline: 190 - 200 vatios / h) Caja de engranajes: engranaje de eje helicoidal.
Termostato: Control de temperatura 600 Watt.  La temperatura de prensado en frío es de alrededor de 40 grados Celsius y deja como máximo un 6% de grasa sin prensar en la torta (pulpa). Peso: 45 kilogramos. Capacidad horaria: 1 a 12 kg / h // máx. 288 kg por día (puede cambiar según el grado de pureza y la densidad de la semilla del material prensado)..Área de aplicación: Producción alimentaria+C15, productos químicos, farmacéutica.
El equipo debe ser entregado con herramienta  especial y los accesorios para aumentar presion en la maquina (reductoras de la boca de salida)</t>
  </si>
  <si>
    <t>PRENSA CONTINUA PARA ACEITE EN FRIO</t>
  </si>
  <si>
    <t xml:space="preserve">El espectrómetro FT-IR Thermo Scientific Nicolet iS50 ofrece las respuestas definitivas para su laboratorio analítico, donde la rapidez y sencillez de diagramas de flujo son factores de vital importancia. Ningún otro espectrómetro FT-IR supera sus expectativas para ofrecer sencillez de uso con la pulsación de un solo botón, flexibilidad e integración en una estación de trabajo compacta y muy rentable. El Nicolet™ iS™ 50 incorpora tantos avances que no podrá considerarlo simplemente como un espectrómetro FT-IR.
análisis de materiales:
POLÍMEROS y MATERIALES DE CAUCHO
– ejecución de tareas de identificación de materias primas, mezcla, morfología y cinéticas pulsando un botón
– multitarea en una sola estación de trabajo: una misma configuración, varias respuestas
MEDICINA LEGAL
– acceso a dos métodos SWGDRUG de Clase A en una unidad compacta
– simplificación de análisis CG-IR de materiales isoméricos en una sola operación
FÁRMACOS
– análisis de formulaciones y polimorfos mediante un sistema integrado
– validación e implantación de métodos de aseguramiento y control de calidad para procesos o análisis en puntos de recepción de mercancías
PIGMENTOS, PINTURAS y TINTAS
– podrá encontrar aditivos y cargas inorgánicas en una base orgánica
 – correlación de colores visibles con la formulación
LABORATORIOS MULTIANALÍTICOS
– lleve la consistencia a los análisis complejos con la simple pulsación de un botón
– aumente el rendimiento de su laboratorio con múltiples técnicas en una unidad de tamaño reducido
ALIMENTOS, SABORES y ACEITES
– identificación de aromas y fragancias isómericas
– análisis de humedad, grasa, proteína y aceites de semillas
El espectrómetro Nicolet iS50 permite automatizar todo el proceso incluso si se combinan diversas técnicas. Adquiera y analice con las técnicas Raman, ATR de infrarrojo medio y cercano entre otras, en un proceso basado en Macros\Basic. Déjelo actuar y obtendrá un informe combinado.
 • Almacene imágenes junto con los archivos de datos
• Combine múltiples archivos de datos y resultados para un proyecto
• Genere diagramas de flujo para obtener resultados uniformes con cualquier usuario
Amplíe sus horizontes con el espectrómetro Nicolet iS50 A medida que aumentan sus necesidades, también se incrementan las posibilidades del espectrómetro iS50. Tanto si se examinan estructuras microscópicas, películas orgánicas muy finas, reacciones rápidas o nuevas fuentes de luz, el espectrómetro Nicolet iS50 le permitirá centrarse en su investigación ahora y en el futuro.
Especificaciones técnicas
Rango espectral, óptica de rango múltiple 27.000–10 cm-1
Divisor de haz : XT-KBr 11.000-350 cm-1
Resolución óptica, IR medio: Menos de 0,09 cm-1
Señal a ruido, escaneo de 1 minuto, pico a pico, 4 cm-1: 65.000:1, típico, 55,000:1 garantizado
Señal a ruido, escaneo de 5 segundos, pico a pico, 4 cm-1 &gt; 13.000:1
Linealidad ordenada 0.07%T
Precisión del número de onda:   igual o Mejor que 0,0008 cm-1
Exactitud  del número de onda: igual o Mejor que 0,005 cm-1
Velocidad de escaneo (15 valores): 0,158–6,28 cm/s
Escaneo rápido, espectros por segundo: 65 (a 16 cm-1), 95 (a 32 cm-1)
Ventanas : KBr
Módulo ATR Cristal : Diamante
Rango espectral: 5000–80cm-1
Detector: Diamante DLaTGS
Módulo NIR-esfera de integración
Detector de esfera integradora: InGaAs
Rango: 10000 to 4000 cm-1
Esfera integradora: eficiencia colectiva superior al 95%, reflectante difusa.
Ventana de esfera integradora: Zafiro
Interior de la esfera integradora: recubierto de oro
Sistema de sellado de alta eficiencia
• Estándar sellado y desecado
• Conexiones de purga estándar
• Pequeño volumen
• La rueda de filtros acepta hasta cinco filtros estándar de la industria de una pulgada para visible, IR lejano, etc.
Garantia:
Fuente: 10 años
Interferometro: 10 años
Laser: 5 años
Garantía del espectrómetro: 1 año
Módulos compatibles:
Raman
NIR
TGA
GC
Microscopio
Peso: 60Kg
Dimensiones (AnxPrxAl) : 62.6 × 69.8 × 27.6 cm
Corriente de entrada 2.5 A(max)
Tension de entrada 100-240 V CA
Frecuencia de línea: 50-60 Hz
Consumo de energía 120W
FASE DE OXIDACIÓN:
Numero de cámaras de oxidación: 2
capacidad máxima de muestra liquida: 100 ml
desviación máxima de la temperatura: ≤ 0.5 °C
Reproducibilidad de la temperatura: ≤ ± 0.2 °C
Interface: USB
Conectividad: Cloud via LAN o Wi-Fi
Potencia: 900 W
Alimentación: 115 V / 60 Hz - 230 V / 50-60 Hz
peso: 16.5 Kg, 36.3 lb
Dimensiones: (WxHxD) 365x190x485 mm,14.6x7.6x19.4 in
sobrepresión: válvula de seguridad
temperatura fuera de rango: alarma visual
sonda defectuosa: alarma visual
Rango de temperatura: desde temperatura ambiente hasta 120 °C
Rango de presión: 0 - 8 bar
Tiempo de garantía: 1 año por defectos de fabrica </t>
  </si>
  <si>
    <t xml:space="preserve">  Thermo Scientific</t>
  </si>
  <si>
    <t xml:space="preserve">Sistema de fluidos supercriticos </t>
  </si>
  <si>
    <t>SFE LAB/ 500ML</t>
  </si>
  <si>
    <t>Extractor de fluidos super críticos, incluye: - Vaso de extracción de 500mL con canasta para muestra de 100mL - Bomba de CO2 hasta 100g/min a 700bar con control de flujo Corolis - Bomba de Co-solvente de hasat 50mL/min a 700 bar - Separador con calentamiento de 100mL a 200bar/100ºC - BPR manual (Regulador de contra presión) - Válvulas de presión manuales - Controlador de automatización (PLC) con datalogging - Chiller - Loop de recirculación de CO2 - Automatic Back Pressure Regulator - Controlador automático de presión de extracción</t>
  </si>
  <si>
    <t xml:space="preserve">Descascarillador Ninja KID </t>
  </si>
  <si>
    <t>Descascarillador Ninja KID - FBM Hecho totalmente en acero inoxidable, tiene un sistema práctico y rápido para romper los granos de cacao y reducirlos en semillas, separándolos de las cáscaras. Está equipado con una tolva extraíble para facilitar la limpiezaEspecificaciones:Capacidad: 25-30 Kg/hDimensiones: (mm) 530 X 830Potencia: 1.8kW.Peso: 130 Kg.</t>
  </si>
  <si>
    <t>Ninja KID - FBM</t>
  </si>
  <si>
    <t>Molino Pre Refinador Ref. Grindgo</t>
  </si>
  <si>
    <t>DescripciónMolinode discos, hechos en acero inoxidable, utilizado en las semillas de cacao después de ser tostadasy enfriadas, para obtener una pasta de cacao homogénea Estas máquinas son capaces de realizar unflujo continuo de producción para armar operación sin demoras Tienen un diseño único con un bajonivel de ruido, fácil operación y buena moliendaDatosTécnicosCapacidad50 100 Kg/h Finura 200 300 micron Potencia 3 kW Voltaje 220 V Peso 82 KgDimensionesAltura: 710 mmAncho: 900 mmLongitud: 923 mm</t>
  </si>
  <si>
    <t>Grindgo -FBM</t>
  </si>
  <si>
    <t>FBM</t>
  </si>
  <si>
    <t>Prensade sobre mesa para extraer manteca de cacao artesanalmente Creada específicamente para losartesanos del chocolate que desean convertir su producción en una completamente autónoma y evitartener que recurrir a la manteca de cacao comercial La extracción de mantequilla está permitida graciasal calor proporcionado por una banda de resistencias y por la presión ejercida por un sinfín de acerosobre la semilla, insertado en la tolva especial Después de una primera fase de calentamiento, elartesano puede insertar la semilla y la manteca de cacao saldrá de los orificios colocados en el tubo Elproducto de desecho (que luego se puede transformar en polvo de cacao) saldrá del extremo del tubo deextracción Sting le permitirá extraer del 35 al 45 de la manteca de cacao presente en sus granossegun el origen elegido, con una productividad por hora de 1 kg de manteca de cacao extraída Rápida,simple y adecuada para todos los " del chocolate que desean personalizar su chocolate aúnmás, sin depender de ninguna manera de las grandes industrias</t>
  </si>
  <si>
    <t>Prensa Para La Extracción De Cacao Sting</t>
  </si>
  <si>
    <t>COMPRAS DE EQUIPOS DE LABORATORIOS DEL CENTRO DE DESARROLLO TECNOLÓGICO AGROINDUSTRIAL CDTA</t>
  </si>
  <si>
    <t xml:space="preserve">TOTAL IVA (Valor iva  por la Cantidad) </t>
  </si>
  <si>
    <t xml:space="preserve">TOTAL VALOR  UNITARIO (valor unitario  por las  cantidades) </t>
  </si>
  <si>
    <t xml:space="preserve">VALOR TOTAL  IVA INCLUIOD 
(suma k y l) </t>
  </si>
  <si>
    <t xml:space="preserve">TIEMPO DE ENTREGA (Días Calendario) </t>
  </si>
  <si>
    <t>GARANTÍA</t>
  </si>
  <si>
    <t>PORCENTAJE IVA 
( % )</t>
  </si>
  <si>
    <t>VALOR IVA
(1 solo item)</t>
  </si>
  <si>
    <t>CONVOCATORIA PUBLICA 04  DE 2022</t>
  </si>
  <si>
    <t xml:space="preserve">SISTEMA GENERAL DE REGALIAS </t>
  </si>
  <si>
    <t>Sistema de
cromatografía líquida UHPLC acoplado a espectrómetro de masas (QDa) y
detector de ultravioleta</t>
  </si>
  <si>
    <t>Waters</t>
  </si>
  <si>
    <t>SISTEMA DE CARACTERIZACIÓN POR INFRARROJO CERCANO, MEDIO Y OXIDACIÓN</t>
  </si>
  <si>
    <t xml:space="preserve">LINEA DE PELICULA DE SOPLADO: Materiales procesados: HDPE, LDPE, LLDPE, PP, PA, PMMA, TPU, EVOH, EVA, Biopolímeros Producto final: Film para pruebas de calidad Layflat: 80 mm máx. Rango de espesores: 10÷100 µm, dependiendo del material procesado Rendimiento: 1 kg/h máx. con PE Composición de la capa: Monocapa Tornillo Ø: 17,5 mm – Perfil de tornillo cónico Lab Design Potencia total instalada: 3 kW EXTRUSORA DE HUSILLO SIMPLE  Tornillo Ø 17,5 mm, cónico en acero nitrado K110 con perfil de tornillo especial. Transmisión principal mediante servomotor con motorreductor 2,1 Nm equipado con cojinete de empuje obredimensionado Barril en acero nitrado K110 con bandas de resistencia en mica. Boca de alimentación refrigerada por agua y aire comprimido N. 2 zonas de termorregulación. El grupo motorreductor-extrusor se coloca sobre un soporte de gran espesor placa de aluminio anodizado alojada sobre un marco de acero revestido de paneles y albergando todos los componentes eléctricos principales tanto para la potencia como para la línea termorregulación (cuadro eléctrico) TROQUEL REDONDO Matriz tipo mandril en espiral, cromada. Fabricado en acero templado 38NiCrMo4 Con superficies de contacto recubiertas de cromo duro de alto espesor N. 2 zonas de termorregulación Diámetro del troquel: 20 mm ANILLO DE AIRE DE FLUJO DOBLE. Con soplador con control inverter CALIBRACION. Ajuste manual de posicionamiento de marcos de madera. RODILLOS PRENSADORES – 120 MM Rollo cromado de 120 mm de ancho accionado por servomotor Rollo recubierto de goma Rollos de aluminio inactivos BOBINADOR DE EJE SIMPLE – 120 MM Eje de 120 mm de ancho accionado por motor torque. Apto para núcleos Ø 1,5’’ Ajuste del par de bobinado PANEL DE CONTROL PRINCIPAL Y GABINETE ELÉCTRICO El sistema de control eléctrico de la línea está compuesto por: Panel de control de interfaz de operador con pantalla táctil de 7” para la gestión de la línea Control de temperatura mediante PID, para cada zona de control con punto de consigna y visualización de los valores reales de temperatura, corriente y % de carga de los calentadores, led indicación del estado de cada zona (alarma de temperatura baja y alta) en calefacción y refrigeración) Protección contra arranque en frío, mínimo o máximo accidental con configuración del operador (rango ajustable)  EXTRUSORA con tornillos gemelos de 22mm COORROTANTES de L/D  28: tres pasos de amasado y con 2 zonas de mezclado . Barril de 65 rwc, caja de
Distribución, transmisión de rodamiento con capacidad de 50 kn, un motor Helicoidal de 3 hp, resistencias blindadas en acero inoxidable.
TABLERO DE CONTROL electrónico con Breaker Principal de 50 Amperios, cinco
(5) controladores eléctricos de temperatura , controladores de consumo de Corriente, selectores, contactores, y breaker para cada zona; variador electrónico velocidad  motor principal
CABEZAL UNIVERSAL para Petizado de cuatro salidas
TINA DE CALIBRACIÓN, un tanque en acero inoxidable de 0.5 metros con sistema 
de Desplazamiento en las tres (3) coordenadas, cuatro rodillos guías
PICADOR CORTADOR PELETIZADOR Con rotor cortador tipo fresa en acero rapido ancho 5 cm, un rodillos halador pisador con variador electrónico de velocidad para el rotor picador. Cubiertas y guías en acero inoxidable, sistema abatible para fácil limpieza ,micros de seguridad Tablero de control eléctrico con corta circuitos, para de  emergencia y potenciómetros de Regulación de velocidad Acometida eléctrica  trifásica a 220 v Consumo
Se utiliza en la investigación, el desarrollo y la producción en pequeña escala 
de materiales aeroespaciales como líquidos compuestos de polímero 
cristalino.
▪ Eficiencia de compuestos para ayudar a optimizar el contenido de materiales,
▪ Propiedades eléctricas, físicas, la metodología de procesamiento y los costos.
▪ La fabricación de pequeños componentes termoplásticos con propiedades de 
alta resistencia-peso.
▪ Co-extrusión para combinar resistencia a la intemperie en la superficie exterior 
con una alta resistencia interna y a nivel estructural
▪ Alto par de torsión en mezclado dispersivo con perfiles de husillo optimizados
▪ La capacidad de añadir cantidades controladas de nano materiales para fundir 
en flujo de mezcla .
▪ Un equipo de pequeño tamaño para usarlo de sobremesa y en espacios de aire 
limpio La linea se compone de los siguientes elementos: ▪ Extrusora de doble husillo de diámetro 20 a 30 mm ▪ Baño de refrigeración por agua-unidad de halado. ▪ Graneadora de longitud fija de pellet ▪ Sistema de indicación de presión De igual manera se solicita sean incluidos los siguientes elementos: Batidora Profesional Aditamento cortador y rallador Rodillo para pasta y cortador de Espagueti   </t>
  </si>
  <si>
    <t>PMX120/TECNOCHUFA</t>
  </si>
  <si>
    <t xml:space="preserve">EVALUACIÓN </t>
  </si>
  <si>
    <t xml:space="preserve">COMPARATIVO ECONOMICO </t>
  </si>
  <si>
    <t xml:space="preserve">NOMBRE EMPRESA </t>
  </si>
  <si>
    <t xml:space="preserve">MINIMO VALOR TOTAL </t>
  </si>
  <si>
    <t xml:space="preserve">TOTAL </t>
  </si>
  <si>
    <t xml:space="preserve">NOMBRE </t>
  </si>
  <si>
    <t xml:space="preserve">ITEMS ADJUDICADOS </t>
  </si>
  <si>
    <t xml:space="preserve">VALOR ADJUDICADO </t>
  </si>
  <si>
    <t xml:space="preserve">VALOR TOTAL ADJUDICADO </t>
  </si>
  <si>
    <t>1 año</t>
  </si>
  <si>
    <t xml:space="preserve">311- INVERSIONES </t>
  </si>
  <si>
    <t xml:space="preserve">EQUIPOS  Y LABORATORIOS DE COLOMBIA </t>
  </si>
  <si>
    <t>"Thermo Scientific /  Espectrómetro FT-IR
Nicolet iS50 / 912A0764"</t>
  </si>
  <si>
    <t>120 días</t>
  </si>
  <si>
    <t>1 años</t>
  </si>
  <si>
    <t>Sistema UHPLC Acquity Arc acoplado a un detector de masas QDA y ultravioleta de la marca WATERS</t>
  </si>
  <si>
    <t>50 dìas</t>
  </si>
  <si>
    <t xml:space="preserve">1 año </t>
  </si>
  <si>
    <t>SFE Lab 500mL de SFE Process</t>
  </si>
  <si>
    <t xml:space="preserve">QUIMICONTROL  S.A.S </t>
  </si>
  <si>
    <t>1,2,3</t>
  </si>
  <si>
    <t xml:space="preserve">QUIMICONTROL </t>
  </si>
  <si>
    <t>4 Y 7</t>
  </si>
  <si>
    <r>
      <t xml:space="preserve">Especificaciones técnicas:
•	El sistema debe poseer una bomba cuaternaria de alta presión con mezclador de baja presión. 
•	Máximo intervalo de operación: de 5mL/min a 9500 psi o superiores.
•	La bomba debe tener desgasificador en línea para las cuatro líneas de solvente.
•	Lavado de sellos automático,
•	Lavado de la aguja de inyección: Integral, activo y programable
•	Temperatura del compartimento de muestras : De 4.0 a 40.0 °C
•	La Cámara de calentamiento debe mantener el rango de 20 a 65ºC para columnas de 7.8mm ID y hasta 300mm de largo 
Detector de Ultravioleta visible de alta sensibilidad:
•	Fuente de Deuterio de alta energía con una electrónica de alta velocidad y bajo ruido.
•	Rango lineal hasta 2.5 AU, 
•	Longitud de onda dual estándar para monitorear de manera simultánea dos longitudes de onda diferentes.
•	La información de estos canales debe poder ser sobrepuesta, dividida y/o sumada a través del software para obtener mejor información cualitativa.
•	Celda de flujo TaperSlit (maximiza el paso de energía; elimina los efectos de índice de refracción a la vez que mantiene una buena forma de pico). 
•	Debe minimizar los efectos del cambio en humedad y temperatura del ambiente para maximizar la estabilidad de la línea base. 
•	Especificaciones: Rango de longitud de onda: 190 a 700 nm 
•	Exactitud de Longitud de onda: ± 1 nm 
•	Repetibilidad de Longitud de Onda: ± 0.1 nm 
•	Linealidad: 5% a 2.5AU
•	Ruido de línea base (una longitud de onda): &lt; 5x10-6 AU, 230nm, 10 puntos/s, segmento de 30s, celda seca 
•	Ruido de línea base (doble longitud de onda): &lt;35x10-6 AU, 230nm y 280nm, 1 points/s, 2.0 s, segmento de 30s, celda seca 
•	Deriva: ≤ 1.0x10-4AU/h 
•	Rango de medición: 0.0001 a 4.0000AU 
•	Velocidad de adquisición de datos: 80 Hz 
•	Fuente de Luz: Lámpara de deuterio 
</t>
    </r>
    <r>
      <rPr>
        <b/>
        <sz val="10"/>
        <color indexed="10"/>
        <rFont val="Calibri"/>
        <family val="2"/>
      </rPr>
      <t>•	Volumen de celda: 14 uL o superiores</t>
    </r>
    <r>
      <rPr>
        <sz val="10"/>
        <color indexed="8"/>
        <rFont val="Calibri"/>
        <family val="2"/>
      </rPr>
      <t xml:space="preserve">
•	Límite de presión: 1000 psi (celda analítica estándar) 
•	Requerimientos de voltaje: 100 a 240 VAC 
•	Frecuencia de Linea: 50 a 60 Hz 
•	Consumo de poder: 195 VA (nominal) 
Detector de masas QDA 
•	Fuente API y modo de ionización: Zspray, con ajuste libre de la interfaz dual ortogonal de ionización de presión atmosférica (API) y Electrospray (ES) 
•	Polaridad del ion intercambiable para una amplia cobertura de compuestos.
•	Sonda plug and play.
•	Rendija de muestreo desechable para minimizar mantenimiento y mejorar repetibilidad
•	Acceso sin herramientas a los elementos que pueden ser intervenidos por el usuario Control automatizado de flujo del gas y los elementos de calentamiento 
Analizador de masas: 
Analizador de cuadrupolo de alta resolución con un prefiltro para maximizar resolución y transmisión.
•	Detector: Bajo ruido, fotomultiplicador fuera de eje de larga duración. 
•	Rango dinámico digital hasta 4x 106. 
•	Diagnósticos, chequeos y alertas automáticos 
•	Adquisición MS en scan completo automatizado: Optimizado automáticamente para mejorar la calidad de los datos Adquisición SIR automática Optimizado para mejorar la calidad de los datos a la velocidad de datos requeridos como puntos de datos de MS por segundo Hz. 
•	Programación automática de la ventana de adquisición de SIR para optimizar la calidad de datos. 
•	Modos de adquisición: Escaneo completo MS y Registro de ion selectivo SIR. 
•	Rango de masas: 30 hasta 1250m/z o superior.
•	Velocidad de escaneo: Optimizado para mejorar la calidad de los datos; por ejemplo, 10Hz para m/z de 100 hasta 1000 o 20 Hz para m/z de 50 hasta 500. 
•	Exactitud de Masa: mayor o igual a 0.2Da sobre un rango completo de masas Estabilidad de Masas: Drift de masas menor que 0.1 Da en 24h 
•	Linealidad: Linealidad de la respuesta relativa a la concentración de la muestra para un compuesto especifico, y debe ser de hasta cuatro ordenes de magnitud a partir del límite de detección. 
•	Tiempo de cambio en la polaridad: 25ms para cambiar entre los modos de ion positivo y negativo. 
•	Velocidad de adquisición SIR: 100Hz 
•	Numero de canales SIR: Hasta 1024 canales para SIR (32 funciones, 32 canales por función) pueden ser monitoreados en una adquisición. 
•	Resolución de masa: Control automático de resolución de masas (0.7Da)
•	Sensibilidad SIR (ESI+): 100 pg en la columna (5μL de 20pg/ μL) de sulfadimetoxina, con un flujo de 800 μL/min con relación señal ruido mayor que 300:1 (60:1 con bomba trasera de diafragma integrado) para m/z de 311. 
•	Sensibilidad SIR (ESI-): 50 pg en la columna (5μL de 10pg/ μL) de cloranfenicol, con un flujo de fase móvil de 800 μL/min con relación señal ruido mayor que 300:1 (60:1 con bomba trasera de diafragma integrado) para m/z de 32 
•	Sistema generador de nitrógeno de 35L/min de la linea Genius XE con purificación multi-etapa y compresores integrados de última generación con la tecnología de optimización de compresión electrónica (ECO), nitrógeno bajo demanda con pureza de hasta 99,5% en trabajos 24/7. 
Software:  
•	Debe contener una base de datos validada y estructurada dentro de Oracle que permita la búsqueda y la filtración de información utilizando parámetros de búsqueda múltiples. 
•	Las Cuentas de Usuarios, Privilegios de Usuarios y Audit Trails debe estar en la base de datos del software y no en el sistema operativo.
•	Debe cumplir con todos los requerimientos regulatorios tales como 21 CFR parte 211, EPA,  
•	Construcción de reportes sin requerir de un paquete de software aparte. 
•	Debe tener la capacidad de realizar automáticamente una copia de seguridad de los datos de acuerdo a un programa definido por el usuario mientras crea un catálogo de búsqueda de todos los datos cromatográficos que se han adquirido en el sistema. 
•	Todos los datos que han sido guardados o archivados deben contener todo lo requerido en metadata así como los Audit Trails asociados. Si esta data es restaurada el software debe recuperar el ambiente exacto que existía cuando la data fue guardada o archivada. 
•	Debe permitir a los usuarios el crear tantos campos de identificación de las muestras como se requieran para el manejo de las operaciones. Además, debe ofrecer la capacidad de realizar cálculos eliminando la necesidad de aplicaciones externas para lograr las necesidades del laboratorio. 
•	Debe hacer cálculos de exclusión de tamaño, búsqueda de estructura química, métodos de validación, desarrollo de métodos de separación de cromatografía líquida, y cálculos de disolución que pueden ser activados o desactivados según necesidad. 
•	Computador que cumpla con todas las especificaciones requeridas para soportar el software
•	Columnas:  XBridge Amida 3.5um 3.0x100mm 
	Cortecs T3 2.7um 3.0x75mm 
	Cortecs C18 2.7um 4.6x50mm. 
•	Debe incluir paquete de viales 2mL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</si>
</sst>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 #,##0.00;[Red]\-&quot;$&quot;\ #,##0.00"/>
    <numFmt numFmtId="42" formatCode="_-&quot;$&quot;\ * #,##0_-;\-&quot;$&quot;\ * #,##0_-;_-&quot;$&quot;\ * &quot;-&quot;_-;_-@_-"/>
    <numFmt numFmtId="41" formatCode="_-* #,##0_-;\-* #,##0_-;_-* &quot;-&quot;_-;_-@_-"/>
    <numFmt numFmtId="44" formatCode="_-&quot;$&quot;\ * #,##0.00_-;\-&quot;$&quot;\ * #,##0.00_-;_-&quot;$&quot;\ * &quot;-&quot;??_-;_-@_-"/>
    <numFmt numFmtId="164" formatCode="_-[$$-240A]\ * #,##0.00_-;\-[$$-240A]\ * #,##0.00_-;_-[$$-240A]\ * &quot;-&quot;??_-;_-@_-"/>
  </numFmts>
  <fonts count="16" x14ac:knownFonts="1">
    <font>
      <sz val="11"/>
      <color theme="1"/>
      <name val="Calibri"/>
      <family val="2"/>
      <scheme val="minor"/>
    </font>
    <font>
      <sz val="11"/>
      <color indexed="8"/>
      <name val="Calibri"/>
      <family val="2"/>
      <charset val="1"/>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name val="Arial"/>
      <family val="2"/>
    </font>
    <font>
      <b/>
      <sz val="10"/>
      <color theme="1"/>
      <name val="Calibri"/>
      <family val="2"/>
    </font>
    <font>
      <sz val="10"/>
      <color rgb="FF000000"/>
      <name val="Calibri"/>
      <family val="2"/>
    </font>
    <font>
      <sz val="10"/>
      <color rgb="FF000000"/>
      <name val="Calibri"/>
      <family val="2"/>
      <scheme val="minor"/>
    </font>
    <font>
      <sz val="10"/>
      <color theme="1"/>
      <name val="Calibri"/>
      <family val="2"/>
    </font>
    <font>
      <b/>
      <sz val="10"/>
      <color rgb="FFFF0000"/>
      <name val="Calibri"/>
      <family val="2"/>
      <scheme val="minor"/>
    </font>
    <font>
      <b/>
      <sz val="10"/>
      <color indexed="10"/>
      <name val="Calibri"/>
      <family val="2"/>
    </font>
    <font>
      <sz val="10"/>
      <color indexed="8"/>
      <name val="Calibri"/>
      <family val="2"/>
    </font>
    <font>
      <b/>
      <sz val="10"/>
      <color rgb="FF000000"/>
      <name val="Calibri"/>
      <family val="2"/>
    </font>
    <font>
      <sz val="10"/>
      <color theme="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0EA0C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204">
    <xf numFmtId="0" fontId="0" fillId="0" borderId="0" xfId="0"/>
    <xf numFmtId="0" fontId="3" fillId="0" borderId="0" xfId="0" applyFont="1"/>
    <xf numFmtId="0" fontId="3" fillId="0" borderId="0" xfId="0" applyFont="1" applyAlignment="1">
      <alignment wrapText="1"/>
    </xf>
    <xf numFmtId="41" fontId="3" fillId="0" borderId="0" xfId="0" applyNumberFormat="1" applyFont="1"/>
    <xf numFmtId="0" fontId="5" fillId="0" borderId="0" xfId="0" applyFont="1"/>
    <xf numFmtId="3" fontId="6" fillId="0" borderId="7" xfId="1" applyNumberFormat="1" applyFont="1" applyBorder="1" applyAlignment="1">
      <alignment horizontal="center" vertical="center" wrapText="1"/>
    </xf>
    <xf numFmtId="3" fontId="6" fillId="0" borderId="2" xfId="1" applyNumberFormat="1" applyFont="1" applyBorder="1" applyAlignment="1">
      <alignment horizontal="center" vertical="center" wrapText="1"/>
    </xf>
    <xf numFmtId="3" fontId="6" fillId="0" borderId="1" xfId="1" applyNumberFormat="1" applyFont="1" applyBorder="1" applyAlignment="1">
      <alignment horizontal="center" vertical="center" wrapText="1"/>
    </xf>
    <xf numFmtId="3" fontId="6" fillId="0" borderId="3" xfId="1" applyNumberFormat="1" applyFont="1" applyBorder="1" applyAlignment="1">
      <alignment horizontal="center" vertical="center" wrapText="1"/>
    </xf>
    <xf numFmtId="3" fontId="6" fillId="0" borderId="4" xfId="1" applyNumberFormat="1" applyFont="1" applyBorder="1" applyAlignment="1">
      <alignment horizontal="center" vertical="center" wrapText="1"/>
    </xf>
    <xf numFmtId="3" fontId="6" fillId="11" borderId="7" xfId="1" applyNumberFormat="1" applyFont="1" applyFill="1" applyBorder="1" applyAlignment="1">
      <alignment horizontal="center" vertical="center" wrapText="1"/>
    </xf>
    <xf numFmtId="3" fontId="6" fillId="11" borderId="4" xfId="1" applyNumberFormat="1" applyFont="1" applyFill="1" applyBorder="1" applyAlignment="1">
      <alignment horizontal="center" vertical="center" wrapText="1"/>
    </xf>
    <xf numFmtId="41" fontId="6" fillId="11" borderId="4" xfId="1" applyNumberFormat="1" applyFont="1" applyFill="1" applyBorder="1" applyAlignment="1">
      <alignment horizontal="center" vertical="center" wrapText="1"/>
    </xf>
    <xf numFmtId="3" fontId="6" fillId="11" borderId="2" xfId="1" applyNumberFormat="1" applyFont="1" applyFill="1" applyBorder="1" applyAlignment="1">
      <alignment horizontal="center" vertical="center" wrapText="1"/>
    </xf>
    <xf numFmtId="3" fontId="6" fillId="3" borderId="1" xfId="1" applyNumberFormat="1" applyFont="1" applyFill="1" applyBorder="1" applyAlignment="1">
      <alignment horizontal="center" vertical="center" wrapText="1"/>
    </xf>
    <xf numFmtId="3" fontId="6" fillId="9" borderId="7" xfId="1" applyNumberFormat="1" applyFont="1" applyFill="1" applyBorder="1" applyAlignment="1">
      <alignment horizontal="center" vertical="center" wrapText="1"/>
    </xf>
    <xf numFmtId="3" fontId="6" fillId="9" borderId="4" xfId="1" applyNumberFormat="1" applyFont="1" applyFill="1" applyBorder="1" applyAlignment="1">
      <alignment horizontal="center" vertical="center" wrapText="1"/>
    </xf>
    <xf numFmtId="41" fontId="6" fillId="9" borderId="4" xfId="1" applyNumberFormat="1" applyFont="1" applyFill="1" applyBorder="1" applyAlignment="1">
      <alignment horizontal="center" vertical="center" wrapText="1"/>
    </xf>
    <xf numFmtId="3" fontId="6" fillId="3" borderId="5" xfId="1" applyNumberFormat="1" applyFont="1" applyFill="1" applyBorder="1" applyAlignment="1">
      <alignment horizontal="center" vertical="center" wrapText="1"/>
    </xf>
    <xf numFmtId="3" fontId="6" fillId="10" borderId="3" xfId="1" applyNumberFormat="1" applyFont="1" applyFill="1" applyBorder="1" applyAlignment="1">
      <alignment horizontal="center" vertical="center" wrapText="1"/>
    </xf>
    <xf numFmtId="3" fontId="6" fillId="10" borderId="4" xfId="1" applyNumberFormat="1" applyFont="1" applyFill="1" applyBorder="1" applyAlignment="1">
      <alignment horizontal="center" vertical="center" wrapText="1"/>
    </xf>
    <xf numFmtId="41" fontId="6" fillId="10" borderId="4" xfId="1" applyNumberFormat="1" applyFont="1" applyFill="1" applyBorder="1" applyAlignment="1">
      <alignment horizontal="center" vertical="center" wrapText="1"/>
    </xf>
    <xf numFmtId="3" fontId="6" fillId="3" borderId="2" xfId="1" applyNumberFormat="1" applyFont="1" applyFill="1" applyBorder="1" applyAlignment="1">
      <alignment horizontal="center" vertical="center" wrapText="1"/>
    </xf>
    <xf numFmtId="3" fontId="6" fillId="7" borderId="7" xfId="1" applyNumberFormat="1" applyFont="1" applyFill="1" applyBorder="1" applyAlignment="1">
      <alignment horizontal="center" vertical="center" wrapText="1"/>
    </xf>
    <xf numFmtId="3" fontId="6" fillId="7" borderId="4" xfId="1" applyNumberFormat="1" applyFont="1" applyFill="1" applyBorder="1" applyAlignment="1">
      <alignment horizontal="center" vertical="center" wrapText="1"/>
    </xf>
    <xf numFmtId="41" fontId="6" fillId="7" borderId="4" xfId="1" applyNumberFormat="1" applyFont="1" applyFill="1" applyBorder="1" applyAlignment="1">
      <alignment horizontal="center" vertical="center" wrapText="1"/>
    </xf>
    <xf numFmtId="3" fontId="6" fillId="6" borderId="3" xfId="1" applyNumberFormat="1" applyFont="1" applyFill="1" applyBorder="1" applyAlignment="1">
      <alignment horizontal="center" vertical="center" wrapText="1"/>
    </xf>
    <xf numFmtId="3" fontId="6" fillId="6" borderId="4" xfId="1" applyNumberFormat="1" applyFont="1" applyFill="1" applyBorder="1" applyAlignment="1">
      <alignment horizontal="center" vertical="center" wrapText="1"/>
    </xf>
    <xf numFmtId="41" fontId="6" fillId="6" borderId="4" xfId="1" applyNumberFormat="1" applyFont="1" applyFill="1" applyBorder="1" applyAlignment="1">
      <alignment horizontal="center" vertical="center" wrapText="1"/>
    </xf>
    <xf numFmtId="3" fontId="6" fillId="4" borderId="7" xfId="1" applyNumberFormat="1" applyFont="1" applyFill="1" applyBorder="1" applyAlignment="1">
      <alignment horizontal="center" vertical="center" wrapText="1"/>
    </xf>
    <xf numFmtId="3" fontId="6" fillId="4" borderId="4" xfId="1" applyNumberFormat="1" applyFont="1" applyFill="1" applyBorder="1" applyAlignment="1">
      <alignment horizontal="center" vertical="center" wrapText="1"/>
    </xf>
    <xf numFmtId="41" fontId="6" fillId="4" borderId="4"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3" fontId="6" fillId="5" borderId="4" xfId="1" applyNumberFormat="1" applyFont="1" applyFill="1" applyBorder="1" applyAlignment="1">
      <alignment horizontal="center" vertical="center" wrapText="1"/>
    </xf>
    <xf numFmtId="41" fontId="6" fillId="5" borderId="4" xfId="1" applyNumberFormat="1" applyFont="1" applyFill="1" applyBorder="1" applyAlignment="1">
      <alignment horizontal="center" vertical="center" wrapText="1"/>
    </xf>
    <xf numFmtId="3" fontId="6" fillId="8" borderId="25" xfId="1" applyNumberFormat="1" applyFont="1" applyFill="1" applyBorder="1" applyAlignment="1">
      <alignment horizontal="center" vertical="center" wrapText="1"/>
    </xf>
    <xf numFmtId="0" fontId="5" fillId="8" borderId="35" xfId="0" applyFont="1" applyFill="1" applyBorder="1" applyAlignment="1">
      <alignment vertical="center" wrapText="1"/>
    </xf>
    <xf numFmtId="8" fontId="8" fillId="0" borderId="0" xfId="0" applyNumberFormat="1" applyFont="1" applyAlignment="1">
      <alignment vertical="center" wrapText="1"/>
    </xf>
    <xf numFmtId="8" fontId="8" fillId="0" borderId="0" xfId="0" applyNumberFormat="1" applyFont="1" applyAlignment="1">
      <alignment vertical="center"/>
    </xf>
    <xf numFmtId="0" fontId="8" fillId="0" borderId="0" xfId="0" applyFont="1"/>
    <xf numFmtId="3" fontId="7" fillId="0" borderId="7" xfId="0" applyNumberFormat="1" applyFont="1" applyBorder="1" applyAlignment="1">
      <alignment horizontal="center" vertical="center"/>
    </xf>
    <xf numFmtId="0" fontId="8" fillId="2" borderId="4" xfId="0" applyFont="1" applyFill="1" applyBorder="1" applyAlignment="1">
      <alignment horizontal="center" vertical="center" wrapText="1"/>
    </xf>
    <xf numFmtId="0" fontId="9" fillId="0" borderId="4" xfId="0" applyFont="1" applyBorder="1" applyAlignment="1">
      <alignment horizontal="center" wrapText="1"/>
    </xf>
    <xf numFmtId="3" fontId="10"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8" fillId="0" borderId="2" xfId="0" applyFont="1" applyBorder="1" applyAlignment="1">
      <alignment horizontal="center" vertical="center"/>
    </xf>
    <xf numFmtId="0" fontId="9" fillId="0" borderId="7" xfId="0" applyFont="1" applyBorder="1" applyAlignment="1">
      <alignment horizontal="center" vertical="center"/>
    </xf>
    <xf numFmtId="44" fontId="8" fillId="0" borderId="4" xfId="2" applyFont="1" applyBorder="1" applyAlignment="1" applyProtection="1">
      <alignment horizontal="center" vertical="center"/>
      <protection locked="0"/>
    </xf>
    <xf numFmtId="9" fontId="8" fillId="0" borderId="4" xfId="3" applyFont="1" applyBorder="1" applyAlignment="1" applyProtection="1">
      <alignment vertical="center"/>
      <protection locked="0"/>
    </xf>
    <xf numFmtId="164" fontId="8" fillId="0" borderId="2" xfId="3" applyNumberFormat="1" applyFont="1" applyBorder="1" applyAlignment="1">
      <alignment vertical="center"/>
    </xf>
    <xf numFmtId="44" fontId="8" fillId="0" borderId="7" xfId="2" applyFont="1" applyBorder="1" applyAlignment="1">
      <alignment vertical="center"/>
    </xf>
    <xf numFmtId="44" fontId="8" fillId="0" borderId="4" xfId="0" applyNumberFormat="1" applyFont="1" applyBorder="1" applyAlignment="1">
      <alignment vertical="center"/>
    </xf>
    <xf numFmtId="41" fontId="8" fillId="0" borderId="4" xfId="0" applyNumberFormat="1" applyFont="1" applyBorder="1" applyAlignment="1" applyProtection="1">
      <alignment vertical="center"/>
      <protection locked="0"/>
    </xf>
    <xf numFmtId="0" fontId="8" fillId="0" borderId="2" xfId="0" applyFont="1" applyBorder="1" applyAlignment="1">
      <alignment vertical="center"/>
    </xf>
    <xf numFmtId="0" fontId="8" fillId="0" borderId="2" xfId="0" applyFont="1" applyBorder="1" applyAlignment="1"/>
    <xf numFmtId="0" fontId="8" fillId="0" borderId="5" xfId="0" applyFont="1" applyBorder="1"/>
    <xf numFmtId="0" fontId="8" fillId="0" borderId="7" xfId="0" applyFont="1" applyBorder="1" applyAlignment="1">
      <alignment wrapText="1"/>
    </xf>
    <xf numFmtId="0" fontId="8" fillId="0" borderId="4" xfId="0" applyFont="1" applyBorder="1" applyAlignment="1"/>
    <xf numFmtId="0" fontId="8" fillId="0" borderId="4" xfId="0" applyFont="1" applyBorder="1"/>
    <xf numFmtId="0" fontId="8" fillId="0" borderId="4" xfId="0" applyFont="1" applyBorder="1" applyAlignment="1">
      <alignment horizontal="center"/>
    </xf>
    <xf numFmtId="0" fontId="8" fillId="0" borderId="3" xfId="0" applyFont="1" applyBorder="1"/>
    <xf numFmtId="0" fontId="8" fillId="0" borderId="2" xfId="0" applyFont="1" applyBorder="1"/>
    <xf numFmtId="0" fontId="8" fillId="0" borderId="7" xfId="0" applyFont="1" applyBorder="1"/>
    <xf numFmtId="0" fontId="8" fillId="0" borderId="7" xfId="0" applyFont="1" applyBorder="1" applyAlignment="1">
      <alignment vertical="center" wrapText="1"/>
    </xf>
    <xf numFmtId="41" fontId="8" fillId="0" borderId="5" xfId="0" applyNumberFormat="1" applyFont="1" applyBorder="1" applyAlignment="1">
      <alignment vertical="center"/>
    </xf>
    <xf numFmtId="8" fontId="8" fillId="0" borderId="0" xfId="0" applyNumberFormat="1" applyFont="1"/>
    <xf numFmtId="0" fontId="9" fillId="2" borderId="4" xfId="0" applyFont="1" applyFill="1" applyBorder="1" applyAlignment="1">
      <alignment horizontal="center" vertical="center" wrapText="1"/>
    </xf>
    <xf numFmtId="0" fontId="9" fillId="0" borderId="4" xfId="0" applyFont="1" applyBorder="1" applyAlignment="1">
      <alignment horizontal="justify" vertical="justify" wrapText="1"/>
    </xf>
    <xf numFmtId="0" fontId="11" fillId="0" borderId="4" xfId="0" applyFont="1" applyBorder="1" applyAlignment="1">
      <alignment horizontal="center" vertical="center"/>
    </xf>
    <xf numFmtId="164" fontId="8" fillId="0" borderId="4" xfId="3" applyNumberFormat="1" applyFont="1" applyBorder="1" applyAlignment="1">
      <alignment vertical="center"/>
    </xf>
    <xf numFmtId="44" fontId="8" fillId="0" borderId="4" xfId="2" applyFont="1" applyBorder="1" applyAlignment="1">
      <alignment vertical="center"/>
    </xf>
    <xf numFmtId="3" fontId="10" fillId="0" borderId="4" xfId="0" applyNumberFormat="1" applyFont="1" applyBorder="1" applyAlignment="1">
      <alignment horizontal="left" vertical="center" wrapText="1"/>
    </xf>
    <xf numFmtId="3" fontId="10" fillId="0" borderId="7" xfId="0" applyNumberFormat="1" applyFont="1" applyBorder="1" applyAlignment="1">
      <alignment horizontal="center" vertical="center" wrapText="1"/>
    </xf>
    <xf numFmtId="44" fontId="8" fillId="0" borderId="2" xfId="2" applyFont="1" applyBorder="1" applyAlignment="1" applyProtection="1">
      <alignment horizontal="center" vertical="center"/>
      <protection locked="0"/>
    </xf>
    <xf numFmtId="9" fontId="8" fillId="0" borderId="7" xfId="3" applyFont="1" applyBorder="1" applyAlignment="1" applyProtection="1">
      <alignment vertical="center"/>
      <protection locked="0"/>
    </xf>
    <xf numFmtId="8" fontId="8" fillId="0" borderId="4" xfId="0" applyNumberFormat="1" applyFont="1" applyBorder="1" applyAlignment="1">
      <alignment vertical="center"/>
    </xf>
    <xf numFmtId="9" fontId="8" fillId="0" borderId="4" xfId="0" applyNumberFormat="1" applyFont="1" applyBorder="1" applyAlignment="1">
      <alignment vertical="center"/>
    </xf>
    <xf numFmtId="3" fontId="8" fillId="0" borderId="4" xfId="0" applyNumberFormat="1" applyFont="1" applyBorder="1" applyAlignment="1">
      <alignment vertical="center"/>
    </xf>
    <xf numFmtId="0" fontId="8" fillId="0" borderId="4" xfId="0" applyFont="1" applyBorder="1" applyAlignment="1">
      <alignment vertical="center"/>
    </xf>
    <xf numFmtId="3" fontId="10" fillId="0" borderId="7" xfId="0" applyNumberFormat="1" applyFont="1" applyBorder="1" applyAlignment="1" applyProtection="1">
      <alignment horizontal="center" vertical="center" wrapText="1"/>
      <protection locked="0"/>
    </xf>
    <xf numFmtId="41" fontId="8" fillId="0" borderId="5" xfId="0" applyNumberFormat="1" applyFont="1" applyBorder="1"/>
    <xf numFmtId="0" fontId="8" fillId="0" borderId="30" xfId="0" applyFont="1" applyBorder="1"/>
    <xf numFmtId="0" fontId="8" fillId="0" borderId="6" xfId="0" applyFont="1" applyBorder="1"/>
    <xf numFmtId="0" fontId="3" fillId="0" borderId="6" xfId="0" applyFont="1" applyBorder="1" applyAlignment="1">
      <alignment horizontal="left" vertical="center" wrapText="1"/>
    </xf>
    <xf numFmtId="0" fontId="8" fillId="0" borderId="3" xfId="0" applyFont="1" applyBorder="1" applyAlignment="1">
      <alignment vertical="center" wrapText="1"/>
    </xf>
    <xf numFmtId="8" fontId="8" fillId="0" borderId="0" xfId="0" applyNumberFormat="1" applyFont="1" applyBorder="1"/>
    <xf numFmtId="0" fontId="8" fillId="0" borderId="0" xfId="0" applyFont="1" applyBorder="1"/>
    <xf numFmtId="41" fontId="3" fillId="0" borderId="0" xfId="0" applyNumberFormat="1" applyFont="1" applyBorder="1"/>
    <xf numFmtId="3" fontId="3" fillId="0" borderId="0" xfId="0" applyNumberFormat="1" applyFont="1"/>
    <xf numFmtId="42" fontId="3" fillId="0" borderId="0" xfId="0" applyNumberFormat="1" applyFont="1"/>
    <xf numFmtId="0" fontId="8" fillId="0" borderId="15" xfId="0" applyFont="1" applyFill="1" applyBorder="1"/>
    <xf numFmtId="41" fontId="8" fillId="0" borderId="18" xfId="0" applyNumberFormat="1" applyFont="1" applyFill="1" applyBorder="1"/>
    <xf numFmtId="0" fontId="3" fillId="0" borderId="0" xfId="0" applyFont="1" applyBorder="1"/>
    <xf numFmtId="0" fontId="14" fillId="0" borderId="0" xfId="0" applyFont="1" applyBorder="1" applyAlignment="1" applyProtection="1">
      <alignment horizontal="left" vertical="top" wrapText="1"/>
      <protection locked="0"/>
    </xf>
    <xf numFmtId="0" fontId="14" fillId="0" borderId="0" xfId="0" applyFont="1" applyBorder="1" applyAlignment="1">
      <alignment horizontal="left" vertical="center" wrapText="1"/>
    </xf>
    <xf numFmtId="0" fontId="14" fillId="8" borderId="11" xfId="0" applyFont="1" applyFill="1" applyBorder="1" applyAlignment="1">
      <alignment horizontal="center" vertical="center" wrapText="1"/>
    </xf>
    <xf numFmtId="41" fontId="14" fillId="0" borderId="0" xfId="0" applyNumberFormat="1" applyFont="1" applyBorder="1" applyAlignment="1">
      <alignment horizontal="left" vertical="center" wrapText="1"/>
    </xf>
    <xf numFmtId="0" fontId="3" fillId="0" borderId="11" xfId="0" applyFont="1" applyBorder="1"/>
    <xf numFmtId="0" fontId="3" fillId="0" borderId="0" xfId="0" applyFont="1" applyBorder="1" applyProtection="1">
      <protection locked="0"/>
    </xf>
    <xf numFmtId="0" fontId="3" fillId="0" borderId="11" xfId="0" applyFont="1" applyBorder="1" applyAlignment="1">
      <alignment wrapText="1"/>
    </xf>
    <xf numFmtId="0" fontId="3" fillId="3" borderId="0" xfId="0" applyFont="1" applyFill="1"/>
    <xf numFmtId="9" fontId="3" fillId="0" borderId="0" xfId="0" applyNumberFormat="1" applyFont="1"/>
    <xf numFmtId="0" fontId="15" fillId="0" borderId="0" xfId="0" applyFont="1"/>
    <xf numFmtId="9" fontId="15" fillId="0" borderId="0" xfId="3" applyFont="1"/>
    <xf numFmtId="0" fontId="3" fillId="0" borderId="11" xfId="0" applyFont="1" applyBorder="1" applyAlignment="1">
      <alignment horizontal="center"/>
    </xf>
    <xf numFmtId="0" fontId="3" fillId="0" borderId="11" xfId="0" applyFont="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21" xfId="0" applyFont="1" applyBorder="1" applyAlignment="1">
      <alignment horizontal="center"/>
    </xf>
    <xf numFmtId="0" fontId="8" fillId="0" borderId="20" xfId="0" applyFont="1" applyBorder="1" applyAlignment="1">
      <alignment horizontal="center"/>
    </xf>
    <xf numFmtId="0" fontId="8" fillId="0" borderId="22" xfId="0" applyFont="1" applyBorder="1" applyAlignment="1">
      <alignment horizontal="center"/>
    </xf>
    <xf numFmtId="0" fontId="5" fillId="0" borderId="24" xfId="0" applyFont="1" applyBorder="1" applyAlignment="1">
      <alignment horizontal="center"/>
    </xf>
    <xf numFmtId="0" fontId="5" fillId="0" borderId="13" xfId="0" applyFont="1" applyBorder="1" applyAlignment="1">
      <alignment horizontal="center"/>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41" fontId="8" fillId="0" borderId="28" xfId="0" applyNumberFormat="1"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41" fontId="8" fillId="0" borderId="17" xfId="0" applyNumberFormat="1" applyFont="1" applyBorder="1" applyAlignment="1">
      <alignment horizontal="center" vertical="center"/>
    </xf>
    <xf numFmtId="41" fontId="8" fillId="0" borderId="18" xfId="0" applyNumberFormat="1" applyFont="1" applyBorder="1" applyAlignment="1">
      <alignment horizontal="center" vertical="center"/>
    </xf>
    <xf numFmtId="41" fontId="8" fillId="0" borderId="19" xfId="0" applyNumberFormat="1" applyFont="1" applyBorder="1" applyAlignment="1">
      <alignment horizontal="center" vertic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44" fontId="8" fillId="0" borderId="8" xfId="2" applyFont="1" applyBorder="1" applyAlignment="1">
      <alignment horizontal="center" vertical="center"/>
    </xf>
    <xf numFmtId="44" fontId="8" fillId="0" borderId="9" xfId="2" applyFont="1" applyBorder="1" applyAlignment="1">
      <alignment horizontal="center" vertical="center"/>
    </xf>
    <xf numFmtId="44" fontId="8" fillId="0" borderId="10" xfId="2"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9" fontId="8" fillId="0" borderId="8" xfId="0"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44" fontId="8" fillId="0" borderId="8" xfId="2" applyFont="1" applyBorder="1" applyAlignment="1">
      <alignment horizontal="center"/>
    </xf>
    <xf numFmtId="44" fontId="8" fillId="0" borderId="9" xfId="2" applyFont="1" applyBorder="1" applyAlignment="1">
      <alignment horizontal="center"/>
    </xf>
    <xf numFmtId="44" fontId="8" fillId="0" borderId="10" xfId="2" applyFont="1" applyBorder="1" applyAlignment="1">
      <alignment horizontal="center"/>
    </xf>
    <xf numFmtId="0" fontId="8" fillId="0" borderId="23" xfId="0" applyFont="1" applyBorder="1" applyAlignment="1">
      <alignment horizontal="center"/>
    </xf>
    <xf numFmtId="0" fontId="8" fillId="0" borderId="11" xfId="0" applyFont="1" applyBorder="1" applyAlignment="1">
      <alignment horizontal="center"/>
    </xf>
    <xf numFmtId="0" fontId="8" fillId="0" borderId="34"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8" fillId="0" borderId="17" xfId="0" applyFont="1" applyBorder="1" applyAlignment="1">
      <alignment horizontal="center"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8" fillId="0" borderId="32" xfId="0" applyFont="1" applyBorder="1" applyAlignment="1">
      <alignment horizontal="center" wrapText="1"/>
    </xf>
    <xf numFmtId="0" fontId="8" fillId="0" borderId="26" xfId="0" applyFont="1" applyBorder="1" applyAlignment="1">
      <alignment horizontal="center" wrapText="1"/>
    </xf>
    <xf numFmtId="0" fontId="8" fillId="0" borderId="33" xfId="0" applyFont="1" applyBorder="1" applyAlignment="1">
      <alignment horizontal="center" wrapText="1"/>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44" fontId="8" fillId="0" borderId="9" xfId="0" applyNumberFormat="1" applyFont="1" applyBorder="1" applyAlignment="1">
      <alignment horizontal="center" vertical="center"/>
    </xf>
    <xf numFmtId="3" fontId="10" fillId="0" borderId="8" xfId="0" applyNumberFormat="1" applyFont="1" applyBorder="1" applyAlignment="1">
      <alignment horizontal="center" vertical="center" wrapText="1"/>
    </xf>
    <xf numFmtId="3" fontId="10" fillId="0" borderId="9" xfId="0" applyNumberFormat="1" applyFont="1" applyBorder="1" applyAlignment="1">
      <alignment horizontal="center" vertical="center" wrapText="1"/>
    </xf>
    <xf numFmtId="3" fontId="10" fillId="0" borderId="10" xfId="0" applyNumberFormat="1" applyFont="1" applyBorder="1" applyAlignment="1">
      <alignment horizontal="center" vertical="center" wrapText="1"/>
    </xf>
    <xf numFmtId="3" fontId="7" fillId="0" borderId="14" xfId="0" applyNumberFormat="1" applyFont="1" applyBorder="1" applyAlignment="1">
      <alignment horizontal="center" vertical="center"/>
    </xf>
    <xf numFmtId="3" fontId="7" fillId="0" borderId="15" xfId="0" applyNumberFormat="1" applyFont="1" applyBorder="1" applyAlignment="1">
      <alignment horizontal="center" vertical="center"/>
    </xf>
    <xf numFmtId="3" fontId="7" fillId="0" borderId="16" xfId="0" applyNumberFormat="1" applyFont="1" applyBorder="1" applyAlignment="1">
      <alignment horizontal="center" vertical="center"/>
    </xf>
    <xf numFmtId="44" fontId="8" fillId="0" borderId="20" xfId="2" applyFont="1" applyBorder="1" applyAlignment="1" applyProtection="1">
      <alignment horizontal="center" vertical="center"/>
      <protection locked="0"/>
    </xf>
    <xf numFmtId="44" fontId="8" fillId="0" borderId="22" xfId="2" applyFont="1" applyBorder="1" applyAlignment="1" applyProtection="1">
      <alignment horizontal="center" vertical="center"/>
      <protection locked="0"/>
    </xf>
    <xf numFmtId="3" fontId="10" fillId="0" borderId="15"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44" fontId="8" fillId="0" borderId="8" xfId="2" applyFont="1" applyBorder="1" applyAlignment="1" applyProtection="1">
      <alignment horizontal="center" vertical="center"/>
      <protection locked="0"/>
    </xf>
    <xf numFmtId="44" fontId="8" fillId="0" borderId="9" xfId="2" applyFont="1" applyBorder="1" applyAlignment="1" applyProtection="1">
      <alignment horizontal="center" vertical="center"/>
      <protection locked="0"/>
    </xf>
    <xf numFmtId="44" fontId="8" fillId="0" borderId="10" xfId="2" applyFont="1" applyBorder="1" applyAlignment="1" applyProtection="1">
      <alignment horizontal="center" vertical="center"/>
      <protection locked="0"/>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9" fontId="8" fillId="0" borderId="9" xfId="3" applyFont="1" applyBorder="1" applyAlignment="1" applyProtection="1">
      <alignment horizontal="center" vertical="center"/>
      <protection locked="0"/>
    </xf>
    <xf numFmtId="9" fontId="8" fillId="0" borderId="10" xfId="3"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3" fontId="10" fillId="0" borderId="32" xfId="0" applyNumberFormat="1" applyFont="1" applyBorder="1" applyAlignment="1" applyProtection="1">
      <alignment horizontal="center" vertical="center" wrapText="1"/>
      <protection locked="0"/>
    </xf>
    <xf numFmtId="3" fontId="10" fillId="0" borderId="26" xfId="0" applyNumberFormat="1" applyFont="1" applyBorder="1" applyAlignment="1" applyProtection="1">
      <alignment horizontal="center" vertical="center" wrapText="1"/>
      <protection locked="0"/>
    </xf>
    <xf numFmtId="3" fontId="10" fillId="0" borderId="27" xfId="0" applyNumberFormat="1" applyFont="1" applyBorder="1" applyAlignment="1" applyProtection="1">
      <alignment horizontal="center" vertical="center" wrapText="1"/>
      <protection locked="0"/>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164" fontId="8" fillId="0" borderId="9" xfId="3" applyNumberFormat="1" applyFont="1" applyBorder="1" applyAlignment="1">
      <alignment horizontal="center" vertical="center"/>
    </xf>
    <xf numFmtId="164" fontId="8" fillId="0" borderId="10" xfId="3" applyNumberFormat="1" applyFont="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41" fontId="8" fillId="0" borderId="9" xfId="0" applyNumberFormat="1" applyFont="1" applyBorder="1" applyAlignment="1" applyProtection="1">
      <alignment horizontal="center" vertical="center"/>
      <protection locked="0"/>
    </xf>
    <xf numFmtId="0" fontId="5" fillId="0" borderId="11" xfId="0" applyFont="1" applyBorder="1" applyAlignment="1">
      <alignment horizontal="center"/>
    </xf>
    <xf numFmtId="42" fontId="5" fillId="0" borderId="11" xfId="0" applyNumberFormat="1" applyFont="1" applyBorder="1" applyAlignment="1">
      <alignment horizontal="center"/>
    </xf>
    <xf numFmtId="0" fontId="8" fillId="2" borderId="8" xfId="0" applyFont="1" applyFill="1" applyBorder="1" applyAlignment="1">
      <alignment horizontal="center" vertical="center" wrapText="1"/>
    </xf>
    <xf numFmtId="9" fontId="8" fillId="0" borderId="14" xfId="3" applyFont="1" applyBorder="1" applyAlignment="1" applyProtection="1">
      <alignment horizontal="center" vertical="center"/>
      <protection locked="0"/>
    </xf>
    <xf numFmtId="9" fontId="8" fillId="0" borderId="15" xfId="3" applyFont="1" applyBorder="1" applyAlignment="1" applyProtection="1">
      <alignment horizontal="center" vertical="center"/>
      <protection locked="0"/>
    </xf>
    <xf numFmtId="9" fontId="8" fillId="0" borderId="16" xfId="3" applyFont="1" applyBorder="1" applyAlignment="1" applyProtection="1">
      <alignment horizontal="center" vertical="center"/>
      <protection locked="0"/>
    </xf>
    <xf numFmtId="0" fontId="5" fillId="0" borderId="0" xfId="0" applyFont="1" applyBorder="1" applyAlignment="1">
      <alignment horizontal="left" vertical="center"/>
    </xf>
    <xf numFmtId="0" fontId="14" fillId="8" borderId="11" xfId="0" applyFont="1" applyFill="1" applyBorder="1" applyAlignment="1">
      <alignment horizontal="center" vertical="center" wrapText="1"/>
    </xf>
    <xf numFmtId="41" fontId="3" fillId="0" borderId="36" xfId="0" applyNumberFormat="1" applyFont="1" applyBorder="1" applyAlignment="1">
      <alignment horizontal="center"/>
    </xf>
    <xf numFmtId="0" fontId="3" fillId="0" borderId="37" xfId="0" applyFont="1" applyBorder="1" applyAlignment="1">
      <alignment horizontal="center"/>
    </xf>
    <xf numFmtId="41" fontId="3" fillId="0" borderId="36" xfId="0" applyNumberFormat="1" applyFont="1" applyBorder="1" applyAlignment="1">
      <alignment horizontal="center" vertical="center"/>
    </xf>
    <xf numFmtId="0" fontId="3" fillId="0" borderId="37" xfId="0" applyFont="1" applyBorder="1" applyAlignment="1">
      <alignment horizontal="center" vertical="center"/>
    </xf>
    <xf numFmtId="0" fontId="14" fillId="0" borderId="0" xfId="0" applyFont="1" applyBorder="1" applyAlignment="1" applyProtection="1">
      <alignment horizontal="left" vertical="top" wrapText="1"/>
      <protection locked="0"/>
    </xf>
    <xf numFmtId="0" fontId="5" fillId="0" borderId="0" xfId="0" applyFont="1" applyAlignment="1">
      <alignment horizontal="left" wrapText="1"/>
    </xf>
  </cellXfs>
  <cellStyles count="4">
    <cellStyle name="Excel Built-in Normal" xfId="1"/>
    <cellStyle name="Moneda" xfId="2" builtinId="4"/>
    <cellStyle name="Normal" xfId="0" builtinId="0"/>
    <cellStyle name="Porcentaje" xfId="3" builtinId="5"/>
  </cellStyles>
  <dxfs count="0"/>
  <tableStyles count="0" defaultTableStyle="TableStyleMedium2" defaultPivotStyle="PivotStyleLight16"/>
  <colors>
    <mruColors>
      <color rgb="FFF07CE2"/>
      <color rgb="FF0EA0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8"/>
  <sheetViews>
    <sheetView tabSelected="1" topLeftCell="A6" zoomScale="70" zoomScaleNormal="70" workbookViewId="0">
      <pane xSplit="6" ySplit="6" topLeftCell="AG12" activePane="bottomRight" state="frozen"/>
      <selection activeCell="A6" sqref="A6"/>
      <selection pane="topRight" activeCell="G6" sqref="G6"/>
      <selection pane="bottomLeft" activeCell="A12" sqref="A12"/>
      <selection pane="bottomRight" activeCell="CC12" sqref="CC12"/>
    </sheetView>
  </sheetViews>
  <sheetFormatPr baseColWidth="10" defaultRowHeight="12.75" x14ac:dyDescent="0.2"/>
  <cols>
    <col min="1" max="1" width="12.28515625" style="1" customWidth="1"/>
    <col min="2" max="2" width="30.42578125" style="1" customWidth="1"/>
    <col min="3" max="3" width="98.85546875" style="1" customWidth="1"/>
    <col min="4" max="4" width="15.42578125" style="1" customWidth="1"/>
    <col min="5" max="5" width="25.85546875" style="1" customWidth="1"/>
    <col min="6" max="6" width="8.140625" style="1" bestFit="1" customWidth="1"/>
    <col min="7" max="7" width="26.42578125" style="1" customWidth="1"/>
    <col min="8" max="8" width="21" style="1" customWidth="1"/>
    <col min="9" max="9" width="12.28515625" style="1" customWidth="1"/>
    <col min="10" max="10" width="22.7109375" style="1" customWidth="1"/>
    <col min="11" max="11" width="20.42578125" style="1" bestFit="1" customWidth="1"/>
    <col min="12" max="12" width="26.42578125" style="1" customWidth="1"/>
    <col min="13" max="13" width="18.5703125" style="3" customWidth="1"/>
    <col min="14" max="14" width="17.140625" style="1" customWidth="1"/>
    <col min="15" max="15" width="17.42578125" style="1" customWidth="1"/>
    <col min="16" max="16" width="18.5703125" style="1" customWidth="1"/>
    <col min="17" max="17" width="16.140625" style="1" customWidth="1"/>
    <col min="18" max="18" width="20.5703125" style="1" customWidth="1"/>
    <col min="19" max="19" width="11.42578125" style="1"/>
    <col min="20" max="20" width="18.7109375" style="1" customWidth="1"/>
    <col min="21" max="21" width="16.7109375" style="1" customWidth="1"/>
    <col min="22" max="22" width="21.42578125" style="1" customWidth="1"/>
    <col min="23" max="23" width="19.85546875" style="1" customWidth="1"/>
    <col min="24" max="24" width="17.140625" style="1" customWidth="1"/>
    <col min="25" max="25" width="17.28515625" style="1" customWidth="1"/>
    <col min="26" max="26" width="17.42578125" style="1" customWidth="1"/>
    <col min="27" max="27" width="16.5703125" style="1" customWidth="1"/>
    <col min="28" max="28" width="19.85546875" style="1" customWidth="1"/>
    <col min="29" max="29" width="14.42578125" style="1" customWidth="1"/>
    <col min="30" max="30" width="18.28515625" style="1" customWidth="1"/>
    <col min="31" max="31" width="19.85546875" style="1" customWidth="1"/>
    <col min="32" max="32" width="20.5703125" style="1" customWidth="1"/>
    <col min="33" max="33" width="24.28515625" style="1" customWidth="1"/>
    <col min="34" max="34" width="21.28515625" style="1" customWidth="1"/>
    <col min="35" max="35" width="25.140625" style="1" customWidth="1"/>
    <col min="36" max="36" width="19.140625" style="1" customWidth="1"/>
    <col min="37" max="37" width="17.7109375" style="1" hidden="1" customWidth="1"/>
    <col min="38" max="38" width="15.5703125" style="1" hidden="1" customWidth="1"/>
    <col min="39" max="39" width="0" style="1" hidden="1" customWidth="1"/>
    <col min="40" max="40" width="13.85546875" style="1" hidden="1" customWidth="1"/>
    <col min="41" max="41" width="19.85546875" style="1" hidden="1" customWidth="1"/>
    <col min="42" max="42" width="20.7109375" style="1" hidden="1" customWidth="1"/>
    <col min="43" max="44" width="16.28515625" style="1" hidden="1" customWidth="1"/>
    <col min="45" max="45" width="15.28515625" style="1" hidden="1" customWidth="1"/>
    <col min="46" max="46" width="18.85546875" style="1" hidden="1" customWidth="1"/>
    <col min="47" max="47" width="15.28515625" style="1" hidden="1" customWidth="1"/>
    <col min="48" max="50" width="0" style="1" hidden="1" customWidth="1"/>
    <col min="51" max="51" width="15.7109375" style="1" hidden="1" customWidth="1"/>
    <col min="52" max="52" width="17" style="1" hidden="1" customWidth="1"/>
    <col min="53" max="53" width="15.5703125" style="1" hidden="1" customWidth="1"/>
    <col min="54" max="54" width="17" style="1" hidden="1" customWidth="1"/>
    <col min="55" max="55" width="15.28515625" style="1" hidden="1" customWidth="1"/>
    <col min="56" max="56" width="17.5703125" style="1" hidden="1" customWidth="1"/>
    <col min="57" max="57" width="16.140625" style="1" hidden="1" customWidth="1"/>
    <col min="58" max="60" width="0" style="1" hidden="1" customWidth="1"/>
    <col min="61" max="61" width="15.28515625" style="1" hidden="1" customWidth="1"/>
    <col min="62" max="62" width="15.85546875" style="1" hidden="1" customWidth="1"/>
    <col min="63" max="63" width="16.140625" style="1" hidden="1" customWidth="1"/>
    <col min="64" max="64" width="14.85546875" style="1" hidden="1" customWidth="1"/>
    <col min="65" max="65" width="14.42578125" style="1" hidden="1" customWidth="1"/>
    <col min="66" max="66" width="18" style="1" hidden="1" customWidth="1"/>
    <col min="67" max="67" width="14.42578125" style="1" hidden="1" customWidth="1"/>
    <col min="68" max="68" width="0" style="1" hidden="1" customWidth="1"/>
    <col min="69" max="69" width="16.7109375" style="1" hidden="1" customWidth="1"/>
    <col min="70" max="70" width="0" style="1" hidden="1" customWidth="1"/>
    <col min="71" max="71" width="15.85546875" style="1" hidden="1" customWidth="1"/>
    <col min="72" max="72" width="21" style="1" hidden="1" customWidth="1"/>
    <col min="73" max="73" width="16.7109375" style="1" hidden="1" customWidth="1"/>
    <col min="74" max="74" width="15.5703125" style="1" hidden="1" customWidth="1"/>
    <col min="75" max="75" width="16.28515625" style="1" hidden="1" customWidth="1"/>
    <col min="76" max="76" width="20.28515625" style="1" hidden="1" customWidth="1"/>
    <col min="77" max="77" width="13.85546875" style="1" customWidth="1"/>
    <col min="78" max="78" width="27.5703125" style="1" customWidth="1"/>
    <col min="79" max="79" width="19" style="1" customWidth="1"/>
    <col min="80" max="80" width="19.140625" style="1" customWidth="1"/>
    <col min="81" max="16384" width="11.42578125" style="1"/>
  </cols>
  <sheetData>
    <row r="1" spans="1:80" x14ac:dyDescent="0.2">
      <c r="F1" s="2"/>
    </row>
    <row r="2" spans="1:80" x14ac:dyDescent="0.2">
      <c r="A2" s="173" t="s">
        <v>0</v>
      </c>
      <c r="B2" s="173"/>
      <c r="C2" s="173"/>
      <c r="D2" s="173"/>
      <c r="E2" s="173"/>
      <c r="F2" s="173"/>
      <c r="G2" s="173"/>
      <c r="H2" s="173"/>
      <c r="I2" s="173"/>
      <c r="J2" s="173"/>
      <c r="K2" s="173"/>
      <c r="L2" s="173"/>
      <c r="M2" s="173"/>
      <c r="N2" s="173"/>
    </row>
    <row r="3" spans="1:80" x14ac:dyDescent="0.2">
      <c r="A3" s="173" t="s">
        <v>1</v>
      </c>
      <c r="B3" s="173"/>
      <c r="C3" s="173"/>
      <c r="D3" s="173"/>
      <c r="E3" s="173"/>
      <c r="F3" s="173"/>
      <c r="G3" s="173"/>
      <c r="H3" s="173"/>
      <c r="I3" s="173"/>
      <c r="J3" s="173"/>
      <c r="K3" s="173"/>
      <c r="L3" s="173"/>
      <c r="M3" s="173"/>
      <c r="N3" s="173"/>
    </row>
    <row r="4" spans="1:80" x14ac:dyDescent="0.2">
      <c r="A4" s="174" t="s">
        <v>40</v>
      </c>
      <c r="B4" s="174"/>
      <c r="C4" s="174"/>
      <c r="D4" s="174"/>
      <c r="E4" s="174"/>
      <c r="F4" s="174"/>
      <c r="G4" s="174"/>
      <c r="H4" s="174"/>
      <c r="I4" s="174"/>
      <c r="J4" s="174"/>
      <c r="K4" s="174"/>
      <c r="L4" s="174"/>
      <c r="M4" s="174"/>
      <c r="N4" s="174"/>
    </row>
    <row r="5" spans="1:80" ht="15" customHeight="1" x14ac:dyDescent="0.2">
      <c r="A5" s="173" t="s">
        <v>32</v>
      </c>
      <c r="B5" s="173"/>
      <c r="C5" s="173"/>
      <c r="D5" s="173"/>
      <c r="E5" s="173"/>
      <c r="F5" s="173"/>
      <c r="G5" s="173"/>
      <c r="H5" s="173"/>
      <c r="I5" s="173"/>
      <c r="J5" s="173"/>
      <c r="K5" s="173"/>
      <c r="L5" s="173"/>
      <c r="M5" s="173"/>
      <c r="N5" s="173"/>
    </row>
    <row r="6" spans="1:80" ht="15" customHeight="1" x14ac:dyDescent="0.2">
      <c r="A6" s="173" t="s">
        <v>41</v>
      </c>
      <c r="B6" s="173"/>
      <c r="C6" s="173"/>
      <c r="D6" s="173"/>
      <c r="E6" s="173"/>
      <c r="F6" s="173"/>
      <c r="G6" s="173"/>
      <c r="H6" s="173"/>
      <c r="I6" s="173"/>
      <c r="J6" s="173"/>
      <c r="K6" s="173"/>
      <c r="L6" s="173"/>
      <c r="M6" s="173"/>
      <c r="N6" s="173"/>
      <c r="O6" s="173"/>
    </row>
    <row r="7" spans="1:80" x14ac:dyDescent="0.2">
      <c r="A7" s="173" t="s">
        <v>48</v>
      </c>
      <c r="B7" s="173"/>
      <c r="C7" s="173"/>
      <c r="D7" s="173"/>
      <c r="E7" s="173"/>
      <c r="F7" s="173"/>
      <c r="G7" s="173"/>
      <c r="H7" s="173"/>
      <c r="I7" s="173"/>
      <c r="J7" s="173"/>
      <c r="K7" s="173"/>
      <c r="L7" s="173"/>
      <c r="M7" s="173"/>
      <c r="N7" s="173"/>
      <c r="O7" s="173"/>
    </row>
    <row r="8" spans="1:80" x14ac:dyDescent="0.2">
      <c r="A8" s="173"/>
      <c r="B8" s="173"/>
      <c r="C8" s="173"/>
      <c r="D8" s="173"/>
      <c r="E8" s="173"/>
      <c r="F8" s="173"/>
      <c r="G8" s="173"/>
      <c r="H8" s="173"/>
      <c r="I8" s="173"/>
      <c r="J8" s="173"/>
      <c r="K8" s="173"/>
      <c r="L8" s="173"/>
      <c r="M8" s="173"/>
      <c r="N8" s="173"/>
    </row>
    <row r="9" spans="1:80" ht="13.5" thickBot="1" x14ac:dyDescent="0.25">
      <c r="A9" s="4"/>
      <c r="B9" s="4"/>
      <c r="C9" s="4"/>
    </row>
    <row r="10" spans="1:80" ht="13.5" thickBot="1" x14ac:dyDescent="0.25">
      <c r="G10" s="153" t="s">
        <v>57</v>
      </c>
      <c r="H10" s="154"/>
      <c r="I10" s="154"/>
      <c r="J10" s="154"/>
      <c r="K10" s="154"/>
      <c r="L10" s="154"/>
      <c r="M10" s="154"/>
      <c r="N10" s="154"/>
      <c r="O10" s="154"/>
      <c r="P10" s="155"/>
      <c r="Q10" s="153" t="s">
        <v>58</v>
      </c>
      <c r="R10" s="154"/>
      <c r="S10" s="154"/>
      <c r="T10" s="154"/>
      <c r="U10" s="154"/>
      <c r="V10" s="154"/>
      <c r="W10" s="154"/>
      <c r="X10" s="154"/>
      <c r="Y10" s="154"/>
      <c r="Z10" s="155"/>
      <c r="AA10" s="154" t="s">
        <v>66</v>
      </c>
      <c r="AB10" s="154"/>
      <c r="AC10" s="154"/>
      <c r="AD10" s="154"/>
      <c r="AE10" s="154"/>
      <c r="AF10" s="154"/>
      <c r="AG10" s="154"/>
      <c r="AH10" s="154"/>
      <c r="AI10" s="154"/>
      <c r="AJ10" s="154"/>
      <c r="AK10" s="144"/>
      <c r="AL10" s="145"/>
      <c r="AM10" s="145"/>
      <c r="AN10" s="145"/>
      <c r="AO10" s="145"/>
      <c r="AP10" s="145"/>
      <c r="AQ10" s="145"/>
      <c r="AR10" s="145"/>
      <c r="AS10" s="145"/>
      <c r="AT10" s="146"/>
      <c r="AU10" s="145"/>
      <c r="AV10" s="145"/>
      <c r="AW10" s="145"/>
      <c r="AX10" s="145"/>
      <c r="AY10" s="145"/>
      <c r="AZ10" s="145"/>
      <c r="BA10" s="145"/>
      <c r="BB10" s="145"/>
      <c r="BC10" s="145"/>
      <c r="BD10" s="145"/>
      <c r="BE10" s="144"/>
      <c r="BF10" s="145"/>
      <c r="BG10" s="145"/>
      <c r="BH10" s="145"/>
      <c r="BI10" s="145"/>
      <c r="BJ10" s="145"/>
      <c r="BK10" s="145"/>
      <c r="BL10" s="145"/>
      <c r="BM10" s="145"/>
      <c r="BN10" s="146"/>
      <c r="BO10" s="144"/>
      <c r="BP10" s="145"/>
      <c r="BQ10" s="145"/>
      <c r="BR10" s="145"/>
      <c r="BS10" s="145"/>
      <c r="BT10" s="145"/>
      <c r="BU10" s="145"/>
      <c r="BV10" s="145"/>
      <c r="BW10" s="145"/>
      <c r="BX10" s="146"/>
      <c r="BY10" s="112" t="s">
        <v>51</v>
      </c>
      <c r="BZ10" s="113"/>
    </row>
    <row r="11" spans="1:80" ht="103.5" customHeight="1" thickBot="1" x14ac:dyDescent="0.25">
      <c r="A11" s="5" t="s">
        <v>2</v>
      </c>
      <c r="B11" s="6" t="s">
        <v>3</v>
      </c>
      <c r="C11" s="7" t="s">
        <v>4</v>
      </c>
      <c r="D11" s="8" t="s">
        <v>5</v>
      </c>
      <c r="E11" s="9" t="s">
        <v>6</v>
      </c>
      <c r="F11" s="6" t="s">
        <v>7</v>
      </c>
      <c r="G11" s="10" t="s">
        <v>8</v>
      </c>
      <c r="H11" s="11" t="s">
        <v>9</v>
      </c>
      <c r="I11" s="11" t="s">
        <v>38</v>
      </c>
      <c r="J11" s="11" t="s">
        <v>39</v>
      </c>
      <c r="K11" s="11" t="s">
        <v>33</v>
      </c>
      <c r="L11" s="11" t="s">
        <v>34</v>
      </c>
      <c r="M11" s="12" t="s">
        <v>35</v>
      </c>
      <c r="N11" s="13" t="s">
        <v>36</v>
      </c>
      <c r="O11" s="13" t="s">
        <v>37</v>
      </c>
      <c r="P11" s="14" t="s">
        <v>47</v>
      </c>
      <c r="Q11" s="15" t="s">
        <v>8</v>
      </c>
      <c r="R11" s="16" t="s">
        <v>9</v>
      </c>
      <c r="S11" s="16" t="s">
        <v>38</v>
      </c>
      <c r="T11" s="16" t="s">
        <v>39</v>
      </c>
      <c r="U11" s="16" t="s">
        <v>33</v>
      </c>
      <c r="V11" s="16" t="s">
        <v>34</v>
      </c>
      <c r="W11" s="17" t="s">
        <v>35</v>
      </c>
      <c r="X11" s="16" t="s">
        <v>36</v>
      </c>
      <c r="Y11" s="16" t="s">
        <v>37</v>
      </c>
      <c r="Z11" s="18" t="s">
        <v>47</v>
      </c>
      <c r="AA11" s="19" t="s">
        <v>8</v>
      </c>
      <c r="AB11" s="20" t="s">
        <v>9</v>
      </c>
      <c r="AC11" s="20" t="s">
        <v>38</v>
      </c>
      <c r="AD11" s="20" t="s">
        <v>39</v>
      </c>
      <c r="AE11" s="20" t="s">
        <v>33</v>
      </c>
      <c r="AF11" s="20" t="s">
        <v>34</v>
      </c>
      <c r="AG11" s="21" t="s">
        <v>35</v>
      </c>
      <c r="AH11" s="20" t="s">
        <v>36</v>
      </c>
      <c r="AI11" s="20" t="s">
        <v>37</v>
      </c>
      <c r="AJ11" s="22" t="s">
        <v>47</v>
      </c>
      <c r="AK11" s="23" t="s">
        <v>8</v>
      </c>
      <c r="AL11" s="24" t="s">
        <v>9</v>
      </c>
      <c r="AM11" s="24" t="s">
        <v>38</v>
      </c>
      <c r="AN11" s="24" t="s">
        <v>39</v>
      </c>
      <c r="AO11" s="24" t="s">
        <v>33</v>
      </c>
      <c r="AP11" s="24" t="s">
        <v>34</v>
      </c>
      <c r="AQ11" s="25" t="s">
        <v>35</v>
      </c>
      <c r="AR11" s="24" t="s">
        <v>36</v>
      </c>
      <c r="AS11" s="24" t="s">
        <v>37</v>
      </c>
      <c r="AT11" s="18" t="s">
        <v>47</v>
      </c>
      <c r="AU11" s="26" t="s">
        <v>8</v>
      </c>
      <c r="AV11" s="27" t="s">
        <v>9</v>
      </c>
      <c r="AW11" s="27" t="s">
        <v>38</v>
      </c>
      <c r="AX11" s="27" t="s">
        <v>39</v>
      </c>
      <c r="AY11" s="27" t="s">
        <v>33</v>
      </c>
      <c r="AZ11" s="27" t="s">
        <v>34</v>
      </c>
      <c r="BA11" s="28" t="s">
        <v>35</v>
      </c>
      <c r="BB11" s="27" t="s">
        <v>36</v>
      </c>
      <c r="BC11" s="27" t="s">
        <v>37</v>
      </c>
      <c r="BD11" s="22" t="s">
        <v>47</v>
      </c>
      <c r="BE11" s="29" t="s">
        <v>8</v>
      </c>
      <c r="BF11" s="30" t="s">
        <v>9</v>
      </c>
      <c r="BG11" s="30" t="s">
        <v>38</v>
      </c>
      <c r="BH11" s="30" t="s">
        <v>39</v>
      </c>
      <c r="BI11" s="30" t="s">
        <v>33</v>
      </c>
      <c r="BJ11" s="30" t="s">
        <v>34</v>
      </c>
      <c r="BK11" s="31" t="s">
        <v>35</v>
      </c>
      <c r="BL11" s="30" t="s">
        <v>36</v>
      </c>
      <c r="BM11" s="30" t="s">
        <v>37</v>
      </c>
      <c r="BN11" s="18" t="s">
        <v>47</v>
      </c>
      <c r="BO11" s="32" t="s">
        <v>8</v>
      </c>
      <c r="BP11" s="33" t="s">
        <v>9</v>
      </c>
      <c r="BQ11" s="33" t="s">
        <v>38</v>
      </c>
      <c r="BR11" s="33" t="s">
        <v>39</v>
      </c>
      <c r="BS11" s="33" t="s">
        <v>33</v>
      </c>
      <c r="BT11" s="33" t="s">
        <v>34</v>
      </c>
      <c r="BU11" s="34" t="s">
        <v>35</v>
      </c>
      <c r="BV11" s="33" t="s">
        <v>36</v>
      </c>
      <c r="BW11" s="33" t="s">
        <v>37</v>
      </c>
      <c r="BX11" s="22" t="s">
        <v>47</v>
      </c>
      <c r="BY11" s="35" t="s">
        <v>49</v>
      </c>
      <c r="BZ11" s="36" t="s">
        <v>50</v>
      </c>
    </row>
    <row r="12" spans="1:80" s="39" customFormat="1" ht="409.5" customHeight="1" x14ac:dyDescent="0.2">
      <c r="A12" s="161">
        <v>1</v>
      </c>
      <c r="B12" s="187" t="s">
        <v>10</v>
      </c>
      <c r="C12" s="177" t="s">
        <v>45</v>
      </c>
      <c r="D12" s="158" t="s">
        <v>11</v>
      </c>
      <c r="E12" s="182" t="s">
        <v>12</v>
      </c>
      <c r="F12" s="167">
        <v>1</v>
      </c>
      <c r="G12" s="179" t="s">
        <v>12</v>
      </c>
      <c r="H12" s="171">
        <v>375649200</v>
      </c>
      <c r="I12" s="175">
        <v>0.19</v>
      </c>
      <c r="J12" s="185">
        <f>H12*I12</f>
        <v>71373348</v>
      </c>
      <c r="K12" s="130">
        <f>J12*F12</f>
        <v>71373348</v>
      </c>
      <c r="L12" s="156">
        <f>H12*F12</f>
        <v>375649200</v>
      </c>
      <c r="M12" s="189">
        <f>L12+K12</f>
        <v>447022548</v>
      </c>
      <c r="N12" s="133">
        <v>180</v>
      </c>
      <c r="O12" s="167" t="s">
        <v>56</v>
      </c>
      <c r="P12" s="124"/>
      <c r="Q12" s="150"/>
      <c r="R12" s="141"/>
      <c r="S12" s="141"/>
      <c r="T12" s="141"/>
      <c r="U12" s="141"/>
      <c r="V12" s="141"/>
      <c r="W12" s="141"/>
      <c r="X12" s="141"/>
      <c r="Y12" s="141"/>
      <c r="Z12" s="123"/>
      <c r="AA12" s="126"/>
      <c r="AB12" s="106"/>
      <c r="AC12" s="106"/>
      <c r="AD12" s="106"/>
      <c r="AE12" s="106"/>
      <c r="AF12" s="106"/>
      <c r="AG12" s="106"/>
      <c r="AH12" s="106"/>
      <c r="AI12" s="106"/>
      <c r="AJ12" s="123"/>
      <c r="AK12" s="126"/>
      <c r="AL12" s="106"/>
      <c r="AM12" s="106"/>
      <c r="AN12" s="106"/>
      <c r="AO12" s="106"/>
      <c r="AP12" s="106"/>
      <c r="AQ12" s="106"/>
      <c r="AR12" s="106"/>
      <c r="AS12" s="106"/>
      <c r="AT12" s="123"/>
      <c r="AU12" s="126"/>
      <c r="AV12" s="106"/>
      <c r="AW12" s="106"/>
      <c r="AX12" s="106"/>
      <c r="AY12" s="106"/>
      <c r="AZ12" s="106"/>
      <c r="BA12" s="106"/>
      <c r="BB12" s="106"/>
      <c r="BC12" s="106"/>
      <c r="BD12" s="123"/>
      <c r="BE12" s="126"/>
      <c r="BF12" s="106"/>
      <c r="BG12" s="106"/>
      <c r="BH12" s="106"/>
      <c r="BI12" s="106"/>
      <c r="BJ12" s="106"/>
      <c r="BK12" s="106"/>
      <c r="BL12" s="106"/>
      <c r="BM12" s="106"/>
      <c r="BN12" s="123"/>
      <c r="BO12" s="126"/>
      <c r="BP12" s="106"/>
      <c r="BQ12" s="106"/>
      <c r="BR12" s="106"/>
      <c r="BS12" s="106"/>
      <c r="BT12" s="106"/>
      <c r="BU12" s="106"/>
      <c r="BV12" s="106"/>
      <c r="BW12" s="106"/>
      <c r="BX12" s="109"/>
      <c r="BY12" s="114" t="str">
        <f>IF(BZ12=M12,$G$10,IF(BZ12=W12,$Q$10,IF(BZ12=AG12,$AA$10,IF(BZ12=AQ12,$AK$10,IF(BZ12=BA12,$AU$10,IF(BZ12=BK12,$BE$10,IF(BZ12=BU12,"")))))))</f>
        <v xml:space="preserve">311- INVERSIONES </v>
      </c>
      <c r="BZ12" s="116">
        <f>MIN(M12,W12,AG12,AQ12,BA12,BK12,BU12)</f>
        <v>447022548</v>
      </c>
      <c r="CA12" s="37"/>
      <c r="CB12" s="38"/>
    </row>
    <row r="13" spans="1:80" s="39" customFormat="1" ht="409.5" customHeight="1" x14ac:dyDescent="0.2">
      <c r="A13" s="161"/>
      <c r="B13" s="187"/>
      <c r="C13" s="177"/>
      <c r="D13" s="158"/>
      <c r="E13" s="183"/>
      <c r="F13" s="167"/>
      <c r="G13" s="180"/>
      <c r="H13" s="171"/>
      <c r="I13" s="175"/>
      <c r="J13" s="185"/>
      <c r="K13" s="130"/>
      <c r="L13" s="156"/>
      <c r="M13" s="189"/>
      <c r="N13" s="133"/>
      <c r="O13" s="167"/>
      <c r="P13" s="124"/>
      <c r="Q13" s="151"/>
      <c r="R13" s="142"/>
      <c r="S13" s="142"/>
      <c r="T13" s="142"/>
      <c r="U13" s="142"/>
      <c r="V13" s="142"/>
      <c r="W13" s="142"/>
      <c r="X13" s="142"/>
      <c r="Y13" s="142"/>
      <c r="Z13" s="124"/>
      <c r="AA13" s="127"/>
      <c r="AB13" s="107"/>
      <c r="AC13" s="107"/>
      <c r="AD13" s="107"/>
      <c r="AE13" s="107"/>
      <c r="AF13" s="107"/>
      <c r="AG13" s="107"/>
      <c r="AH13" s="107"/>
      <c r="AI13" s="107"/>
      <c r="AJ13" s="124"/>
      <c r="AK13" s="127"/>
      <c r="AL13" s="107"/>
      <c r="AM13" s="107"/>
      <c r="AN13" s="107"/>
      <c r="AO13" s="107"/>
      <c r="AP13" s="107"/>
      <c r="AQ13" s="107"/>
      <c r="AR13" s="107"/>
      <c r="AS13" s="107"/>
      <c r="AT13" s="124"/>
      <c r="AU13" s="127"/>
      <c r="AV13" s="107"/>
      <c r="AW13" s="107"/>
      <c r="AX13" s="107"/>
      <c r="AY13" s="107"/>
      <c r="AZ13" s="107"/>
      <c r="BA13" s="107"/>
      <c r="BB13" s="107"/>
      <c r="BC13" s="107"/>
      <c r="BD13" s="124"/>
      <c r="BE13" s="127"/>
      <c r="BF13" s="107"/>
      <c r="BG13" s="107"/>
      <c r="BH13" s="107"/>
      <c r="BI13" s="107"/>
      <c r="BJ13" s="107"/>
      <c r="BK13" s="107"/>
      <c r="BL13" s="107"/>
      <c r="BM13" s="107"/>
      <c r="BN13" s="124"/>
      <c r="BO13" s="127"/>
      <c r="BP13" s="107"/>
      <c r="BQ13" s="107"/>
      <c r="BR13" s="107"/>
      <c r="BS13" s="107"/>
      <c r="BT13" s="107"/>
      <c r="BU13" s="107"/>
      <c r="BV13" s="107"/>
      <c r="BW13" s="107"/>
      <c r="BX13" s="110"/>
      <c r="BY13" s="115">
        <f>IF(BZ13=BS13,$H$9,IF(BZ13=BW13,$L$9,""))</f>
        <v>0</v>
      </c>
      <c r="BZ13" s="117">
        <f>MIN(BS13,BW13)</f>
        <v>0</v>
      </c>
    </row>
    <row r="14" spans="1:80" s="39" customFormat="1" ht="241.5" customHeight="1" thickBot="1" x14ac:dyDescent="0.25">
      <c r="A14" s="162"/>
      <c r="B14" s="188"/>
      <c r="C14" s="178"/>
      <c r="D14" s="159"/>
      <c r="E14" s="184"/>
      <c r="F14" s="168"/>
      <c r="G14" s="181"/>
      <c r="H14" s="172"/>
      <c r="I14" s="176"/>
      <c r="J14" s="186"/>
      <c r="K14" s="130"/>
      <c r="L14" s="156"/>
      <c r="M14" s="189"/>
      <c r="N14" s="133"/>
      <c r="O14" s="167"/>
      <c r="P14" s="124"/>
      <c r="Q14" s="152"/>
      <c r="R14" s="143"/>
      <c r="S14" s="143"/>
      <c r="T14" s="143"/>
      <c r="U14" s="143"/>
      <c r="V14" s="143"/>
      <c r="W14" s="143"/>
      <c r="X14" s="143"/>
      <c r="Y14" s="143"/>
      <c r="Z14" s="124"/>
      <c r="AA14" s="127"/>
      <c r="AB14" s="107"/>
      <c r="AC14" s="107"/>
      <c r="AD14" s="107"/>
      <c r="AE14" s="107"/>
      <c r="AF14" s="107"/>
      <c r="AG14" s="107"/>
      <c r="AH14" s="107"/>
      <c r="AI14" s="107"/>
      <c r="AJ14" s="124"/>
      <c r="AK14" s="127"/>
      <c r="AL14" s="107"/>
      <c r="AM14" s="107"/>
      <c r="AN14" s="107"/>
      <c r="AO14" s="107"/>
      <c r="AP14" s="107"/>
      <c r="AQ14" s="107"/>
      <c r="AR14" s="107"/>
      <c r="AS14" s="107"/>
      <c r="AT14" s="124"/>
      <c r="AU14" s="127"/>
      <c r="AV14" s="107"/>
      <c r="AW14" s="107"/>
      <c r="AX14" s="107"/>
      <c r="AY14" s="107"/>
      <c r="AZ14" s="107"/>
      <c r="BA14" s="107"/>
      <c r="BB14" s="107"/>
      <c r="BC14" s="107"/>
      <c r="BD14" s="124"/>
      <c r="BE14" s="127"/>
      <c r="BF14" s="107"/>
      <c r="BG14" s="107"/>
      <c r="BH14" s="107"/>
      <c r="BI14" s="107"/>
      <c r="BJ14" s="107"/>
      <c r="BK14" s="107"/>
      <c r="BL14" s="107"/>
      <c r="BM14" s="107"/>
      <c r="BN14" s="124"/>
      <c r="BO14" s="127"/>
      <c r="BP14" s="107"/>
      <c r="BQ14" s="107"/>
      <c r="BR14" s="107"/>
      <c r="BS14" s="107"/>
      <c r="BT14" s="107"/>
      <c r="BU14" s="107"/>
      <c r="BV14" s="107"/>
      <c r="BW14" s="107"/>
      <c r="BX14" s="110"/>
      <c r="BY14" s="115">
        <f>IF(BZ14=BS14,$H$9,IF(BZ14=BW14,$L$9,""))</f>
        <v>0</v>
      </c>
      <c r="BZ14" s="117">
        <f>MIN(BS14,BW14)</f>
        <v>0</v>
      </c>
    </row>
    <row r="15" spans="1:80" s="39" customFormat="1" ht="382.5" customHeight="1" thickBot="1" x14ac:dyDescent="0.25">
      <c r="A15" s="40">
        <v>2</v>
      </c>
      <c r="B15" s="41" t="s">
        <v>13</v>
      </c>
      <c r="C15" s="42" t="s">
        <v>14</v>
      </c>
      <c r="D15" s="43" t="s">
        <v>11</v>
      </c>
      <c r="E15" s="44" t="s">
        <v>15</v>
      </c>
      <c r="F15" s="45">
        <v>1</v>
      </c>
      <c r="G15" s="46" t="s">
        <v>15</v>
      </c>
      <c r="H15" s="47">
        <v>186029500</v>
      </c>
      <c r="I15" s="48">
        <v>0.19</v>
      </c>
      <c r="J15" s="49">
        <v>35345605</v>
      </c>
      <c r="K15" s="50">
        <v>35345605</v>
      </c>
      <c r="L15" s="51">
        <v>186029500</v>
      </c>
      <c r="M15" s="52">
        <v>221375105</v>
      </c>
      <c r="N15" s="53">
        <v>180</v>
      </c>
      <c r="O15" s="54" t="s">
        <v>56</v>
      </c>
      <c r="P15" s="55"/>
      <c r="Q15" s="56"/>
      <c r="R15" s="57"/>
      <c r="S15" s="58"/>
      <c r="T15" s="58"/>
      <c r="U15" s="58"/>
      <c r="V15" s="58"/>
      <c r="W15" s="59"/>
      <c r="X15" s="58"/>
      <c r="Y15" s="58"/>
      <c r="Z15" s="55"/>
      <c r="AA15" s="60"/>
      <c r="AB15" s="58"/>
      <c r="AC15" s="58"/>
      <c r="AD15" s="58"/>
      <c r="AE15" s="58"/>
      <c r="AF15" s="58"/>
      <c r="AG15" s="58"/>
      <c r="AH15" s="58"/>
      <c r="AI15" s="58"/>
      <c r="AJ15" s="61"/>
      <c r="AK15" s="62"/>
      <c r="AL15" s="58"/>
      <c r="AM15" s="58"/>
      <c r="AN15" s="58"/>
      <c r="AO15" s="58"/>
      <c r="AP15" s="58"/>
      <c r="AQ15" s="58"/>
      <c r="AR15" s="58"/>
      <c r="AS15" s="58"/>
      <c r="AT15" s="55"/>
      <c r="AU15" s="60"/>
      <c r="AV15" s="58"/>
      <c r="AW15" s="58"/>
      <c r="AX15" s="58"/>
      <c r="AY15" s="58"/>
      <c r="AZ15" s="58"/>
      <c r="BA15" s="58"/>
      <c r="BB15" s="58"/>
      <c r="BC15" s="58"/>
      <c r="BD15" s="61"/>
      <c r="BE15" s="62"/>
      <c r="BF15" s="58"/>
      <c r="BG15" s="58"/>
      <c r="BH15" s="58"/>
      <c r="BI15" s="58"/>
      <c r="BJ15" s="58"/>
      <c r="BK15" s="58"/>
      <c r="BL15" s="58"/>
      <c r="BM15" s="58"/>
      <c r="BN15" s="55"/>
      <c r="BO15" s="62"/>
      <c r="BP15" s="58"/>
      <c r="BQ15" s="58"/>
      <c r="BR15" s="58"/>
      <c r="BS15" s="58"/>
      <c r="BT15" s="58"/>
      <c r="BU15" s="58"/>
      <c r="BV15" s="58"/>
      <c r="BW15" s="58"/>
      <c r="BX15" s="61"/>
      <c r="BY15" s="63" t="str">
        <f>IF(BZ15=M15,$G$10,IF(BZ15=W15,$Q$10,IF(BZ15=AG15,$AA$10,"")))</f>
        <v xml:space="preserve">311- INVERSIONES </v>
      </c>
      <c r="BZ15" s="64">
        <f>MIN(M15,W15,AG15,AQ15,BA15,BK15,BU15)</f>
        <v>221375105</v>
      </c>
      <c r="CA15" s="65"/>
      <c r="CB15" s="65"/>
    </row>
    <row r="16" spans="1:80" s="39" customFormat="1" ht="409.5" customHeight="1" thickBot="1" x14ac:dyDescent="0.25">
      <c r="A16" s="40">
        <v>3</v>
      </c>
      <c r="B16" s="66" t="s">
        <v>17</v>
      </c>
      <c r="C16" s="67" t="s">
        <v>16</v>
      </c>
      <c r="D16" s="43" t="s">
        <v>11</v>
      </c>
      <c r="E16" s="68" t="s">
        <v>46</v>
      </c>
      <c r="F16" s="45">
        <v>1</v>
      </c>
      <c r="G16" s="46" t="s">
        <v>46</v>
      </c>
      <c r="H16" s="47">
        <v>52249500</v>
      </c>
      <c r="I16" s="48">
        <v>0.19</v>
      </c>
      <c r="J16" s="69">
        <v>9927405</v>
      </c>
      <c r="K16" s="70">
        <v>9927405</v>
      </c>
      <c r="L16" s="51">
        <v>52249500</v>
      </c>
      <c r="M16" s="52">
        <v>62176905</v>
      </c>
      <c r="N16" s="53">
        <v>90</v>
      </c>
      <c r="O16" s="54" t="s">
        <v>56</v>
      </c>
      <c r="P16" s="55"/>
      <c r="Q16" s="56"/>
      <c r="R16" s="58"/>
      <c r="S16" s="58"/>
      <c r="T16" s="58"/>
      <c r="U16" s="58"/>
      <c r="V16" s="58"/>
      <c r="W16" s="58"/>
      <c r="X16" s="58"/>
      <c r="Y16" s="58"/>
      <c r="Z16" s="55"/>
      <c r="AA16" s="60"/>
      <c r="AB16" s="58"/>
      <c r="AC16" s="58"/>
      <c r="AD16" s="58"/>
      <c r="AE16" s="58"/>
      <c r="AF16" s="58"/>
      <c r="AG16" s="58"/>
      <c r="AH16" s="58"/>
      <c r="AI16" s="58"/>
      <c r="AJ16" s="61"/>
      <c r="AK16" s="62"/>
      <c r="AL16" s="58"/>
      <c r="AM16" s="58"/>
      <c r="AN16" s="58"/>
      <c r="AO16" s="58"/>
      <c r="AP16" s="58"/>
      <c r="AQ16" s="58"/>
      <c r="AR16" s="58"/>
      <c r="AS16" s="58"/>
      <c r="AT16" s="55"/>
      <c r="AU16" s="60"/>
      <c r="AV16" s="58"/>
      <c r="AW16" s="58"/>
      <c r="AX16" s="58"/>
      <c r="AY16" s="58"/>
      <c r="AZ16" s="58"/>
      <c r="BA16" s="58"/>
      <c r="BB16" s="58"/>
      <c r="BC16" s="58"/>
      <c r="BD16" s="61"/>
      <c r="BE16" s="62"/>
      <c r="BF16" s="58"/>
      <c r="BG16" s="58"/>
      <c r="BH16" s="58"/>
      <c r="BI16" s="58"/>
      <c r="BJ16" s="58"/>
      <c r="BK16" s="58"/>
      <c r="BL16" s="58"/>
      <c r="BM16" s="58"/>
      <c r="BN16" s="55"/>
      <c r="BO16" s="62"/>
      <c r="BP16" s="58"/>
      <c r="BQ16" s="58"/>
      <c r="BR16" s="58"/>
      <c r="BS16" s="58"/>
      <c r="BT16" s="58"/>
      <c r="BU16" s="58"/>
      <c r="BV16" s="58"/>
      <c r="BW16" s="58"/>
      <c r="BX16" s="61"/>
      <c r="BY16" s="63" t="str">
        <f>IF(BZ16=M16,$G$10,IF(BZ16=W16,$Q$10,IF(BZ16=AG16,$AA$10)))</f>
        <v xml:space="preserve">311- INVERSIONES </v>
      </c>
      <c r="BZ16" s="64">
        <f>MIN(M16,W16,AG16,AQ16,BA16,BK16,BU16)</f>
        <v>62176905</v>
      </c>
      <c r="CA16" s="38"/>
      <c r="CB16" s="38"/>
    </row>
    <row r="17" spans="1:256" s="39" customFormat="1" ht="115.15" customHeight="1" x14ac:dyDescent="0.2">
      <c r="A17" s="160">
        <v>4</v>
      </c>
      <c r="B17" s="192" t="s">
        <v>42</v>
      </c>
      <c r="C17" s="157" t="s">
        <v>70</v>
      </c>
      <c r="D17" s="157" t="s">
        <v>11</v>
      </c>
      <c r="E17" s="157" t="s">
        <v>43</v>
      </c>
      <c r="F17" s="169">
        <v>1</v>
      </c>
      <c r="G17" s="165"/>
      <c r="H17" s="163"/>
      <c r="I17" s="193">
        <v>0.19</v>
      </c>
      <c r="J17" s="129"/>
      <c r="K17" s="129"/>
      <c r="L17" s="129"/>
      <c r="M17" s="170"/>
      <c r="N17" s="132"/>
      <c r="O17" s="109"/>
      <c r="P17" s="147"/>
      <c r="Q17" s="126"/>
      <c r="R17" s="138"/>
      <c r="S17" s="106"/>
      <c r="T17" s="138"/>
      <c r="U17" s="138"/>
      <c r="V17" s="138"/>
      <c r="W17" s="138"/>
      <c r="X17" s="106"/>
      <c r="Y17" s="106"/>
      <c r="Z17" s="123"/>
      <c r="AA17" s="118" t="s">
        <v>62</v>
      </c>
      <c r="AB17" s="129">
        <v>729041176</v>
      </c>
      <c r="AC17" s="135">
        <v>0.19</v>
      </c>
      <c r="AD17" s="129">
        <v>138517823.44</v>
      </c>
      <c r="AE17" s="129">
        <v>138517823.44</v>
      </c>
      <c r="AF17" s="129">
        <v>729041176</v>
      </c>
      <c r="AG17" s="129">
        <v>867558999</v>
      </c>
      <c r="AH17" s="132" t="s">
        <v>63</v>
      </c>
      <c r="AI17" s="132" t="s">
        <v>64</v>
      </c>
      <c r="AJ17" s="123"/>
      <c r="AK17" s="126"/>
      <c r="AL17" s="106"/>
      <c r="AM17" s="106"/>
      <c r="AN17" s="106"/>
      <c r="AO17" s="106"/>
      <c r="AP17" s="106"/>
      <c r="AQ17" s="106"/>
      <c r="AR17" s="106"/>
      <c r="AS17" s="106"/>
      <c r="AT17" s="123"/>
      <c r="AU17" s="126"/>
      <c r="AV17" s="106"/>
      <c r="AW17" s="106"/>
      <c r="AX17" s="106"/>
      <c r="AY17" s="106"/>
      <c r="AZ17" s="106"/>
      <c r="BA17" s="106"/>
      <c r="BB17" s="106"/>
      <c r="BC17" s="106"/>
      <c r="BD17" s="123"/>
      <c r="BE17" s="126"/>
      <c r="BF17" s="106"/>
      <c r="BG17" s="106"/>
      <c r="BH17" s="106"/>
      <c r="BI17" s="106"/>
      <c r="BJ17" s="106"/>
      <c r="BK17" s="106"/>
      <c r="BL17" s="106"/>
      <c r="BM17" s="106"/>
      <c r="BN17" s="123"/>
      <c r="BO17" s="126"/>
      <c r="BP17" s="106"/>
      <c r="BQ17" s="106"/>
      <c r="BR17" s="106"/>
      <c r="BS17" s="106"/>
      <c r="BT17" s="106"/>
      <c r="BU17" s="106"/>
      <c r="BV17" s="106"/>
      <c r="BW17" s="106"/>
      <c r="BX17" s="109"/>
      <c r="BY17" s="118" t="str">
        <f>IF(BZ17=M17,$G$10,IF(BZ17=W17,$Q$10,IF(BZ17=AG17,$AA$10)))</f>
        <v xml:space="preserve">QUIMICONTROL  S.A.S </v>
      </c>
      <c r="BZ17" s="120">
        <f>MIN(AG17,W17,M17)</f>
        <v>867558999</v>
      </c>
      <c r="CA17" s="65"/>
      <c r="CB17" s="65"/>
    </row>
    <row r="18" spans="1:256" s="39" customFormat="1" ht="157.15" customHeight="1" x14ac:dyDescent="0.2">
      <c r="A18" s="161"/>
      <c r="B18" s="187"/>
      <c r="C18" s="158"/>
      <c r="D18" s="158"/>
      <c r="E18" s="158"/>
      <c r="F18" s="167"/>
      <c r="G18" s="165"/>
      <c r="H18" s="163"/>
      <c r="I18" s="194"/>
      <c r="J18" s="130"/>
      <c r="K18" s="130"/>
      <c r="L18" s="130"/>
      <c r="M18" s="171"/>
      <c r="N18" s="133"/>
      <c r="O18" s="110"/>
      <c r="P18" s="148"/>
      <c r="Q18" s="127"/>
      <c r="R18" s="139"/>
      <c r="S18" s="107"/>
      <c r="T18" s="139"/>
      <c r="U18" s="139"/>
      <c r="V18" s="139"/>
      <c r="W18" s="139"/>
      <c r="X18" s="107"/>
      <c r="Y18" s="107"/>
      <c r="Z18" s="124"/>
      <c r="AA18" s="115"/>
      <c r="AB18" s="130"/>
      <c r="AC18" s="136"/>
      <c r="AD18" s="130"/>
      <c r="AE18" s="130"/>
      <c r="AF18" s="130"/>
      <c r="AG18" s="130"/>
      <c r="AH18" s="133"/>
      <c r="AI18" s="133"/>
      <c r="AJ18" s="124"/>
      <c r="AK18" s="127"/>
      <c r="AL18" s="107"/>
      <c r="AM18" s="107"/>
      <c r="AN18" s="107"/>
      <c r="AO18" s="107"/>
      <c r="AP18" s="107"/>
      <c r="AQ18" s="107"/>
      <c r="AR18" s="107"/>
      <c r="AS18" s="107"/>
      <c r="AT18" s="124"/>
      <c r="AU18" s="127"/>
      <c r="AV18" s="107"/>
      <c r="AW18" s="107"/>
      <c r="AX18" s="107"/>
      <c r="AY18" s="107"/>
      <c r="AZ18" s="107"/>
      <c r="BA18" s="107"/>
      <c r="BB18" s="107"/>
      <c r="BC18" s="107"/>
      <c r="BD18" s="124"/>
      <c r="BE18" s="127"/>
      <c r="BF18" s="107"/>
      <c r="BG18" s="107"/>
      <c r="BH18" s="107"/>
      <c r="BI18" s="107"/>
      <c r="BJ18" s="107"/>
      <c r="BK18" s="107"/>
      <c r="BL18" s="107"/>
      <c r="BM18" s="107"/>
      <c r="BN18" s="124"/>
      <c r="BO18" s="127"/>
      <c r="BP18" s="107"/>
      <c r="BQ18" s="107"/>
      <c r="BR18" s="107"/>
      <c r="BS18" s="107"/>
      <c r="BT18" s="107"/>
      <c r="BU18" s="107"/>
      <c r="BV18" s="107"/>
      <c r="BW18" s="107"/>
      <c r="BX18" s="110"/>
      <c r="BY18" s="115"/>
      <c r="BZ18" s="121"/>
    </row>
    <row r="19" spans="1:256" s="39" customFormat="1" ht="357.6" customHeight="1" thickBot="1" x14ac:dyDescent="0.25">
      <c r="A19" s="162"/>
      <c r="B19" s="188"/>
      <c r="C19" s="159"/>
      <c r="D19" s="159"/>
      <c r="E19" s="159"/>
      <c r="F19" s="168"/>
      <c r="G19" s="166"/>
      <c r="H19" s="164"/>
      <c r="I19" s="195"/>
      <c r="J19" s="131"/>
      <c r="K19" s="131"/>
      <c r="L19" s="131"/>
      <c r="M19" s="172"/>
      <c r="N19" s="134"/>
      <c r="O19" s="111"/>
      <c r="P19" s="149"/>
      <c r="Q19" s="128"/>
      <c r="R19" s="140"/>
      <c r="S19" s="108"/>
      <c r="T19" s="140"/>
      <c r="U19" s="140"/>
      <c r="V19" s="140"/>
      <c r="W19" s="140"/>
      <c r="X19" s="108"/>
      <c r="Y19" s="108"/>
      <c r="Z19" s="125"/>
      <c r="AA19" s="119"/>
      <c r="AB19" s="131"/>
      <c r="AC19" s="137"/>
      <c r="AD19" s="131"/>
      <c r="AE19" s="131"/>
      <c r="AF19" s="131"/>
      <c r="AG19" s="131"/>
      <c r="AH19" s="134"/>
      <c r="AI19" s="134"/>
      <c r="AJ19" s="125"/>
      <c r="AK19" s="128"/>
      <c r="AL19" s="108"/>
      <c r="AM19" s="108"/>
      <c r="AN19" s="108"/>
      <c r="AO19" s="108"/>
      <c r="AP19" s="108"/>
      <c r="AQ19" s="108"/>
      <c r="AR19" s="108"/>
      <c r="AS19" s="108"/>
      <c r="AT19" s="125"/>
      <c r="AU19" s="128"/>
      <c r="AV19" s="108"/>
      <c r="AW19" s="108"/>
      <c r="AX19" s="108"/>
      <c r="AY19" s="108"/>
      <c r="AZ19" s="108"/>
      <c r="BA19" s="108"/>
      <c r="BB19" s="108"/>
      <c r="BC19" s="108"/>
      <c r="BD19" s="125"/>
      <c r="BE19" s="128"/>
      <c r="BF19" s="108"/>
      <c r="BG19" s="108"/>
      <c r="BH19" s="108"/>
      <c r="BI19" s="108"/>
      <c r="BJ19" s="108"/>
      <c r="BK19" s="108"/>
      <c r="BL19" s="108"/>
      <c r="BM19" s="108"/>
      <c r="BN19" s="125"/>
      <c r="BO19" s="128"/>
      <c r="BP19" s="108"/>
      <c r="BQ19" s="108"/>
      <c r="BR19" s="108"/>
      <c r="BS19" s="108"/>
      <c r="BT19" s="108"/>
      <c r="BU19" s="108"/>
      <c r="BV19" s="108"/>
      <c r="BW19" s="108"/>
      <c r="BX19" s="111"/>
      <c r="BY19" s="119"/>
      <c r="BZ19" s="122"/>
    </row>
    <row r="20" spans="1:256" s="39" customFormat="1" ht="409.5" customHeight="1" thickBot="1" x14ac:dyDescent="0.25">
      <c r="A20" s="40">
        <v>5</v>
      </c>
      <c r="B20" s="41" t="s">
        <v>44</v>
      </c>
      <c r="C20" s="71" t="s">
        <v>18</v>
      </c>
      <c r="D20" s="43" t="s">
        <v>11</v>
      </c>
      <c r="E20" s="43" t="s">
        <v>19</v>
      </c>
      <c r="F20" s="45">
        <v>1</v>
      </c>
      <c r="G20" s="72"/>
      <c r="H20" s="73"/>
      <c r="I20" s="74"/>
      <c r="J20" s="69"/>
      <c r="K20" s="70"/>
      <c r="L20" s="51"/>
      <c r="M20" s="52"/>
      <c r="N20" s="53"/>
      <c r="O20" s="54"/>
      <c r="P20" s="55"/>
      <c r="Q20" s="63" t="s">
        <v>59</v>
      </c>
      <c r="R20" s="75">
        <v>477366000</v>
      </c>
      <c r="S20" s="76">
        <v>0.19</v>
      </c>
      <c r="T20" s="75">
        <v>90699540</v>
      </c>
      <c r="U20" s="75">
        <v>90699540</v>
      </c>
      <c r="V20" s="75">
        <v>477366000</v>
      </c>
      <c r="W20" s="77">
        <v>568065540</v>
      </c>
      <c r="X20" s="78" t="s">
        <v>60</v>
      </c>
      <c r="Y20" s="78" t="s">
        <v>61</v>
      </c>
      <c r="Z20" s="55"/>
      <c r="AA20" s="60"/>
      <c r="AB20" s="58"/>
      <c r="AC20" s="58"/>
      <c r="AD20" s="58"/>
      <c r="AE20" s="58"/>
      <c r="AF20" s="58"/>
      <c r="AG20" s="58"/>
      <c r="AH20" s="58"/>
      <c r="AI20" s="58"/>
      <c r="AJ20" s="61"/>
      <c r="AK20" s="62"/>
      <c r="AL20" s="58"/>
      <c r="AM20" s="58"/>
      <c r="AN20" s="58"/>
      <c r="AO20" s="58"/>
      <c r="AP20" s="58"/>
      <c r="AQ20" s="58"/>
      <c r="AR20" s="58"/>
      <c r="AS20" s="58"/>
      <c r="AT20" s="55"/>
      <c r="AU20" s="60"/>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61"/>
      <c r="BY20" s="63" t="str">
        <f>IF(BZ20=AG20,$AA$10,IF(BZ20=W20,$Q$10,IF(BZ20=M20,$G$10)))</f>
        <v xml:space="preserve">EQUIPOS  Y LABORATORIOS DE COLOMBIA </v>
      </c>
      <c r="BZ20" s="64">
        <f>MIN(AG20,W20,M20)</f>
        <v>568065540</v>
      </c>
      <c r="CA20" s="38"/>
      <c r="CB20" s="38"/>
    </row>
    <row r="21" spans="1:256" s="82" customFormat="1" ht="145.5" customHeight="1" thickBot="1" x14ac:dyDescent="0.25">
      <c r="A21" s="40">
        <v>6</v>
      </c>
      <c r="B21" s="41" t="s">
        <v>23</v>
      </c>
      <c r="C21" s="43" t="s">
        <v>24</v>
      </c>
      <c r="D21" s="43" t="s">
        <v>11</v>
      </c>
      <c r="E21" s="43" t="s">
        <v>25</v>
      </c>
      <c r="F21" s="45">
        <v>1</v>
      </c>
      <c r="G21" s="79"/>
      <c r="H21" s="47"/>
      <c r="I21" s="48"/>
      <c r="J21" s="69"/>
      <c r="K21" s="70"/>
      <c r="L21" s="51"/>
      <c r="M21" s="52"/>
      <c r="N21" s="53"/>
      <c r="O21" s="54"/>
      <c r="P21" s="55"/>
      <c r="Q21" s="62"/>
      <c r="R21" s="58"/>
      <c r="S21" s="58"/>
      <c r="T21" s="58"/>
      <c r="U21" s="58"/>
      <c r="V21" s="58"/>
      <c r="W21" s="58"/>
      <c r="X21" s="58"/>
      <c r="Y21" s="58"/>
      <c r="Z21" s="55"/>
      <c r="AA21" s="60"/>
      <c r="AB21" s="58"/>
      <c r="AC21" s="58"/>
      <c r="AD21" s="58"/>
      <c r="AE21" s="58"/>
      <c r="AF21" s="58"/>
      <c r="AG21" s="58"/>
      <c r="AH21" s="58"/>
      <c r="AI21" s="58"/>
      <c r="AJ21" s="61"/>
      <c r="AK21" s="62"/>
      <c r="AL21" s="58"/>
      <c r="AM21" s="58"/>
      <c r="AN21" s="58"/>
      <c r="AO21" s="58"/>
      <c r="AP21" s="58"/>
      <c r="AQ21" s="58"/>
      <c r="AR21" s="58"/>
      <c r="AS21" s="58"/>
      <c r="AT21" s="55"/>
      <c r="AU21" s="60"/>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61"/>
      <c r="BY21" s="62"/>
      <c r="BZ21" s="80">
        <f>MIN(M21,W21,AG21,AQ21,BA21,BK21,BU21)</f>
        <v>0</v>
      </c>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row>
    <row r="22" spans="1:256" s="86" customFormat="1" ht="102.75" customHeight="1" thickBot="1" x14ac:dyDescent="0.25">
      <c r="A22" s="40">
        <v>7</v>
      </c>
      <c r="B22" s="41" t="s">
        <v>20</v>
      </c>
      <c r="C22" s="83" t="s">
        <v>22</v>
      </c>
      <c r="D22" s="43" t="s">
        <v>11</v>
      </c>
      <c r="E22" s="43" t="s">
        <v>21</v>
      </c>
      <c r="F22" s="45">
        <v>1</v>
      </c>
      <c r="G22" s="72"/>
      <c r="H22" s="47"/>
      <c r="I22" s="48"/>
      <c r="J22" s="69"/>
      <c r="K22" s="70"/>
      <c r="L22" s="51"/>
      <c r="M22" s="52"/>
      <c r="N22" s="53"/>
      <c r="O22" s="54"/>
      <c r="P22" s="55"/>
      <c r="Q22" s="62"/>
      <c r="R22" s="58"/>
      <c r="S22" s="58"/>
      <c r="T22" s="58"/>
      <c r="U22" s="58"/>
      <c r="V22" s="58"/>
      <c r="W22" s="58"/>
      <c r="X22" s="58"/>
      <c r="Y22" s="58"/>
      <c r="Z22" s="55"/>
      <c r="AA22" s="84" t="s">
        <v>65</v>
      </c>
      <c r="AB22" s="75">
        <v>467875000</v>
      </c>
      <c r="AC22" s="76">
        <v>0.19</v>
      </c>
      <c r="AD22" s="75">
        <v>88896250</v>
      </c>
      <c r="AE22" s="75">
        <v>88896250</v>
      </c>
      <c r="AF22" s="75">
        <v>467875000</v>
      </c>
      <c r="AG22" s="77">
        <v>556771250</v>
      </c>
      <c r="AH22" s="78" t="s">
        <v>60</v>
      </c>
      <c r="AI22" s="78" t="s">
        <v>56</v>
      </c>
      <c r="AJ22" s="61"/>
      <c r="AK22" s="62"/>
      <c r="AL22" s="58"/>
      <c r="AM22" s="58"/>
      <c r="AN22" s="58"/>
      <c r="AO22" s="58"/>
      <c r="AP22" s="58"/>
      <c r="AQ22" s="58"/>
      <c r="AR22" s="58"/>
      <c r="AS22" s="58"/>
      <c r="AT22" s="55"/>
      <c r="AU22" s="60"/>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61"/>
      <c r="BY22" s="63" t="str">
        <f t="shared" ref="BY22" si="0">IF(BZ22=M22,$G$10,IF(BZ22=W22,$Q$10,IF(BZ22=AG22,$AA$10,IF(BZ22=AQ22,$AK$10,IF(BZ22=BA22,$AU$10,IF(BZ22=BK22,$BE$10,IF(BZ22=BU22,$BO$10,"")))))))</f>
        <v xml:space="preserve">QUIMICONTROL  S.A.S </v>
      </c>
      <c r="BZ22" s="64">
        <f>MIN(AG22,W22,M22)</f>
        <v>556771250</v>
      </c>
      <c r="CA22" s="85"/>
      <c r="CB22" s="85"/>
    </row>
    <row r="23" spans="1:256" s="86" customFormat="1" ht="108.75" customHeight="1" thickBot="1" x14ac:dyDescent="0.25">
      <c r="A23" s="40">
        <v>8</v>
      </c>
      <c r="B23" s="41" t="s">
        <v>26</v>
      </c>
      <c r="C23" s="71" t="s">
        <v>27</v>
      </c>
      <c r="D23" s="43" t="s">
        <v>11</v>
      </c>
      <c r="E23" s="43" t="s">
        <v>28</v>
      </c>
      <c r="F23" s="45">
        <v>1</v>
      </c>
      <c r="G23" s="72"/>
      <c r="H23" s="47"/>
      <c r="I23" s="48"/>
      <c r="J23" s="69"/>
      <c r="K23" s="70"/>
      <c r="L23" s="51"/>
      <c r="M23" s="52"/>
      <c r="N23" s="53"/>
      <c r="O23" s="54"/>
      <c r="P23" s="55"/>
      <c r="Q23" s="62"/>
      <c r="R23" s="58"/>
      <c r="S23" s="58"/>
      <c r="T23" s="58"/>
      <c r="U23" s="58"/>
      <c r="V23" s="58"/>
      <c r="W23" s="58"/>
      <c r="X23" s="58"/>
      <c r="Y23" s="58"/>
      <c r="Z23" s="55"/>
      <c r="AA23" s="60"/>
      <c r="AB23" s="58"/>
      <c r="AC23" s="58"/>
      <c r="AD23" s="58"/>
      <c r="AE23" s="58"/>
      <c r="AF23" s="58"/>
      <c r="AG23" s="58"/>
      <c r="AH23" s="58"/>
      <c r="AI23" s="58"/>
      <c r="AJ23" s="61"/>
      <c r="AK23" s="62"/>
      <c r="AL23" s="58"/>
      <c r="AM23" s="58"/>
      <c r="AN23" s="58"/>
      <c r="AO23" s="58"/>
      <c r="AP23" s="58"/>
      <c r="AQ23" s="58"/>
      <c r="AR23" s="58"/>
      <c r="AS23" s="58"/>
      <c r="AT23" s="55"/>
      <c r="AU23" s="60"/>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61"/>
      <c r="BY23" s="62"/>
      <c r="BZ23" s="80"/>
    </row>
    <row r="24" spans="1:256" s="39" customFormat="1" ht="168" customHeight="1" thickBot="1" x14ac:dyDescent="0.25">
      <c r="A24" s="40">
        <v>9</v>
      </c>
      <c r="B24" s="41" t="s">
        <v>31</v>
      </c>
      <c r="C24" s="71" t="s">
        <v>30</v>
      </c>
      <c r="D24" s="43" t="s">
        <v>11</v>
      </c>
      <c r="E24" s="43" t="s">
        <v>29</v>
      </c>
      <c r="F24" s="45">
        <v>1</v>
      </c>
      <c r="G24" s="79"/>
      <c r="H24" s="47"/>
      <c r="I24" s="48"/>
      <c r="J24" s="69"/>
      <c r="K24" s="70"/>
      <c r="L24" s="51"/>
      <c r="M24" s="52"/>
      <c r="N24" s="53"/>
      <c r="O24" s="54"/>
      <c r="P24" s="55"/>
      <c r="Q24" s="62"/>
      <c r="R24" s="58"/>
      <c r="S24" s="58"/>
      <c r="T24" s="58"/>
      <c r="U24" s="58"/>
      <c r="V24" s="58"/>
      <c r="W24" s="58"/>
      <c r="X24" s="58"/>
      <c r="Y24" s="58"/>
      <c r="Z24" s="55"/>
      <c r="AA24" s="60"/>
      <c r="AB24" s="58"/>
      <c r="AC24" s="58"/>
      <c r="AD24" s="58"/>
      <c r="AE24" s="58"/>
      <c r="AF24" s="58"/>
      <c r="AG24" s="58"/>
      <c r="AH24" s="58"/>
      <c r="AI24" s="58"/>
      <c r="AJ24" s="61"/>
      <c r="AK24" s="62"/>
      <c r="AL24" s="58"/>
      <c r="AM24" s="58"/>
      <c r="AN24" s="58"/>
      <c r="AO24" s="58"/>
      <c r="AP24" s="58"/>
      <c r="AQ24" s="58"/>
      <c r="AR24" s="58"/>
      <c r="AS24" s="58"/>
      <c r="AT24" s="55"/>
      <c r="AU24" s="60"/>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61"/>
      <c r="BY24" s="62"/>
      <c r="BZ24" s="80"/>
    </row>
    <row r="25" spans="1:256" ht="29.25" customHeight="1" x14ac:dyDescent="0.2">
      <c r="A25" s="196"/>
      <c r="B25" s="196"/>
      <c r="C25" s="196"/>
      <c r="D25" s="196"/>
      <c r="E25" s="196"/>
      <c r="F25" s="196"/>
      <c r="G25" s="196"/>
      <c r="H25" s="196"/>
      <c r="I25" s="196"/>
      <c r="J25" s="196"/>
      <c r="K25" s="196"/>
      <c r="L25" s="196"/>
      <c r="M25" s="87">
        <f>SUM(M12:M24)</f>
        <v>730574558</v>
      </c>
      <c r="W25" s="88">
        <f>SUM(W20:W24)</f>
        <v>568065540</v>
      </c>
      <c r="AG25" s="89">
        <f>SUM(AG12:AG24)</f>
        <v>1424330249</v>
      </c>
      <c r="BY25" s="90"/>
      <c r="BZ25" s="91"/>
    </row>
    <row r="26" spans="1:256" ht="40.5" customHeight="1" x14ac:dyDescent="0.2">
      <c r="A26" s="92"/>
      <c r="B26" s="92"/>
      <c r="C26" s="92"/>
      <c r="D26" s="92"/>
      <c r="E26" s="92"/>
      <c r="F26" s="92"/>
      <c r="G26" s="92"/>
      <c r="H26" s="92"/>
      <c r="I26" s="92"/>
      <c r="J26" s="92"/>
      <c r="K26" s="92"/>
      <c r="L26" s="92"/>
      <c r="M26" s="87"/>
    </row>
    <row r="27" spans="1:256" ht="86.25" customHeight="1" x14ac:dyDescent="0.2">
      <c r="A27" s="202"/>
      <c r="B27" s="202"/>
      <c r="C27" s="202"/>
      <c r="D27" s="202"/>
      <c r="E27" s="202"/>
      <c r="F27" s="202"/>
      <c r="G27" s="202"/>
      <c r="H27" s="202"/>
      <c r="I27" s="202"/>
      <c r="J27" s="202"/>
      <c r="K27" s="202"/>
      <c r="L27" s="202"/>
      <c r="M27" s="202"/>
    </row>
    <row r="28" spans="1:256" ht="51.75" customHeight="1" x14ac:dyDescent="0.2">
      <c r="A28" s="93"/>
      <c r="B28" s="93"/>
      <c r="C28" s="93"/>
      <c r="D28" s="93"/>
      <c r="E28" s="93"/>
      <c r="F28" s="93"/>
      <c r="G28" s="93"/>
      <c r="H28" s="93"/>
      <c r="I28" s="93"/>
      <c r="J28" s="93"/>
      <c r="K28" s="93"/>
      <c r="L28" s="93"/>
      <c r="M28" s="93"/>
    </row>
    <row r="29" spans="1:256" ht="24.75" customHeight="1" x14ac:dyDescent="0.2">
      <c r="A29" s="93"/>
      <c r="B29" s="93"/>
      <c r="C29" s="93"/>
      <c r="D29" s="93"/>
      <c r="E29" s="93"/>
      <c r="F29" s="93"/>
      <c r="G29" s="93"/>
      <c r="H29" s="93"/>
      <c r="I29" s="93"/>
      <c r="J29" s="93"/>
      <c r="K29" s="93"/>
      <c r="L29" s="93"/>
      <c r="M29" s="93"/>
    </row>
    <row r="30" spans="1:256" ht="34.5" customHeight="1" x14ac:dyDescent="0.2">
      <c r="A30" s="94"/>
      <c r="B30" s="94"/>
      <c r="C30" s="94"/>
      <c r="D30" s="94"/>
      <c r="E30" s="94"/>
      <c r="F30" s="94"/>
      <c r="G30" s="95" t="s">
        <v>52</v>
      </c>
      <c r="H30" s="95" t="s">
        <v>53</v>
      </c>
      <c r="I30" s="197" t="s">
        <v>54</v>
      </c>
      <c r="J30" s="197"/>
      <c r="K30" s="94"/>
      <c r="L30" s="94"/>
      <c r="M30" s="96"/>
    </row>
    <row r="31" spans="1:256" x14ac:dyDescent="0.2">
      <c r="B31" s="92"/>
      <c r="G31" s="97" t="s">
        <v>57</v>
      </c>
      <c r="H31" s="104" t="s">
        <v>67</v>
      </c>
      <c r="I31" s="198">
        <f>+BZ12+BZ15+BZ16</f>
        <v>730574558</v>
      </c>
      <c r="J31" s="199"/>
    </row>
    <row r="32" spans="1:256" ht="36" customHeight="1" x14ac:dyDescent="0.2">
      <c r="A32" s="203"/>
      <c r="B32" s="203"/>
      <c r="C32" s="98"/>
      <c r="D32" s="92"/>
      <c r="G32" s="99" t="s">
        <v>58</v>
      </c>
      <c r="H32" s="105">
        <v>5</v>
      </c>
      <c r="I32" s="200">
        <f>+BZ20</f>
        <v>568065540</v>
      </c>
      <c r="J32" s="201"/>
    </row>
    <row r="33" spans="1:10" x14ac:dyDescent="0.2">
      <c r="A33" s="203"/>
      <c r="B33" s="203"/>
      <c r="C33" s="98"/>
      <c r="D33" s="92"/>
      <c r="G33" s="97" t="s">
        <v>68</v>
      </c>
      <c r="H33" s="104" t="s">
        <v>69</v>
      </c>
      <c r="I33" s="198">
        <f>+BZ17+BZ22</f>
        <v>1424330249</v>
      </c>
      <c r="J33" s="199"/>
    </row>
    <row r="34" spans="1:10" x14ac:dyDescent="0.2">
      <c r="D34" s="92"/>
      <c r="G34" s="190" t="s">
        <v>55</v>
      </c>
      <c r="H34" s="190"/>
      <c r="I34" s="191">
        <f>SUBTOTAL(9,I31:I33)</f>
        <v>2722970347</v>
      </c>
      <c r="J34" s="191"/>
    </row>
    <row r="35" spans="1:10" x14ac:dyDescent="0.2">
      <c r="D35" s="92"/>
    </row>
    <row r="36" spans="1:10" x14ac:dyDescent="0.2">
      <c r="D36" s="92"/>
    </row>
    <row r="37" spans="1:10" x14ac:dyDescent="0.2">
      <c r="H37" s="100"/>
    </row>
    <row r="69" spans="1:1" x14ac:dyDescent="0.2">
      <c r="A69" s="101">
        <v>0</v>
      </c>
    </row>
    <row r="70" spans="1:1" x14ac:dyDescent="0.2">
      <c r="A70" s="101">
        <v>0.05</v>
      </c>
    </row>
    <row r="71" spans="1:1" x14ac:dyDescent="0.2">
      <c r="A71" s="101">
        <v>0.1</v>
      </c>
    </row>
    <row r="72" spans="1:1" x14ac:dyDescent="0.2">
      <c r="A72" s="101">
        <v>0.19</v>
      </c>
    </row>
    <row r="73" spans="1:1" x14ac:dyDescent="0.2">
      <c r="A73" s="101"/>
    </row>
    <row r="114" spans="1:1" x14ac:dyDescent="0.2">
      <c r="A114" s="102"/>
    </row>
    <row r="115" spans="1:1" x14ac:dyDescent="0.2">
      <c r="A115" s="103">
        <v>0.19</v>
      </c>
    </row>
    <row r="116" spans="1:1" x14ac:dyDescent="0.2">
      <c r="A116" s="103">
        <v>0.1</v>
      </c>
    </row>
    <row r="117" spans="1:1" x14ac:dyDescent="0.2">
      <c r="A117" s="103">
        <v>0.05</v>
      </c>
    </row>
    <row r="118" spans="1:1" x14ac:dyDescent="0.2">
      <c r="A118" s="103">
        <v>0</v>
      </c>
    </row>
  </sheetData>
  <sheetProtection formatColumns="0" formatRows="0"/>
  <mergeCells count="181">
    <mergeCell ref="G34:H34"/>
    <mergeCell ref="I34:J34"/>
    <mergeCell ref="B17:B19"/>
    <mergeCell ref="I17:I19"/>
    <mergeCell ref="A25:L25"/>
    <mergeCell ref="I30:J30"/>
    <mergeCell ref="I31:J31"/>
    <mergeCell ref="I32:J32"/>
    <mergeCell ref="I33:J33"/>
    <mergeCell ref="A27:M27"/>
    <mergeCell ref="A32:B32"/>
    <mergeCell ref="A33:B33"/>
    <mergeCell ref="A2:N2"/>
    <mergeCell ref="A3:N3"/>
    <mergeCell ref="A4:N4"/>
    <mergeCell ref="A5:N5"/>
    <mergeCell ref="A8:N8"/>
    <mergeCell ref="I12:I14"/>
    <mergeCell ref="A6:O6"/>
    <mergeCell ref="C12:C14"/>
    <mergeCell ref="G12:G14"/>
    <mergeCell ref="H12:H14"/>
    <mergeCell ref="A7:O7"/>
    <mergeCell ref="E12:E14"/>
    <mergeCell ref="J12:J14"/>
    <mergeCell ref="B12:B14"/>
    <mergeCell ref="A12:A14"/>
    <mergeCell ref="D12:D14"/>
    <mergeCell ref="M12:M14"/>
    <mergeCell ref="N12:N14"/>
    <mergeCell ref="O12:O14"/>
    <mergeCell ref="P12:P14"/>
    <mergeCell ref="G10:P10"/>
    <mergeCell ref="J17:J19"/>
    <mergeCell ref="K12:K14"/>
    <mergeCell ref="L12:L14"/>
    <mergeCell ref="D17:D19"/>
    <mergeCell ref="A17:A19"/>
    <mergeCell ref="H17:H19"/>
    <mergeCell ref="C17:C19"/>
    <mergeCell ref="E17:E19"/>
    <mergeCell ref="G17:G19"/>
    <mergeCell ref="F12:F14"/>
    <mergeCell ref="N17:N19"/>
    <mergeCell ref="F17:F19"/>
    <mergeCell ref="O17:O19"/>
    <mergeCell ref="K17:K19"/>
    <mergeCell ref="L17:L19"/>
    <mergeCell ref="M17:M19"/>
    <mergeCell ref="T12:T14"/>
    <mergeCell ref="U12:U14"/>
    <mergeCell ref="V12:V14"/>
    <mergeCell ref="W12:W14"/>
    <mergeCell ref="Y12:Y14"/>
    <mergeCell ref="X12:X14"/>
    <mergeCell ref="BO10:BX10"/>
    <mergeCell ref="P17:P19"/>
    <mergeCell ref="S12:S14"/>
    <mergeCell ref="R12:R14"/>
    <mergeCell ref="Q12:Q14"/>
    <mergeCell ref="AA12:AA14"/>
    <mergeCell ref="AB12:AB14"/>
    <mergeCell ref="Z12:Z14"/>
    <mergeCell ref="AC12:AC14"/>
    <mergeCell ref="Q10:Z10"/>
    <mergeCell ref="AA10:AJ10"/>
    <mergeCell ref="AK10:AT10"/>
    <mergeCell ref="AU10:BD10"/>
    <mergeCell ref="BE10:BN10"/>
    <mergeCell ref="AD12:AD14"/>
    <mergeCell ref="AE12:AE14"/>
    <mergeCell ref="AF12:AF14"/>
    <mergeCell ref="AG12:AG14"/>
    <mergeCell ref="AN12:AN14"/>
    <mergeCell ref="AO12:AO14"/>
    <mergeCell ref="AP12:AP14"/>
    <mergeCell ref="AQ12:AQ14"/>
    <mergeCell ref="AR12:AR14"/>
    <mergeCell ref="AS12:AS14"/>
    <mergeCell ref="AH12:AH14"/>
    <mergeCell ref="AI12:AI14"/>
    <mergeCell ref="AJ12:AJ14"/>
    <mergeCell ref="AK12:AK14"/>
    <mergeCell ref="AL12:AL14"/>
    <mergeCell ref="AM12:AM14"/>
    <mergeCell ref="AZ12:AZ14"/>
    <mergeCell ref="BA12:BA14"/>
    <mergeCell ref="BB12:BB14"/>
    <mergeCell ref="BC12:BC14"/>
    <mergeCell ref="BD12:BD14"/>
    <mergeCell ref="BE12:BE14"/>
    <mergeCell ref="AT12:AT14"/>
    <mergeCell ref="AU12:AU14"/>
    <mergeCell ref="AV12:AV14"/>
    <mergeCell ref="AW12:AW14"/>
    <mergeCell ref="AX12:AX14"/>
    <mergeCell ref="AY12:AY14"/>
    <mergeCell ref="BN12:BN14"/>
    <mergeCell ref="BO12:BO14"/>
    <mergeCell ref="BP12:BP14"/>
    <mergeCell ref="BQ12:BQ14"/>
    <mergeCell ref="BF12:BF14"/>
    <mergeCell ref="BG12:BG14"/>
    <mergeCell ref="BH12:BH14"/>
    <mergeCell ref="BI12:BI14"/>
    <mergeCell ref="BJ12:BJ14"/>
    <mergeCell ref="BK12:BK14"/>
    <mergeCell ref="Z17:Z19"/>
    <mergeCell ref="AA17:AA19"/>
    <mergeCell ref="AB17:AB19"/>
    <mergeCell ref="AC17:AC19"/>
    <mergeCell ref="AD17:AD19"/>
    <mergeCell ref="AE17:AE19"/>
    <mergeCell ref="BX12:BX14"/>
    <mergeCell ref="Q17:Q19"/>
    <mergeCell ref="R17:R19"/>
    <mergeCell ref="S17:S19"/>
    <mergeCell ref="T17:T19"/>
    <mergeCell ref="U17:U19"/>
    <mergeCell ref="V17:V19"/>
    <mergeCell ref="W17:W19"/>
    <mergeCell ref="X17:X19"/>
    <mergeCell ref="Y17:Y19"/>
    <mergeCell ref="BR12:BR14"/>
    <mergeCell ref="BS12:BS14"/>
    <mergeCell ref="BT12:BT14"/>
    <mergeCell ref="BU12:BU14"/>
    <mergeCell ref="BV12:BV14"/>
    <mergeCell ref="BW12:BW14"/>
    <mergeCell ref="BL12:BL14"/>
    <mergeCell ref="BM12:BM14"/>
    <mergeCell ref="AL17:AL19"/>
    <mergeCell ref="AM17:AM19"/>
    <mergeCell ref="AN17:AN19"/>
    <mergeCell ref="AO17:AO19"/>
    <mergeCell ref="AP17:AP19"/>
    <mergeCell ref="AQ17:AQ19"/>
    <mergeCell ref="AF17:AF19"/>
    <mergeCell ref="AG17:AG19"/>
    <mergeCell ref="AH17:AH19"/>
    <mergeCell ref="AI17:AI19"/>
    <mergeCell ref="AJ17:AJ19"/>
    <mergeCell ref="AK17:AK19"/>
    <mergeCell ref="AX17:AX19"/>
    <mergeCell ref="AY17:AY19"/>
    <mergeCell ref="AZ17:AZ19"/>
    <mergeCell ref="BA17:BA19"/>
    <mergeCell ref="BB17:BB19"/>
    <mergeCell ref="BC17:BC19"/>
    <mergeCell ref="AR17:AR19"/>
    <mergeCell ref="AS17:AS19"/>
    <mergeCell ref="AT17:AT19"/>
    <mergeCell ref="AU17:AU19"/>
    <mergeCell ref="AV17:AV19"/>
    <mergeCell ref="AW17:AW19"/>
    <mergeCell ref="BJ17:BJ19"/>
    <mergeCell ref="BK17:BK19"/>
    <mergeCell ref="BL17:BL19"/>
    <mergeCell ref="BM17:BM19"/>
    <mergeCell ref="BN17:BN19"/>
    <mergeCell ref="BO17:BO19"/>
    <mergeCell ref="BD17:BD19"/>
    <mergeCell ref="BE17:BE19"/>
    <mergeCell ref="BF17:BF19"/>
    <mergeCell ref="BG17:BG19"/>
    <mergeCell ref="BH17:BH19"/>
    <mergeCell ref="BI17:BI19"/>
    <mergeCell ref="BV17:BV19"/>
    <mergeCell ref="BW17:BW19"/>
    <mergeCell ref="BX17:BX19"/>
    <mergeCell ref="BY10:BZ10"/>
    <mergeCell ref="BY12:BY14"/>
    <mergeCell ref="BZ12:BZ14"/>
    <mergeCell ref="BY17:BY19"/>
    <mergeCell ref="BZ17:BZ19"/>
    <mergeCell ref="BP17:BP19"/>
    <mergeCell ref="BQ17:BQ19"/>
    <mergeCell ref="BR17:BR19"/>
    <mergeCell ref="BS17:BS19"/>
    <mergeCell ref="BT17:BT19"/>
    <mergeCell ref="BU17:BU19"/>
  </mergeCells>
  <dataValidations count="3">
    <dataValidation type="whole" operator="greaterThan" allowBlank="1" showInputMessage="1" showErrorMessage="1" error="Debe escribir sólo números enteros, no se aceptan decimales" prompt="Debe escribir sólo números enteros, no se aceptan decimales" sqref="H12 H15:H17 H20:H24">
      <formula1>0</formula1>
    </dataValidation>
    <dataValidation type="list" allowBlank="1" showInputMessage="1" showErrorMessage="1" error="Elija el porcentaje del IVA que aplica para este elemento" prompt="Elija el porcentaje del IVA que aplica para este elemento" sqref="I12">
      <formula1>$A$115:$A$118</formula1>
    </dataValidation>
    <dataValidation type="list" allowBlank="1" showInputMessage="1" showErrorMessage="1" sqref="I15:I24">
      <formula1>$A$69:$A$72</formula1>
    </dataValidation>
  </dataValidations>
  <pageMargins left="0.70866141732283472" right="0.70866141732283472" top="0.74803149606299213" bottom="0.74803149606299213" header="0.31496062992125984" footer="0.31496062992125984"/>
  <pageSetup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2022-11-02T20:30:55Z</dcterms:modified>
</cp:coreProperties>
</file>