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BS 12 DE 2024 AUDIOVISUALES\EVALUACIONES\"/>
    </mc:Choice>
  </mc:AlternateContent>
  <xr:revisionPtr revIDLastSave="0" documentId="13_ncr:1_{A798DF54-CAE3-45F3-A2F0-A007BB4A5F25}" xr6:coauthVersionLast="36" xr6:coauthVersionMax="36" xr10:uidLastSave="{00000000-0000-0000-0000-000000000000}"/>
  <bookViews>
    <workbookView xWindow="0" yWindow="0" windowWidth="28800" windowHeight="11625" xr2:uid="{9DA3154E-FBAB-4F9B-BF39-DB793C8765EE}"/>
  </bookViews>
  <sheets>
    <sheet name="COMPARATIVO FINAL" sheetId="1" r:id="rId1"/>
  </sheets>
  <definedNames>
    <definedName name="_xlnm._FilterDatabase" localSheetId="0" hidden="1">'COMPARATIVO FINAL'!$BF$1:$BF$26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4" i="1" l="1"/>
  <c r="AU24" i="1"/>
  <c r="AN24" i="1"/>
  <c r="AG24" i="1"/>
  <c r="Z24" i="1"/>
  <c r="S24" i="1"/>
  <c r="L24" i="1"/>
  <c r="BE23" i="1"/>
  <c r="BF23" i="1" s="1"/>
  <c r="BG22" i="1"/>
  <c r="BI22" i="1" s="1"/>
  <c r="BF22" i="1"/>
  <c r="BE22" i="1"/>
  <c r="BE21" i="1"/>
  <c r="BE20" i="1"/>
  <c r="BE19" i="1"/>
  <c r="BE18" i="1"/>
  <c r="BE17" i="1"/>
  <c r="BE16" i="1"/>
  <c r="BE15" i="1"/>
  <c r="BH14" i="1"/>
  <c r="BG14" i="1"/>
  <c r="BI14" i="1" s="1"/>
  <c r="BF14" i="1"/>
  <c r="BE14" i="1"/>
  <c r="BE13" i="1"/>
  <c r="BE12" i="1"/>
  <c r="BG12" i="1" s="1"/>
  <c r="BE11" i="1"/>
  <c r="BE10" i="1"/>
  <c r="BG10" i="1" s="1"/>
  <c r="BG9" i="1"/>
  <c r="BH9" i="1" s="1"/>
  <c r="BE9" i="1"/>
  <c r="BF9" i="1" s="1"/>
  <c r="BE8" i="1"/>
  <c r="BI12" i="1" l="1"/>
  <c r="BH12" i="1"/>
  <c r="BH13" i="1"/>
  <c r="BI16" i="1"/>
  <c r="BI9" i="1"/>
  <c r="BH19" i="1"/>
  <c r="BF20" i="1"/>
  <c r="BG23" i="1"/>
  <c r="BI23" i="1" s="1"/>
  <c r="BF19" i="1"/>
  <c r="BG16" i="1"/>
  <c r="BH16" i="1" s="1"/>
  <c r="BF10" i="1"/>
  <c r="BH10" i="1"/>
  <c r="BI13" i="1"/>
  <c r="BI10" i="1"/>
  <c r="BF17" i="1"/>
  <c r="BG20" i="1"/>
  <c r="BH20" i="1" s="1"/>
  <c r="BG17" i="1"/>
  <c r="BI17" i="1" s="1"/>
  <c r="BF11" i="1"/>
  <c r="BF8" i="1"/>
  <c r="BG8" i="1"/>
  <c r="BH8" i="1" s="1"/>
  <c r="BF21" i="1"/>
  <c r="BG11" i="1"/>
  <c r="BI11" i="1" s="1"/>
  <c r="BI31" i="1" s="1"/>
  <c r="BH11" i="1"/>
  <c r="BF15" i="1"/>
  <c r="BG18" i="1"/>
  <c r="BI18" i="1" s="1"/>
  <c r="BF18" i="1"/>
  <c r="BG21" i="1"/>
  <c r="BH21" i="1" s="1"/>
  <c r="BF12" i="1"/>
  <c r="BG15" i="1"/>
  <c r="BI15" i="1" s="1"/>
  <c r="BH18" i="1"/>
  <c r="BF16" i="1"/>
  <c r="BG19" i="1"/>
  <c r="BI19" i="1" s="1"/>
  <c r="BH22" i="1"/>
  <c r="BF13" i="1"/>
  <c r="BG13" i="1"/>
  <c r="BI30" i="1" l="1"/>
  <c r="BH15" i="1"/>
  <c r="BH23" i="1"/>
  <c r="BI20" i="1"/>
  <c r="BI8" i="1"/>
  <c r="BI21" i="1"/>
  <c r="BI29" i="1" s="1"/>
  <c r="BH17" i="1"/>
  <c r="BI28" i="1" l="1"/>
  <c r="BI32" i="1" s="1"/>
  <c r="BI24" i="1"/>
</calcChain>
</file>

<file path=xl/sharedStrings.xml><?xml version="1.0" encoding="utf-8"?>
<sst xmlns="http://schemas.openxmlformats.org/spreadsheetml/2006/main" count="331" uniqueCount="89">
  <si>
    <t xml:space="preserve">UNIVERSIDAD TECNOLOGICA  DE PEREIRA </t>
  </si>
  <si>
    <t>INVITACIÓN PUBLICA BS-12-2024</t>
  </si>
  <si>
    <t xml:space="preserve">COMPARATIVO ECONOMICO DE OFERTAS </t>
  </si>
  <si>
    <t>ANDIVISIÓN SAS</t>
  </si>
  <si>
    <t>ANDIVIDIÓN SAS</t>
  </si>
  <si>
    <t>DVBE TECHNOLOGY COLOMBIA SAS</t>
  </si>
  <si>
    <t>MERGE SAS</t>
  </si>
  <si>
    <t>RED COMPUTO</t>
  </si>
  <si>
    <t>TECNOLOGIA AUDIOVISUAL SAS</t>
  </si>
  <si>
    <t xml:space="preserve">TECNOPHONE SAS </t>
  </si>
  <si>
    <t>TEK SOLUCIONES TECNOLOGICAS SAS</t>
  </si>
  <si>
    <t>item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</si>
  <si>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</si>
  <si>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</si>
  <si>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</si>
  <si>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</si>
  <si>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</si>
  <si>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</si>
  <si>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</si>
  <si>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</si>
  <si>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</si>
  <si>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</si>
  <si>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</si>
  <si>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</si>
  <si>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</si>
  <si>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GARANTIA</t>
  </si>
  <si>
    <t>MINIMO</t>
  </si>
  <si>
    <t>PROVEEDOR</t>
  </si>
  <si>
    <t>OBSERVACIONES COMPRAS</t>
  </si>
  <si>
    <t>VALOR TOTAL CON IVA INCLUIDO/ PRESUPUESTO APROBADO</t>
  </si>
  <si>
    <t xml:space="preserve">Camara Studio Camera 6k Pro </t>
  </si>
  <si>
    <t xml:space="preserve"> CINSTUDMFT/G26PDK</t>
  </si>
  <si>
    <t>BlackMagic</t>
  </si>
  <si>
    <t>Unidad</t>
  </si>
  <si>
    <t>01 a 30 DIAS</t>
  </si>
  <si>
    <t>02 AÑOS</t>
  </si>
  <si>
    <t>30-45 dias</t>
  </si>
  <si>
    <t>2 AÑOS</t>
  </si>
  <si>
    <t>NO CUMPLE</t>
  </si>
  <si>
    <t>2 años</t>
  </si>
  <si>
    <t>2 MESES</t>
  </si>
  <si>
    <t>Capturador, Reproductor Ultrastud 4k Min</t>
  </si>
  <si>
    <t>CAPTURADOR,REPRODUCTOR ULTRASTUD4K MIN</t>
  </si>
  <si>
    <t>Blackmagic</t>
  </si>
  <si>
    <t>30 DIAS</t>
  </si>
  <si>
    <t>Dos (2) años</t>
  </si>
  <si>
    <t>4k Ptz Camera With Ai Technology (Black) 12x Zoom</t>
  </si>
  <si>
    <t>4K PTZ Camera with AItechnology (Black) 12xZoom SRG-A12/BQGARANTIA DE FABRICA 2 ANOS</t>
  </si>
  <si>
    <t>SONY</t>
  </si>
  <si>
    <t>Libec 650ex Tripod System With Mid-Level Spreader</t>
  </si>
  <si>
    <t>Libec 650EX Tripod Systemwith Mid-Level Spreader TH650EX</t>
  </si>
  <si>
    <t>LIBEC</t>
  </si>
  <si>
    <t>Micro Convert Bidireccio Sdi/Hdmi 3g Psu</t>
  </si>
  <si>
    <t xml:space="preserve">CONVBDC/SDI/HDMI03G/PS	</t>
  </si>
  <si>
    <t>Convertidor Studio Converter</t>
  </si>
  <si>
    <t>CONVERTIDOR STUDIOCONVERTER CINSTUDMFT/H/SC</t>
  </si>
  <si>
    <t>Camara Studio Camera 6k Pro</t>
  </si>
  <si>
    <t>CAMARA STUDIO CAMERA6K PRO CINSTUDMFT/G26PDKGARANTIA DE FABRICA 2 ANOS</t>
  </si>
  <si>
    <t>NO OFERTO</t>
  </si>
  <si>
    <t>Wireless Microphone Package</t>
  </si>
  <si>
    <t>WIRELESS MICROPHONEPACKAGE ECM- W3//C CE7</t>
  </si>
  <si>
    <t>NO COTIZO</t>
  </si>
  <si>
    <t>Videp Proyector 4,000 Lumen, Wxga, Laser, Dlp Projector</t>
  </si>
  <si>
    <t>4,000 LUMEN, WXGA,LASER, DLP PROJECTOR XPM421W-W</t>
  </si>
  <si>
    <t>SHARP</t>
  </si>
  <si>
    <t>60 DÍAS</t>
  </si>
  <si>
    <t>12 MESES</t>
  </si>
  <si>
    <t>Matriz Videohub 20x20 12g</t>
  </si>
  <si>
    <t>MATRIZ VIDEOHUB 20X2012G VHUBSMAS12G2020GARANTIA DE FABRICA 2 ANOS</t>
  </si>
  <si>
    <t>Mezclador Atem Television Studio Hd8 Iso</t>
  </si>
  <si>
    <t>MEZCLADOR ATEMTELEVISION STUDIO HD8ISO SWATEMTVSTC/HD08ISOGARANTIA DE FABRICA 2 ANOS</t>
  </si>
  <si>
    <t>Panel De Control Atem Camara</t>
  </si>
  <si>
    <t>PANEL DE CONTROL ATEMCAMARA SWPANELCCU4GARANTIA DE FABRICA 2 ANOS</t>
  </si>
  <si>
    <t>Chromakey-Less Cg Overlay License For Edge Analytics Appliance</t>
  </si>
  <si>
    <t>Chromakey-less CG OverlayLicense for Edge AnalyticsAppliance REA-L0400</t>
  </si>
  <si>
    <t>no cotizo</t>
  </si>
  <si>
    <t>Monitor Smartview 4k 2</t>
  </si>
  <si>
    <t>MONITOR SMARTVIEW 4K 2 HDL-SMTV4K12G2GARANTIA DE FABRICA 2 ANOS</t>
  </si>
  <si>
    <t>NOI CUMPLE</t>
  </si>
  <si>
    <t>Bundle Of Rea-C1000 + Power Adaptor</t>
  </si>
  <si>
    <t>Bundle of REA-C1000 +Power Adaptor REA-C1000.PAC</t>
  </si>
  <si>
    <t>Grabador Hyperdeck Studio Hd Pro</t>
  </si>
  <si>
    <t>GRABADOR HYPERDECKSTUDIO HD PRO HYPERD/ST/DFHPGARANTIA DE FABRICA 2 ANOS</t>
  </si>
  <si>
    <t xml:space="preserve">VALOR TOTAL OFERTA </t>
  </si>
  <si>
    <t>DVBE</t>
  </si>
  <si>
    <t>MERGE</t>
  </si>
  <si>
    <t>TA</t>
  </si>
  <si>
    <t>TECNOPHONE</t>
  </si>
  <si>
    <t>ADJUDICACION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</si>
</sst>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&quot;$&quot;\ #,##0.00"/>
    <numFmt numFmtId="166" formatCode="_(&quot;$&quot;\ * #,##0_);_(&quot;$&quot;\ * \(#,##0\);_(&quot;$&quot;\ * &quot;-&quot;??_);_(@_)"/>
    <numFmt numFmtId="167" formatCode="_(&quot;$&quot;\ * #,##0.0_);_(&quot;$&quot;\ * \(#,##0.0\);_(&quot;$&quot;\ * &quot;-&quot;??_);_(@_)"/>
    <numFmt numFmtId="168" formatCode="&quot;$&quot;#,##0.00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Leelawadee"/>
      <family val="2"/>
    </font>
    <font>
      <sz val="10"/>
      <color rgb="FFFF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CFC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0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2ABE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1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/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9" fontId="3" fillId="0" borderId="0" xfId="2" applyFont="1" applyAlignment="1"/>
    <xf numFmtId="164" fontId="3" fillId="0" borderId="0" xfId="1" applyFont="1" applyAlignment="1"/>
    <xf numFmtId="0" fontId="3" fillId="0" borderId="0" xfId="0" applyNumberFormat="1" applyFont="1" applyAlignment="1"/>
    <xf numFmtId="3" fontId="2" fillId="3" borderId="1" xfId="0" applyNumberFormat="1" applyFont="1" applyFill="1" applyBorder="1" applyAlignment="1" applyProtection="1">
      <alignment vertical="center" wrapText="1"/>
      <protection locked="0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1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11" borderId="4" xfId="0" applyFont="1" applyFill="1" applyBorder="1" applyAlignment="1" applyProtection="1">
      <alignment horizontal="center" vertical="center" wrapText="1"/>
    </xf>
    <xf numFmtId="0" fontId="2" fillId="11" borderId="5" xfId="0" applyFont="1" applyFill="1" applyBorder="1" applyAlignment="1" applyProtection="1">
      <alignment horizontal="center" vertical="center" wrapText="1"/>
    </xf>
    <xf numFmtId="3" fontId="2" fillId="6" borderId="5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4" xfId="3" applyNumberFormat="1" applyFont="1" applyBorder="1" applyAlignment="1">
      <alignment horizontal="center" vertical="center" wrapText="1"/>
    </xf>
    <xf numFmtId="9" fontId="7" fillId="0" borderId="4" xfId="2" applyFont="1" applyBorder="1" applyAlignment="1" applyProtection="1">
      <alignment horizontal="center" vertical="center" wrapText="1"/>
      <protection locked="0"/>
    </xf>
    <xf numFmtId="164" fontId="7" fillId="0" borderId="4" xfId="1" applyFont="1" applyBorder="1" applyAlignment="1" applyProtection="1">
      <alignment horizontal="center" vertical="center" wrapText="1"/>
      <protection locked="0"/>
    </xf>
    <xf numFmtId="0" fontId="9" fillId="0" borderId="4" xfId="3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12" borderId="6" xfId="4" applyFont="1" applyFill="1" applyBorder="1" applyAlignment="1">
      <alignment horizontal="center" vertical="center" wrapText="1"/>
    </xf>
    <xf numFmtId="0" fontId="10" fillId="13" borderId="7" xfId="4" applyFont="1" applyFill="1" applyBorder="1" applyAlignment="1">
      <alignment horizontal="center" vertical="center" wrapText="1"/>
    </xf>
    <xf numFmtId="0" fontId="10" fillId="13" borderId="6" xfId="4" applyFont="1" applyFill="1" applyBorder="1" applyAlignment="1">
      <alignment horizontal="center" vertical="center" wrapText="1"/>
    </xf>
    <xf numFmtId="0" fontId="10" fillId="13" borderId="4" xfId="4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5" fontId="11" fillId="4" borderId="4" xfId="5" applyNumberFormat="1" applyFont="1" applyFill="1" applyBorder="1" applyAlignment="1" applyProtection="1">
      <alignment horizontal="center" vertical="center" wrapText="1"/>
      <protection locked="0"/>
    </xf>
    <xf numFmtId="9" fontId="11" fillId="0" borderId="4" xfId="6" applyFont="1" applyFill="1" applyBorder="1" applyAlignment="1" applyProtection="1">
      <alignment horizontal="center" vertical="center" wrapText="1"/>
      <protection locked="0"/>
    </xf>
    <xf numFmtId="42" fontId="11" fillId="0" borderId="4" xfId="5" applyFont="1" applyFill="1" applyBorder="1" applyAlignment="1" applyProtection="1">
      <alignment horizontal="center" vertical="center" wrapText="1"/>
      <protection locked="0"/>
    </xf>
    <xf numFmtId="0" fontId="12" fillId="0" borderId="4" xfId="7" applyFont="1" applyBorder="1" applyAlignment="1">
      <alignment horizontal="center" vertical="center"/>
    </xf>
    <xf numFmtId="166" fontId="3" fillId="14" borderId="4" xfId="1" applyNumberFormat="1" applyFont="1" applyFill="1" applyBorder="1" applyAlignment="1">
      <alignment horizontal="center" vertical="center"/>
    </xf>
    <xf numFmtId="9" fontId="11" fillId="2" borderId="4" xfId="2" applyFont="1" applyFill="1" applyBorder="1" applyAlignment="1">
      <alignment horizontal="center" vertical="center" wrapText="1"/>
    </xf>
    <xf numFmtId="164" fontId="11" fillId="0" borderId="4" xfId="1" applyFont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center" vertical="center"/>
    </xf>
    <xf numFmtId="44" fontId="3" fillId="2" borderId="4" xfId="1" applyNumberFormat="1" applyFont="1" applyFill="1" applyBorder="1" applyAlignment="1">
      <alignment horizontal="center" vertical="center"/>
    </xf>
    <xf numFmtId="0" fontId="3" fillId="2" borderId="4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8" fontId="14" fillId="6" borderId="8" xfId="0" applyNumberFormat="1" applyFont="1" applyFill="1" applyBorder="1" applyAlignment="1">
      <alignment horizontal="right" vertical="center" wrapText="1"/>
    </xf>
    <xf numFmtId="9" fontId="3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6" fontId="3" fillId="2" borderId="4" xfId="1" applyNumberFormat="1" applyFont="1" applyFill="1" applyBorder="1" applyAlignment="1">
      <alignment vertical="center"/>
    </xf>
    <xf numFmtId="166" fontId="3" fillId="15" borderId="4" xfId="1" applyNumberFormat="1" applyFont="1" applyFill="1" applyBorder="1" applyAlignment="1">
      <alignment vertical="center"/>
    </xf>
    <xf numFmtId="166" fontId="3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6" fontId="3" fillId="8" borderId="4" xfId="1" applyNumberFormat="1" applyFont="1" applyFill="1" applyBorder="1" applyAlignment="1">
      <alignment horizontal="center" vertical="center"/>
    </xf>
    <xf numFmtId="166" fontId="3" fillId="9" borderId="4" xfId="1" applyNumberFormat="1" applyFont="1" applyFill="1" applyBorder="1" applyAlignment="1">
      <alignment horizontal="center" vertical="center"/>
    </xf>
    <xf numFmtId="164" fontId="3" fillId="0" borderId="4" xfId="1" applyFont="1" applyBorder="1" applyAlignment="1">
      <alignment vertical="center"/>
    </xf>
    <xf numFmtId="166" fontId="3" fillId="15" borderId="4" xfId="1" applyNumberFormat="1" applyFont="1" applyFill="1" applyBorder="1" applyAlignment="1">
      <alignment horizontal="center" vertical="center"/>
    </xf>
    <xf numFmtId="167" fontId="3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166" fontId="3" fillId="16" borderId="4" xfId="0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44" fontId="3" fillId="6" borderId="4" xfId="0" applyNumberFormat="1" applyFont="1" applyFill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68" fontId="14" fillId="6" borderId="9" xfId="0" applyNumberFormat="1" applyFont="1" applyFill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/>
    </xf>
    <xf numFmtId="0" fontId="3" fillId="17" borderId="4" xfId="0" applyFont="1" applyFill="1" applyBorder="1" applyAlignment="1">
      <alignment horizontal="center" vertical="center"/>
    </xf>
    <xf numFmtId="165" fontId="11" fillId="15" borderId="4" xfId="5" applyNumberFormat="1" applyFont="1" applyFill="1" applyBorder="1" applyAlignment="1" applyProtection="1">
      <alignment horizontal="center" vertical="center" wrapText="1"/>
      <protection locked="0"/>
    </xf>
    <xf numFmtId="8" fontId="14" fillId="6" borderId="9" xfId="0" applyNumberFormat="1" applyFont="1" applyFill="1" applyBorder="1" applyAlignment="1">
      <alignment horizontal="right" vertical="center" wrapText="1"/>
    </xf>
    <xf numFmtId="0" fontId="11" fillId="13" borderId="6" xfId="4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4" fontId="14" fillId="6" borderId="9" xfId="1" applyFont="1" applyFill="1" applyBorder="1" applyAlignment="1">
      <alignment horizontal="right" vertical="center" wrapText="1"/>
    </xf>
    <xf numFmtId="0" fontId="3" fillId="18" borderId="4" xfId="0" applyFont="1" applyFill="1" applyBorder="1" applyAlignment="1">
      <alignment horizontal="center" vertical="center"/>
    </xf>
    <xf numFmtId="166" fontId="3" fillId="10" borderId="4" xfId="1" applyNumberFormat="1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right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0" fillId="13" borderId="11" xfId="4" applyFont="1" applyFill="1" applyBorder="1" applyAlignment="1">
      <alignment horizontal="center" vertical="center" wrapText="1"/>
    </xf>
    <xf numFmtId="0" fontId="10" fillId="13" borderId="10" xfId="4" applyFont="1" applyFill="1" applyBorder="1" applyAlignment="1">
      <alignment horizontal="center" vertical="center" wrapText="1"/>
    </xf>
    <xf numFmtId="0" fontId="10" fillId="13" borderId="12" xfId="4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1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19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8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9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10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4" xfId="0" applyNumberFormat="1" applyFont="1" applyBorder="1" applyAlignment="1">
      <alignment vertical="center"/>
    </xf>
    <xf numFmtId="44" fontId="3" fillId="0" borderId="4" xfId="0" applyNumberFormat="1" applyFont="1" applyBorder="1" applyAlignment="1"/>
    <xf numFmtId="0" fontId="6" fillId="0" borderId="4" xfId="0" applyFont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8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9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9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1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2" xfId="0" applyNumberFormat="1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3" xr:uid="{3BC7B498-87C0-4B17-8A7A-9243378C0AC2}"/>
    <cellStyle name="Moneda" xfId="1" builtinId="4"/>
    <cellStyle name="Moneda [0] 2" xfId="5" xr:uid="{7CA6B7E2-CB78-4269-80C2-5432679B6EB7}"/>
    <cellStyle name="Normal" xfId="0" builtinId="0"/>
    <cellStyle name="Normal 2" xfId="4" xr:uid="{A1CCCDDE-7A0A-4627-BD12-7EAEC8761F77}"/>
    <cellStyle name="Normal 4" xfId="7" xr:uid="{4545C5FC-5AB9-4552-8E99-A3F9A6E5648E}"/>
    <cellStyle name="Porcentaje" xfId="2" builtinId="5"/>
    <cellStyle name="Porcentaje 3" xfId="6" xr:uid="{63CF649B-5081-43D2-89B1-9EA9AE0D8C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DCBB4-209B-4C17-A1CE-07DD16885E1A}">
  <dimension ref="A1:BK56"/>
  <sheetViews>
    <sheetView tabSelected="1" topLeftCell="AG10" zoomScale="84" zoomScaleNormal="84" workbookViewId="0">
      <selection activeCell="AQ23" sqref="AQ23"/>
    </sheetView>
  </sheetViews>
  <sheetFormatPr baseColWidth="10" defaultRowHeight="12" x14ac:dyDescent="0.2"/>
  <cols>
    <col min="1" max="1" width="9" style="2" customWidth="1"/>
    <col min="2" max="2" width="27.7109375" style="2" bestFit="1" customWidth="1"/>
    <col min="3" max="3" width="38.85546875" style="2" customWidth="1"/>
    <col min="4" max="4" width="10.140625" style="2" bestFit="1" customWidth="1"/>
    <col min="5" max="5" width="14.140625" style="2" customWidth="1"/>
    <col min="6" max="6" width="11.5703125" style="2" customWidth="1"/>
    <col min="7" max="7" width="17" style="2" hidden="1" customWidth="1"/>
    <col min="8" max="8" width="17.85546875" style="2" customWidth="1"/>
    <col min="9" max="9" width="13.85546875" style="2" customWidth="1"/>
    <col min="10" max="10" width="13.28515625" style="2" bestFit="1" customWidth="1"/>
    <col min="11" max="11" width="13.7109375" style="2" customWidth="1"/>
    <col min="12" max="12" width="14.5703125" style="2" bestFit="1" customWidth="1"/>
    <col min="13" max="13" width="10.42578125" style="2" bestFit="1" customWidth="1"/>
    <col min="14" max="14" width="12.5703125" style="2" bestFit="1" customWidth="1"/>
    <col min="15" max="15" width="14.5703125" style="2" customWidth="1"/>
    <col min="16" max="16" width="13.28515625" style="6" bestFit="1" customWidth="1"/>
    <col min="17" max="17" width="17.140625" style="7" customWidth="1"/>
    <col min="18" max="18" width="15.5703125" style="2" customWidth="1"/>
    <col min="19" max="19" width="19.7109375" style="2" customWidth="1"/>
    <col min="20" max="20" width="12.5703125" style="8" bestFit="1" customWidth="1"/>
    <col min="21" max="21" width="12.5703125" style="8" customWidth="1"/>
    <col min="22" max="22" width="17" style="2" customWidth="1"/>
    <col min="23" max="23" width="10.5703125" style="2" bestFit="1" customWidth="1"/>
    <col min="24" max="24" width="12.7109375" style="2" bestFit="1" customWidth="1"/>
    <col min="25" max="25" width="13.85546875" style="2" customWidth="1"/>
    <col min="26" max="26" width="15.28515625" style="2" customWidth="1"/>
    <col min="27" max="28" width="11" style="2" customWidth="1"/>
    <col min="29" max="29" width="13.42578125" style="2" bestFit="1" customWidth="1"/>
    <col min="30" max="30" width="11.5703125" style="2" bestFit="1" customWidth="1"/>
    <col min="31" max="31" width="13.140625" style="2" bestFit="1" customWidth="1"/>
    <col min="32" max="32" width="13.42578125" style="2" bestFit="1" customWidth="1"/>
    <col min="33" max="33" width="14.85546875" style="2" bestFit="1" customWidth="1"/>
    <col min="34" max="35" width="11.42578125" style="2"/>
    <col min="36" max="36" width="15.42578125" style="2" customWidth="1"/>
    <col min="37" max="37" width="11.42578125" style="2" customWidth="1"/>
    <col min="38" max="38" width="16" style="2" bestFit="1" customWidth="1"/>
    <col min="39" max="39" width="13.85546875" style="2" bestFit="1" customWidth="1"/>
    <col min="40" max="40" width="16.5703125" style="2" customWidth="1"/>
    <col min="41" max="42" width="11.42578125" style="2"/>
    <col min="43" max="43" width="13.85546875" style="2" bestFit="1" customWidth="1"/>
    <col min="44" max="44" width="11.5703125" style="2" bestFit="1" customWidth="1"/>
    <col min="45" max="45" width="16" style="2" bestFit="1" customWidth="1"/>
    <col min="46" max="46" width="13.42578125" style="2" bestFit="1" customWidth="1"/>
    <col min="47" max="47" width="14.42578125" style="2" bestFit="1" customWidth="1"/>
    <col min="48" max="49" width="11.42578125" style="2"/>
    <col min="50" max="50" width="13.85546875" style="2" bestFit="1" customWidth="1"/>
    <col min="51" max="51" width="11.5703125" style="2" bestFit="1" customWidth="1"/>
    <col min="52" max="52" width="14.85546875" style="2" bestFit="1" customWidth="1"/>
    <col min="53" max="53" width="13.85546875" style="2" bestFit="1" customWidth="1"/>
    <col min="54" max="54" width="14.85546875" style="2" bestFit="1" customWidth="1"/>
    <col min="55" max="56" width="11.42578125" style="2"/>
    <col min="57" max="57" width="19.7109375" style="2" customWidth="1"/>
    <col min="58" max="61" width="30.140625" style="2" customWidth="1"/>
    <col min="62" max="62" width="34.7109375" style="2" customWidth="1"/>
    <col min="63" max="63" width="29.42578125" style="2" bestFit="1" customWidth="1"/>
    <col min="64" max="16384" width="11.42578125" style="2"/>
  </cols>
  <sheetData>
    <row r="1" spans="1:63" ht="12.7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1"/>
      <c r="AC1"/>
    </row>
    <row r="2" spans="1:63" ht="38.25" customHeight="1" x14ac:dyDescent="0.2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3"/>
    </row>
    <row r="3" spans="1:63" ht="12.7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4"/>
    </row>
    <row r="4" spans="1:63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4"/>
    </row>
    <row r="5" spans="1:63" ht="12.75" customHeight="1" x14ac:dyDescent="0.2">
      <c r="A5" s="5"/>
      <c r="B5" s="5"/>
      <c r="C5" s="5"/>
      <c r="D5" s="5"/>
      <c r="E5" s="5"/>
      <c r="F5" s="5"/>
    </row>
    <row r="6" spans="1:63" ht="27" customHeight="1" x14ac:dyDescent="0.2">
      <c r="A6" s="5"/>
      <c r="B6" s="5"/>
      <c r="C6" s="5"/>
      <c r="D6" s="5"/>
      <c r="E6" s="5"/>
      <c r="F6" s="5"/>
      <c r="G6" s="9" t="s">
        <v>3</v>
      </c>
      <c r="H6" s="101" t="s">
        <v>4</v>
      </c>
      <c r="I6" s="101"/>
      <c r="J6" s="101"/>
      <c r="K6" s="101"/>
      <c r="L6" s="101"/>
      <c r="M6" s="101"/>
      <c r="N6" s="102"/>
      <c r="O6" s="103" t="s">
        <v>5</v>
      </c>
      <c r="P6" s="104"/>
      <c r="Q6" s="104"/>
      <c r="R6" s="104"/>
      <c r="S6" s="104"/>
      <c r="T6" s="104"/>
      <c r="U6" s="10"/>
      <c r="V6" s="105" t="s">
        <v>6</v>
      </c>
      <c r="W6" s="105"/>
      <c r="X6" s="105"/>
      <c r="Y6" s="105"/>
      <c r="Z6" s="105"/>
      <c r="AA6" s="106"/>
      <c r="AB6" s="11"/>
      <c r="AC6" s="89" t="s">
        <v>7</v>
      </c>
      <c r="AD6" s="89"/>
      <c r="AE6" s="89"/>
      <c r="AF6" s="89"/>
      <c r="AG6" s="89"/>
      <c r="AH6" s="89"/>
      <c r="AI6" s="89"/>
      <c r="AJ6" s="90" t="s">
        <v>8</v>
      </c>
      <c r="AK6" s="90"/>
      <c r="AL6" s="90"/>
      <c r="AM6" s="90"/>
      <c r="AN6" s="90"/>
      <c r="AO6" s="91"/>
      <c r="AP6" s="12"/>
      <c r="AQ6" s="92" t="s">
        <v>9</v>
      </c>
      <c r="AR6" s="93"/>
      <c r="AS6" s="93"/>
      <c r="AT6" s="93"/>
      <c r="AU6" s="93"/>
      <c r="AV6" s="93"/>
      <c r="AW6" s="13"/>
      <c r="AX6" s="94" t="s">
        <v>10</v>
      </c>
      <c r="AY6" s="95"/>
      <c r="AZ6" s="95"/>
      <c r="BA6" s="95"/>
      <c r="BB6" s="95"/>
      <c r="BC6" s="95"/>
      <c r="BD6" s="14"/>
      <c r="BE6" s="15"/>
    </row>
    <row r="7" spans="1:63" ht="60.75" thickBot="1" x14ac:dyDescent="0.25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7" t="s">
        <v>16</v>
      </c>
      <c r="G7" s="18" t="s">
        <v>17</v>
      </c>
      <c r="H7" s="19" t="s">
        <v>18</v>
      </c>
      <c r="I7" s="19" t="s">
        <v>19</v>
      </c>
      <c r="J7" s="19" t="s">
        <v>20</v>
      </c>
      <c r="K7" s="19" t="s">
        <v>21</v>
      </c>
      <c r="L7" s="20" t="s">
        <v>22</v>
      </c>
      <c r="M7" s="20" t="s">
        <v>23</v>
      </c>
      <c r="N7" s="20" t="s">
        <v>24</v>
      </c>
      <c r="O7" s="19" t="s">
        <v>18</v>
      </c>
      <c r="P7" s="21" t="s">
        <v>19</v>
      </c>
      <c r="Q7" s="22" t="s">
        <v>20</v>
      </c>
      <c r="R7" s="19" t="s">
        <v>21</v>
      </c>
      <c r="S7" s="20" t="s">
        <v>22</v>
      </c>
      <c r="T7" s="23" t="s">
        <v>23</v>
      </c>
      <c r="U7" s="20" t="s">
        <v>24</v>
      </c>
      <c r="V7" s="19" t="s">
        <v>18</v>
      </c>
      <c r="W7" s="19" t="s">
        <v>19</v>
      </c>
      <c r="X7" s="19" t="s">
        <v>20</v>
      </c>
      <c r="Y7" s="19" t="s">
        <v>21</v>
      </c>
      <c r="Z7" s="20" t="s">
        <v>22</v>
      </c>
      <c r="AA7" s="20" t="s">
        <v>23</v>
      </c>
      <c r="AB7" s="20" t="s">
        <v>24</v>
      </c>
      <c r="AC7" s="19" t="s">
        <v>18</v>
      </c>
      <c r="AD7" s="19" t="s">
        <v>19</v>
      </c>
      <c r="AE7" s="19" t="s">
        <v>20</v>
      </c>
      <c r="AF7" s="19" t="s">
        <v>21</v>
      </c>
      <c r="AG7" s="20" t="s">
        <v>22</v>
      </c>
      <c r="AH7" s="20" t="s">
        <v>23</v>
      </c>
      <c r="AI7" s="20" t="s">
        <v>25</v>
      </c>
      <c r="AJ7" s="19" t="s">
        <v>18</v>
      </c>
      <c r="AK7" s="19" t="s">
        <v>19</v>
      </c>
      <c r="AL7" s="19" t="s">
        <v>20</v>
      </c>
      <c r="AM7" s="19" t="s">
        <v>21</v>
      </c>
      <c r="AN7" s="20" t="s">
        <v>22</v>
      </c>
      <c r="AO7" s="20" t="s">
        <v>23</v>
      </c>
      <c r="AP7" s="20" t="s">
        <v>25</v>
      </c>
      <c r="AQ7" s="19" t="s">
        <v>18</v>
      </c>
      <c r="AR7" s="19" t="s">
        <v>19</v>
      </c>
      <c r="AS7" s="19" t="s">
        <v>20</v>
      </c>
      <c r="AT7" s="19" t="s">
        <v>21</v>
      </c>
      <c r="AU7" s="20" t="s">
        <v>22</v>
      </c>
      <c r="AV7" s="20" t="s">
        <v>23</v>
      </c>
      <c r="AW7" s="20" t="s">
        <v>25</v>
      </c>
      <c r="AX7" s="19" t="s">
        <v>18</v>
      </c>
      <c r="AY7" s="19" t="s">
        <v>19</v>
      </c>
      <c r="AZ7" s="19" t="s">
        <v>20</v>
      </c>
      <c r="BA7" s="19" t="s">
        <v>21</v>
      </c>
      <c r="BB7" s="20" t="s">
        <v>22</v>
      </c>
      <c r="BC7" s="20" t="s">
        <v>23</v>
      </c>
      <c r="BD7" s="20" t="s">
        <v>25</v>
      </c>
      <c r="BE7" s="24" t="s">
        <v>26</v>
      </c>
      <c r="BF7" s="24" t="s">
        <v>27</v>
      </c>
      <c r="BG7" s="24"/>
      <c r="BH7" s="24"/>
      <c r="BI7" s="24"/>
      <c r="BJ7" s="19" t="s">
        <v>28</v>
      </c>
      <c r="BK7" s="19" t="s">
        <v>29</v>
      </c>
    </row>
    <row r="8" spans="1:63" ht="23.25" customHeight="1" thickBot="1" x14ac:dyDescent="0.25">
      <c r="A8" s="16">
        <v>1</v>
      </c>
      <c r="B8" s="25" t="s">
        <v>30</v>
      </c>
      <c r="C8" s="26" t="s">
        <v>31</v>
      </c>
      <c r="D8" s="27" t="s">
        <v>32</v>
      </c>
      <c r="E8" s="26" t="s">
        <v>33</v>
      </c>
      <c r="F8" s="28">
        <v>1</v>
      </c>
      <c r="G8" s="29"/>
      <c r="H8" s="30"/>
      <c r="I8" s="31"/>
      <c r="J8" s="32"/>
      <c r="K8" s="32"/>
      <c r="L8" s="32"/>
      <c r="M8" s="33"/>
      <c r="N8" s="33"/>
      <c r="O8" s="34">
        <v>11128810.283060594</v>
      </c>
      <c r="P8" s="35">
        <v>0.19</v>
      </c>
      <c r="Q8" s="36">
        <v>2114473.9537815126</v>
      </c>
      <c r="R8" s="37">
        <v>13243284.236842107</v>
      </c>
      <c r="S8" s="38">
        <v>13243284</v>
      </c>
      <c r="T8" s="39" t="s">
        <v>34</v>
      </c>
      <c r="U8" s="40" t="s">
        <v>35</v>
      </c>
      <c r="V8" s="41">
        <v>12818125.584000001</v>
      </c>
      <c r="W8" s="42">
        <v>0.19</v>
      </c>
      <c r="X8" s="43">
        <v>2435443.8609600002</v>
      </c>
      <c r="Y8" s="44">
        <v>15253569.444960002</v>
      </c>
      <c r="Z8" s="43">
        <v>15253569</v>
      </c>
      <c r="AA8" s="43" t="s">
        <v>36</v>
      </c>
      <c r="AB8" s="40" t="s">
        <v>37</v>
      </c>
      <c r="AC8" s="45" t="s">
        <v>38</v>
      </c>
      <c r="AD8" s="42"/>
      <c r="AE8" s="37"/>
      <c r="AF8" s="37"/>
      <c r="AG8" s="46"/>
      <c r="AH8" s="47"/>
      <c r="AI8" s="48"/>
      <c r="AJ8" s="49">
        <v>12213400</v>
      </c>
      <c r="AK8" s="42">
        <v>0.19</v>
      </c>
      <c r="AL8" s="29">
        <v>2320546</v>
      </c>
      <c r="AM8" s="37">
        <v>14533946</v>
      </c>
      <c r="AN8" s="29">
        <v>14533946</v>
      </c>
      <c r="AO8" s="40">
        <v>60</v>
      </c>
      <c r="AP8" s="40" t="s">
        <v>39</v>
      </c>
      <c r="AQ8" s="50">
        <v>12920000</v>
      </c>
      <c r="AR8" s="42">
        <v>0.19</v>
      </c>
      <c r="AS8" s="51">
        <v>2454800</v>
      </c>
      <c r="AT8" s="37">
        <v>15374800</v>
      </c>
      <c r="AU8" s="46">
        <v>15374800</v>
      </c>
      <c r="AV8" s="47" t="s">
        <v>40</v>
      </c>
      <c r="AW8" s="40" t="s">
        <v>37</v>
      </c>
      <c r="AX8" s="52" t="s">
        <v>38</v>
      </c>
      <c r="AY8" s="42"/>
      <c r="AZ8" s="53"/>
      <c r="BA8" s="37"/>
      <c r="BB8" s="46"/>
      <c r="BC8" s="54"/>
      <c r="BD8" s="55"/>
      <c r="BE8" s="56">
        <f>MIN(H8,O8,V8,AC8,AJ8,AQ8,AX8)</f>
        <v>11128810.283060594</v>
      </c>
      <c r="BF8" s="57" t="str">
        <f>IF(BE8=H8,$G$6,IF(BE8=O8,$O$6,IF(BE8=V8,$V$6,IF(BE8=AC8,$AC$6,IF(BE8=AJ8,$AJ$6,IF(BE8=AQ8,$AQ$6,IF(BE8=#REF!,#REF!,IF(BE8=AX8,$AX$6))))))))</f>
        <v>DVBE TECHNOLOGY COLOMBIA SAS</v>
      </c>
      <c r="BG8" s="58">
        <f>BE8*19%</f>
        <v>2114473.9537815126</v>
      </c>
      <c r="BH8" s="58">
        <f>BE8+BG8</f>
        <v>13243284.236842107</v>
      </c>
      <c r="BI8" s="58">
        <f>ROUND((BE8*F8)+(BG8*F8),0)</f>
        <v>13243284</v>
      </c>
      <c r="BJ8" s="29"/>
      <c r="BK8" s="59">
        <v>15788682</v>
      </c>
    </row>
    <row r="9" spans="1:63" ht="24.75" thickBot="1" x14ac:dyDescent="0.25">
      <c r="A9" s="16">
        <v>2</v>
      </c>
      <c r="B9" s="25" t="s">
        <v>41</v>
      </c>
      <c r="C9" s="26" t="s">
        <v>42</v>
      </c>
      <c r="D9" s="27" t="s">
        <v>43</v>
      </c>
      <c r="E9" s="26" t="s">
        <v>33</v>
      </c>
      <c r="F9" s="28">
        <v>1</v>
      </c>
      <c r="G9" s="29"/>
      <c r="H9" s="30">
        <v>5395000</v>
      </c>
      <c r="I9" s="31">
        <v>0.19</v>
      </c>
      <c r="J9" s="32">
        <v>1025050</v>
      </c>
      <c r="K9" s="32">
        <v>6420050</v>
      </c>
      <c r="L9" s="32">
        <v>6420050</v>
      </c>
      <c r="M9" s="33" t="s">
        <v>44</v>
      </c>
      <c r="N9" s="33" t="s">
        <v>45</v>
      </c>
      <c r="O9" s="34">
        <v>5523062.4944714727</v>
      </c>
      <c r="P9" s="35">
        <v>0.19</v>
      </c>
      <c r="Q9" s="36">
        <v>1049381.8739495799</v>
      </c>
      <c r="R9" s="37">
        <v>6572444.3684210526</v>
      </c>
      <c r="S9" s="38">
        <v>6572444</v>
      </c>
      <c r="T9" s="60" t="s">
        <v>34</v>
      </c>
      <c r="U9" s="40" t="s">
        <v>35</v>
      </c>
      <c r="V9" s="61">
        <v>5420064.6719999993</v>
      </c>
      <c r="W9" s="42">
        <v>0.19</v>
      </c>
      <c r="X9" s="43">
        <v>1029812.2876799998</v>
      </c>
      <c r="Y9" s="44">
        <v>6449876.9596799994</v>
      </c>
      <c r="Z9" s="43">
        <v>6449877</v>
      </c>
      <c r="AA9" s="43" t="s">
        <v>36</v>
      </c>
      <c r="AB9" s="40" t="s">
        <v>37</v>
      </c>
      <c r="AC9" s="45" t="s">
        <v>38</v>
      </c>
      <c r="AD9" s="42"/>
      <c r="AE9" s="37"/>
      <c r="AF9" s="37"/>
      <c r="AG9" s="46"/>
      <c r="AH9" s="47"/>
      <c r="AI9" s="48"/>
      <c r="AJ9" s="49">
        <v>5164000</v>
      </c>
      <c r="AK9" s="42">
        <v>0.19</v>
      </c>
      <c r="AL9" s="51">
        <v>981160</v>
      </c>
      <c r="AM9" s="37">
        <v>6145160</v>
      </c>
      <c r="AN9" s="46">
        <v>6145160</v>
      </c>
      <c r="AO9" s="40">
        <v>60</v>
      </c>
      <c r="AP9" s="40" t="s">
        <v>39</v>
      </c>
      <c r="AQ9" s="50">
        <v>5470000</v>
      </c>
      <c r="AR9" s="42">
        <v>0.19</v>
      </c>
      <c r="AS9" s="51">
        <v>1039300</v>
      </c>
      <c r="AT9" s="37">
        <v>6509300</v>
      </c>
      <c r="AU9" s="46">
        <v>6509300</v>
      </c>
      <c r="AV9" s="47" t="s">
        <v>40</v>
      </c>
      <c r="AW9" s="40" t="s">
        <v>37</v>
      </c>
      <c r="AX9" s="52" t="s">
        <v>38</v>
      </c>
      <c r="AY9" s="42"/>
      <c r="AZ9" s="53"/>
      <c r="BA9" s="37"/>
      <c r="BB9" s="46"/>
      <c r="BC9" s="54"/>
      <c r="BD9" s="62"/>
      <c r="BE9" s="56">
        <f t="shared" ref="BE9:BE23" si="0">MIN(H9,O9,V9,AC9,AJ9,AQ9,AX9)</f>
        <v>5164000</v>
      </c>
      <c r="BF9" s="63" t="str">
        <f>IF(BE9=H9,$G$6,IF(BE9=O9,$O$6,IF(BE9=V9,$V$6,IF(BE9=AC9,$AC$6,IF(BE9=AJ9,$AJ$6,IF(BE9=AQ9,$AQ$6,IF(BE9=#REF!,#REF!,IF(BE9=AX9,$AX$6))))))))</f>
        <v>TECNOLOGIA AUDIOVISUAL SAS</v>
      </c>
      <c r="BG9" s="58">
        <f t="shared" ref="BG9:BG23" si="1">BE9*19%</f>
        <v>981160</v>
      </c>
      <c r="BH9" s="58">
        <f t="shared" ref="BH9:BH23" si="2">BE9+BG9</f>
        <v>6145160</v>
      </c>
      <c r="BI9" s="58">
        <f t="shared" ref="BI9:BI23" si="3">ROUND((BE9*F9)+(BG9*F9),0)</f>
        <v>6145160</v>
      </c>
      <c r="BJ9" s="29"/>
      <c r="BK9" s="59">
        <v>6679827</v>
      </c>
    </row>
    <row r="10" spans="1:63" ht="74.25" customHeight="1" thickBot="1" x14ac:dyDescent="0.25">
      <c r="A10" s="16">
        <v>3</v>
      </c>
      <c r="B10" s="25" t="s">
        <v>46</v>
      </c>
      <c r="C10" s="26" t="s">
        <v>47</v>
      </c>
      <c r="D10" s="27" t="s">
        <v>48</v>
      </c>
      <c r="E10" s="26" t="s">
        <v>33</v>
      </c>
      <c r="F10" s="28">
        <v>1</v>
      </c>
      <c r="G10" s="29"/>
      <c r="H10" s="64" t="s">
        <v>38</v>
      </c>
      <c r="I10" s="31"/>
      <c r="J10" s="32"/>
      <c r="K10" s="32"/>
      <c r="L10" s="32"/>
      <c r="M10" s="33"/>
      <c r="N10" s="33"/>
      <c r="O10" s="64" t="s">
        <v>38</v>
      </c>
      <c r="P10" s="35"/>
      <c r="Q10" s="36"/>
      <c r="R10" s="37"/>
      <c r="S10" s="38"/>
      <c r="T10" s="60"/>
      <c r="U10" s="40"/>
      <c r="V10" s="65">
        <v>13665411.9</v>
      </c>
      <c r="W10" s="42">
        <v>0.19</v>
      </c>
      <c r="X10" s="43">
        <v>2596428.2609999999</v>
      </c>
      <c r="Y10" s="44">
        <v>16261840.161</v>
      </c>
      <c r="Z10" s="43">
        <v>16261840</v>
      </c>
      <c r="AA10" s="43" t="s">
        <v>36</v>
      </c>
      <c r="AB10" s="40" t="s">
        <v>37</v>
      </c>
      <c r="AC10" s="45" t="s">
        <v>38</v>
      </c>
      <c r="AD10" s="42"/>
      <c r="AE10" s="37"/>
      <c r="AF10" s="37"/>
      <c r="AG10" s="46"/>
      <c r="AH10" s="47"/>
      <c r="AI10" s="48"/>
      <c r="AJ10" s="52" t="s">
        <v>38</v>
      </c>
      <c r="AK10" s="42"/>
      <c r="AL10" s="51"/>
      <c r="AM10" s="37"/>
      <c r="AN10" s="46"/>
      <c r="AO10" s="40"/>
      <c r="AP10" s="40"/>
      <c r="AQ10" s="52" t="s">
        <v>38</v>
      </c>
      <c r="AR10" s="42"/>
      <c r="AS10" s="51"/>
      <c r="AT10" s="37"/>
      <c r="AU10" s="46"/>
      <c r="AV10" s="47"/>
      <c r="AW10" s="40"/>
      <c r="AX10" s="52" t="s">
        <v>38</v>
      </c>
      <c r="AY10" s="42"/>
      <c r="AZ10" s="53"/>
      <c r="BA10" s="37"/>
      <c r="BB10" s="46"/>
      <c r="BC10" s="54"/>
      <c r="BD10" s="55"/>
      <c r="BE10" s="56">
        <f t="shared" si="0"/>
        <v>13665411.9</v>
      </c>
      <c r="BF10" s="57" t="str">
        <f>IF(BE10=H10,$G$6,IF(BE10=O10,$O$6,IF(BE10=V10,$V$6,IF(BE10=AC10,$AC$6,IF(BE10=AJ10,$AJ$6,IF(BE10=AQ10,$AQ$6,IF(BE10=#REF!,#REF!,IF(BE10=AX10,$AX$6))))))))</f>
        <v>MERGE SAS</v>
      </c>
      <c r="BG10" s="58">
        <f t="shared" si="1"/>
        <v>2596428.2609999999</v>
      </c>
      <c r="BH10" s="58">
        <f t="shared" si="2"/>
        <v>16261840.161</v>
      </c>
      <c r="BI10" s="58">
        <f t="shared" si="3"/>
        <v>16261840</v>
      </c>
      <c r="BJ10" s="29"/>
      <c r="BK10" s="59">
        <v>16383682</v>
      </c>
    </row>
    <row r="11" spans="1:63" ht="92.25" customHeight="1" thickBot="1" x14ac:dyDescent="0.25">
      <c r="A11" s="16">
        <v>4</v>
      </c>
      <c r="B11" s="25" t="s">
        <v>49</v>
      </c>
      <c r="C11" s="27" t="s">
        <v>50</v>
      </c>
      <c r="D11" s="66" t="s">
        <v>51</v>
      </c>
      <c r="E11" s="26" t="s">
        <v>33</v>
      </c>
      <c r="F11" s="28">
        <v>1</v>
      </c>
      <c r="G11" s="29"/>
      <c r="H11" s="30">
        <v>1820000</v>
      </c>
      <c r="I11" s="31">
        <v>0.19</v>
      </c>
      <c r="J11" s="32">
        <v>345800</v>
      </c>
      <c r="K11" s="32">
        <v>2165800</v>
      </c>
      <c r="L11" s="32">
        <v>2165800</v>
      </c>
      <c r="M11" s="33" t="s">
        <v>44</v>
      </c>
      <c r="N11" s="33" t="s">
        <v>45</v>
      </c>
      <c r="O11" s="34">
        <v>2380620.2122954447</v>
      </c>
      <c r="P11" s="35">
        <v>0.19</v>
      </c>
      <c r="Q11" s="36">
        <v>452317.84033613448</v>
      </c>
      <c r="R11" s="37">
        <v>2832938.0526315793</v>
      </c>
      <c r="S11" s="38">
        <v>2832938</v>
      </c>
      <c r="T11" s="60" t="s">
        <v>34</v>
      </c>
      <c r="U11" s="40" t="s">
        <v>35</v>
      </c>
      <c r="V11" s="61">
        <v>2484891.003</v>
      </c>
      <c r="W11" s="42">
        <v>0.19</v>
      </c>
      <c r="X11" s="43">
        <v>472129.29057000001</v>
      </c>
      <c r="Y11" s="44">
        <v>2957020.2935700002</v>
      </c>
      <c r="Z11" s="43">
        <v>2957020</v>
      </c>
      <c r="AA11" s="43" t="s">
        <v>36</v>
      </c>
      <c r="AB11" s="40" t="s">
        <v>37</v>
      </c>
      <c r="AC11" s="45" t="s">
        <v>38</v>
      </c>
      <c r="AD11" s="42"/>
      <c r="AE11" s="37"/>
      <c r="AF11" s="37"/>
      <c r="AG11" s="46"/>
      <c r="AH11" s="47"/>
      <c r="AI11" s="48"/>
      <c r="AJ11" s="49"/>
      <c r="AK11" s="42"/>
      <c r="AL11" s="51"/>
      <c r="AM11" s="37"/>
      <c r="AN11" s="29"/>
      <c r="AO11" s="40"/>
      <c r="AP11" s="40"/>
      <c r="AQ11" s="50">
        <v>1400000</v>
      </c>
      <c r="AR11" s="42">
        <v>0.19</v>
      </c>
      <c r="AS11" s="51">
        <v>266000</v>
      </c>
      <c r="AT11" s="37">
        <v>1666000</v>
      </c>
      <c r="AU11" s="46">
        <v>1666000</v>
      </c>
      <c r="AV11" s="47" t="s">
        <v>40</v>
      </c>
      <c r="AW11" s="40" t="s">
        <v>37</v>
      </c>
      <c r="AX11" s="52" t="s">
        <v>38</v>
      </c>
      <c r="AY11" s="42"/>
      <c r="AZ11" s="53"/>
      <c r="BA11" s="37"/>
      <c r="BB11" s="46"/>
      <c r="BC11" s="54"/>
      <c r="BD11" s="55"/>
      <c r="BE11" s="56">
        <f t="shared" si="0"/>
        <v>1400000</v>
      </c>
      <c r="BF11" s="67" t="str">
        <f>IF(BE11=H11,$G$6,IF(BE11=O11,$O$6,IF(BE11=V11,$V$6,IF(BE11=AC11,$AC$6,IF(BE11=AJ11,$AJ$6,IF(BE11=AQ11,$AQ$6,IF(BE11=#REF!,#REF!,IF(BE11=AX11,$AX$6))))))))</f>
        <v xml:space="preserve">TECNOPHONE SAS </v>
      </c>
      <c r="BG11" s="58">
        <f t="shared" si="1"/>
        <v>266000</v>
      </c>
      <c r="BH11" s="58">
        <f t="shared" si="2"/>
        <v>1666000</v>
      </c>
      <c r="BI11" s="58">
        <f t="shared" si="3"/>
        <v>1666000</v>
      </c>
      <c r="BJ11" s="29"/>
      <c r="BK11" s="59">
        <v>2964647</v>
      </c>
    </row>
    <row r="12" spans="1:63" ht="24.75" thickBot="1" x14ac:dyDescent="0.25">
      <c r="A12" s="16">
        <v>5</v>
      </c>
      <c r="B12" s="25" t="s">
        <v>52</v>
      </c>
      <c r="C12" s="27" t="s">
        <v>53</v>
      </c>
      <c r="D12" s="66" t="s">
        <v>43</v>
      </c>
      <c r="E12" s="26" t="s">
        <v>33</v>
      </c>
      <c r="F12" s="28">
        <v>2</v>
      </c>
      <c r="G12" s="29"/>
      <c r="H12" s="30">
        <v>410000</v>
      </c>
      <c r="I12" s="31">
        <v>0.19</v>
      </c>
      <c r="J12" s="32">
        <v>77900</v>
      </c>
      <c r="K12" s="32">
        <v>487900</v>
      </c>
      <c r="L12" s="32">
        <v>975800</v>
      </c>
      <c r="M12" s="33" t="s">
        <v>44</v>
      </c>
      <c r="N12" s="33" t="s">
        <v>45</v>
      </c>
      <c r="O12" s="34">
        <v>354813.35692171607</v>
      </c>
      <c r="P12" s="35">
        <v>0.19</v>
      </c>
      <c r="Q12" s="36">
        <v>67414.537815126052</v>
      </c>
      <c r="R12" s="37">
        <v>422227.89473684214</v>
      </c>
      <c r="S12" s="38">
        <v>844456</v>
      </c>
      <c r="T12" s="60" t="s">
        <v>34</v>
      </c>
      <c r="U12" s="40" t="s">
        <v>35</v>
      </c>
      <c r="V12" s="61">
        <v>422764.64999999997</v>
      </c>
      <c r="W12" s="42">
        <v>0.19</v>
      </c>
      <c r="X12" s="43">
        <v>80325.28349999999</v>
      </c>
      <c r="Y12" s="44">
        <v>503089.93349999993</v>
      </c>
      <c r="Z12" s="43">
        <v>1006180</v>
      </c>
      <c r="AA12" s="43" t="s">
        <v>36</v>
      </c>
      <c r="AB12" s="40" t="s">
        <v>37</v>
      </c>
      <c r="AC12" s="45" t="s">
        <v>38</v>
      </c>
      <c r="AD12" s="42"/>
      <c r="AE12" s="37"/>
      <c r="AF12" s="37"/>
      <c r="AG12" s="46"/>
      <c r="AH12" s="47"/>
      <c r="AI12" s="48"/>
      <c r="AJ12" s="49">
        <v>387000</v>
      </c>
      <c r="AK12" s="42">
        <v>0.19</v>
      </c>
      <c r="AL12" s="51">
        <v>73530</v>
      </c>
      <c r="AM12" s="37">
        <v>460530</v>
      </c>
      <c r="AN12" s="29">
        <v>921060</v>
      </c>
      <c r="AO12" s="40">
        <v>60</v>
      </c>
      <c r="AP12" s="40" t="s">
        <v>39</v>
      </c>
      <c r="AQ12" s="50">
        <v>400000</v>
      </c>
      <c r="AR12" s="42">
        <v>0.19</v>
      </c>
      <c r="AS12" s="51">
        <v>76000</v>
      </c>
      <c r="AT12" s="37">
        <v>476000</v>
      </c>
      <c r="AU12" s="46">
        <v>952000</v>
      </c>
      <c r="AV12" s="47" t="s">
        <v>40</v>
      </c>
      <c r="AW12" s="40" t="s">
        <v>37</v>
      </c>
      <c r="AX12" s="52" t="s">
        <v>38</v>
      </c>
      <c r="AY12" s="42"/>
      <c r="AZ12" s="53"/>
      <c r="BA12" s="37"/>
      <c r="BB12" s="46"/>
      <c r="BC12" s="54"/>
      <c r="BD12" s="55"/>
      <c r="BE12" s="56">
        <f t="shared" si="0"/>
        <v>354813.35692171607</v>
      </c>
      <c r="BF12" s="57" t="str">
        <f>IF(BE12=H12,$G$6,IF(BE12=O12,$O$6,IF(BE12=V12,$V$6,IF(BE12=AC12,$AC$6,IF(BE12=AJ12,$AJ$6,IF(BE12=AQ12,$AQ$6,IF(BE12=#REF!,#REF!,IF(BE12=AX12,$AX$6))))))))</f>
        <v>DVBE TECHNOLOGY COLOMBIA SAS</v>
      </c>
      <c r="BG12" s="58">
        <f t="shared" si="1"/>
        <v>67414.537815126052</v>
      </c>
      <c r="BH12" s="58">
        <f t="shared" si="2"/>
        <v>422227.89473684214</v>
      </c>
      <c r="BI12" s="58">
        <f t="shared" si="3"/>
        <v>844456</v>
      </c>
      <c r="BJ12" s="29"/>
      <c r="BK12" s="59">
        <v>1012095</v>
      </c>
    </row>
    <row r="13" spans="1:63" ht="24.75" thickBot="1" x14ac:dyDescent="0.25">
      <c r="A13" s="16">
        <v>6</v>
      </c>
      <c r="B13" s="25" t="s">
        <v>54</v>
      </c>
      <c r="C13" s="26" t="s">
        <v>55</v>
      </c>
      <c r="D13" s="27" t="s">
        <v>43</v>
      </c>
      <c r="E13" s="26" t="s">
        <v>33</v>
      </c>
      <c r="F13" s="28">
        <v>3</v>
      </c>
      <c r="G13" s="29"/>
      <c r="H13" s="30"/>
      <c r="I13" s="31"/>
      <c r="J13" s="32"/>
      <c r="K13" s="32"/>
      <c r="L13" s="32"/>
      <c r="M13" s="33"/>
      <c r="N13" s="33"/>
      <c r="O13" s="34">
        <v>4260607.6293675359</v>
      </c>
      <c r="P13" s="35">
        <v>0.19</v>
      </c>
      <c r="Q13" s="36">
        <v>809515.44957983179</v>
      </c>
      <c r="R13" s="37">
        <v>5070123.0789473681</v>
      </c>
      <c r="S13" s="38">
        <v>15210369</v>
      </c>
      <c r="T13" s="60" t="s">
        <v>34</v>
      </c>
      <c r="U13" s="40" t="s">
        <v>35</v>
      </c>
      <c r="V13" s="65">
        <v>4906315.92</v>
      </c>
      <c r="W13" s="42">
        <v>0.19</v>
      </c>
      <c r="X13" s="43">
        <v>932200.02480000001</v>
      </c>
      <c r="Y13" s="44">
        <v>5838515.9447999997</v>
      </c>
      <c r="Z13" s="43">
        <v>17515548</v>
      </c>
      <c r="AA13" s="43" t="s">
        <v>36</v>
      </c>
      <c r="AB13" s="40" t="s">
        <v>37</v>
      </c>
      <c r="AC13" s="45" t="s">
        <v>38</v>
      </c>
      <c r="AD13" s="42"/>
      <c r="AE13" s="37"/>
      <c r="AF13" s="37"/>
      <c r="AG13" s="46"/>
      <c r="AH13" s="47"/>
      <c r="AI13" s="48"/>
      <c r="AJ13" s="49">
        <v>4675000</v>
      </c>
      <c r="AK13" s="42">
        <v>0.19</v>
      </c>
      <c r="AL13" s="51">
        <v>888250</v>
      </c>
      <c r="AM13" s="37">
        <v>5563250</v>
      </c>
      <c r="AN13" s="29">
        <v>16689750</v>
      </c>
      <c r="AO13" s="40">
        <v>60</v>
      </c>
      <c r="AP13" s="40" t="s">
        <v>39</v>
      </c>
      <c r="AQ13" s="50">
        <v>4950000</v>
      </c>
      <c r="AR13" s="42">
        <v>0.19</v>
      </c>
      <c r="AS13" s="51">
        <v>940500</v>
      </c>
      <c r="AT13" s="37">
        <v>5890500</v>
      </c>
      <c r="AU13" s="46">
        <v>17671500</v>
      </c>
      <c r="AV13" s="47" t="s">
        <v>40</v>
      </c>
      <c r="AW13" s="40" t="s">
        <v>37</v>
      </c>
      <c r="AX13" s="52" t="s">
        <v>38</v>
      </c>
      <c r="AY13" s="42"/>
      <c r="AZ13" s="53"/>
      <c r="BA13" s="37"/>
      <c r="BB13" s="46"/>
      <c r="BC13" s="54"/>
      <c r="BD13" s="62"/>
      <c r="BE13" s="56">
        <f t="shared" si="0"/>
        <v>4260607.6293675359</v>
      </c>
      <c r="BF13" s="57" t="str">
        <f>IF(BE13=H13,$G$6,IF(BE13=O13,$O$6,IF(BE13=V13,$V$6,IF(BE13=AC13,$AC$6,IF(BE13=AJ13,$AJ$6,IF(BE13=AQ13,$AQ$6,IF(BE13=#REF!,#REF!,IF(BE13=AX13,$AX$6))))))))</f>
        <v>DVBE TECHNOLOGY COLOMBIA SAS</v>
      </c>
      <c r="BG13" s="58">
        <f t="shared" si="1"/>
        <v>809515.44957983179</v>
      </c>
      <c r="BH13" s="58">
        <f t="shared" si="2"/>
        <v>5070123.0789473681</v>
      </c>
      <c r="BI13" s="58">
        <f t="shared" si="3"/>
        <v>15210369</v>
      </c>
      <c r="BJ13" s="29"/>
      <c r="BK13" s="59">
        <v>18136742</v>
      </c>
    </row>
    <row r="14" spans="1:63" ht="36.75" thickBot="1" x14ac:dyDescent="0.25">
      <c r="A14" s="16">
        <v>7</v>
      </c>
      <c r="B14" s="25" t="s">
        <v>56</v>
      </c>
      <c r="C14" s="26" t="s">
        <v>57</v>
      </c>
      <c r="D14" s="27" t="s">
        <v>43</v>
      </c>
      <c r="E14" s="26" t="s">
        <v>33</v>
      </c>
      <c r="F14" s="28">
        <v>2</v>
      </c>
      <c r="G14" s="29"/>
      <c r="H14" s="30" t="s">
        <v>58</v>
      </c>
      <c r="I14" s="31"/>
      <c r="J14" s="32"/>
      <c r="K14" s="32"/>
      <c r="L14" s="32"/>
      <c r="M14" s="33"/>
      <c r="N14" s="33"/>
      <c r="O14" s="64" t="s">
        <v>38</v>
      </c>
      <c r="P14" s="35"/>
      <c r="Q14" s="36"/>
      <c r="R14" s="37"/>
      <c r="S14" s="38"/>
      <c r="T14" s="60"/>
      <c r="U14" s="40"/>
      <c r="V14" s="68">
        <v>12818125.584000001</v>
      </c>
      <c r="W14" s="42">
        <v>0.19</v>
      </c>
      <c r="X14" s="43">
        <v>2435443.8609600002</v>
      </c>
      <c r="Y14" s="44">
        <v>15253569.444960002</v>
      </c>
      <c r="Z14" s="43">
        <v>30507139</v>
      </c>
      <c r="AA14" s="43" t="s">
        <v>36</v>
      </c>
      <c r="AB14" s="40" t="s">
        <v>37</v>
      </c>
      <c r="AC14" s="45" t="s">
        <v>38</v>
      </c>
      <c r="AD14" s="42"/>
      <c r="AE14" s="37"/>
      <c r="AF14" s="37"/>
      <c r="AG14" s="46"/>
      <c r="AH14" s="47"/>
      <c r="AI14" s="48"/>
      <c r="AJ14" s="45" t="s">
        <v>38</v>
      </c>
      <c r="AK14" s="42"/>
      <c r="AL14" s="51"/>
      <c r="AM14" s="37"/>
      <c r="AN14" s="29"/>
      <c r="AO14" s="40"/>
      <c r="AP14" s="40"/>
      <c r="AQ14" s="52" t="s">
        <v>38</v>
      </c>
      <c r="AR14" s="42"/>
      <c r="AS14" s="51"/>
      <c r="AT14" s="37"/>
      <c r="AU14" s="46"/>
      <c r="AV14" s="47"/>
      <c r="AW14" s="40"/>
      <c r="AX14" s="52" t="s">
        <v>38</v>
      </c>
      <c r="AY14" s="42"/>
      <c r="AZ14" s="53"/>
      <c r="BA14" s="37"/>
      <c r="BB14" s="46"/>
      <c r="BC14" s="54"/>
      <c r="BD14" s="62"/>
      <c r="BE14" s="56">
        <f t="shared" si="0"/>
        <v>12818125.584000001</v>
      </c>
      <c r="BF14" s="69" t="str">
        <f>IF(BE14=H14,$G$6,IF(BE14=O14,$O$6,IF(BE14=V14,$V$6,IF(BE14=AC14,$AC$6,IF(BE14=AJ14,$AJ$6,IF(BE14=AQ14,$AQ$6,IF(BE14=#REF!,#REF!,IF(BE14=AX14,$AX$6))))))))</f>
        <v>MERGE SAS</v>
      </c>
      <c r="BG14" s="58">
        <f t="shared" si="1"/>
        <v>2435443.8609600002</v>
      </c>
      <c r="BH14" s="58">
        <f t="shared" si="2"/>
        <v>15253569.444960002</v>
      </c>
      <c r="BI14" s="58">
        <f t="shared" si="3"/>
        <v>30507139</v>
      </c>
      <c r="BJ14" s="29"/>
      <c r="BK14" s="59">
        <v>31577364</v>
      </c>
    </row>
    <row r="15" spans="1:63" ht="23.25" customHeight="1" thickBot="1" x14ac:dyDescent="0.25">
      <c r="A15" s="16">
        <v>8</v>
      </c>
      <c r="B15" s="25" t="s">
        <v>59</v>
      </c>
      <c r="C15" s="26" t="s">
        <v>60</v>
      </c>
      <c r="D15" s="27" t="s">
        <v>48</v>
      </c>
      <c r="E15" s="26" t="s">
        <v>33</v>
      </c>
      <c r="F15" s="28">
        <v>1</v>
      </c>
      <c r="G15" s="29"/>
      <c r="H15" s="30">
        <v>1940000</v>
      </c>
      <c r="I15" s="31">
        <v>0.19</v>
      </c>
      <c r="J15" s="32">
        <v>368600</v>
      </c>
      <c r="K15" s="32">
        <v>2308600</v>
      </c>
      <c r="L15" s="32">
        <v>2308600</v>
      </c>
      <c r="M15" s="33" t="s">
        <v>44</v>
      </c>
      <c r="N15" s="33" t="s">
        <v>45</v>
      </c>
      <c r="O15" s="34">
        <v>1781592.4369747899</v>
      </c>
      <c r="P15" s="35">
        <v>0.19</v>
      </c>
      <c r="Q15" s="36">
        <v>338502.56302521011</v>
      </c>
      <c r="R15" s="37">
        <v>2120095</v>
      </c>
      <c r="S15" s="38">
        <v>2120095</v>
      </c>
      <c r="T15" s="60" t="s">
        <v>34</v>
      </c>
      <c r="U15" s="40" t="s">
        <v>35</v>
      </c>
      <c r="V15" s="68">
        <v>1982575.595</v>
      </c>
      <c r="W15" s="42">
        <v>0.19</v>
      </c>
      <c r="X15" s="43">
        <v>376689.36304999999</v>
      </c>
      <c r="Y15" s="44">
        <v>2359264.95805</v>
      </c>
      <c r="Z15" s="43">
        <v>2359265</v>
      </c>
      <c r="AA15" s="43" t="s">
        <v>36</v>
      </c>
      <c r="AB15" s="40" t="s">
        <v>37</v>
      </c>
      <c r="AC15" s="45" t="s">
        <v>38</v>
      </c>
      <c r="AD15" s="42"/>
      <c r="AE15" s="37"/>
      <c r="AF15" s="37"/>
      <c r="AG15" s="46"/>
      <c r="AH15" s="47"/>
      <c r="AI15" s="48"/>
      <c r="AJ15" s="49">
        <v>1695800</v>
      </c>
      <c r="AK15" s="42">
        <v>0.19</v>
      </c>
      <c r="AL15" s="51">
        <v>322202</v>
      </c>
      <c r="AM15" s="37">
        <v>2018002</v>
      </c>
      <c r="AN15" s="29">
        <v>2018002</v>
      </c>
      <c r="AO15" s="40">
        <v>60</v>
      </c>
      <c r="AP15" s="40" t="s">
        <v>39</v>
      </c>
      <c r="AQ15" s="50">
        <v>1810000</v>
      </c>
      <c r="AR15" s="42">
        <v>0.19</v>
      </c>
      <c r="AS15" s="51">
        <v>343900</v>
      </c>
      <c r="AT15" s="37">
        <v>2153900</v>
      </c>
      <c r="AU15" s="46">
        <v>2153900</v>
      </c>
      <c r="AV15" s="47" t="s">
        <v>40</v>
      </c>
      <c r="AW15" s="40" t="s">
        <v>37</v>
      </c>
      <c r="AX15" s="70" t="s">
        <v>61</v>
      </c>
      <c r="AY15" s="42"/>
      <c r="AZ15" s="53"/>
      <c r="BA15" s="37"/>
      <c r="BB15" s="46"/>
      <c r="BC15" s="54"/>
      <c r="BD15" s="55"/>
      <c r="BE15" s="56">
        <f t="shared" si="0"/>
        <v>1695800</v>
      </c>
      <c r="BF15" s="57" t="str">
        <f>IF(BE15=H15,$G$6,IF(BE15=O15,$O$6,IF(BE15=V15,$V$6,IF(BE15=AC15,$AC$6,IF(BE15=AJ15,$AJ$6,IF(BE15=AQ15,$AQ$6,IF(BE15=#REF!,#REF!,IF(BE15=AX15,$AX$6))))))))</f>
        <v>TECNOLOGIA AUDIOVISUAL SAS</v>
      </c>
      <c r="BG15" s="58">
        <f t="shared" si="1"/>
        <v>322202</v>
      </c>
      <c r="BH15" s="58">
        <f t="shared" si="2"/>
        <v>2018002</v>
      </c>
      <c r="BI15" s="58">
        <f t="shared" si="3"/>
        <v>2018002</v>
      </c>
      <c r="BJ15" s="29"/>
      <c r="BK15" s="59">
        <v>2364645</v>
      </c>
    </row>
    <row r="16" spans="1:63" ht="31.5" customHeight="1" thickBot="1" x14ac:dyDescent="0.25">
      <c r="A16" s="16">
        <v>9</v>
      </c>
      <c r="B16" s="71" t="s">
        <v>62</v>
      </c>
      <c r="C16" s="26" t="s">
        <v>63</v>
      </c>
      <c r="D16" s="27" t="s">
        <v>64</v>
      </c>
      <c r="E16" s="26" t="s">
        <v>33</v>
      </c>
      <c r="F16" s="28">
        <v>12</v>
      </c>
      <c r="G16" s="29"/>
      <c r="H16" s="30">
        <v>4570580</v>
      </c>
      <c r="I16" s="31">
        <v>0.19</v>
      </c>
      <c r="J16" s="32">
        <v>868410.2</v>
      </c>
      <c r="K16" s="32">
        <v>5438990.2000000002</v>
      </c>
      <c r="L16" s="32">
        <v>65267882</v>
      </c>
      <c r="M16" s="33" t="s">
        <v>44</v>
      </c>
      <c r="N16" s="33" t="s">
        <v>45</v>
      </c>
      <c r="O16" s="34">
        <v>4201772.0698805843</v>
      </c>
      <c r="P16" s="35">
        <v>0.19</v>
      </c>
      <c r="Q16" s="36">
        <v>798336.69327731105</v>
      </c>
      <c r="R16" s="37">
        <v>5000108.7631578948</v>
      </c>
      <c r="S16" s="38">
        <v>60001305</v>
      </c>
      <c r="T16" s="60" t="s">
        <v>34</v>
      </c>
      <c r="U16" s="40" t="s">
        <v>35</v>
      </c>
      <c r="V16" s="68">
        <v>4187106</v>
      </c>
      <c r="W16" s="42">
        <v>0.19</v>
      </c>
      <c r="X16" s="43">
        <v>795550.14</v>
      </c>
      <c r="Y16" s="44">
        <v>4982656.1399999997</v>
      </c>
      <c r="Z16" s="43">
        <v>59791874</v>
      </c>
      <c r="AA16" s="43" t="s">
        <v>36</v>
      </c>
      <c r="AB16" s="40" t="s">
        <v>37</v>
      </c>
      <c r="AC16" s="45" t="s">
        <v>38</v>
      </c>
      <c r="AD16" s="42">
        <v>0.19</v>
      </c>
      <c r="AE16" s="37">
        <v>859773.18</v>
      </c>
      <c r="AF16" s="37">
        <v>5384895.1799999997</v>
      </c>
      <c r="AG16" s="46">
        <v>64618742.159999996</v>
      </c>
      <c r="AH16" s="47" t="s">
        <v>65</v>
      </c>
      <c r="AI16" s="48" t="s">
        <v>66</v>
      </c>
      <c r="AJ16" s="49">
        <v>4450000</v>
      </c>
      <c r="AK16" s="42">
        <v>0.19</v>
      </c>
      <c r="AL16" s="51">
        <v>845500</v>
      </c>
      <c r="AM16" s="37">
        <v>5295500</v>
      </c>
      <c r="AN16" s="29">
        <v>63546000</v>
      </c>
      <c r="AO16" s="40">
        <v>60</v>
      </c>
      <c r="AP16" s="40" t="s">
        <v>39</v>
      </c>
      <c r="AQ16" s="50" t="s">
        <v>61</v>
      </c>
      <c r="AR16" s="42"/>
      <c r="AS16" s="51"/>
      <c r="AT16" s="37"/>
      <c r="AU16" s="46"/>
      <c r="AV16" s="47"/>
      <c r="AW16" s="40"/>
      <c r="AX16" s="70" t="s">
        <v>61</v>
      </c>
      <c r="AY16" s="42"/>
      <c r="AZ16" s="53"/>
      <c r="BA16" s="37"/>
      <c r="BB16" s="46"/>
      <c r="BC16" s="54"/>
      <c r="BD16" s="55"/>
      <c r="BE16" s="56">
        <f t="shared" si="0"/>
        <v>4187106</v>
      </c>
      <c r="BF16" s="57" t="str">
        <f>IF(BE16=H16,$G$6,IF(BE16=O16,$O$6,IF(BE16=V16,$V$6,IF(BE16=AC16,$AC$6,IF(BE16=AJ16,$AJ$6,IF(BE16=AQ16,$AQ$6,IF(BE16=#REF!,#REF!,IF(BE16=AX16,$AX$6))))))))</f>
        <v>MERGE SAS</v>
      </c>
      <c r="BG16" s="58">
        <f t="shared" si="1"/>
        <v>795550.14</v>
      </c>
      <c r="BH16" s="58">
        <f t="shared" si="2"/>
        <v>4982656.1399999997</v>
      </c>
      <c r="BI16" s="58">
        <f t="shared" si="3"/>
        <v>59791874</v>
      </c>
      <c r="BJ16" s="29"/>
      <c r="BK16" s="59">
        <v>65271452</v>
      </c>
    </row>
    <row r="17" spans="1:63" ht="39" customHeight="1" thickBot="1" x14ac:dyDescent="0.25">
      <c r="A17" s="16">
        <v>10</v>
      </c>
      <c r="B17" s="71" t="s">
        <v>67</v>
      </c>
      <c r="C17" s="26" t="s">
        <v>68</v>
      </c>
      <c r="D17" s="27" t="s">
        <v>43</v>
      </c>
      <c r="E17" s="26" t="s">
        <v>33</v>
      </c>
      <c r="F17" s="28">
        <v>2</v>
      </c>
      <c r="G17" s="29"/>
      <c r="H17" s="30" t="s">
        <v>61</v>
      </c>
      <c r="I17" s="31"/>
      <c r="J17" s="32"/>
      <c r="K17" s="32"/>
      <c r="L17" s="32"/>
      <c r="M17" s="33"/>
      <c r="N17" s="33"/>
      <c r="O17" s="64" t="s">
        <v>38</v>
      </c>
      <c r="P17" s="35"/>
      <c r="Q17" s="36"/>
      <c r="R17" s="37"/>
      <c r="S17" s="38"/>
      <c r="T17" s="60"/>
      <c r="U17" s="40"/>
      <c r="V17" s="68">
        <v>12509449.779199999</v>
      </c>
      <c r="W17" s="42">
        <v>0.19</v>
      </c>
      <c r="X17" s="43">
        <v>2376795.458048</v>
      </c>
      <c r="Y17" s="44">
        <v>14886245.237248</v>
      </c>
      <c r="Z17" s="43">
        <v>29772490</v>
      </c>
      <c r="AA17" s="43" t="s">
        <v>36</v>
      </c>
      <c r="AB17" s="40" t="s">
        <v>37</v>
      </c>
      <c r="AC17" s="45" t="s">
        <v>38</v>
      </c>
      <c r="AD17" s="42">
        <v>0.19</v>
      </c>
      <c r="AE17" s="37">
        <v>2396486.34</v>
      </c>
      <c r="AF17" s="37">
        <v>15009572.34</v>
      </c>
      <c r="AG17" s="46">
        <v>30019144.68</v>
      </c>
      <c r="AH17" s="47" t="s">
        <v>65</v>
      </c>
      <c r="AI17" s="48" t="s">
        <v>66</v>
      </c>
      <c r="AJ17" s="52" t="s">
        <v>38</v>
      </c>
      <c r="AK17" s="42">
        <v>0.19</v>
      </c>
      <c r="AL17" s="51">
        <v>2227538.15</v>
      </c>
      <c r="AM17" s="37">
        <v>13951423</v>
      </c>
      <c r="AN17" s="29">
        <v>27902846</v>
      </c>
      <c r="AO17" s="40">
        <v>60</v>
      </c>
      <c r="AP17" s="40" t="s">
        <v>39</v>
      </c>
      <c r="AQ17" s="50" t="s">
        <v>38</v>
      </c>
      <c r="AR17" s="42">
        <v>0.19</v>
      </c>
      <c r="AS17" s="51">
        <v>2375000</v>
      </c>
      <c r="AT17" s="37">
        <v>14875000</v>
      </c>
      <c r="AU17" s="46">
        <v>29750000</v>
      </c>
      <c r="AV17" s="47" t="s">
        <v>40</v>
      </c>
      <c r="AW17" s="40" t="s">
        <v>37</v>
      </c>
      <c r="AX17" s="70" t="s">
        <v>38</v>
      </c>
      <c r="AY17" s="42"/>
      <c r="AZ17" s="53"/>
      <c r="BA17" s="37"/>
      <c r="BB17" s="46"/>
      <c r="BC17" s="54"/>
      <c r="BD17" s="62"/>
      <c r="BE17" s="56">
        <f t="shared" si="0"/>
        <v>12509449.779199999</v>
      </c>
      <c r="BF17" s="63" t="str">
        <f>IF(BE17=H17,$G$6,IF(BE17=O17,$O$6,IF(BE17=V17,$V$6,IF(BE17=AC17,$AC$6,IF(BE17=AJ17,$AJ$6,IF(BE17=AQ17,$AQ$6,IF(BE17=#REF!,#REF!,IF(BE17=AX17,$AX$6))))))))</f>
        <v>MERGE SAS</v>
      </c>
      <c r="BG17" s="58">
        <f t="shared" si="1"/>
        <v>2376795.458048</v>
      </c>
      <c r="BH17" s="58">
        <f t="shared" si="2"/>
        <v>14886245.237248</v>
      </c>
      <c r="BI17" s="58">
        <f t="shared" si="3"/>
        <v>29772490</v>
      </c>
      <c r="BJ17" s="29"/>
      <c r="BK17" s="59">
        <v>30322366</v>
      </c>
    </row>
    <row r="18" spans="1:63" ht="44.25" customHeight="1" thickBot="1" x14ac:dyDescent="0.25">
      <c r="A18" s="16">
        <v>11</v>
      </c>
      <c r="B18" s="71" t="s">
        <v>69</v>
      </c>
      <c r="C18" s="26" t="s">
        <v>70</v>
      </c>
      <c r="D18" s="27" t="s">
        <v>43</v>
      </c>
      <c r="E18" s="26" t="s">
        <v>33</v>
      </c>
      <c r="F18" s="28">
        <v>1</v>
      </c>
      <c r="G18" s="29"/>
      <c r="H18" s="30" t="s">
        <v>61</v>
      </c>
      <c r="I18" s="31"/>
      <c r="J18" s="32"/>
      <c r="K18" s="32"/>
      <c r="L18" s="32"/>
      <c r="M18" s="33"/>
      <c r="N18" s="33"/>
      <c r="O18" s="52" t="s">
        <v>38</v>
      </c>
      <c r="P18" s="35">
        <v>0.19</v>
      </c>
      <c r="Q18" s="36">
        <v>3972778.9663865548</v>
      </c>
      <c r="R18" s="37">
        <v>24882141.947368421</v>
      </c>
      <c r="S18" s="38">
        <v>24882142</v>
      </c>
      <c r="T18" s="60" t="s">
        <v>34</v>
      </c>
      <c r="U18" s="40" t="s">
        <v>35</v>
      </c>
      <c r="V18" s="68">
        <v>20524400.687999997</v>
      </c>
      <c r="W18" s="42">
        <v>0.19</v>
      </c>
      <c r="X18" s="43">
        <v>3899636.1307199993</v>
      </c>
      <c r="Y18" s="44">
        <v>24424036.818719998</v>
      </c>
      <c r="Z18" s="43">
        <v>24424037</v>
      </c>
      <c r="AA18" s="43" t="s">
        <v>36</v>
      </c>
      <c r="AB18" s="40" t="s">
        <v>37</v>
      </c>
      <c r="AC18" s="45" t="s">
        <v>38</v>
      </c>
      <c r="AD18" s="42">
        <v>0.19</v>
      </c>
      <c r="AE18" s="37">
        <v>3996276.84</v>
      </c>
      <c r="AF18" s="37">
        <v>25029312.84</v>
      </c>
      <c r="AG18" s="46">
        <v>25029312.84</v>
      </c>
      <c r="AH18" s="47" t="s">
        <v>65</v>
      </c>
      <c r="AI18" s="48" t="s">
        <v>66</v>
      </c>
      <c r="AJ18" s="52" t="s">
        <v>38</v>
      </c>
      <c r="AK18" s="42">
        <v>0.19</v>
      </c>
      <c r="AL18" s="51">
        <v>3716020</v>
      </c>
      <c r="AM18" s="37">
        <v>23274020</v>
      </c>
      <c r="AN18" s="51">
        <v>23274020</v>
      </c>
      <c r="AO18" s="40">
        <v>60</v>
      </c>
      <c r="AP18" s="40" t="s">
        <v>39</v>
      </c>
      <c r="AQ18" s="52" t="s">
        <v>38</v>
      </c>
      <c r="AR18" s="42">
        <v>0.19</v>
      </c>
      <c r="AS18" s="51">
        <v>3929200</v>
      </c>
      <c r="AT18" s="37">
        <v>24609200</v>
      </c>
      <c r="AU18" s="46">
        <v>24609200</v>
      </c>
      <c r="AV18" s="47" t="s">
        <v>40</v>
      </c>
      <c r="AW18" s="40" t="s">
        <v>37</v>
      </c>
      <c r="AX18" s="70" t="s">
        <v>61</v>
      </c>
      <c r="AY18" s="42"/>
      <c r="AZ18" s="53"/>
      <c r="BA18" s="37"/>
      <c r="BB18" s="46"/>
      <c r="BC18" s="54"/>
      <c r="BD18" s="55"/>
      <c r="BE18" s="56">
        <f t="shared" si="0"/>
        <v>20524400.687999997</v>
      </c>
      <c r="BF18" s="57" t="str">
        <f>IF(BE18=H18,$G$6,IF(BE18=O18,$O$6,IF(BE18=V18,$V$6,IF(BE18=AC18,$AC$6,IF(BE18=AJ18,$AJ$6,IF(BE18=AQ18,$AQ$6,IF(BE18=#REF!,#REF!,IF(BE18=AX18,$AX$6))))))))</f>
        <v>MERGE SAS</v>
      </c>
      <c r="BG18" s="58">
        <f t="shared" si="1"/>
        <v>3899636.1307199993</v>
      </c>
      <c r="BH18" s="58">
        <f t="shared" si="2"/>
        <v>24424036.818719998</v>
      </c>
      <c r="BI18" s="58">
        <f t="shared" si="3"/>
        <v>24424037</v>
      </c>
      <c r="BJ18" s="29"/>
      <c r="BK18" s="59">
        <v>25282133</v>
      </c>
    </row>
    <row r="19" spans="1:63" ht="26.25" customHeight="1" thickBot="1" x14ac:dyDescent="0.25">
      <c r="A19" s="16">
        <v>12</v>
      </c>
      <c r="B19" s="71" t="s">
        <v>71</v>
      </c>
      <c r="C19" s="26" t="s">
        <v>72</v>
      </c>
      <c r="D19" s="27" t="s">
        <v>43</v>
      </c>
      <c r="E19" s="26" t="s">
        <v>33</v>
      </c>
      <c r="F19" s="28">
        <v>1</v>
      </c>
      <c r="G19" s="29"/>
      <c r="H19" s="30" t="s">
        <v>61</v>
      </c>
      <c r="I19" s="31"/>
      <c r="J19" s="32"/>
      <c r="K19" s="32"/>
      <c r="L19" s="32"/>
      <c r="M19" s="33"/>
      <c r="N19" s="33"/>
      <c r="O19" s="52" t="s">
        <v>38</v>
      </c>
      <c r="P19" s="35">
        <v>0.19</v>
      </c>
      <c r="Q19" s="36">
        <v>2986669.3193277312</v>
      </c>
      <c r="R19" s="37">
        <v>18705981.52631579</v>
      </c>
      <c r="S19" s="38">
        <v>18705982</v>
      </c>
      <c r="T19" s="60" t="s">
        <v>34</v>
      </c>
      <c r="U19" s="40" t="s">
        <v>35</v>
      </c>
      <c r="V19" s="72">
        <v>16329064.8928</v>
      </c>
      <c r="W19" s="42">
        <v>0.19</v>
      </c>
      <c r="X19" s="43">
        <v>3102522.3296320001</v>
      </c>
      <c r="Y19" s="44">
        <v>19431587.222431999</v>
      </c>
      <c r="Z19" s="43">
        <v>19431587</v>
      </c>
      <c r="AA19" s="43" t="s">
        <v>36</v>
      </c>
      <c r="AB19" s="40" t="s">
        <v>37</v>
      </c>
      <c r="AC19" s="45" t="s">
        <v>38</v>
      </c>
      <c r="AD19" s="42">
        <v>0.19</v>
      </c>
      <c r="AE19" s="37">
        <v>3076930.68</v>
      </c>
      <c r="AF19" s="37">
        <v>19271302.68</v>
      </c>
      <c r="AG19" s="46">
        <v>19271302.68</v>
      </c>
      <c r="AH19" s="47" t="s">
        <v>65</v>
      </c>
      <c r="AI19" s="48" t="s">
        <v>66</v>
      </c>
      <c r="AJ19" s="52" t="s">
        <v>38</v>
      </c>
      <c r="AK19" s="42">
        <v>0.19</v>
      </c>
      <c r="AL19" s="51">
        <v>2863718</v>
      </c>
      <c r="AM19" s="37">
        <v>17935918</v>
      </c>
      <c r="AN19" s="46">
        <v>17935918</v>
      </c>
      <c r="AO19" s="40">
        <v>60</v>
      </c>
      <c r="AP19" s="40" t="s">
        <v>39</v>
      </c>
      <c r="AQ19" s="52" t="s">
        <v>38</v>
      </c>
      <c r="AR19" s="42">
        <v>0.19</v>
      </c>
      <c r="AS19" s="51">
        <v>3030500</v>
      </c>
      <c r="AT19" s="37">
        <v>18980500</v>
      </c>
      <c r="AU19" s="46">
        <v>18980500</v>
      </c>
      <c r="AV19" s="47" t="s">
        <v>40</v>
      </c>
      <c r="AW19" s="40" t="s">
        <v>37</v>
      </c>
      <c r="AX19" s="70" t="s">
        <v>61</v>
      </c>
      <c r="AY19" s="42"/>
      <c r="AZ19" s="53"/>
      <c r="BA19" s="37"/>
      <c r="BB19" s="46"/>
      <c r="BC19" s="54"/>
      <c r="BD19" s="55"/>
      <c r="BE19" s="56">
        <f t="shared" si="0"/>
        <v>16329064.8928</v>
      </c>
      <c r="BF19" s="57" t="str">
        <f>IF(BE19=H19,$G$6,IF(BE19=O19,$O$6,IF(BE19=V19,$V$6,IF(BE19=AC19,$AC$6,IF(BE19=AJ19,$AJ$6,IF(BE19=AQ19,$AQ$6,IF(BE19=#REF!,#REF!,IF(BE19=AX19,$AX$6))))))))</f>
        <v>MERGE SAS</v>
      </c>
      <c r="BG19" s="58">
        <f t="shared" si="1"/>
        <v>3102522.3296320001</v>
      </c>
      <c r="BH19" s="58">
        <f t="shared" si="2"/>
        <v>19431587.222431999</v>
      </c>
      <c r="BI19" s="58">
        <f t="shared" si="3"/>
        <v>19431587</v>
      </c>
      <c r="BJ19" s="29"/>
      <c r="BK19" s="59">
        <v>19465961</v>
      </c>
    </row>
    <row r="20" spans="1:63" ht="27" customHeight="1" thickBot="1" x14ac:dyDescent="0.25">
      <c r="A20" s="16">
        <v>13</v>
      </c>
      <c r="B20" s="71" t="s">
        <v>73</v>
      </c>
      <c r="C20" s="26" t="s">
        <v>74</v>
      </c>
      <c r="D20" s="27" t="s">
        <v>48</v>
      </c>
      <c r="E20" s="26" t="s">
        <v>33</v>
      </c>
      <c r="F20" s="28">
        <v>1</v>
      </c>
      <c r="G20" s="29"/>
      <c r="H20" s="30" t="s">
        <v>61</v>
      </c>
      <c r="I20" s="31"/>
      <c r="J20" s="32"/>
      <c r="K20" s="32"/>
      <c r="L20" s="32"/>
      <c r="M20" s="33"/>
      <c r="N20" s="33"/>
      <c r="O20" s="34">
        <v>21085431.716054846</v>
      </c>
      <c r="P20" s="35">
        <v>0.19</v>
      </c>
      <c r="Q20" s="36">
        <v>4006232.0260504209</v>
      </c>
      <c r="R20" s="37">
        <v>25091663.742105268</v>
      </c>
      <c r="S20" s="38">
        <v>25091664</v>
      </c>
      <c r="T20" s="60" t="s">
        <v>34</v>
      </c>
      <c r="U20" s="40" t="s">
        <v>35</v>
      </c>
      <c r="V20" s="65">
        <v>21306600.800000001</v>
      </c>
      <c r="W20" s="42">
        <v>0.19</v>
      </c>
      <c r="X20" s="43">
        <v>4048254.1520000002</v>
      </c>
      <c r="Y20" s="44">
        <v>25354854.952</v>
      </c>
      <c r="Z20" s="43">
        <v>25354855</v>
      </c>
      <c r="AA20" s="43" t="s">
        <v>36</v>
      </c>
      <c r="AB20" s="40" t="s">
        <v>37</v>
      </c>
      <c r="AC20" s="45" t="s">
        <v>38</v>
      </c>
      <c r="AD20" s="42">
        <v>0.19</v>
      </c>
      <c r="AE20" s="37">
        <v>4980782.74</v>
      </c>
      <c r="AF20" s="37">
        <v>31195428.740000002</v>
      </c>
      <c r="AG20" s="46">
        <v>31195428.740000002</v>
      </c>
      <c r="AH20" s="47" t="s">
        <v>65</v>
      </c>
      <c r="AI20" s="48" t="s">
        <v>66</v>
      </c>
      <c r="AJ20" s="49" t="s">
        <v>75</v>
      </c>
      <c r="AK20" s="42"/>
      <c r="AL20" s="51"/>
      <c r="AM20" s="37"/>
      <c r="AN20" s="46"/>
      <c r="AO20" s="40"/>
      <c r="AP20" s="40"/>
      <c r="AQ20" s="50">
        <v>23000000</v>
      </c>
      <c r="AR20" s="42">
        <v>0.19</v>
      </c>
      <c r="AS20" s="51">
        <v>4370000</v>
      </c>
      <c r="AT20" s="37">
        <v>27370000</v>
      </c>
      <c r="AU20" s="46">
        <v>27370000</v>
      </c>
      <c r="AV20" s="47" t="s">
        <v>40</v>
      </c>
      <c r="AW20" s="40" t="s">
        <v>37</v>
      </c>
      <c r="AX20" s="70" t="s">
        <v>75</v>
      </c>
      <c r="AY20" s="42"/>
      <c r="AZ20" s="53"/>
      <c r="BA20" s="37"/>
      <c r="BB20" s="46"/>
      <c r="BC20" s="54"/>
      <c r="BD20" s="55"/>
      <c r="BE20" s="56">
        <f t="shared" si="0"/>
        <v>21085431.716054846</v>
      </c>
      <c r="BF20" s="57" t="str">
        <f>IF(BE20=H20,$G$6,IF(BE20=O20,$O$6,IF(BE20=V20,$V$6,IF(BE20=AC20,$AC$6,IF(BE20=AJ20,$AJ$6,IF(BE20=AQ20,$AQ$6,IF(BE20=#REF!,#REF!,IF(BE20=AX20,$AX$6))))))))</f>
        <v>DVBE TECHNOLOGY COLOMBIA SAS</v>
      </c>
      <c r="BG20" s="58">
        <f t="shared" si="1"/>
        <v>4006232.0260504209</v>
      </c>
      <c r="BH20" s="58">
        <f t="shared" si="2"/>
        <v>25091663.742105268</v>
      </c>
      <c r="BI20" s="58">
        <f t="shared" si="3"/>
        <v>25091664</v>
      </c>
      <c r="BJ20" s="29"/>
      <c r="BK20" s="59">
        <v>31510534</v>
      </c>
    </row>
    <row r="21" spans="1:63" ht="47.25" customHeight="1" thickBot="1" x14ac:dyDescent="0.25">
      <c r="A21" s="16">
        <v>14</v>
      </c>
      <c r="B21" s="71" t="s">
        <v>76</v>
      </c>
      <c r="C21" s="26" t="s">
        <v>77</v>
      </c>
      <c r="D21" s="27" t="s">
        <v>43</v>
      </c>
      <c r="E21" s="26" t="s">
        <v>33</v>
      </c>
      <c r="F21" s="28">
        <v>1</v>
      </c>
      <c r="G21" s="29"/>
      <c r="H21" s="64" t="s">
        <v>38</v>
      </c>
      <c r="I21" s="31">
        <v>0.19</v>
      </c>
      <c r="J21" s="32">
        <v>1385100</v>
      </c>
      <c r="K21" s="32">
        <v>8675100</v>
      </c>
      <c r="L21" s="32">
        <v>8675100</v>
      </c>
      <c r="M21" s="33" t="s">
        <v>44</v>
      </c>
      <c r="N21" s="33" t="s">
        <v>45</v>
      </c>
      <c r="O21" s="52" t="s">
        <v>38</v>
      </c>
      <c r="P21" s="35">
        <v>0.19</v>
      </c>
      <c r="Q21" s="36">
        <v>1446941.8907563025</v>
      </c>
      <c r="R21" s="37">
        <v>9062425.5263157897</v>
      </c>
      <c r="S21" s="38">
        <v>9062426</v>
      </c>
      <c r="T21" s="60" t="s">
        <v>34</v>
      </c>
      <c r="U21" s="40" t="s">
        <v>35</v>
      </c>
      <c r="V21" s="65">
        <v>7040548.3719999995</v>
      </c>
      <c r="W21" s="42">
        <v>0.19</v>
      </c>
      <c r="X21" s="43">
        <v>1337704.19068</v>
      </c>
      <c r="Y21" s="44">
        <v>8378252.5626799995</v>
      </c>
      <c r="Z21" s="43">
        <v>8378253</v>
      </c>
      <c r="AA21" s="43" t="s">
        <v>36</v>
      </c>
      <c r="AB21" s="40" t="s">
        <v>37</v>
      </c>
      <c r="AC21" s="45" t="s">
        <v>38</v>
      </c>
      <c r="AD21" s="42">
        <v>0.19</v>
      </c>
      <c r="AE21" s="37">
        <v>1455809.6400000001</v>
      </c>
      <c r="AF21" s="37">
        <v>9117965.6400000006</v>
      </c>
      <c r="AG21" s="46">
        <v>9117965.6400000006</v>
      </c>
      <c r="AH21" s="47" t="s">
        <v>65</v>
      </c>
      <c r="AI21" s="48" t="s">
        <v>66</v>
      </c>
      <c r="AJ21" s="52" t="s">
        <v>38</v>
      </c>
      <c r="AK21" s="42">
        <v>0.19</v>
      </c>
      <c r="AL21" s="51">
        <v>1176549.3500000001</v>
      </c>
      <c r="AM21" s="37">
        <v>7368914</v>
      </c>
      <c r="AN21" s="46">
        <v>7368914</v>
      </c>
      <c r="AO21" s="40">
        <v>60</v>
      </c>
      <c r="AP21" s="40" t="s">
        <v>39</v>
      </c>
      <c r="AQ21" s="52" t="s">
        <v>78</v>
      </c>
      <c r="AR21" s="42">
        <v>0.19</v>
      </c>
      <c r="AS21" s="51">
        <v>1254000</v>
      </c>
      <c r="AT21" s="37">
        <v>7854000</v>
      </c>
      <c r="AU21" s="46">
        <v>7854000</v>
      </c>
      <c r="AV21" s="47" t="s">
        <v>40</v>
      </c>
      <c r="AW21" s="40" t="s">
        <v>37</v>
      </c>
      <c r="AX21" s="70" t="s">
        <v>38</v>
      </c>
      <c r="AY21" s="42"/>
      <c r="AZ21" s="53"/>
      <c r="BA21" s="37"/>
      <c r="BB21" s="46"/>
      <c r="BC21" s="54"/>
      <c r="BD21" s="62"/>
      <c r="BE21" s="56">
        <f t="shared" si="0"/>
        <v>7040548.3719999995</v>
      </c>
      <c r="BF21" s="57" t="str">
        <f>IF(BE21=H21,$G$6,IF(BE21=O21,$O$6,IF(BE21=V21,$V$6,IF(BE21=AC21,$AC$6,IF(BE21=AJ21,$AJ$6,IF(BE21=AQ21,$AQ$6,IF(BE21=#REF!,#REF!,IF(BE21=AX21,$AX$6))))))))</f>
        <v>MERGE SAS</v>
      </c>
      <c r="BG21" s="58">
        <f t="shared" si="1"/>
        <v>1337704.19068</v>
      </c>
      <c r="BH21" s="58">
        <f t="shared" si="2"/>
        <v>8378252.5626799995</v>
      </c>
      <c r="BI21" s="58">
        <f t="shared" si="3"/>
        <v>8378253</v>
      </c>
      <c r="BJ21" s="29"/>
      <c r="BK21" s="59">
        <v>9210065</v>
      </c>
    </row>
    <row r="22" spans="1:63" ht="50.25" customHeight="1" thickBot="1" x14ac:dyDescent="0.25">
      <c r="A22" s="16">
        <v>15</v>
      </c>
      <c r="B22" s="71" t="s">
        <v>79</v>
      </c>
      <c r="C22" s="26" t="s">
        <v>80</v>
      </c>
      <c r="D22" s="27" t="s">
        <v>48</v>
      </c>
      <c r="E22" s="26" t="s">
        <v>33</v>
      </c>
      <c r="F22" s="28">
        <v>1</v>
      </c>
      <c r="G22" s="29"/>
      <c r="H22" s="30" t="s">
        <v>61</v>
      </c>
      <c r="I22" s="31"/>
      <c r="J22" s="32"/>
      <c r="K22" s="32"/>
      <c r="L22" s="32"/>
      <c r="M22" s="33"/>
      <c r="N22" s="33"/>
      <c r="O22" s="34">
        <v>15616307.417072093</v>
      </c>
      <c r="P22" s="35">
        <v>0.19</v>
      </c>
      <c r="Q22" s="36">
        <v>2967098.4092436978</v>
      </c>
      <c r="R22" s="37">
        <v>18583405.82631579</v>
      </c>
      <c r="S22" s="38">
        <v>18583406</v>
      </c>
      <c r="T22" s="60" t="s">
        <v>34</v>
      </c>
      <c r="U22" s="40" t="s">
        <v>35</v>
      </c>
      <c r="V22" s="65">
        <v>18739326.362799998</v>
      </c>
      <c r="W22" s="42">
        <v>0.19</v>
      </c>
      <c r="X22" s="43">
        <v>3560472.0089319996</v>
      </c>
      <c r="Y22" s="44">
        <v>22299798.371731997</v>
      </c>
      <c r="Z22" s="43">
        <v>22299798</v>
      </c>
      <c r="AA22" s="43" t="s">
        <v>36</v>
      </c>
      <c r="AB22" s="40" t="s">
        <v>37</v>
      </c>
      <c r="AC22" s="45" t="s">
        <v>38</v>
      </c>
      <c r="AD22" s="42">
        <v>0.19</v>
      </c>
      <c r="AE22" s="37">
        <v>3630933.82</v>
      </c>
      <c r="AF22" s="37">
        <v>22741111.82</v>
      </c>
      <c r="AG22" s="46">
        <v>22741111.82</v>
      </c>
      <c r="AH22" s="47" t="s">
        <v>65</v>
      </c>
      <c r="AI22" s="48" t="s">
        <v>66</v>
      </c>
      <c r="AJ22" s="49" t="s">
        <v>61</v>
      </c>
      <c r="AK22" s="42"/>
      <c r="AL22" s="51"/>
      <c r="AM22" s="37"/>
      <c r="AN22" s="46"/>
      <c r="AO22" s="40"/>
      <c r="AP22" s="40"/>
      <c r="AQ22" s="50">
        <v>19000000</v>
      </c>
      <c r="AR22" s="42">
        <v>0.19</v>
      </c>
      <c r="AS22" s="51">
        <v>3610000</v>
      </c>
      <c r="AT22" s="37">
        <v>22610000</v>
      </c>
      <c r="AU22" s="46">
        <v>22610000</v>
      </c>
      <c r="AV22" s="47" t="s">
        <v>40</v>
      </c>
      <c r="AW22" s="40" t="s">
        <v>37</v>
      </c>
      <c r="AX22" s="70" t="s">
        <v>61</v>
      </c>
      <c r="AY22" s="42"/>
      <c r="AZ22" s="53"/>
      <c r="BA22" s="37"/>
      <c r="BB22" s="46"/>
      <c r="BC22" s="54"/>
      <c r="BD22" s="55"/>
      <c r="BE22" s="56">
        <f t="shared" si="0"/>
        <v>15616307.417072093</v>
      </c>
      <c r="BF22" s="57" t="str">
        <f>IF(BE22=H22,$G$6,IF(BE22=O22,$O$6,IF(BE22=V22,$V$6,IF(BE22=AC22,$AC$6,IF(BE22=AJ22,$AJ$6,IF(BE22=AQ22,$AQ$6,IF(BE22=#REF!,#REF!,IF(BE22=AX22,$AX$6))))))))</f>
        <v>DVBE TECHNOLOGY COLOMBIA SAS</v>
      </c>
      <c r="BG22" s="58">
        <f t="shared" si="1"/>
        <v>2967098.4092436978</v>
      </c>
      <c r="BH22" s="58">
        <f t="shared" si="2"/>
        <v>18583405.82631579</v>
      </c>
      <c r="BI22" s="58">
        <f t="shared" si="3"/>
        <v>18583406</v>
      </c>
      <c r="BJ22" s="29"/>
      <c r="BK22" s="59">
        <v>22970820</v>
      </c>
    </row>
    <row r="23" spans="1:63" ht="24.75" thickBot="1" x14ac:dyDescent="0.25">
      <c r="A23" s="16">
        <v>16</v>
      </c>
      <c r="B23" s="73" t="s">
        <v>81</v>
      </c>
      <c r="C23" s="74" t="s">
        <v>82</v>
      </c>
      <c r="D23" s="75" t="s">
        <v>43</v>
      </c>
      <c r="E23" s="74" t="s">
        <v>33</v>
      </c>
      <c r="F23" s="76">
        <v>1</v>
      </c>
      <c r="G23" s="29"/>
      <c r="H23" s="64" t="s">
        <v>38</v>
      </c>
      <c r="I23" s="31">
        <v>0.19</v>
      </c>
      <c r="J23" s="32">
        <v>1005480</v>
      </c>
      <c r="K23" s="32">
        <v>6297480</v>
      </c>
      <c r="L23" s="32">
        <v>6297480</v>
      </c>
      <c r="M23" s="33" t="s">
        <v>44</v>
      </c>
      <c r="N23" s="33" t="s">
        <v>45</v>
      </c>
      <c r="O23" s="52" t="s">
        <v>38</v>
      </c>
      <c r="P23" s="35">
        <v>0.19</v>
      </c>
      <c r="Q23" s="36">
        <v>966452.11764705891</v>
      </c>
      <c r="R23" s="37">
        <v>6053042.2105263164</v>
      </c>
      <c r="S23" s="38">
        <v>6053042</v>
      </c>
      <c r="T23" s="60" t="s">
        <v>34</v>
      </c>
      <c r="U23" s="40" t="s">
        <v>35</v>
      </c>
      <c r="V23" s="65">
        <v>5111850.4800000004</v>
      </c>
      <c r="W23" s="42">
        <v>0.19</v>
      </c>
      <c r="X23" s="43">
        <v>971251.59120000014</v>
      </c>
      <c r="Y23" s="44">
        <v>6083102.0712000001</v>
      </c>
      <c r="Z23" s="43">
        <v>6083102</v>
      </c>
      <c r="AA23" s="43" t="s">
        <v>36</v>
      </c>
      <c r="AB23" s="40" t="s">
        <v>37</v>
      </c>
      <c r="AC23" s="45" t="s">
        <v>38</v>
      </c>
      <c r="AD23" s="42">
        <v>0.19</v>
      </c>
      <c r="AE23" s="37">
        <v>996136.56</v>
      </c>
      <c r="AF23" s="37">
        <v>6238960.5600000005</v>
      </c>
      <c r="AG23" s="46">
        <v>6238960.5600000005</v>
      </c>
      <c r="AH23" s="47" t="s">
        <v>65</v>
      </c>
      <c r="AI23" s="48" t="s">
        <v>66</v>
      </c>
      <c r="AJ23" s="52" t="s">
        <v>38</v>
      </c>
      <c r="AK23" s="42">
        <v>0.19</v>
      </c>
      <c r="AL23" s="51">
        <v>925428.25</v>
      </c>
      <c r="AM23" s="37">
        <v>5796103</v>
      </c>
      <c r="AN23" s="46">
        <v>5796103</v>
      </c>
      <c r="AO23" s="40">
        <v>60</v>
      </c>
      <c r="AP23" s="40" t="s">
        <v>39</v>
      </c>
      <c r="AQ23" s="52" t="s">
        <v>38</v>
      </c>
      <c r="AR23" s="42">
        <v>0.19</v>
      </c>
      <c r="AS23" s="51">
        <v>969000</v>
      </c>
      <c r="AT23" s="37">
        <v>6069000</v>
      </c>
      <c r="AU23" s="46">
        <v>6069000</v>
      </c>
      <c r="AV23" s="47" t="s">
        <v>40</v>
      </c>
      <c r="AW23" s="40" t="s">
        <v>37</v>
      </c>
      <c r="AX23" s="70" t="s">
        <v>38</v>
      </c>
      <c r="AY23" s="42"/>
      <c r="AZ23" s="53"/>
      <c r="BA23" s="37"/>
      <c r="BB23" s="46"/>
      <c r="BC23" s="54"/>
      <c r="BD23" s="62"/>
      <c r="BE23" s="56">
        <f t="shared" si="0"/>
        <v>5111850.4800000004</v>
      </c>
      <c r="BF23" s="57" t="str">
        <f>IF(BE23=H23,$G$6,IF(BE23=O23,$O$6,IF(BE23=V23,$V$6,IF(BE23=AC23,$AC$6,IF(BE23=AJ23,$AJ$6,IF(BE23=AQ23,$AQ$6,IF(BE23=#REF!,#REF!,IF(BE23=AX23,$AX$6))))))))</f>
        <v>MERGE SAS</v>
      </c>
      <c r="BG23" s="58">
        <f t="shared" si="1"/>
        <v>971251.59120000014</v>
      </c>
      <c r="BH23" s="58">
        <f t="shared" si="2"/>
        <v>6083102.0712000001</v>
      </c>
      <c r="BI23" s="58">
        <f t="shared" si="3"/>
        <v>6083102</v>
      </c>
      <c r="BJ23" s="29"/>
      <c r="BK23" s="59">
        <v>6301978</v>
      </c>
    </row>
    <row r="24" spans="1:63" ht="29.25" customHeight="1" x14ac:dyDescent="0.2">
      <c r="A24" s="96" t="s">
        <v>83</v>
      </c>
      <c r="B24" s="96"/>
      <c r="C24" s="96"/>
      <c r="D24" s="96"/>
      <c r="E24" s="96"/>
      <c r="F24" s="96"/>
      <c r="L24" s="77">
        <f>SUM(L8:L23)</f>
        <v>92110712</v>
      </c>
      <c r="S24" s="78">
        <f>SUM(S8:S23)</f>
        <v>203203553</v>
      </c>
      <c r="T24" s="79"/>
      <c r="U24" s="80"/>
      <c r="Z24" s="81">
        <f>SUM(Z8:Z23)</f>
        <v>287846434</v>
      </c>
      <c r="AG24" s="82">
        <f>SUM(AG8:AG23)</f>
        <v>208231969.12</v>
      </c>
      <c r="AN24" s="83">
        <f>SUM(AN8:AN23)</f>
        <v>186131719</v>
      </c>
      <c r="AU24" s="84">
        <f>SUM(AU8:AU23)</f>
        <v>181570200</v>
      </c>
      <c r="BB24" s="85">
        <f>SUM(BB8:BB23)</f>
        <v>0</v>
      </c>
      <c r="BI24" s="86">
        <f>SUM(BI8:BI23)</f>
        <v>277452663</v>
      </c>
    </row>
    <row r="25" spans="1:63" ht="12.75" customHeight="1" x14ac:dyDescent="0.2">
      <c r="A25" s="97"/>
      <c r="B25" s="97"/>
      <c r="C25" s="97"/>
      <c r="D25" s="97"/>
      <c r="E25" s="97"/>
      <c r="F25" s="97"/>
    </row>
    <row r="26" spans="1:63" ht="21" customHeight="1" x14ac:dyDescent="0.2"/>
    <row r="27" spans="1:63" x14ac:dyDescent="0.2">
      <c r="BH27" s="88" t="s">
        <v>88</v>
      </c>
      <c r="BI27" s="88"/>
    </row>
    <row r="28" spans="1:63" ht="12.75" customHeight="1" x14ac:dyDescent="0.2">
      <c r="BH28" s="29" t="s">
        <v>84</v>
      </c>
      <c r="BI28" s="87">
        <f>BI8+BI12+BI13+BI20+BI22</f>
        <v>72973179</v>
      </c>
    </row>
    <row r="29" spans="1:63" x14ac:dyDescent="0.2">
      <c r="BH29" s="29" t="s">
        <v>85</v>
      </c>
      <c r="BI29" s="87">
        <f>BI10+BI14+BI16+BI17+BI18+BI19+BI21+BI23</f>
        <v>194650322</v>
      </c>
    </row>
    <row r="30" spans="1:63" ht="12.75" customHeight="1" x14ac:dyDescent="0.2">
      <c r="BH30" s="29" t="s">
        <v>86</v>
      </c>
      <c r="BI30" s="87">
        <f>BI9+BI15</f>
        <v>8163162</v>
      </c>
    </row>
    <row r="31" spans="1:63" x14ac:dyDescent="0.2">
      <c r="BH31" s="29" t="s">
        <v>87</v>
      </c>
      <c r="BI31" s="87">
        <f>BI11</f>
        <v>1666000</v>
      </c>
    </row>
    <row r="32" spans="1:63" ht="12.75" customHeight="1" x14ac:dyDescent="0.2">
      <c r="BH32" s="29"/>
      <c r="BI32" s="87">
        <f>SUM(BI28:BI31)</f>
        <v>277452663</v>
      </c>
    </row>
    <row r="34" ht="12.75" customHeight="1" x14ac:dyDescent="0.2"/>
    <row r="36" ht="12.75" customHeight="1" x14ac:dyDescent="0.2"/>
    <row r="38" ht="12.75" customHeight="1" x14ac:dyDescent="0.2"/>
    <row r="40" ht="12.75" customHeight="1" x14ac:dyDescent="0.2"/>
    <row r="42" ht="12.75" customHeight="1" x14ac:dyDescent="0.2"/>
    <row r="44" ht="12.75" customHeight="1" x14ac:dyDescent="0.2"/>
    <row r="46" ht="12.75" customHeight="1" x14ac:dyDescent="0.2"/>
    <row r="48" ht="12.75" customHeight="1" x14ac:dyDescent="0.2"/>
    <row r="50" ht="12.75" customHeight="1" x14ac:dyDescent="0.2"/>
    <row r="52" ht="12.75" customHeight="1" x14ac:dyDescent="0.2"/>
    <row r="54" ht="12.75" customHeight="1" x14ac:dyDescent="0.2"/>
    <row r="56" ht="12.75" customHeight="1" x14ac:dyDescent="0.2"/>
  </sheetData>
  <autoFilter ref="BF1:BF26" xr:uid="{97DC609B-A0A7-42F0-AF08-F463FE85D08D}"/>
  <mergeCells count="13">
    <mergeCell ref="A24:F24"/>
    <mergeCell ref="A25:F25"/>
    <mergeCell ref="A1:AA1"/>
    <mergeCell ref="A2:AA2"/>
    <mergeCell ref="A3:AA4"/>
    <mergeCell ref="H6:N6"/>
    <mergeCell ref="O6:T6"/>
    <mergeCell ref="V6:AA6"/>
    <mergeCell ref="BH27:BI27"/>
    <mergeCell ref="AC6:AI6"/>
    <mergeCell ref="AJ6:AO6"/>
    <mergeCell ref="AQ6:AV6"/>
    <mergeCell ref="AX6:BC6"/>
  </mergeCells>
  <dataValidations count="1">
    <dataValidation type="list" allowBlank="1" showErrorMessage="1" sqref="E8:F23" xr:uid="{A5286B31-8A57-4399-B1FC-BF0325E7FB7F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FINAL</vt:lpstr>
    </vt:vector>
  </TitlesOfParts>
  <Company>UTP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2024-12-03T21:52:38Z</dcterms:created>
  <dcterms:modified xsi:type="dcterms:W3CDTF">2024-12-04T15:07:08Z</dcterms:modified>
</cp:coreProperties>
</file>