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julian\Google Drive\CDTA LICITACION\pliegos interventoría\invitacion 17\"/>
    </mc:Choice>
  </mc:AlternateContent>
  <xr:revisionPtr revIDLastSave="0" documentId="13_ncr:1_{9558F9C7-DCA3-412B-BFC3-2FFF512B9993}" xr6:coauthVersionLast="45" xr6:coauthVersionMax="45" xr10:uidLastSave="{00000000-0000-0000-0000-000000000000}"/>
  <bookViews>
    <workbookView xWindow="1104" yWindow="228" windowWidth="22188" windowHeight="11892" tabRatio="916" firstSheet="3" activeTab="4" xr2:uid="{00000000-000D-0000-FFFF-FFFF00000000}"/>
  </bookViews>
  <sheets>
    <sheet name="ANÁLISIS M.O" sheetId="29" state="hidden" r:id="rId1"/>
    <sheet name="M.O 2019" sheetId="25" state="hidden" r:id="rId2"/>
    <sheet name="Areas" sheetId="1" state="hidden" r:id="rId3"/>
    <sheet name="formato 8" sheetId="48" r:id="rId4"/>
    <sheet name="formato 9" sheetId="41" r:id="rId5"/>
    <sheet name="Cant. Ref_C" sheetId="7" state="hidden" r:id="rId6"/>
    <sheet name="MAT_ELECT" sheetId="37" state="hidden" r:id="rId7"/>
  </sheets>
  <externalReferences>
    <externalReference r:id="rId8"/>
    <externalReference r:id="rId9"/>
    <externalReference r:id="rId10"/>
  </externalReferences>
  <definedNames>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apu1">#REF!</definedName>
    <definedName name="_xlnm._FilterDatabase" localSheetId="6" hidden="1">MAT_ELECT!$C$5:$K$12</definedName>
    <definedName name="_Key1">#REF!</definedName>
    <definedName name="_Sort">#REF!</definedName>
    <definedName name="a" localSheetId="6">#REF!</definedName>
    <definedName name="a">#REF!</definedName>
    <definedName name="Accesorios_Galvanizados" localSheetId="6">'[1]Hoja de Unitarios de Obra'!#REF!</definedName>
    <definedName name="Accesorios_Galvanizados">#REF!</definedName>
    <definedName name="ACERO">#REF!</definedName>
    <definedName name="Acero_Figurado_en_Obra" localSheetId="6">'[1]Hoja de Unitarios de Obra'!#REF!</definedName>
    <definedName name="Acero_Figurado_en_Obra">#REF!</definedName>
    <definedName name="Acero_Para_Transferencias" localSheetId="6">'[1]Hoja de Unitarios de Obra'!#REF!</definedName>
    <definedName name="Acero_Para_Transferencias">#REF!</definedName>
    <definedName name="adfasdfsa">#REF!</definedName>
    <definedName name="adfasfadfa">#REF!</definedName>
    <definedName name="ADMON">#REF!</definedName>
    <definedName name="adsfadsfasdfafdasfdasfd">#REF!</definedName>
    <definedName name="adsfadsfasfasdfasfdasdfadsfdsafdsa">#REF!</definedName>
    <definedName name="afdaffaf">#REF!</definedName>
    <definedName name="ALAMBRE">#REF!</definedName>
    <definedName name="Analis">#REF!</definedName>
    <definedName name="ANALISIS" localSheetId="6">#REF!</definedName>
    <definedName name="ANALISIS">#REF!</definedName>
    <definedName name="ANALISIS_UNITARIOS" localSheetId="6">#REF!</definedName>
    <definedName name="ANALISIS_UNITARIOS">#REF!</definedName>
    <definedName name="ANDENESV">#REF!</definedName>
    <definedName name="Andres123">#REF!</definedName>
    <definedName name="apu">#REF!</definedName>
    <definedName name="APUS">#REF!</definedName>
    <definedName name="APUSG">#REF!</definedName>
    <definedName name="ARENA">#REF!</definedName>
    <definedName name="ARTICULO">#REF!</definedName>
    <definedName name="asdfadsfadsfafda">#REF!</definedName>
    <definedName name="asdfasdf">#REF!</definedName>
    <definedName name="AYU">#REF!</definedName>
    <definedName name="b">#REF!</definedName>
    <definedName name="bas" localSheetId="6">#REF!</definedName>
    <definedName name="bas">#REF!</definedName>
    <definedName name="BASE">#REF!</definedName>
    <definedName name="Base_datos_IM" localSheetId="6">#REF!</definedName>
    <definedName name="Base_datos_IM">#REF!</definedName>
    <definedName name="_xlnm.Database">#REF!</definedName>
    <definedName name="BASEGRAV">#REF!</definedName>
    <definedName name="BORDE1" localSheetId="6">#REF!</definedName>
    <definedName name="BORDE1">#REF!</definedName>
    <definedName name="BORDE2" localSheetId="6">#REF!</definedName>
    <definedName name="BORDE2">#REF!</definedName>
    <definedName name="BORDE3" localSheetId="6">#REF!</definedName>
    <definedName name="BORDE3">#REF!</definedName>
    <definedName name="BuiltIn_Print_Area">NA()</definedName>
    <definedName name="BuiltIn_Print_Titles">NA()</definedName>
    <definedName name="CANGURO">#REF!</definedName>
    <definedName name="CANT.HS">#REF!</definedName>
    <definedName name="catorce">#REF!</definedName>
    <definedName name="CEMENTO">#REF!</definedName>
    <definedName name="Cemento_Gris" localSheetId="6">'[1]Hoja de Unitarios de Obra'!#REF!</definedName>
    <definedName name="Cemento_Gris">#REF!</definedName>
    <definedName name="cesped">#REF!</definedName>
    <definedName name="cinco">#REF!</definedName>
    <definedName name="CompanyAddress" localSheetId="0">#REF!</definedName>
    <definedName name="CompanyAddress">#REF!</definedName>
    <definedName name="CompanyCity" localSheetId="0">#REF!</definedName>
    <definedName name="CompanyCity">#REF!</definedName>
    <definedName name="CompanyContactsHeader" localSheetId="0">#REF!</definedName>
    <definedName name="CompanyContactsHeader">#REF!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 localSheetId="6">#REF!</definedName>
    <definedName name="Criterios_IM">#REF!</definedName>
    <definedName name="Cronograma">#REF!</definedName>
    <definedName name="CUAD">#REF!</definedName>
    <definedName name="cuadro">#REF!</definedName>
    <definedName name="cuatro">#REF!</definedName>
    <definedName name="curva">"Chart 11"</definedName>
    <definedName name="DataDisplayed">"Ejemplo"</definedName>
    <definedName name="dd" localSheetId="6">#REF!</definedName>
    <definedName name="dd">#REF!</definedName>
    <definedName name="DEMOLICIONANDEN">#REF!</definedName>
    <definedName name="demolicionladrillo">#REF!</definedName>
    <definedName name="DEMOLICIONMURO">#REF!</definedName>
    <definedName name="demolicionpav">#REF!</definedName>
    <definedName name="descripcion2">#REF!</definedName>
    <definedName name="dfasfdasdfadsfasdfas">#REF!</definedName>
    <definedName name="DGBXGHSTHST">#REF!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quipo">[2]Equipo!$A$1:$A$48</definedName>
    <definedName name="espejo">#REF!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oogle_Sheet_Link_1000021950" hidden="1">PB_D14</definedName>
    <definedName name="Google_Sheet_Link_1001063113" hidden="1">PB_D546</definedName>
    <definedName name="Google_Sheet_Link_1001274651" hidden="1">PB_D898</definedName>
    <definedName name="Google_Sheet_Link_1001346798" hidden="1">PB_D1375</definedName>
    <definedName name="Google_Sheet_Link_1001622516" hidden="1">PB_D1506</definedName>
    <definedName name="Google_Sheet_Link_1002540049" hidden="1">PB_D890</definedName>
    <definedName name="Google_Sheet_Link_100274217" hidden="1">PB_D870</definedName>
    <definedName name="Google_Sheet_Link_1003495571" hidden="1">PB_D160</definedName>
    <definedName name="Google_Sheet_Link_1004359209" hidden="1">PB_D865</definedName>
    <definedName name="Google_Sheet_Link_1004655371" hidden="1">PB_D133</definedName>
    <definedName name="Google_Sheet_Link_1005118301" hidden="1">PB_D870</definedName>
    <definedName name="Google_Sheet_Link_1005822685" hidden="1">PB_D123</definedName>
    <definedName name="Google_Sheet_Link_1005946065" hidden="1">PB_D592</definedName>
    <definedName name="Google_Sheet_Link_1006369457" hidden="1">PB_D641</definedName>
    <definedName name="Google_Sheet_Link_1006417911" hidden="1">PB_D529</definedName>
    <definedName name="Google_Sheet_Link_1006858664" hidden="1">PB_D1585</definedName>
    <definedName name="Google_Sheet_Link_1007129607" hidden="1">PB_D829</definedName>
    <definedName name="Google_Sheet_Link_1007201665" hidden="1">PB_D869</definedName>
    <definedName name="Google_Sheet_Link_1007356522" hidden="1">PB_D86</definedName>
    <definedName name="Google_Sheet_Link_1008263683" hidden="1">PB_D95</definedName>
    <definedName name="Google_Sheet_Link_1008277542" hidden="1">PB_D410</definedName>
    <definedName name="Google_Sheet_Link_1008788679" hidden="1">PB_D206</definedName>
    <definedName name="Google_Sheet_Link_1009375063" hidden="1">PB_D87</definedName>
    <definedName name="Google_Sheet_Link_1009491754" hidden="1">PB_D63</definedName>
    <definedName name="Google_Sheet_Link_1010948129" hidden="1">PB_D1326</definedName>
    <definedName name="Google_Sheet_Link_1011188709" hidden="1">PB_D12</definedName>
    <definedName name="Google_Sheet_Link_1011194507" hidden="1">PB_D831</definedName>
    <definedName name="Google_Sheet_Link_1012070151" hidden="1">PB_D63</definedName>
    <definedName name="Google_Sheet_Link_1012110165" hidden="1">PB_D817</definedName>
    <definedName name="Google_Sheet_Link_1012467399" hidden="1">PB_D137</definedName>
    <definedName name="Google_Sheet_Link_1013646104" hidden="1">PB_D29</definedName>
    <definedName name="Google_Sheet_Link_1014415837" hidden="1">PB_D1128</definedName>
    <definedName name="Google_Sheet_Link_1015201836" hidden="1">PB_D870</definedName>
    <definedName name="Google_Sheet_Link_1015585377" hidden="1">PB_D865</definedName>
    <definedName name="Google_Sheet_Link_1015913346" hidden="1">PB_D1340</definedName>
    <definedName name="Google_Sheet_Link_1016123953" hidden="1">PB_D908</definedName>
    <definedName name="Google_Sheet_Link_1017072599" hidden="1">PB_D621</definedName>
    <definedName name="Google_Sheet_Link_1018655696" hidden="1">PB_D1517</definedName>
    <definedName name="Google_Sheet_Link_1018665336" hidden="1">PB_D216</definedName>
    <definedName name="Google_Sheet_Link_1018998680" hidden="1">PB_D79</definedName>
    <definedName name="Google_Sheet_Link_1020039286" hidden="1">PB_D216</definedName>
    <definedName name="Google_Sheet_Link_102013219" hidden="1">PB_D865</definedName>
    <definedName name="Google_Sheet_Link_1020373353" hidden="1">PB_D946</definedName>
    <definedName name="Google_Sheet_Link_102290408" hidden="1">PB_D94</definedName>
    <definedName name="Google_Sheet_Link_1023685327" hidden="1">PB_D462</definedName>
    <definedName name="Google_Sheet_Link_1023855282" hidden="1">PB_D75</definedName>
    <definedName name="Google_Sheet_Link_1024641470" hidden="1">PB_D123</definedName>
    <definedName name="Google_Sheet_Link_1024708869" hidden="1">PB_D384</definedName>
    <definedName name="Google_Sheet_Link_1024783553" hidden="1">PB_D861</definedName>
    <definedName name="Google_Sheet_Link_1024866446" hidden="1">PB_D1029</definedName>
    <definedName name="Google_Sheet_Link_1025425962" hidden="1">PB_D86</definedName>
    <definedName name="Google_Sheet_Link_1025856215" hidden="1">PB_D213</definedName>
    <definedName name="Google_Sheet_Link_1026543814" hidden="1">PB_D123</definedName>
    <definedName name="Google_Sheet_Link_1026860501" hidden="1">PB_D115</definedName>
    <definedName name="Google_Sheet_Link_102736705" hidden="1">PB_D1336</definedName>
    <definedName name="Google_Sheet_Link_1029799027" hidden="1">PB_D47</definedName>
    <definedName name="Google_Sheet_Link_1030152008" hidden="1">PB_D123</definedName>
    <definedName name="Google_Sheet_Link_1030258526" hidden="1">PB_D63</definedName>
    <definedName name="Google_Sheet_Link_1030585774" hidden="1">PB_D827</definedName>
    <definedName name="Google_Sheet_Link_1030641352" hidden="1">PB_D95</definedName>
    <definedName name="Google_Sheet_Link_1030814998" hidden="1">PB_D865</definedName>
    <definedName name="Google_Sheet_Link_1031512006" hidden="1">PB_D106</definedName>
    <definedName name="Google_Sheet_Link_103175997" hidden="1">PB_D829</definedName>
    <definedName name="Google_Sheet_Link_1031857217" hidden="1">PB_D225</definedName>
    <definedName name="Google_Sheet_Link_1032218540" hidden="1">PB_D831</definedName>
    <definedName name="Google_Sheet_Link_1032433530" hidden="1">PB_D817</definedName>
    <definedName name="Google_Sheet_Link_103260250" hidden="1">PB_D123</definedName>
    <definedName name="Google_Sheet_Link_1034120019" hidden="1">PB_D160</definedName>
    <definedName name="Google_Sheet_Link_1034819849" hidden="1">PB_D133</definedName>
    <definedName name="Google_Sheet_Link_1035130089" hidden="1">PB_D869</definedName>
    <definedName name="Google_Sheet_Link_1036801342" hidden="1">PB_D160</definedName>
    <definedName name="Google_Sheet_Link_1038241760" hidden="1">PB_D829</definedName>
    <definedName name="Google_Sheet_Link_1039054596" hidden="1">PB_D160</definedName>
    <definedName name="Google_Sheet_Link_1039232164" hidden="1">PB_D818</definedName>
    <definedName name="Google_Sheet_Link_1039790666" hidden="1">PB_D623</definedName>
    <definedName name="Google_Sheet_Link_1040886273" hidden="1">PB_D27</definedName>
    <definedName name="Google_Sheet_Link_1041390790" hidden="1">PB_D134</definedName>
    <definedName name="Google_Sheet_Link_1041734409" hidden="1">PB_D1586</definedName>
    <definedName name="Google_Sheet_Link_1041857968" hidden="1">PB_D817</definedName>
    <definedName name="Google_Sheet_Link_1042037973" hidden="1">PB_D342</definedName>
    <definedName name="Google_Sheet_Link_1043781287" hidden="1">PB_D204</definedName>
    <definedName name="Google_Sheet_Link_1044176161" hidden="1">PB_D243</definedName>
    <definedName name="Google_Sheet_Link_1045296484" hidden="1">PB_D882</definedName>
    <definedName name="Google_Sheet_Link_1045334092" hidden="1">PB_D861</definedName>
    <definedName name="Google_Sheet_Link_10462190" hidden="1">PB_D817</definedName>
    <definedName name="Google_Sheet_Link_1046401227" hidden="1">PB_D820</definedName>
    <definedName name="Google_Sheet_Link_1047293946" hidden="1">PB_D1412</definedName>
    <definedName name="Google_Sheet_Link_1047327949" hidden="1">PB_D547</definedName>
    <definedName name="Google_Sheet_Link_1047489765" hidden="1">PB_D258</definedName>
    <definedName name="Google_Sheet_Link_1047625456" hidden="1">PB_D500</definedName>
    <definedName name="Google_Sheet_Link_1048716315" hidden="1">PB_D95</definedName>
    <definedName name="Google_Sheet_Link_1051760275" hidden="1">PB_D64</definedName>
    <definedName name="Google_Sheet_Link_1051789810" hidden="1">PB_D1330</definedName>
    <definedName name="Google_Sheet_Link_1051862729" hidden="1">PB_D829</definedName>
    <definedName name="Google_Sheet_Link_1052358340" hidden="1">PB_D19</definedName>
    <definedName name="Google_Sheet_Link_1052584430" hidden="1">PB_D1268</definedName>
    <definedName name="Google_Sheet_Link_1052655554" hidden="1">PB_D1422</definedName>
    <definedName name="Google_Sheet_Link_1052967131" hidden="1">PB_D17</definedName>
    <definedName name="Google_Sheet_Link_1053693982" hidden="1">PB_D87</definedName>
    <definedName name="Google_Sheet_Link_1053731421" hidden="1">PB_D829</definedName>
    <definedName name="Google_Sheet_Link_105446957" hidden="1">PB_D76</definedName>
    <definedName name="Google_Sheet_Link_1054667631" hidden="1">PB_D76</definedName>
    <definedName name="Google_Sheet_Link_105470477" hidden="1">PB_D75</definedName>
    <definedName name="Google_Sheet_Link_105488623" hidden="1">PB_D106</definedName>
    <definedName name="Google_Sheet_Link_105500163" hidden="1">PB_D115</definedName>
    <definedName name="Google_Sheet_Link_1055040543" hidden="1">PB_D870</definedName>
    <definedName name="Google_Sheet_Link_1055328008" hidden="1">PB_1589</definedName>
    <definedName name="Google_Sheet_Link_1056958045" hidden="1">PB_D654A</definedName>
    <definedName name="Google_Sheet_Link_1056967322" hidden="1">PB_D155</definedName>
    <definedName name="Google_Sheet_Link_1058581717" hidden="1">PB_D1418</definedName>
    <definedName name="Google_Sheet_Link_105911102" hidden="1">PB_D831</definedName>
    <definedName name="Google_Sheet_Link_1061391911" hidden="1">PB_D409</definedName>
    <definedName name="Google_Sheet_Link_1061673067" hidden="1">PB_D1422</definedName>
    <definedName name="Google_Sheet_Link_1062292471" hidden="1">PB_D1565</definedName>
    <definedName name="Google_Sheet_Link_1062297470" hidden="1">PB_D424</definedName>
    <definedName name="Google_Sheet_Link_1062323895" hidden="1">PB_D829</definedName>
    <definedName name="Google_Sheet_Link_1063080228" hidden="1">PB_D898</definedName>
    <definedName name="Google_Sheet_Link_1063292620" hidden="1">PB_D1126</definedName>
    <definedName name="Google_Sheet_Link_1063854350" hidden="1">PB_D1385</definedName>
    <definedName name="Google_Sheet_Link_1064260483" hidden="1">PB_D1027</definedName>
    <definedName name="Google_Sheet_Link_1064303793" hidden="1">PB_D831</definedName>
    <definedName name="Google_Sheet_Link_1064460790" hidden="1">PB_D160</definedName>
    <definedName name="Google_Sheet_Link_1065380941" hidden="1">PB_D1384</definedName>
    <definedName name="Google_Sheet_Link_1065638417" hidden="1">PB_D556</definedName>
    <definedName name="Google_Sheet_Link_1065693033" hidden="1">PB_D867</definedName>
    <definedName name="Google_Sheet_Link_1067376220" hidden="1">PB_D1412</definedName>
    <definedName name="Google_Sheet_Link_1067396299" hidden="1">PB_D1564</definedName>
    <definedName name="Google_Sheet_Link_106938241" hidden="1">PB_D865</definedName>
    <definedName name="Google_Sheet_Link_1069581642" hidden="1">PB_D94</definedName>
    <definedName name="Google_Sheet_Link_1070266724" hidden="1">PB_D990</definedName>
    <definedName name="Google_Sheet_Link_1070500734" hidden="1">PB_D1267</definedName>
    <definedName name="Google_Sheet_Link_1070579762" hidden="1">PB_D831</definedName>
    <definedName name="Google_Sheet_Link_1071307360" hidden="1">PB_D915</definedName>
    <definedName name="Google_Sheet_Link_107179338" hidden="1">PB_D1114</definedName>
    <definedName name="Google_Sheet_Link_1071810021" hidden="1">PB_D865</definedName>
    <definedName name="Google_Sheet_Link_1071980010" hidden="1">PB_D557</definedName>
    <definedName name="Google_Sheet_Link_1072420013" hidden="1">PB_D181</definedName>
    <definedName name="Google_Sheet_Link_1072555710" hidden="1">PB_D1353</definedName>
    <definedName name="Google_Sheet_Link_1073767525" hidden="1">PB_D93</definedName>
    <definedName name="Google_Sheet_Link_1074195168" hidden="1">PB_D1102</definedName>
    <definedName name="Google_Sheet_Link_1074329298" hidden="1">PB_D288</definedName>
    <definedName name="Google_Sheet_Link_1074521379" hidden="1">PB_D818</definedName>
    <definedName name="Google_Sheet_Link_1075399948" hidden="1">PB_D829</definedName>
    <definedName name="Google_Sheet_Link_1076844002" hidden="1">PB_D133</definedName>
    <definedName name="Google_Sheet_Link_1076951223" hidden="1">PB_D94</definedName>
    <definedName name="Google_Sheet_Link_1077049812" hidden="1">PB_D428</definedName>
    <definedName name="Google_Sheet_Link_1077727194" hidden="1">PB_D818</definedName>
    <definedName name="Google_Sheet_Link_1077950859" hidden="1">PB_D96</definedName>
    <definedName name="Google_Sheet_Link_107924828" hidden="1">PB_D417</definedName>
    <definedName name="Google_Sheet_Link_107933819" hidden="1">PB_D1077</definedName>
    <definedName name="Google_Sheet_Link_1080263878" hidden="1">PB_D829</definedName>
    <definedName name="Google_Sheet_Link_1080748317" hidden="1">PB_D145</definedName>
    <definedName name="Google_Sheet_Link_1080832418" hidden="1">PB_D166</definedName>
    <definedName name="Google_Sheet_Link_1081831242" hidden="1">PB_D87</definedName>
    <definedName name="Google_Sheet_Link_1083423139" hidden="1">PB_D820</definedName>
    <definedName name="Google_Sheet_Link_1084032335" hidden="1">PB_D306</definedName>
    <definedName name="Google_Sheet_Link_1084151999" hidden="1">PB_D19</definedName>
    <definedName name="Google_Sheet_Link_1084428594" hidden="1">PB_D1119</definedName>
    <definedName name="Google_Sheet_Link_1084755637" hidden="1">PB_D9</definedName>
    <definedName name="Google_Sheet_Link_1085225757" hidden="1">PB_D964</definedName>
    <definedName name="Google_Sheet_Link_1088035778" hidden="1">PB_D947</definedName>
    <definedName name="Google_Sheet_Link_1088095414" hidden="1">PB_D868</definedName>
    <definedName name="Google_Sheet_Link_1091210055" hidden="1">PB_D1585</definedName>
    <definedName name="Google_Sheet_Link_1091552079" hidden="1">PB_D95</definedName>
    <definedName name="Google_Sheet_Link_1092527294" hidden="1">PB_D1203</definedName>
    <definedName name="Google_Sheet_Link_1092973336" hidden="1">PB_D876</definedName>
    <definedName name="Google_Sheet_Link_109311388" hidden="1">PB_D115</definedName>
    <definedName name="Google_Sheet_Link_1093161610" hidden="1">PB_D1360</definedName>
    <definedName name="Google_Sheet_Link_1093265587" hidden="1">PB_D869</definedName>
    <definedName name="Google_Sheet_Link_1095300258" hidden="1">PB_D882</definedName>
    <definedName name="Google_Sheet_Link_1095572634" hidden="1">PB_D933</definedName>
    <definedName name="Google_Sheet_Link_109646917" hidden="1">PB_D818</definedName>
    <definedName name="Google_Sheet_Link_1096492693" hidden="1">PB_D1342</definedName>
    <definedName name="Google_Sheet_Link_1096525219" hidden="1">PB_D1189</definedName>
    <definedName name="Google_Sheet_Link_1096687702" hidden="1">PB_D1347</definedName>
    <definedName name="Google_Sheet_Link_1098029048" hidden="1">PB_D87</definedName>
    <definedName name="Google_Sheet_Link_1098150090" hidden="1">PB_D1389</definedName>
    <definedName name="Google_Sheet_Link_1098952860" hidden="1">PB_D106</definedName>
    <definedName name="Google_Sheet_Link_109928600" hidden="1">PB_D279</definedName>
    <definedName name="Google_Sheet_Link_1100308559" hidden="1">PB_D95</definedName>
    <definedName name="Google_Sheet_Link_1100407368" hidden="1">PB_D622</definedName>
    <definedName name="Google_Sheet_Link_1100958006" hidden="1">PB_D858</definedName>
    <definedName name="Google_Sheet_Link_1101037308" hidden="1">PB_D865</definedName>
    <definedName name="Google_Sheet_Link_1101192395" hidden="1">PB_D655A</definedName>
    <definedName name="Google_Sheet_Link_1102197720" hidden="1">PB_D589</definedName>
    <definedName name="Google_Sheet_Link_1102313194" hidden="1">PB_D93</definedName>
    <definedName name="Google_Sheet_Link_1103037047" hidden="1">PB_D882</definedName>
    <definedName name="Google_Sheet_Link_1103151909" hidden="1">PB_D828</definedName>
    <definedName name="Google_Sheet_Link_1103195474" hidden="1">PB_D1348</definedName>
    <definedName name="Google_Sheet_Link_1104505931" hidden="1">PB_D76</definedName>
    <definedName name="Google_Sheet_Link_1104704109" hidden="1">PB_D94</definedName>
    <definedName name="Google_Sheet_Link_1106225899" hidden="1">PB_D1238</definedName>
    <definedName name="Google_Sheet_Link_110678864" hidden="1">PB_D91</definedName>
    <definedName name="Google_Sheet_Link_1106990434" hidden="1">PB_D1148</definedName>
    <definedName name="Google_Sheet_Link_110749228" hidden="1">PB_D433</definedName>
    <definedName name="Google_Sheet_Link_1108408505" hidden="1">PB_D123</definedName>
    <definedName name="Google_Sheet_Link_1109843991" hidden="1">PB_D95</definedName>
    <definedName name="Google_Sheet_Link_1110131920" hidden="1">PB_D1408</definedName>
    <definedName name="Google_Sheet_Link_1110547032" hidden="1">PB_D888</definedName>
    <definedName name="Google_Sheet_Link_11107128" hidden="1">PB_D329</definedName>
    <definedName name="Google_Sheet_Link_1111131920" hidden="1">PB_D1345</definedName>
    <definedName name="Google_Sheet_Link_1111459490" hidden="1">PB_D95</definedName>
    <definedName name="Google_Sheet_Link_1113333239" hidden="1">PB_D820</definedName>
    <definedName name="Google_Sheet_Link_1113791159" hidden="1">PB_D829</definedName>
    <definedName name="Google_Sheet_Link_1114060988" hidden="1">PB_D63</definedName>
    <definedName name="Google_Sheet_Link_1114547831" hidden="1">PB_D1056</definedName>
    <definedName name="Google_Sheet_Link_1114665152" hidden="1">PB_D181</definedName>
    <definedName name="Google_Sheet_Link_1115319453" hidden="1">PB_D1408</definedName>
    <definedName name="Google_Sheet_Link_1115890532" hidden="1">PB_D818</definedName>
    <definedName name="Google_Sheet_Link_1116103677" hidden="1">PB_D21</definedName>
    <definedName name="Google_Sheet_Link_1116759960" hidden="1">PB_D1479</definedName>
    <definedName name="Google_Sheet_Link_112021281" hidden="1">PB_D932</definedName>
    <definedName name="Google_Sheet_Link_1120266831" hidden="1">PB_D86</definedName>
    <definedName name="Google_Sheet_Link_1120289422" hidden="1">PB_D1339</definedName>
    <definedName name="Google_Sheet_Link_1121811672" hidden="1">PB_D106</definedName>
    <definedName name="Google_Sheet_Link_1123190681" hidden="1">PB_D1333</definedName>
    <definedName name="Google_Sheet_Link_1123936570" hidden="1">PB_D869</definedName>
    <definedName name="Google_Sheet_Link_1124077473" hidden="1">PB_D1110</definedName>
    <definedName name="Google_Sheet_Link_1125519708" hidden="1">PB_D155</definedName>
    <definedName name="Google_Sheet_Link_1126728040" hidden="1">PB_D820</definedName>
    <definedName name="Google_Sheet_Link_1127038106" hidden="1">PB_D18</definedName>
    <definedName name="Google_Sheet_Link_1129166975" hidden="1">PB_D858</definedName>
    <definedName name="Google_Sheet_Link_1129377628" hidden="1">PB_D885</definedName>
    <definedName name="Google_Sheet_Link_1129890688" hidden="1">PB_D21</definedName>
    <definedName name="Google_Sheet_Link_1130941905" hidden="1">PB_D1040</definedName>
    <definedName name="Google_Sheet_Link_1131504342" hidden="1">PB_D829</definedName>
    <definedName name="Google_Sheet_Link_1131652743" hidden="1">PB_D1238</definedName>
    <definedName name="Google_Sheet_Link_1131958986" hidden="1">PB_D29</definedName>
    <definedName name="Google_Sheet_Link_1132375264" hidden="1">PB_D832</definedName>
    <definedName name="Google_Sheet_Link_1132589636" hidden="1">PB_D595</definedName>
    <definedName name="Google_Sheet_Link_1132721320" hidden="1">PB_D181</definedName>
    <definedName name="Google_Sheet_Link_1132848978" hidden="1">PB_D346</definedName>
    <definedName name="Google_Sheet_Link_1133778088" hidden="1">PB_D363</definedName>
    <definedName name="Google_Sheet_Link_113483970" hidden="1">PB_D1057</definedName>
    <definedName name="Google_Sheet_Link_1135282028" hidden="1">PB_D865</definedName>
    <definedName name="Google_Sheet_Link_1135335796" hidden="1">PB_D153</definedName>
    <definedName name="Google_Sheet_Link_1135634122" hidden="1">PB_D1059</definedName>
    <definedName name="Google_Sheet_Link_1137410046" hidden="1">PB_D903</definedName>
    <definedName name="Google_Sheet_Link_1137960390" hidden="1">PB_D1141</definedName>
    <definedName name="Google_Sheet_Link_1138944756" hidden="1">PB_D95</definedName>
    <definedName name="Google_Sheet_Link_1139670914" hidden="1">PB_D432</definedName>
    <definedName name="Google_Sheet_Link_1139806006" hidden="1">PB_D160</definedName>
    <definedName name="Google_Sheet_Link_1139893981" hidden="1">PB_D622</definedName>
    <definedName name="Google_Sheet_Link_1140061568" hidden="1">PB_D818</definedName>
    <definedName name="Google_Sheet_Link_1140801315" hidden="1">PB_D63</definedName>
    <definedName name="Google_Sheet_Link_1141790923" hidden="1">PB_D87</definedName>
    <definedName name="Google_Sheet_Link_1142632148" hidden="1">PB_D963</definedName>
    <definedName name="Google_Sheet_Link_1143017244" hidden="1">PB_D829</definedName>
    <definedName name="Google_Sheet_Link_1143342022" hidden="1">PB_D1584</definedName>
    <definedName name="Google_Sheet_Link_1143751145" hidden="1">PB_D956</definedName>
    <definedName name="Google_Sheet_Link_1143929809" hidden="1">PB_D897</definedName>
    <definedName name="Google_Sheet_Link_1145218420" hidden="1">PB_D857</definedName>
    <definedName name="Google_Sheet_Link_1145546468" hidden="1">PB_D92</definedName>
    <definedName name="Google_Sheet_Link_1145811498" hidden="1">PB_D94</definedName>
    <definedName name="Google_Sheet_Link_1147212327" hidden="1">PB_D861</definedName>
    <definedName name="Google_Sheet_Link_114773117" hidden="1">PB_D858</definedName>
    <definedName name="Google_Sheet_Link_1147878463" hidden="1">PB_D555</definedName>
    <definedName name="Google_Sheet_Link_1149769447" hidden="1">PB_D160</definedName>
    <definedName name="Google_Sheet_Link_1150214805" hidden="1">PB_D1485</definedName>
    <definedName name="Google_Sheet_Link_1151226271" hidden="1">PB_D870</definedName>
    <definedName name="Google_Sheet_Link_1151582410" hidden="1">PB_D198</definedName>
    <definedName name="Google_Sheet_Link_1152295226" hidden="1">PB_D114</definedName>
    <definedName name="Google_Sheet_Link_1154171059" hidden="1">PB_D865</definedName>
    <definedName name="Google_Sheet_Link_1156004015" hidden="1">PB_D1579</definedName>
    <definedName name="Google_Sheet_Link_1156277968" hidden="1">PB_D886</definedName>
    <definedName name="Google_Sheet_Link_1156290930" hidden="1">PB_D979</definedName>
    <definedName name="Google_Sheet_Link_1157751332" hidden="1">PB_D622</definedName>
    <definedName name="Google_Sheet_Link_1160371973" hidden="1">PB_D374</definedName>
    <definedName name="Google_Sheet_Link_11612225" hidden="1">PB_D1084</definedName>
    <definedName name="Google_Sheet_Link_1161456202" hidden="1">PB_D865</definedName>
    <definedName name="Google_Sheet_Link_1161474518" hidden="1">PB_D168</definedName>
    <definedName name="Google_Sheet_Link_1162533819" hidden="1">PB_D29</definedName>
    <definedName name="Google_Sheet_Link_1163869093" hidden="1">PB_D818</definedName>
    <definedName name="Google_Sheet_Link_1164175317" hidden="1">PB_D921</definedName>
    <definedName name="Google_Sheet_Link_1165798289" hidden="1">PB_D123</definedName>
    <definedName name="Google_Sheet_Link_1166058466" hidden="1">PB_D94</definedName>
    <definedName name="Google_Sheet_Link_1166587632" hidden="1">PB_D1369</definedName>
    <definedName name="Google_Sheet_Link_1167425351" hidden="1">PB_D269</definedName>
    <definedName name="Google_Sheet_Link_1167740264" hidden="1">PB_D1383</definedName>
    <definedName name="Google_Sheet_Link_1168623706" hidden="1">PB_D77</definedName>
    <definedName name="Google_Sheet_Link_1169016929" hidden="1">PB_D622</definedName>
    <definedName name="Google_Sheet_Link_1169435309" hidden="1">PB_D86</definedName>
    <definedName name="Google_Sheet_Link_1169919210" hidden="1">PB_D1239</definedName>
    <definedName name="Google_Sheet_Link_1169932597" hidden="1">PB_D623</definedName>
    <definedName name="Google_Sheet_Link_1170483410" hidden="1">PB_D361</definedName>
    <definedName name="Google_Sheet_Link_1170772377" hidden="1">PB_D817</definedName>
    <definedName name="Google_Sheet_Link_1170962423" hidden="1">PB_D550</definedName>
    <definedName name="Google_Sheet_Link_1171472103" hidden="1">PB_1439</definedName>
    <definedName name="Google_Sheet_Link_1171609009" hidden="1">PB_D1037</definedName>
    <definedName name="Google_Sheet_Link_1171738094" hidden="1">PB_D866</definedName>
    <definedName name="Google_Sheet_Link_1172359998" hidden="1">PB_D1219</definedName>
    <definedName name="Google_Sheet_Link_1172864052" hidden="1">PB_D1519</definedName>
    <definedName name="Google_Sheet_Link_1172873985" hidden="1">PB_D1096</definedName>
    <definedName name="Google_Sheet_Link_1173869626" hidden="1">PB_D1368</definedName>
    <definedName name="Google_Sheet_Link_1174636764" hidden="1">PB_D1054</definedName>
    <definedName name="Google_Sheet_Link_1175331584" hidden="1">PB_1587</definedName>
    <definedName name="Google_Sheet_Link_1177937838" hidden="1">PB_D828</definedName>
    <definedName name="Google_Sheet_Link_1178040812" hidden="1">PB_D33</definedName>
    <definedName name="Google_Sheet_Link_1179515957" hidden="1">PB_D1416A</definedName>
    <definedName name="Google_Sheet_Link_1179581312" hidden="1">PB_D63</definedName>
    <definedName name="Google_Sheet_Link_1179610559" hidden="1">PB_D197</definedName>
    <definedName name="Google_Sheet_Link_1179734598" hidden="1">PB_D866</definedName>
    <definedName name="Google_Sheet_Link_1179930933" hidden="1">PB_D81</definedName>
    <definedName name="Google_Sheet_Link_1179974708" hidden="1">PB_D660</definedName>
    <definedName name="Google_Sheet_Link_1181984585" hidden="1">PB_D364</definedName>
    <definedName name="Google_Sheet_Link_1183547579" hidden="1">PB_D160</definedName>
    <definedName name="Google_Sheet_Link_1183842614" hidden="1">PB_D547</definedName>
    <definedName name="Google_Sheet_Link_1184287833" hidden="1">PB_D598</definedName>
    <definedName name="Google_Sheet_Link_1184869158" hidden="1">PB_D828</definedName>
    <definedName name="Google_Sheet_Link_118540294" hidden="1">PB_D1199</definedName>
    <definedName name="Google_Sheet_Link_1185927961" hidden="1">PB_D623</definedName>
    <definedName name="Google_Sheet_Link_1186295252" hidden="1">PB_D829</definedName>
    <definedName name="Google_Sheet_Link_1187200791" hidden="1">PB_D397</definedName>
    <definedName name="Google_Sheet_Link_1188711653" hidden="1">PB_D1311</definedName>
    <definedName name="Google_Sheet_Link_1189101260" hidden="1">PB_D831</definedName>
    <definedName name="Google_Sheet_Link_1189861112" hidden="1">PB_D63</definedName>
    <definedName name="Google_Sheet_Link_1189952396" hidden="1">PB_D829</definedName>
    <definedName name="Google_Sheet_Link_1190672107" hidden="1">PB_D123</definedName>
    <definedName name="Google_Sheet_Link_1191845941" hidden="1">PB_D829</definedName>
    <definedName name="Google_Sheet_Link_1192464063" hidden="1">PB_D820</definedName>
    <definedName name="Google_Sheet_Link_1193847108" hidden="1">PB_D865</definedName>
    <definedName name="Google_Sheet_Link_1194082600" hidden="1">PB_D608</definedName>
    <definedName name="Google_Sheet_Link_1194112287" hidden="1">PB_D419</definedName>
    <definedName name="Google_Sheet_Link_1194503890" hidden="1">PB_D91</definedName>
    <definedName name="Google_Sheet_Link_1194930518" hidden="1">PB_D419</definedName>
    <definedName name="Google_Sheet_Link_119579203" hidden="1">PB_D857</definedName>
    <definedName name="Google_Sheet_Link_1196263432" hidden="1">PB_D829</definedName>
    <definedName name="Google_Sheet_Link_1196717238" hidden="1">PB_D77</definedName>
    <definedName name="Google_Sheet_Link_1197300344" hidden="1">PB_D1014</definedName>
    <definedName name="Google_Sheet_Link_1197856863" hidden="1">PB_D1514</definedName>
    <definedName name="Google_Sheet_Link_1198048220" hidden="1">PB_D123</definedName>
    <definedName name="Google_Sheet_Link_119809866" hidden="1">PB_D21</definedName>
    <definedName name="Google_Sheet_Link_1198296314" hidden="1">PB_D63</definedName>
    <definedName name="Google_Sheet_Link_1198498745" hidden="1">PB_D106</definedName>
    <definedName name="Google_Sheet_Link_119864666" hidden="1">PB_D1387</definedName>
    <definedName name="Google_Sheet_Link_1198713704" hidden="1">PB_1592</definedName>
    <definedName name="Google_Sheet_Link_1198777265" hidden="1">PB_D1234</definedName>
    <definedName name="Google_Sheet_Link_1199593696" hidden="1">PB_D434</definedName>
    <definedName name="Google_Sheet_Link_1200536973" hidden="1">PB_D869</definedName>
    <definedName name="Google_Sheet_Link_1200915855" hidden="1">PB_D949</definedName>
    <definedName name="Google_Sheet_Link_120109790" hidden="1">PB_D870</definedName>
    <definedName name="Google_Sheet_Link_1201355050" hidden="1">PB_D1372</definedName>
    <definedName name="Google_Sheet_Link_1202219935" hidden="1">PB_D21</definedName>
    <definedName name="Google_Sheet_Link_1203636335" hidden="1">PB_D1372</definedName>
    <definedName name="Google_Sheet_Link_1203765550" hidden="1">PB_D1420</definedName>
    <definedName name="Google_Sheet_Link_120626315" hidden="1">PB_D622</definedName>
    <definedName name="Google_Sheet_Link_1210461752" hidden="1">PB_D818</definedName>
    <definedName name="Google_Sheet_Link_1210471905" hidden="1">PB_D1066</definedName>
    <definedName name="Google_Sheet_Link_121104591" hidden="1">PB_D91</definedName>
    <definedName name="Google_Sheet_Link_1212587715" hidden="1">PB_D1167</definedName>
    <definedName name="Google_Sheet_Link_1212592966" hidden="1">PB_1432A</definedName>
    <definedName name="Google_Sheet_Link_1213166288" hidden="1">PB_D410</definedName>
    <definedName name="Google_Sheet_Link_1214043749" hidden="1">PB_D201</definedName>
    <definedName name="Google_Sheet_Link_1214692455" hidden="1">PB_D114</definedName>
    <definedName name="Google_Sheet_Link_1215294736" hidden="1">PB_D829</definedName>
    <definedName name="Google_Sheet_Link_1215760397" hidden="1">PB_D77</definedName>
    <definedName name="Google_Sheet_Link_1216505850" hidden="1">PB_D1585</definedName>
    <definedName name="Google_Sheet_Link_1216763690" hidden="1">PB_D384</definedName>
    <definedName name="Google_Sheet_Link_1216961159" hidden="1">PB_D622</definedName>
    <definedName name="Google_Sheet_Link_1217381538" hidden="1">PB_D386</definedName>
    <definedName name="Google_Sheet_Link_1217775052" hidden="1">PB_D897</definedName>
    <definedName name="Google_Sheet_Link_1219093028" hidden="1">PB_D128</definedName>
    <definedName name="Google_Sheet_Link_1219508797" hidden="1">PB_D359</definedName>
    <definedName name="Google_Sheet_Link_1219659329" hidden="1">PB_D861</definedName>
    <definedName name="Google_Sheet_Link_1219815554" hidden="1">PB_D1379</definedName>
    <definedName name="Google_Sheet_Link_1221328786" hidden="1">PB_D91</definedName>
    <definedName name="Google_Sheet_Link_1221668342" hidden="1">PB_D75</definedName>
    <definedName name="Google_Sheet_Link_1224050678" hidden="1">PB_D95</definedName>
    <definedName name="Google_Sheet_Link_1224229376" hidden="1">PB_D623</definedName>
    <definedName name="Google_Sheet_Link_1225652039" hidden="1">PB_D30</definedName>
    <definedName name="Google_Sheet_Link_1225952617" hidden="1">PB_D40</definedName>
    <definedName name="Google_Sheet_Link_122598149" hidden="1">PB_D123</definedName>
    <definedName name="Google_Sheet_Link_1225983130" hidden="1">PB_D1065</definedName>
    <definedName name="Google_Sheet_Link_1227539706" hidden="1">PB_D91</definedName>
    <definedName name="Google_Sheet_Link_1227918869" hidden="1">PB_1591</definedName>
    <definedName name="Google_Sheet_Link_1228730194" hidden="1">PB_D870</definedName>
    <definedName name="Google_Sheet_Link_1229224615" hidden="1">PB_D1524</definedName>
    <definedName name="Google_Sheet_Link_1230463211" hidden="1">PB_D92</definedName>
    <definedName name="Google_Sheet_Link_123125118" hidden="1">PB_D625</definedName>
    <definedName name="Google_Sheet_Link_1231286071" hidden="1">PB_D160</definedName>
    <definedName name="Google_Sheet_Link_1231296095" hidden="1">PB_D218</definedName>
    <definedName name="Google_Sheet_Link_1233017901" hidden="1">PB_D1066</definedName>
    <definedName name="Google_Sheet_Link_1233263535" hidden="1">PB_D1062</definedName>
    <definedName name="Google_Sheet_Link_1233679888" hidden="1">PB_D547</definedName>
    <definedName name="Google_Sheet_Link_1233929239" hidden="1">PB_D820</definedName>
    <definedName name="Google_Sheet_Link_1234260726" hidden="1">PB_D832</definedName>
    <definedName name="Google_Sheet_Link_1235257670" hidden="1">PB_D622</definedName>
    <definedName name="Google_Sheet_Link_1235897535" hidden="1">PB_D243</definedName>
    <definedName name="Google_Sheet_Link_1236045947" hidden="1">PB_D90</definedName>
    <definedName name="Google_Sheet_Link_1237054856" hidden="1">PB_D93</definedName>
    <definedName name="Google_Sheet_Link_1237180904" hidden="1">PB_D75</definedName>
    <definedName name="Google_Sheet_Link_1237379533" hidden="1">PB_D356</definedName>
    <definedName name="Google_Sheet_Link_1238501630" hidden="1">PB_D553</definedName>
    <definedName name="Google_Sheet_Link_1240276472" hidden="1">PB_D11</definedName>
    <definedName name="Google_Sheet_Link_1241150125" hidden="1">PB_D877</definedName>
    <definedName name="Google_Sheet_Link_1241868704" hidden="1">PB_D829</definedName>
    <definedName name="Google_Sheet_Link_1242040523" hidden="1">PB_D961</definedName>
    <definedName name="Google_Sheet_Link_1242236227" hidden="1">PB_D829</definedName>
    <definedName name="Google_Sheet_Link_1242302739" hidden="1">PB_D75</definedName>
    <definedName name="Google_Sheet_Link_1242687082" hidden="1">PB_D182</definedName>
    <definedName name="Google_Sheet_Link_1242934158" hidden="1">PB_D1381</definedName>
    <definedName name="Google_Sheet_Link_1244674307" hidden="1">PB_D823</definedName>
    <definedName name="Google_Sheet_Link_1246911524" hidden="1">PB_D152</definedName>
    <definedName name="Google_Sheet_Link_1246953889" hidden="1">PB_D95</definedName>
    <definedName name="Google_Sheet_Link_1248233131" hidden="1">PB_D75</definedName>
    <definedName name="Google_Sheet_Link_124883667" hidden="1">PB_D938</definedName>
    <definedName name="Google_Sheet_Link_1249210609" hidden="1">PB_D820</definedName>
    <definedName name="Google_Sheet_Link_1250239039" hidden="1">PB_D941</definedName>
    <definedName name="Google_Sheet_Link_1251531267" hidden="1">PB_D94</definedName>
    <definedName name="Google_Sheet_Link_1251552557" hidden="1">PB_D63</definedName>
    <definedName name="Google_Sheet_Link_1251976706" hidden="1">PB_D818</definedName>
    <definedName name="Google_Sheet_Link_1252241107" hidden="1">PB_D1566</definedName>
    <definedName name="Google_Sheet_Link_1252806213" hidden="1">PB_D870</definedName>
    <definedName name="Google_Sheet_Link_1252895855" hidden="1">PB_D96</definedName>
    <definedName name="Google_Sheet_Link_1254614439" hidden="1">PB_D1507</definedName>
    <definedName name="Google_Sheet_Link_1254974835" hidden="1">PB_D866</definedName>
    <definedName name="Google_Sheet_Link_1255324988" hidden="1">PB_D1108</definedName>
    <definedName name="Google_Sheet_Link_1255752364" hidden="1">PB_D829</definedName>
    <definedName name="Google_Sheet_Link_1256275051" hidden="1">PB_D306</definedName>
    <definedName name="Google_Sheet_Link_1258021173" hidden="1">PB_D829</definedName>
    <definedName name="Google_Sheet_Link_1258352942" hidden="1">PB_D564</definedName>
    <definedName name="Google_Sheet_Link_1261815123" hidden="1">PB_D869</definedName>
    <definedName name="Google_Sheet_Link_1262545265" hidden="1">PB_D131</definedName>
    <definedName name="Google_Sheet_Link_126275175" hidden="1">PB_D1490</definedName>
    <definedName name="Google_Sheet_Link_1263031803" hidden="1">PB_D91</definedName>
    <definedName name="Google_Sheet_Link_1263560822" hidden="1">PB_D123</definedName>
    <definedName name="Google_Sheet_Link_1263912199" hidden="1">PB_D817</definedName>
    <definedName name="Google_Sheet_Link_1264098717" hidden="1">PB_D168</definedName>
    <definedName name="Google_Sheet_Link_1265190388" hidden="1">PB_D854</definedName>
    <definedName name="Google_Sheet_Link_1265788969" hidden="1">PB_D77</definedName>
    <definedName name="Google_Sheet_Link_1266382031" hidden="1">PB_D8</definedName>
    <definedName name="Google_Sheet_Link_1266645258" hidden="1">PB_D817</definedName>
    <definedName name="Google_Sheet_Link_1267916861" hidden="1">PB_D91</definedName>
    <definedName name="Google_Sheet_Link_1267981672" hidden="1">PB_D401</definedName>
    <definedName name="Google_Sheet_Link_1270372446" hidden="1">PB_D1352</definedName>
    <definedName name="Google_Sheet_Link_1270570952" hidden="1">PB_D853</definedName>
    <definedName name="Google_Sheet_Link_1270677491" hidden="1">PB_D820</definedName>
    <definedName name="Google_Sheet_Link_127131478" hidden="1">PB_D623</definedName>
    <definedName name="Google_Sheet_Link_127174421" hidden="1">PB_D555</definedName>
    <definedName name="Google_Sheet_Link_1273715083" hidden="1">PB_D1383</definedName>
    <definedName name="Google_Sheet_Link_127372320" hidden="1">PB_D1113</definedName>
    <definedName name="Google_Sheet_Link_1273927529" hidden="1">PB_D94</definedName>
    <definedName name="Google_Sheet_Link_127411088" hidden="1">PB_D91</definedName>
    <definedName name="Google_Sheet_Link_1274295322" hidden="1">PB_D123</definedName>
    <definedName name="Google_Sheet_Link_1274556957" hidden="1">PB_D30</definedName>
    <definedName name="Google_Sheet_Link_1275330559" hidden="1">PB_D830</definedName>
    <definedName name="Google_Sheet_Link_1275567761" hidden="1">PB_D197</definedName>
    <definedName name="Google_Sheet_Link_1275694091" hidden="1">PB_D829</definedName>
    <definedName name="Google_Sheet_Link_1277442905" hidden="1">PB_D92</definedName>
    <definedName name="Google_Sheet_Link_1277710448" hidden="1">PB_D200</definedName>
    <definedName name="Google_Sheet_Link_127778011" hidden="1">PB_D63</definedName>
    <definedName name="Google_Sheet_Link_1277909828" hidden="1">PB_D865</definedName>
    <definedName name="Google_Sheet_Link_1278365899" hidden="1">PB_D106</definedName>
    <definedName name="Google_Sheet_Link_1278922118" hidden="1">PB_D557</definedName>
    <definedName name="Google_Sheet_Link_127943211" hidden="1">PB_D1475</definedName>
    <definedName name="Google_Sheet_Link_1280713825" hidden="1">PB_D512</definedName>
    <definedName name="Google_Sheet_Link_1281526210" hidden="1">PB_D863</definedName>
    <definedName name="Google_Sheet_Link_1281534548" hidden="1">PB_1588</definedName>
    <definedName name="Google_Sheet_Link_1282072179" hidden="1">PB_D123</definedName>
    <definedName name="Google_Sheet_Link_1282576843" hidden="1">PB_D829</definedName>
    <definedName name="Google_Sheet_Link_1283117076" hidden="1">PB_D1001</definedName>
    <definedName name="Google_Sheet_Link_1283872174" hidden="1">PB_D870</definedName>
    <definedName name="Google_Sheet_Link_1285260291" hidden="1">PB_D858</definedName>
    <definedName name="Google_Sheet_Link_1285786154" hidden="1">PB_D865</definedName>
    <definedName name="Google_Sheet_Link_1287107303" hidden="1">PB_D560</definedName>
    <definedName name="Google_Sheet_Link_1287582394" hidden="1">PB_D312</definedName>
    <definedName name="Google_Sheet_Link_1287776450" hidden="1">PB_D1492</definedName>
    <definedName name="Google_Sheet_Link_128822529" hidden="1">PB_D858</definedName>
    <definedName name="Google_Sheet_Link_128825973" hidden="1">PB_D865</definedName>
    <definedName name="Google_Sheet_Link_1288865556" hidden="1">PB_D869</definedName>
    <definedName name="Google_Sheet_Link_1289677335" hidden="1">PB_D832</definedName>
    <definedName name="Google_Sheet_Link_1290550766" hidden="1">PB_D93</definedName>
    <definedName name="Google_Sheet_Link_1291542237" hidden="1">PB_D623</definedName>
    <definedName name="Google_Sheet_Link_1291658436" hidden="1">PB_D853</definedName>
    <definedName name="Google_Sheet_Link_1293834488" hidden="1">PB_D974</definedName>
    <definedName name="Google_Sheet_Link_1294450037" hidden="1">PB_D96</definedName>
    <definedName name="Google_Sheet_Link_129452873" hidden="1">PB_D1044</definedName>
    <definedName name="Google_Sheet_Link_1295039996" hidden="1">PB_D90</definedName>
    <definedName name="Google_Sheet_Link_1295857225" hidden="1">PB_D92</definedName>
    <definedName name="Google_Sheet_Link_129609207" hidden="1">PB_D884</definedName>
    <definedName name="Google_Sheet_Link_129639420" hidden="1">PB_D91</definedName>
    <definedName name="Google_Sheet_Link_1296566704" hidden="1">PB_D820</definedName>
    <definedName name="Google_Sheet_Link_1296635309" hidden="1">PB_D1576</definedName>
    <definedName name="Google_Sheet_Link_129915513" hidden="1">PB_D23</definedName>
    <definedName name="Google_Sheet_Link_1299285918" hidden="1">PB_D1166</definedName>
    <definedName name="Google_Sheet_Link_1299732930" hidden="1">PB_D1199</definedName>
    <definedName name="Google_Sheet_Link_1300145708" hidden="1">PB_D820</definedName>
    <definedName name="Google_Sheet_Link_1304542418" hidden="1">PB_D868</definedName>
    <definedName name="Google_Sheet_Link_1304988035" hidden="1">PB_D1060</definedName>
    <definedName name="Google_Sheet_Link_1305768138" hidden="1">PB_D1089</definedName>
    <definedName name="Google_Sheet_Link_130685955" hidden="1">PB_D157</definedName>
    <definedName name="Google_Sheet_Link_1307252071" hidden="1">PB_D269</definedName>
    <definedName name="Google_Sheet_Link_1307338271" hidden="1">PB_1593</definedName>
    <definedName name="Google_Sheet_Link_1308087828" hidden="1">PB_D1359</definedName>
    <definedName name="Google_Sheet_Link_1308575621" hidden="1">PB_D863</definedName>
    <definedName name="Google_Sheet_Link_1308794450" hidden="1">PB_D556</definedName>
    <definedName name="Google_Sheet_Link_130912576" hidden="1">PB_D623</definedName>
    <definedName name="Google_Sheet_Link_1310413026" hidden="1">PB_D556</definedName>
    <definedName name="Google_Sheet_Link_1310463017" hidden="1">PB_D514</definedName>
    <definedName name="Google_Sheet_Link_1310850117" hidden="1">PB_D1410</definedName>
    <definedName name="Google_Sheet_Link_1312167361" hidden="1">PB_D1065</definedName>
    <definedName name="Google_Sheet_Link_1313439509" hidden="1">PB_D244</definedName>
    <definedName name="Google_Sheet_Link_1313607193" hidden="1">PB_D865</definedName>
    <definedName name="Google_Sheet_Link_1314591904" hidden="1">PB_D1121</definedName>
    <definedName name="Google_Sheet_Link_1314683367" hidden="1">PB_D623</definedName>
    <definedName name="Google_Sheet_Link_1316916161" hidden="1">PB_D86</definedName>
    <definedName name="Google_Sheet_Link_1318887760" hidden="1">PB_D199</definedName>
    <definedName name="Google_Sheet_Link_1321752541" hidden="1">PB_D95</definedName>
    <definedName name="Google_Sheet_Link_1322017820" hidden="1">PB_D890</definedName>
    <definedName name="Google_Sheet_Link_1322402685" hidden="1">PB_D817</definedName>
    <definedName name="Google_Sheet_Link_1324589697" hidden="1">PB_D875</definedName>
    <definedName name="Google_Sheet_Link_1324909887" hidden="1">PB_D1087</definedName>
    <definedName name="Google_Sheet_Link_1325069591" hidden="1">PB_D989</definedName>
    <definedName name="Google_Sheet_Link_1325362072" hidden="1">PB_D262</definedName>
    <definedName name="Google_Sheet_Link_1325776755" hidden="1">PB_D87</definedName>
    <definedName name="Google_Sheet_Link_1326084904" hidden="1">PB_D123</definedName>
    <definedName name="Google_Sheet_Link_1326278919" hidden="1">PB_D856</definedName>
    <definedName name="Google_Sheet_Link_1326925615" hidden="1">PB_D123</definedName>
    <definedName name="Google_Sheet_Link_1327461563" hidden="1">PB_D1123</definedName>
    <definedName name="Google_Sheet_Link_1327921176" hidden="1">PB_D282</definedName>
    <definedName name="Google_Sheet_Link_1328638824" hidden="1">PB_D1076</definedName>
    <definedName name="Google_Sheet_Link_1329308818" hidden="1">PB_D557</definedName>
    <definedName name="Google_Sheet_Link_1330105391" hidden="1">PB_D1207</definedName>
    <definedName name="Google_Sheet_Link_1330236136" hidden="1">PB_D75</definedName>
    <definedName name="Google_Sheet_Link_1331202350" hidden="1">PB_D106</definedName>
    <definedName name="Google_Sheet_Link_1331429619" hidden="1">PB_D18</definedName>
    <definedName name="Google_Sheet_Link_1331815659" hidden="1">PB_D864</definedName>
    <definedName name="Google_Sheet_Link_1333392157" hidden="1">PB_D817</definedName>
    <definedName name="Google_Sheet_Link_1333443109" hidden="1">PB_D1409</definedName>
    <definedName name="Google_Sheet_Link_1333451403" hidden="1">PB_D95</definedName>
    <definedName name="Google_Sheet_Link_1334293794" hidden="1">PB_D1560</definedName>
    <definedName name="Google_Sheet_Link_1334779753" hidden="1">PB_D820</definedName>
    <definedName name="Google_Sheet_Link_1335081174" hidden="1">PB_D336</definedName>
    <definedName name="Google_Sheet_Link_1336511887" hidden="1">PB_D91</definedName>
    <definedName name="Google_Sheet_Link_1338004104" hidden="1">PB_D887</definedName>
    <definedName name="Google_Sheet_Link_1338131534" hidden="1">PB_D369</definedName>
    <definedName name="Google_Sheet_Link_1338203533" hidden="1">PB_D466</definedName>
    <definedName name="Google_Sheet_Link_1339770003" hidden="1">PB_D938</definedName>
    <definedName name="Google_Sheet_Link_1339801002" hidden="1">PB_1590</definedName>
    <definedName name="Google_Sheet_Link_134030445" hidden="1">PB_D123</definedName>
    <definedName name="Google_Sheet_Link_134039896" hidden="1">PB_D93</definedName>
    <definedName name="Google_Sheet_Link_1340503686" hidden="1">PB_D817</definedName>
    <definedName name="Google_Sheet_Link_1342043992" hidden="1">PB_D1038</definedName>
    <definedName name="Google_Sheet_Link_1342206960" hidden="1">PB_D969</definedName>
    <definedName name="Google_Sheet_Link_1343578595" hidden="1">PB_D1052</definedName>
    <definedName name="Google_Sheet_Link_1345293398" hidden="1">PB_D622</definedName>
    <definedName name="Google_Sheet_Link_1345630866" hidden="1">PB_D1028</definedName>
    <definedName name="Google_Sheet_Link_1345843875" hidden="1">PB_D827</definedName>
    <definedName name="Google_Sheet_Link_1345913874" hidden="1">PB_D930</definedName>
    <definedName name="Google_Sheet_Link_1347812207" hidden="1">PB_D1012</definedName>
    <definedName name="Google_Sheet_Link_1348105133" hidden="1">PB_D603</definedName>
    <definedName name="Google_Sheet_Link_1349292754" hidden="1">PB_D829</definedName>
    <definedName name="Google_Sheet_Link_1349293103" hidden="1">PB_D1368</definedName>
    <definedName name="Google_Sheet_Link_1350658534" hidden="1">PB_D831</definedName>
    <definedName name="Google_Sheet_Link_1351430120" hidden="1">PB_D829</definedName>
    <definedName name="Google_Sheet_Link_1351643197" hidden="1">PB_D831</definedName>
    <definedName name="Google_Sheet_Link_1352070584" hidden="1">PB_D880</definedName>
    <definedName name="Google_Sheet_Link_1352262760" hidden="1">PB_D17</definedName>
    <definedName name="Google_Sheet_Link_1352790708" hidden="1">PB_D63</definedName>
    <definedName name="Google_Sheet_Link_135370980" hidden="1">PB_D1370</definedName>
    <definedName name="Google_Sheet_Link_1354138583" hidden="1">PB_D623</definedName>
    <definedName name="Google_Sheet_Link_1354203161" hidden="1">PB_D865</definedName>
    <definedName name="Google_Sheet_Link_135564418" hidden="1">PB_D820</definedName>
    <definedName name="Google_Sheet_Link_135797189" hidden="1">PB_D1328</definedName>
    <definedName name="Google_Sheet_Link_1358645534" hidden="1">PB_D95</definedName>
    <definedName name="Google_Sheet_Link_1360247498" hidden="1">PB_D1585</definedName>
    <definedName name="Google_Sheet_Link_1360839993" hidden="1">PB_D369</definedName>
    <definedName name="Google_Sheet_Link_1361928702" hidden="1">PB_D1570</definedName>
    <definedName name="Google_Sheet_Link_1362069601" hidden="1">PB_D410</definedName>
    <definedName name="Google_Sheet_Link_136240886" hidden="1">PB_D433</definedName>
    <definedName name="Google_Sheet_Link_1362560565" hidden="1">PB_D820</definedName>
    <definedName name="Google_Sheet_Link_1362676035" hidden="1">PB_D1031</definedName>
    <definedName name="Google_Sheet_Link_1362695766" hidden="1">PB_D94</definedName>
    <definedName name="Google_Sheet_Link_1363003422" hidden="1">PB_D1484</definedName>
    <definedName name="Google_Sheet_Link_1363279908" hidden="1">PB_D1387</definedName>
    <definedName name="Google_Sheet_Link_1363965613" hidden="1">PB_D610</definedName>
    <definedName name="Google_Sheet_Link_1364412510" hidden="1">PB_D829</definedName>
    <definedName name="Google_Sheet_Link_1364772925" hidden="1">PB_D91</definedName>
    <definedName name="Google_Sheet_Link_1364822207" hidden="1">PB_D502</definedName>
    <definedName name="Google_Sheet_Link_136494862" hidden="1">PB_D8</definedName>
    <definedName name="Google_Sheet_Link_1365030071" hidden="1">PB_D219</definedName>
    <definedName name="Google_Sheet_Link_1365847940" hidden="1">PB_D622</definedName>
    <definedName name="Google_Sheet_Link_136633435" hidden="1">PB_D95</definedName>
    <definedName name="Google_Sheet_Link_1366396246" hidden="1">PB_D301</definedName>
    <definedName name="Google_Sheet_Link_136657627" hidden="1">PB_D114</definedName>
    <definedName name="Google_Sheet_Link_136739041" hidden="1">PB_D96</definedName>
    <definedName name="Google_Sheet_Link_1367633328" hidden="1">PB_D853</definedName>
    <definedName name="Google_Sheet_Link_1368644036" hidden="1">PB_D1045</definedName>
    <definedName name="Google_Sheet_Link_1368788658" hidden="1">PB_D1005</definedName>
    <definedName name="Google_Sheet_Link_136886911" hidden="1">PB_D45</definedName>
    <definedName name="Google_Sheet_Link_1369052557" hidden="1">PB_D96</definedName>
    <definedName name="Google_Sheet_Link_1369422545" hidden="1">PB_D1205</definedName>
    <definedName name="Google_Sheet_Link_1370317729" hidden="1">PB_D870</definedName>
    <definedName name="Google_Sheet_Link_1370365909" hidden="1">PB_D1373</definedName>
    <definedName name="Google_Sheet_Link_1370951703" hidden="1">PB_D155</definedName>
    <definedName name="Google_Sheet_Link_1371025891" hidden="1">PB_D1116</definedName>
    <definedName name="Google_Sheet_Link_1372386778" hidden="1">PB_D123</definedName>
    <definedName name="Google_Sheet_Link_1373255023" hidden="1">PB_D21</definedName>
    <definedName name="Google_Sheet_Link_1373365038" hidden="1">PB_D95</definedName>
    <definedName name="Google_Sheet_Link_1374001430" hidden="1">PB_D251</definedName>
    <definedName name="Google_Sheet_Link_1375496339" hidden="1">PB_D866</definedName>
    <definedName name="Google_Sheet_Link_1375503109" hidden="1">PB_D922</definedName>
    <definedName name="Google_Sheet_Link_1375567857" hidden="1">PB_1437</definedName>
    <definedName name="Google_Sheet_Link_1375771638" hidden="1">PB_D862</definedName>
    <definedName name="Google_Sheet_Link_1375839809" hidden="1">PB_D76</definedName>
    <definedName name="Google_Sheet_Link_1376586843" hidden="1">PB_D853</definedName>
    <definedName name="Google_Sheet_Link_137670638" hidden="1">PB_D1050</definedName>
    <definedName name="Google_Sheet_Link_1376839013" hidden="1">PB_D1084</definedName>
    <definedName name="Google_Sheet_Link_1377183957" hidden="1">PB_D928</definedName>
    <definedName name="Google_Sheet_Link_1377198586" hidden="1">PB_D203</definedName>
    <definedName name="Google_Sheet_Link_1377373395" hidden="1">PB_D29</definedName>
    <definedName name="Google_Sheet_Link_1377653241" hidden="1">PB_D831</definedName>
    <definedName name="Google_Sheet_Link_137941262" hidden="1">PB_D1197</definedName>
    <definedName name="Google_Sheet_Link_1379640508" hidden="1">PB_D865</definedName>
    <definedName name="Google_Sheet_Link_1382237769" hidden="1">PB_D922</definedName>
    <definedName name="Google_Sheet_Link_1382304606" hidden="1">PB_D16</definedName>
    <definedName name="Google_Sheet_Link_1382464306" hidden="1">PB_D91</definedName>
    <definedName name="Google_Sheet_Link_1382746987" hidden="1">PB_D309</definedName>
    <definedName name="Google_Sheet_Link_138321927" hidden="1">PB_D1578</definedName>
    <definedName name="Google_Sheet_Link_1383759727" hidden="1">PB_D155</definedName>
    <definedName name="Google_Sheet_Link_1383867483" hidden="1">PB_D1074</definedName>
    <definedName name="Google_Sheet_Link_138398330" hidden="1">PB_D91</definedName>
    <definedName name="Google_Sheet_Link_1385501039" hidden="1">PB_D17</definedName>
    <definedName name="Google_Sheet_Link_1386877269" hidden="1">PB_D1019</definedName>
    <definedName name="Google_Sheet_Link_1387190699" hidden="1">PB_D818</definedName>
    <definedName name="Google_Sheet_Link_1387215246" hidden="1">PB_D854</definedName>
    <definedName name="Google_Sheet_Link_1387841570" hidden="1">PB_D858</definedName>
    <definedName name="Google_Sheet_Link_1387896576" hidden="1">PB_D820</definedName>
    <definedName name="Google_Sheet_Link_1388300261" hidden="1">PB_D1002</definedName>
    <definedName name="Google_Sheet_Link_1388834766" hidden="1">PB_D861</definedName>
    <definedName name="Google_Sheet_Link_1389509805" hidden="1">PB_D557</definedName>
    <definedName name="Google_Sheet_Link_1389883063" hidden="1">PB_664</definedName>
    <definedName name="Google_Sheet_Link_1391203303" hidden="1">PB_D831</definedName>
    <definedName name="Google_Sheet_Link_1391887304" hidden="1">PB_D412</definedName>
    <definedName name="Google_Sheet_Link_1392266660" hidden="1">PB_D829</definedName>
    <definedName name="Google_Sheet_Link_1392555637" hidden="1">PB_D1115</definedName>
    <definedName name="Google_Sheet_Link_139279490" hidden="1">PB_D202</definedName>
    <definedName name="Google_Sheet_Link_1394054784" hidden="1">PB_D247</definedName>
    <definedName name="Google_Sheet_Link_139410097" hidden="1">PB_D829</definedName>
    <definedName name="Google_Sheet_Link_1395677267" hidden="1">PB_D1577</definedName>
    <definedName name="Google_Sheet_Link_1396667239" hidden="1">PB_D869</definedName>
    <definedName name="Google_Sheet_Link_1396979469" hidden="1">PB_D1312</definedName>
    <definedName name="Google_Sheet_Link_1397422452" hidden="1">PB_D954</definedName>
    <definedName name="Google_Sheet_Link_1397744886" hidden="1">PB_D817</definedName>
    <definedName name="Google_Sheet_Link_1398269066" hidden="1">PB_D1189</definedName>
    <definedName name="Google_Sheet_Link_1398437503" hidden="1">PB_D16</definedName>
    <definedName name="Google_Sheet_Link_1399136383" hidden="1">PB_D863</definedName>
    <definedName name="Google_Sheet_Link_1399538136" hidden="1">PB_D918</definedName>
    <definedName name="Google_Sheet_Link_1399624764" hidden="1">PB_D106</definedName>
    <definedName name="Google_Sheet_Link_1400305179" hidden="1">PB_D879</definedName>
    <definedName name="Google_Sheet_Link_1401586338" hidden="1">PB_D957</definedName>
    <definedName name="Google_Sheet_Link_1401617875" hidden="1">PB_D95</definedName>
    <definedName name="Google_Sheet_Link_1402949902" hidden="1">PB_D1496</definedName>
    <definedName name="Google_Sheet_Link_1403427480" hidden="1">PB_D649A</definedName>
    <definedName name="Google_Sheet_Link_1404168129" hidden="1">PB_D196</definedName>
    <definedName name="Google_Sheet_Link_1404478220" hidden="1">PB_D1026</definedName>
    <definedName name="Google_Sheet_Link_140482098" hidden="1">PB_D96</definedName>
    <definedName name="Google_Sheet_Link_1405248139" hidden="1">PB_D95</definedName>
    <definedName name="Google_Sheet_Link_1405932547" hidden="1">PB_1587</definedName>
    <definedName name="Google_Sheet_Link_1406395143" hidden="1">PB_D829</definedName>
    <definedName name="Google_Sheet_Link_1406754947" hidden="1">PB_D1382</definedName>
    <definedName name="Google_Sheet_Link_1409099995" hidden="1">PB_D865</definedName>
    <definedName name="Google_Sheet_Link_1410052222" hidden="1">PB_D656A</definedName>
    <definedName name="Google_Sheet_Link_1411003054" hidden="1">PB_D829</definedName>
    <definedName name="Google_Sheet_Link_1412079161" hidden="1">PB_D1585</definedName>
    <definedName name="Google_Sheet_Link_1412463110" hidden="1">PB_D829</definedName>
    <definedName name="Google_Sheet_Link_1412643501" hidden="1">PB_D123</definedName>
    <definedName name="Google_Sheet_Link_1412715692" hidden="1">PB_D385</definedName>
    <definedName name="Google_Sheet_Link_1413490745" hidden="1">PB_D93</definedName>
    <definedName name="Google_Sheet_Link_1416158166" hidden="1">PB_D1579</definedName>
    <definedName name="Google_Sheet_Link_1416168451" hidden="1">PB_D603</definedName>
    <definedName name="Google_Sheet_Link_1417202832" hidden="1">PB_D1346</definedName>
    <definedName name="Google_Sheet_Link_1417513862" hidden="1">PB_D873</definedName>
    <definedName name="Google_Sheet_Link_1417682969" hidden="1">PB_D123</definedName>
    <definedName name="Google_Sheet_Link_1417872552" hidden="1">PB_D199</definedName>
    <definedName name="Google_Sheet_Link_1418396450" hidden="1">PB_D216</definedName>
    <definedName name="Google_Sheet_Link_141841055" hidden="1">PB_D1207</definedName>
    <definedName name="Google_Sheet_Link_1418531311" hidden="1">PB_D870</definedName>
    <definedName name="Google_Sheet_Link_1418790184" hidden="1">PB_D1078</definedName>
    <definedName name="Google_Sheet_Link_1419051788" hidden="1">PB_D87</definedName>
    <definedName name="Google_Sheet_Link_1419109697" hidden="1">PB_D21</definedName>
    <definedName name="Google_Sheet_Link_1419162189" hidden="1">PB_D94</definedName>
    <definedName name="Google_Sheet_Link_1419295495" hidden="1">PB_D155</definedName>
    <definedName name="Google_Sheet_Link_1421327422" hidden="1">PB_D865</definedName>
    <definedName name="Google_Sheet_Link_1421485653" hidden="1">PB_D64</definedName>
    <definedName name="Google_Sheet_Link_1422294206" hidden="1">PB_D857</definedName>
    <definedName name="Google_Sheet_Link_142348345" hidden="1">PB_D1022</definedName>
    <definedName name="Google_Sheet_Link_1423522754" hidden="1">PB_D63</definedName>
    <definedName name="Google_Sheet_Link_1424437811" hidden="1">PB_D1236</definedName>
    <definedName name="Google_Sheet_Link_1424736406" hidden="1">PB_D663</definedName>
    <definedName name="Google_Sheet_Link_1426361368" hidden="1">PB_D160</definedName>
    <definedName name="Google_Sheet_Link_1426445894" hidden="1">PB_D11</definedName>
    <definedName name="Google_Sheet_Link_1427531294" hidden="1">PB_D95</definedName>
    <definedName name="Google_Sheet_Link_1428943677" hidden="1">PB_D1468</definedName>
    <definedName name="Google_Sheet_Link_1428966034" hidden="1">PB_D93</definedName>
    <definedName name="Google_Sheet_Link_1429978257" hidden="1">PB_D1381</definedName>
    <definedName name="Google_Sheet_Link_1430517108" hidden="1">PB_D934</definedName>
    <definedName name="Google_Sheet_Link_143052481" hidden="1">PB_D858</definedName>
    <definedName name="Google_Sheet_Link_143119642" hidden="1">PB_D76</definedName>
    <definedName name="Google_Sheet_Link_1431589216" hidden="1">PB_D829</definedName>
    <definedName name="Google_Sheet_Link_1433481715" hidden="1">PB_D829</definedName>
    <definedName name="Google_Sheet_Link_1433809759" hidden="1">PB_D18</definedName>
    <definedName name="Google_Sheet_Link_1434888068" hidden="1">PB_D865</definedName>
    <definedName name="Google_Sheet_Link_1438437763" hidden="1">PB_D1056</definedName>
    <definedName name="Google_Sheet_Link_1439381232" hidden="1">PB_D311</definedName>
    <definedName name="Google_Sheet_Link_1440141254" hidden="1">PB_D870</definedName>
    <definedName name="Google_Sheet_Link_1441150820" hidden="1">PB_D306</definedName>
    <definedName name="Google_Sheet_Link_1441773930" hidden="1">PB_D40</definedName>
    <definedName name="Google_Sheet_Link_1442435060" hidden="1">PB_D1571</definedName>
    <definedName name="Google_Sheet_Link_1442451175" hidden="1">PB_D411</definedName>
    <definedName name="Google_Sheet_Link_144296059" hidden="1">PB_D879</definedName>
    <definedName name="Google_Sheet_Link_1443026503" hidden="1">PB_D182</definedName>
    <definedName name="Google_Sheet_Link_1443389705" hidden="1">PB_D1495</definedName>
    <definedName name="Google_Sheet_Link_1444262190" hidden="1">PB_D817</definedName>
    <definedName name="Google_Sheet_Link_1444353566" hidden="1">PB_D1196</definedName>
    <definedName name="Google_Sheet_Link_144461343" hidden="1">PB_D358</definedName>
    <definedName name="Google_Sheet_Link_1444828852" hidden="1">PB_D160</definedName>
    <definedName name="Google_Sheet_Link_1446089131" hidden="1">PB_D87</definedName>
    <definedName name="Google_Sheet_Link_1446760108" hidden="1">PB_D91</definedName>
    <definedName name="Google_Sheet_Link_1447276325" hidden="1">PB_D1074</definedName>
    <definedName name="Google_Sheet_Link_1447621221" hidden="1">PB_D870</definedName>
    <definedName name="Google_Sheet_Link_1448896205" hidden="1">PB_D858</definedName>
    <definedName name="Google_Sheet_Link_1450316605" hidden="1">PB_D622</definedName>
    <definedName name="Google_Sheet_Link_1450372854" hidden="1">PB_D287</definedName>
    <definedName name="Google_Sheet_Link_1450590679" hidden="1">PB_D830</definedName>
    <definedName name="Google_Sheet_Link_1452108598" hidden="1">PB_D817</definedName>
    <definedName name="Google_Sheet_Link_145263047" hidden="1">PB_D419</definedName>
    <definedName name="Google_Sheet_Link_1452981177" hidden="1">PB_D1089</definedName>
    <definedName name="Google_Sheet_Link_145471905" hidden="1">PB_D623</definedName>
    <definedName name="Google_Sheet_Link_145488740" hidden="1">PB_D95</definedName>
    <definedName name="Google_Sheet_Link_1455551273" hidden="1">PB_D649A</definedName>
    <definedName name="Google_Sheet_Link_1456199904" hidden="1">PB_D123</definedName>
    <definedName name="Google_Sheet_Link_1456945624" hidden="1">PB_D865</definedName>
    <definedName name="Google_Sheet_Link_1458572192" hidden="1">PB_D1386</definedName>
    <definedName name="Google_Sheet_Link_1460289151" hidden="1">PB_D89</definedName>
    <definedName name="Google_Sheet_Link_1461106277" hidden="1">PB_D858</definedName>
    <definedName name="Google_Sheet_Link_1461504506" hidden="1">PB_D92</definedName>
    <definedName name="Google_Sheet_Link_1462257550" hidden="1">PB_D44</definedName>
    <definedName name="Google_Sheet_Link_1462662201" hidden="1">PB_D959</definedName>
    <definedName name="Google_Sheet_Link_146350961" hidden="1">PB_D952</definedName>
    <definedName name="Google_Sheet_Link_1464259474" hidden="1">PB_D92</definedName>
    <definedName name="Google_Sheet_Link_1464419536" hidden="1">PB_D63</definedName>
    <definedName name="Google_Sheet_Link_1468524872" hidden="1">PB_D853</definedName>
    <definedName name="Google_Sheet_Link_1469406569" hidden="1">PB_D829</definedName>
    <definedName name="Google_Sheet_Link_1470797405" hidden="1">PB_D926</definedName>
    <definedName name="Google_Sheet_Link_1470970423" hidden="1">PB_D1032</definedName>
    <definedName name="Google_Sheet_Link_1471653787" hidden="1">PB_D827</definedName>
    <definedName name="Google_Sheet_Link_147398185" hidden="1">PB_D410</definedName>
    <definedName name="Google_Sheet_Link_1474178938" hidden="1">PB_D64</definedName>
    <definedName name="Google_Sheet_Link_1474557000" hidden="1">PB_D855</definedName>
    <definedName name="Google_Sheet_Link_1475289997" hidden="1">PB_D829</definedName>
    <definedName name="Google_Sheet_Link_1475437220" hidden="1">PB_D1192</definedName>
    <definedName name="Google_Sheet_Link_1476757020" hidden="1">PB_D63</definedName>
    <definedName name="Google_Sheet_Link_1476761702" hidden="1">PB_D1343</definedName>
    <definedName name="Google_Sheet_Link_1476823709" hidden="1">PB_D897</definedName>
    <definedName name="Google_Sheet_Link_1476971670" hidden="1">PB_D1378</definedName>
    <definedName name="Google_Sheet_Link_1477507324" hidden="1">PB_D112</definedName>
    <definedName name="Google_Sheet_Link_1477869451" hidden="1">PB_D1023</definedName>
    <definedName name="Google_Sheet_Link_1478182858" hidden="1">PB_D1174</definedName>
    <definedName name="Google_Sheet_Link_1478516950" hidden="1">PB_D306</definedName>
    <definedName name="Google_Sheet_Link_1479610562" hidden="1">PB_D1050</definedName>
    <definedName name="Google_Sheet_Link_1479936646" hidden="1">PB_D242</definedName>
    <definedName name="Google_Sheet_Link_1480114308" hidden="1">PB_D95</definedName>
    <definedName name="Google_Sheet_Link_1481617782" hidden="1">PB_D235</definedName>
    <definedName name="Google_Sheet_Link_1481998353" hidden="1">PB_D160</definedName>
    <definedName name="Google_Sheet_Link_1482288792" hidden="1">PB_D951</definedName>
    <definedName name="Google_Sheet_Link_1482667359" hidden="1">PB_661</definedName>
    <definedName name="Google_Sheet_Link_1483010896" hidden="1">PB_D899</definedName>
    <definedName name="Google_Sheet_Link_148338123" hidden="1">PB_D865</definedName>
    <definedName name="Google_Sheet_Link_1483450525" hidden="1">PB_D888</definedName>
    <definedName name="Google_Sheet_Link_1483580389" hidden="1">PB_D623</definedName>
    <definedName name="Google_Sheet_Link_1483863551" hidden="1">PB_D106</definedName>
    <definedName name="Google_Sheet_Link_1484677517" hidden="1">PB_D899</definedName>
    <definedName name="Google_Sheet_Link_1486031954" hidden="1">PB_1591</definedName>
    <definedName name="Google_Sheet_Link_148665945" hidden="1">PB_D829</definedName>
    <definedName name="Google_Sheet_Link_1487240735" hidden="1">PB_D622</definedName>
    <definedName name="Google_Sheet_Link_148801631" hidden="1">PB_D1413</definedName>
    <definedName name="Google_Sheet_Link_1488610746" hidden="1">PB_D858</definedName>
    <definedName name="Google_Sheet_Link_1489392569" hidden="1">PB_D603</definedName>
    <definedName name="Google_Sheet_Link_1489720327" hidden="1">PB_D29</definedName>
    <definedName name="Google_Sheet_Link_1490238030" hidden="1">PB_D869</definedName>
    <definedName name="Google_Sheet_Link_1490527259" hidden="1">PB_D570</definedName>
    <definedName name="Google_Sheet_Link_149117333" hidden="1">PB_D1020</definedName>
    <definedName name="Google_Sheet_Link_149160859" hidden="1">PB_D95</definedName>
    <definedName name="Google_Sheet_Link_1492063661" hidden="1">PB_D829</definedName>
    <definedName name="Google_Sheet_Link_1492580839" hidden="1">PB_D829</definedName>
    <definedName name="Google_Sheet_Link_1492986628" hidden="1">PB_D181</definedName>
    <definedName name="Google_Sheet_Link_1493002896" hidden="1">PB_D92</definedName>
    <definedName name="Google_Sheet_Link_1493512984" hidden="1">PB_D1493</definedName>
    <definedName name="Google_Sheet_Link_1493518463" hidden="1">PB_D1128</definedName>
    <definedName name="Google_Sheet_Link_1495819475" hidden="1">PB_D622</definedName>
    <definedName name="Google_Sheet_Link_1496189583" hidden="1">PB_D95</definedName>
    <definedName name="Google_Sheet_Link_1497333902" hidden="1">PB_D829</definedName>
    <definedName name="Google_Sheet_Link_149734255" hidden="1">PB_D864</definedName>
    <definedName name="Google_Sheet_Link_1498770652" hidden="1">PB_D896</definedName>
    <definedName name="Google_Sheet_Link_1498939402" hidden="1">PB_D91</definedName>
    <definedName name="Google_Sheet_Link_1499531178" hidden="1">PB_D832</definedName>
    <definedName name="Google_Sheet_Link_1501207837" hidden="1">PB_D95</definedName>
    <definedName name="Google_Sheet_Link_1501617732" hidden="1">PB_D865</definedName>
    <definedName name="Google_Sheet_Link_1501908664" hidden="1">PB_D437</definedName>
    <definedName name="Google_Sheet_Link_1502437435" hidden="1">PB_D885</definedName>
    <definedName name="Google_Sheet_Link_1503223273" hidden="1">PB_D818</definedName>
    <definedName name="Google_Sheet_Link_1503374951" hidden="1">PB_D123</definedName>
    <definedName name="Google_Sheet_Link_1503589089" hidden="1">PB_D589</definedName>
    <definedName name="Google_Sheet_Link_1504277355" hidden="1">PB_D869</definedName>
    <definedName name="Google_Sheet_Link_1504353970" hidden="1">PB_D349</definedName>
    <definedName name="Google_Sheet_Link_150622435" hidden="1">PB_D615</definedName>
    <definedName name="Google_Sheet_Link_1506493727" hidden="1">PB_D895</definedName>
    <definedName name="Google_Sheet_Link_1507599152" hidden="1">PB_D829</definedName>
    <definedName name="Google_Sheet_Link_1508255754" hidden="1">PB_D95</definedName>
    <definedName name="Google_Sheet_Link_1509405" hidden="1">PB_D123</definedName>
    <definedName name="Google_Sheet_Link_1510623482" hidden="1">PB_D216</definedName>
    <definedName name="Google_Sheet_Link_1511435223" hidden="1">PB_D11</definedName>
    <definedName name="Google_Sheet_Link_1512208073" hidden="1">PB_D106</definedName>
    <definedName name="Google_Sheet_Link_1512304477" hidden="1">PB_D473</definedName>
    <definedName name="Google_Sheet_Link_1512608295" hidden="1">PB_D1508</definedName>
    <definedName name="Google_Sheet_Link_1514045144" hidden="1">PB_D106</definedName>
    <definedName name="Google_Sheet_Link_1515180260" hidden="1">PB_D869</definedName>
    <definedName name="Google_Sheet_Link_1515231717" hidden="1">PB_D1305</definedName>
    <definedName name="Google_Sheet_Link_151580292" hidden="1">PB_D160</definedName>
    <definedName name="Google_Sheet_Link_1516088989" hidden="1">PB_D817</definedName>
    <definedName name="Google_Sheet_Link_1517919664" hidden="1">PB_D1569</definedName>
    <definedName name="Google_Sheet_Link_1518949801" hidden="1">PB_D1388</definedName>
    <definedName name="Google_Sheet_Link_1519278420" hidden="1">PB_D134</definedName>
    <definedName name="Google_Sheet_Link_1519849251" hidden="1">PB_D123</definedName>
    <definedName name="Google_Sheet_Link_1520579674" hidden="1">PB_D123</definedName>
    <definedName name="Google_Sheet_Link_1521327328" hidden="1">PB_D944</definedName>
    <definedName name="Google_Sheet_Link_1521903762" hidden="1">PB_D1084</definedName>
    <definedName name="Google_Sheet_Link_1521938975" hidden="1">PB_D865</definedName>
    <definedName name="Google_Sheet_Link_152211804" hidden="1">PB_D19</definedName>
    <definedName name="Google_Sheet_Link_1522371604" hidden="1">PB_D1258</definedName>
    <definedName name="Google_Sheet_Link_1523069025" hidden="1">PB_D817</definedName>
    <definedName name="Google_Sheet_Link_1523246594" hidden="1">PB_D1326</definedName>
    <definedName name="Google_Sheet_Link_1524147402" hidden="1">PB_D829</definedName>
    <definedName name="Google_Sheet_Link_1524547038" hidden="1">PB_D861</definedName>
    <definedName name="Google_Sheet_Link_1525770317" hidden="1">PB_D820</definedName>
    <definedName name="Google_Sheet_Link_1525909824" hidden="1">PB_D269</definedName>
    <definedName name="Google_Sheet_Link_1527077457" hidden="1">PB_D1078</definedName>
    <definedName name="Google_Sheet_Link_1527499753" hidden="1">PB_D623</definedName>
    <definedName name="Google_Sheet_Link_1527635799" hidden="1">PB_D865</definedName>
    <definedName name="Google_Sheet_Link_1527856159" hidden="1">PB_D410</definedName>
    <definedName name="Google_Sheet_Link_1531315409" hidden="1">PB_D957</definedName>
    <definedName name="Google_Sheet_Link_1532065828" hidden="1">PB_D1020</definedName>
    <definedName name="Google_Sheet_Link_1532849851" hidden="1">PB_D87</definedName>
    <definedName name="Google_Sheet_Link_1533280673" hidden="1">PB_D92</definedName>
    <definedName name="Google_Sheet_Link_1533497439" hidden="1">PB_D96</definedName>
    <definedName name="Google_Sheet_Link_1533747148" hidden="1">PB_D202</definedName>
    <definedName name="Google_Sheet_Link_153433080" hidden="1">PB_D857</definedName>
    <definedName name="Google_Sheet_Link_1534544904" hidden="1">PB_D76</definedName>
    <definedName name="Google_Sheet_Link_153472433" hidden="1">PB_D931</definedName>
    <definedName name="Google_Sheet_Link_1535668834" hidden="1">PB_D16</definedName>
    <definedName name="Google_Sheet_Link_1535670063" hidden="1">PB_D658A</definedName>
    <definedName name="Google_Sheet_Link_1537185164" hidden="1">PB_D581</definedName>
    <definedName name="Google_Sheet_Link_1538421834" hidden="1">PB_D817</definedName>
    <definedName name="Google_Sheet_Link_1538636371" hidden="1">PB_D828</definedName>
    <definedName name="Google_Sheet_Link_1538825417" hidden="1">PB_D1340</definedName>
    <definedName name="Google_Sheet_Link_1539789074" hidden="1">PB_D123</definedName>
    <definedName name="Google_Sheet_Link_1540166134" hidden="1">PB_D1021</definedName>
    <definedName name="Google_Sheet_Link_1540230014" hidden="1">PB_D1178</definedName>
    <definedName name="Google_Sheet_Link_1541006057" hidden="1">PB_D820</definedName>
    <definedName name="Google_Sheet_Link_1541312696" hidden="1">PB_D947</definedName>
    <definedName name="Google_Sheet_Link_1541829347" hidden="1">PB_D1169</definedName>
    <definedName name="Google_Sheet_Link_1542476759" hidden="1">PB_D106</definedName>
    <definedName name="Google_Sheet_Link_1543184273" hidden="1">PB_D931</definedName>
    <definedName name="Google_Sheet_Link_1543726893" hidden="1">PB_D820</definedName>
    <definedName name="Google_Sheet_Link_1544417317" hidden="1">PB_D880</definedName>
    <definedName name="Google_Sheet_Link_1544562107" hidden="1">PB_D950</definedName>
    <definedName name="Google_Sheet_Link_1546434696" hidden="1">PB_D397</definedName>
    <definedName name="Google_Sheet_Link_1547136271" hidden="1">PB_D862</definedName>
    <definedName name="Google_Sheet_Link_1548174266" hidden="1">PB_D19</definedName>
    <definedName name="Google_Sheet_Link_1549115445" hidden="1">PB_D1124</definedName>
    <definedName name="Google_Sheet_Link_1549702574" hidden="1">PB_D432</definedName>
    <definedName name="Google_Sheet_Link_1549890724" hidden="1">PB_D817</definedName>
    <definedName name="Google_Sheet_Link_1551230755" hidden="1">PB_D819</definedName>
    <definedName name="Google_Sheet_Link_1551347471" hidden="1">PB_D818</definedName>
    <definedName name="Google_Sheet_Link_1552680373" hidden="1">PB_D123</definedName>
    <definedName name="Google_Sheet_Link_1552812948" hidden="1">PB_D136</definedName>
    <definedName name="Google_Sheet_Link_1553000572" hidden="1">PB_D181</definedName>
    <definedName name="Google_Sheet_Link_1553414898" hidden="1">PB_D76</definedName>
    <definedName name="Google_Sheet_Link_1553836445" hidden="1">PB_D123</definedName>
    <definedName name="Google_Sheet_Link_1554115933" hidden="1">PB_D865</definedName>
    <definedName name="Google_Sheet_Link_1555606041" hidden="1">PB_D167</definedName>
    <definedName name="Google_Sheet_Link_1556236673" hidden="1">PB_D1064</definedName>
    <definedName name="Google_Sheet_Link_1556342950" hidden="1">PB_D95</definedName>
    <definedName name="Google_Sheet_Link_1557456163" hidden="1">PB_D160</definedName>
    <definedName name="Google_Sheet_Link_1558749433" hidden="1">PB_D106</definedName>
    <definedName name="Google_Sheet_Link_155971160" hidden="1">PB_D858</definedName>
    <definedName name="Google_Sheet_Link_1559854421" hidden="1">PB_D622</definedName>
    <definedName name="Google_Sheet_Link_1560541348" hidden="1">PB_D1413</definedName>
    <definedName name="Google_Sheet_Link_1562267446" hidden="1">PB_D1150</definedName>
    <definedName name="Google_Sheet_Link_1562574168" hidden="1">PB_D818</definedName>
    <definedName name="Google_Sheet_Link_156286481" hidden="1">PB_D1033</definedName>
    <definedName name="Google_Sheet_Link_1563092033" hidden="1">PB_D933</definedName>
    <definedName name="Google_Sheet_Link_1563311495" hidden="1">PB_D820</definedName>
    <definedName name="Google_Sheet_Link_1563449876" hidden="1">PB_D817</definedName>
    <definedName name="Google_Sheet_Link_1563656279" hidden="1">PB_D957</definedName>
    <definedName name="Google_Sheet_Link_1564112036" hidden="1">PB_D1132</definedName>
    <definedName name="Google_Sheet_Link_1565776640" hidden="1">PB_D1025</definedName>
    <definedName name="Google_Sheet_Link_1565951177" hidden="1">PB_D622</definedName>
    <definedName name="Google_Sheet_Link_1567183526" hidden="1">PB_D199</definedName>
    <definedName name="Google_Sheet_Link_1568162677" hidden="1">PB_D1124</definedName>
    <definedName name="Google_Sheet_Link_1568168419" hidden="1">PB_D832</definedName>
    <definedName name="Google_Sheet_Link_1568372777" hidden="1">PB_D92</definedName>
    <definedName name="Google_Sheet_Link_1568546" hidden="1">PB_D92</definedName>
    <definedName name="Google_Sheet_Link_1568698076" hidden="1">PB_D622</definedName>
    <definedName name="Google_Sheet_Link_1569263277" hidden="1">PB_D870</definedName>
    <definedName name="Google_Sheet_Link_156943551" hidden="1">PB_D655A</definedName>
    <definedName name="Google_Sheet_Link_1570030540" hidden="1">PB_D1107</definedName>
    <definedName name="Google_Sheet_Link_1570678065" hidden="1">PB_D91</definedName>
    <definedName name="Google_Sheet_Link_1570679247" hidden="1">PB_D13</definedName>
    <definedName name="Google_Sheet_Link_1570791915" hidden="1">PB_D95</definedName>
    <definedName name="Google_Sheet_Link_1571319354" hidden="1">PB_D78</definedName>
    <definedName name="Google_Sheet_Link_1571498745" hidden="1">PB_D829</definedName>
    <definedName name="Google_Sheet_Link_1571932193" hidden="1">PB_D858</definedName>
    <definedName name="Google_Sheet_Link_1572011246" hidden="1">PB_D511</definedName>
    <definedName name="Google_Sheet_Link_1572496638" hidden="1">PB_D902</definedName>
    <definedName name="Google_Sheet_Link_15725857" hidden="1">PB_D173</definedName>
    <definedName name="Google_Sheet_Link_1574215397" hidden="1">PB_D1051</definedName>
    <definedName name="Google_Sheet_Link_1574795300" hidden="1">PB_D820</definedName>
    <definedName name="Google_Sheet_Link_1576498249" hidden="1">PB_D829</definedName>
    <definedName name="Google_Sheet_Link_1576523375" hidden="1">PB_D858</definedName>
    <definedName name="Google_Sheet_Link_1577487904" hidden="1">PB_D1063</definedName>
    <definedName name="Google_Sheet_Link_1578956451" hidden="1">PB_D91</definedName>
    <definedName name="Google_Sheet_Link_1580565713" hidden="1">PB_D871</definedName>
    <definedName name="Google_Sheet_Link_1582227076" hidden="1">PB_D434</definedName>
    <definedName name="Google_Sheet_Link_1582454101" hidden="1">PB_D87</definedName>
    <definedName name="Google_Sheet_Link_1583519084" hidden="1">PB_D829</definedName>
    <definedName name="Google_Sheet_Link_158425645" hidden="1">PB_D1378</definedName>
    <definedName name="Google_Sheet_Link_1584702812" hidden="1">PB_D21</definedName>
    <definedName name="Google_Sheet_Link_1584987261" hidden="1">PB_D410</definedName>
    <definedName name="Google_Sheet_Link_1585193818" hidden="1">PB_D829</definedName>
    <definedName name="Google_Sheet_Link_1587436578" hidden="1">PB_D428</definedName>
    <definedName name="Google_Sheet_Link_1588065469" hidden="1">PB_D858</definedName>
    <definedName name="Google_Sheet_Link_1588084753" hidden="1">PB_D235</definedName>
    <definedName name="Google_Sheet_Link_1588167956" hidden="1">PB_D829</definedName>
    <definedName name="Google_Sheet_Link_1588351639" hidden="1">PB_D210</definedName>
    <definedName name="Google_Sheet_Link_1589798080" hidden="1">PB_D87</definedName>
    <definedName name="Google_Sheet_Link_1590243801" hidden="1">PB_D603</definedName>
    <definedName name="Google_Sheet_Link_1591546364" hidden="1">PB_D865</definedName>
    <definedName name="Google_Sheet_Link_1592039358" hidden="1">PB_D829</definedName>
    <definedName name="Google_Sheet_Link_1592477423" hidden="1">PB_D154</definedName>
    <definedName name="Google_Sheet_Link_1592582804" hidden="1">PB_D829</definedName>
    <definedName name="Google_Sheet_Link_1592631603" hidden="1">PB_D876</definedName>
    <definedName name="Google_Sheet_Link_1592833368" hidden="1">PB_D401</definedName>
    <definedName name="Google_Sheet_Link_1594344123" hidden="1">PB_D876</definedName>
    <definedName name="Google_Sheet_Link_159435479" hidden="1">PB_D869</definedName>
    <definedName name="Google_Sheet_Link_1594640484" hidden="1">PB_D94</definedName>
    <definedName name="Google_Sheet_Link_1595071939" hidden="1">PB_D622</definedName>
    <definedName name="Google_Sheet_Link_1595775506" hidden="1">PB_D155</definedName>
    <definedName name="Google_Sheet_Link_1595794923" hidden="1">PB_662</definedName>
    <definedName name="Google_Sheet_Link_1597330872" hidden="1">PB_D1371</definedName>
    <definedName name="Google_Sheet_Link_1598472223" hidden="1">PB_D1492</definedName>
    <definedName name="Google_Sheet_Link_1598889082" hidden="1">PB_D1579</definedName>
    <definedName name="Google_Sheet_Link_1601213079" hidden="1">PB_D1583</definedName>
    <definedName name="Google_Sheet_Link_1602210041" hidden="1">PB_D1556</definedName>
    <definedName name="Google_Sheet_Link_1602233303" hidden="1">PB_D829</definedName>
    <definedName name="Google_Sheet_Link_160387887" hidden="1">PB_D106</definedName>
    <definedName name="Google_Sheet_Link_1604307377" hidden="1">PB_D106</definedName>
    <definedName name="Google_Sheet_Link_1604557820" hidden="1">PB_D92</definedName>
    <definedName name="Google_Sheet_Link_1605112778" hidden="1">PB_D870</definedName>
    <definedName name="Google_Sheet_Link_1605979162" hidden="1">PB_D1104</definedName>
    <definedName name="Google_Sheet_Link_1606470539" hidden="1">PB_D1132</definedName>
    <definedName name="Google_Sheet_Link_160694355" hidden="1">PB_D831</definedName>
    <definedName name="Google_Sheet_Link_160699166" hidden="1">PB_D828</definedName>
    <definedName name="Google_Sheet_Link_1607811939" hidden="1">PB_D829</definedName>
    <definedName name="Google_Sheet_Link_1608490035" hidden="1">PB_D829</definedName>
    <definedName name="Google_Sheet_Link_1610002273" hidden="1">PB_D828</definedName>
    <definedName name="Google_Sheet_Link_1610524380" hidden="1">PB_D589</definedName>
    <definedName name="Google_Sheet_Link_1610586110" hidden="1">PB_D79</definedName>
    <definedName name="Google_Sheet_Link_161206015" hidden="1">PB_D968</definedName>
    <definedName name="Google_Sheet_Link_1612721913" hidden="1">PB_D517</definedName>
    <definedName name="Google_Sheet_Link_1613708146" hidden="1">PB_D216</definedName>
    <definedName name="Google_Sheet_Link_1613913774" hidden="1">PB_D160</definedName>
    <definedName name="Google_Sheet_Link_1614564963" hidden="1">PB_D1557</definedName>
    <definedName name="Google_Sheet_Link_1615022008" hidden="1">PB_D623</definedName>
    <definedName name="Google_Sheet_Link_1615959323" hidden="1">PB_D1167</definedName>
    <definedName name="Google_Sheet_Link_1618324042" hidden="1">PB_D1308</definedName>
    <definedName name="Google_Sheet_Link_1618412028" hidden="1">PB_D888</definedName>
    <definedName name="Google_Sheet_Link_1618971230" hidden="1">PB_D44</definedName>
    <definedName name="Google_Sheet_Link_1620305044" hidden="1">PB_D829</definedName>
    <definedName name="Google_Sheet_Link_1620562366" hidden="1">PB_D64</definedName>
    <definedName name="Google_Sheet_Link_1620648835" hidden="1">PB_D95</definedName>
    <definedName name="Google_Sheet_Link_1620778676" hidden="1">PB_D1385</definedName>
    <definedName name="Google_Sheet_Link_1621437451" hidden="1">PB_D623</definedName>
    <definedName name="Google_Sheet_Link_1624736831" hidden="1">PB_D829</definedName>
    <definedName name="Google_Sheet_Link_1624755636" hidden="1">PB_D820</definedName>
    <definedName name="Google_Sheet_Link_1625102017" hidden="1">PB_D895</definedName>
    <definedName name="Google_Sheet_Link_1625113112" hidden="1">PB_D961</definedName>
    <definedName name="Google_Sheet_Link_1626085894" hidden="1">PB_D93</definedName>
    <definedName name="Google_Sheet_Link_1626279479" hidden="1">PB_D76</definedName>
    <definedName name="Google_Sheet_Link_1626811342" hidden="1">PB_D40</definedName>
    <definedName name="Google_Sheet_Link_1627229370" hidden="1">PB_D401</definedName>
    <definedName name="Google_Sheet_Link_1627876126" hidden="1">PB_D412</definedName>
    <definedName name="Google_Sheet_Link_162792108" hidden="1">PB_D1148</definedName>
    <definedName name="Google_Sheet_Link_1629156632" hidden="1">PB_D829</definedName>
    <definedName name="Google_Sheet_Link_1629961893" hidden="1">PB_D877</definedName>
    <definedName name="Google_Sheet_Link_1630938501" hidden="1">PB_D63</definedName>
    <definedName name="Google_Sheet_Link_1631099463" hidden="1">PB_D40</definedName>
    <definedName name="Google_Sheet_Link_1631367814" hidden="1">PB_D829</definedName>
    <definedName name="Google_Sheet_Link_16332715" hidden="1">PB_D1102</definedName>
    <definedName name="Google_Sheet_Link_1635547474" hidden="1">PB_D817</definedName>
    <definedName name="Google_Sheet_Link_1636632093" hidden="1">PB_D91</definedName>
    <definedName name="Google_Sheet_Link_1637414726" hidden="1">PB_D870</definedName>
    <definedName name="Google_Sheet_Link_1637697513" hidden="1">PB_D8</definedName>
    <definedName name="Google_Sheet_Link_1638261437" hidden="1">PB_D1061</definedName>
    <definedName name="Google_Sheet_Link_1638404909" hidden="1">PB_D63</definedName>
    <definedName name="Google_Sheet_Link_1639832307" hidden="1">PB_D95</definedName>
    <definedName name="Google_Sheet_Link_1640127633" hidden="1">PB_D76</definedName>
    <definedName name="Google_Sheet_Link_1641248795" hidden="1">PB_D76</definedName>
    <definedName name="Google_Sheet_Link_1641310950" hidden="1">PB_D645A</definedName>
    <definedName name="Google_Sheet_Link_1642493895" hidden="1">PB_D292</definedName>
    <definedName name="Google_Sheet_Link_164267981" hidden="1">PB_D148</definedName>
    <definedName name="Google_Sheet_Link_1642947675" hidden="1">PB_D858</definedName>
    <definedName name="Google_Sheet_Link_164297352" hidden="1">PB_D419</definedName>
    <definedName name="Google_Sheet_Link_1644157888" hidden="1">PB_D867</definedName>
    <definedName name="Google_Sheet_Link_1644243606" hidden="1">PB_D829</definedName>
    <definedName name="Google_Sheet_Link_1646343101" hidden="1">PB_D1375</definedName>
    <definedName name="Google_Sheet_Link_1646747400" hidden="1">PB_D968</definedName>
    <definedName name="Google_Sheet_Link_1647951131" hidden="1">PB_D904</definedName>
    <definedName name="Google_Sheet_Link_164924053" hidden="1">PB_D554</definedName>
    <definedName name="Google_Sheet_Link_164984759" hidden="1">PB_D869</definedName>
    <definedName name="Google_Sheet_Link_1649856739" hidden="1">PB_D829</definedName>
    <definedName name="Google_Sheet_Link_1650230663" hidden="1">PB_D863</definedName>
    <definedName name="Google_Sheet_Link_165064486" hidden="1">PB_D96</definedName>
    <definedName name="Google_Sheet_Link_1651471047" hidden="1">PB_D311</definedName>
    <definedName name="Google_Sheet_Link_1651953177" hidden="1">PB_D63</definedName>
    <definedName name="Google_Sheet_Link_1652095204" hidden="1">PB_D97</definedName>
    <definedName name="Google_Sheet_Link_1652632059" hidden="1">PB_D91</definedName>
    <definedName name="Google_Sheet_Link_1652954186" hidden="1">PB_D87</definedName>
    <definedName name="Google_Sheet_Link_165352877" hidden="1">PB_D106</definedName>
    <definedName name="Google_Sheet_Link_1654386759" hidden="1">PB_D906</definedName>
    <definedName name="Google_Sheet_Link_1654557832" hidden="1">PB_D77</definedName>
    <definedName name="Google_Sheet_Link_1654596226" hidden="1">PB_D63</definedName>
    <definedName name="Google_Sheet_Link_1655048704" hidden="1">PB_D589</definedName>
    <definedName name="Google_Sheet_Link_1656874254" hidden="1">PB_D1229</definedName>
    <definedName name="Google_Sheet_Link_1657569299" hidden="1">PB_D1421</definedName>
    <definedName name="Google_Sheet_Link_1659304505" hidden="1">PB_D155</definedName>
    <definedName name="Google_Sheet_Link_1659381731" hidden="1">PB_D93</definedName>
    <definedName name="Google_Sheet_Link_1659420132" hidden="1">PB_D63</definedName>
    <definedName name="Google_Sheet_Link_1660454906" hidden="1">PB_D869</definedName>
    <definedName name="Google_Sheet_Link_1660783932" hidden="1">PB_D623</definedName>
    <definedName name="Google_Sheet_Link_166197435" hidden="1">PB_D865</definedName>
    <definedName name="Google_Sheet_Link_1662854466" hidden="1">PB_D95</definedName>
    <definedName name="Google_Sheet_Link_1663076073" hidden="1">PB_D286A</definedName>
    <definedName name="Google_Sheet_Link_1663279124" hidden="1">PB_D432</definedName>
    <definedName name="Google_Sheet_Link_166386181" hidden="1">PB_D829</definedName>
    <definedName name="Google_Sheet_Link_1665013859" hidden="1">PB_D858</definedName>
    <definedName name="Google_Sheet_Link_1665307549" hidden="1">PB_D296</definedName>
    <definedName name="Google_Sheet_Link_1665608910" hidden="1">PB_D91</definedName>
    <definedName name="Google_Sheet_Link_1666006683" hidden="1">PB_D91</definedName>
    <definedName name="Google_Sheet_Link_1666263675" hidden="1">PB_D1082</definedName>
    <definedName name="Google_Sheet_Link_1666424005" hidden="1">PB_D106</definedName>
    <definedName name="Google_Sheet_Link_1666452692" hidden="1">PB_D1494</definedName>
    <definedName name="Google_Sheet_Link_1666481932" hidden="1">PB_D832</definedName>
    <definedName name="Google_Sheet_Link_1666628320" hidden="1">PB_D858</definedName>
    <definedName name="Google_Sheet_Link_1667631278" hidden="1">PB_D918</definedName>
    <definedName name="Google_Sheet_Link_1668549734" hidden="1">PB_D109</definedName>
    <definedName name="Google_Sheet_Link_1668588052" hidden="1">PB_D542</definedName>
    <definedName name="Google_Sheet_Link_1670217105" hidden="1">PB_D96</definedName>
    <definedName name="Google_Sheet_Link_1671097767" hidden="1">PB_D1380</definedName>
    <definedName name="Google_Sheet_Link_1672078201" hidden="1">PB_D1390</definedName>
    <definedName name="Google_Sheet_Link_1672411670" hidden="1">PB_D21</definedName>
    <definedName name="Google_Sheet_Link_1673424317" hidden="1">PB_D114</definedName>
    <definedName name="Google_Sheet_Link_1674778997" hidden="1">PB_D820</definedName>
    <definedName name="Google_Sheet_Link_1675596672" hidden="1">PB_D1306</definedName>
    <definedName name="Google_Sheet_Link_1675683865" hidden="1">PB_D967</definedName>
    <definedName name="Google_Sheet_Link_1676002292" hidden="1">PB_D1094</definedName>
    <definedName name="Google_Sheet_Link_1676468642" hidden="1">PB_D27</definedName>
    <definedName name="Google_Sheet_Link_1677033401" hidden="1">PB_D865</definedName>
    <definedName name="Google_Sheet_Link_1678331" hidden="1">PB_D887</definedName>
    <definedName name="Google_Sheet_Link_1679777937" hidden="1">PB_D820</definedName>
    <definedName name="Google_Sheet_Link_168170253" hidden="1">PB_D869</definedName>
    <definedName name="Google_Sheet_Link_168215861" hidden="1">PB_D871</definedName>
    <definedName name="Google_Sheet_Link_1682196061" hidden="1">PB_D853</definedName>
    <definedName name="Google_Sheet_Link_1682619000" hidden="1">PB_D1110</definedName>
    <definedName name="Google_Sheet_Link_1683014631" hidden="1">PB_D123</definedName>
    <definedName name="Google_Sheet_Link_1683569012" hidden="1">PB_D650A</definedName>
    <definedName name="Google_Sheet_Link_1683926451" hidden="1">PB_D543</definedName>
    <definedName name="Google_Sheet_Link_1684870877" hidden="1">PB_D360</definedName>
    <definedName name="Google_Sheet_Link_1685745869" hidden="1">PB_D869</definedName>
    <definedName name="Google_Sheet_Link_1686632416" hidden="1">PB_D865</definedName>
    <definedName name="Google_Sheet_Link_1687042682" hidden="1">PB_D1085</definedName>
    <definedName name="Google_Sheet_Link_1688304001" hidden="1">PB_D1310</definedName>
    <definedName name="Google_Sheet_Link_1688565808" hidden="1">PB_D865</definedName>
    <definedName name="Google_Sheet_Link_1689719443" hidden="1">PB_D861</definedName>
    <definedName name="Google_Sheet_Link_1690289644" hidden="1">PB_D991</definedName>
    <definedName name="Google_Sheet_Link_1690469084" hidden="1">PB_D63</definedName>
    <definedName name="Google_Sheet_Link_1690832647" hidden="1">PB_D831</definedName>
    <definedName name="Google_Sheet_Link_1690910782" hidden="1">PB_D1090</definedName>
    <definedName name="Google_Sheet_Link_1691268955" hidden="1">PB_D829</definedName>
    <definedName name="Google_Sheet_Link_1691552823" hidden="1">PB_D203</definedName>
    <definedName name="Google_Sheet_Link_1693217711" hidden="1">PB_D91</definedName>
    <definedName name="Google_Sheet_Link_169467983" hidden="1">PB_D410</definedName>
    <definedName name="Google_Sheet_Link_1695427285" hidden="1">PB_D1242</definedName>
    <definedName name="Google_Sheet_Link_169555818" hidden="1">PB_D823</definedName>
    <definedName name="Google_Sheet_Link_1695625663" hidden="1">PB_D829</definedName>
    <definedName name="Google_Sheet_Link_1695946257" hidden="1">PB_D817</definedName>
    <definedName name="Google_Sheet_Link_1696151343" hidden="1">PB_D928</definedName>
    <definedName name="Google_Sheet_Link_1696320065" hidden="1">PB_D1126</definedName>
    <definedName name="Google_Sheet_Link_1696364626" hidden="1">PB_D1060</definedName>
    <definedName name="Google_Sheet_Link_1697814247" hidden="1">PB_D1136</definedName>
    <definedName name="Google_Sheet_Link_1699586800" hidden="1">PB_D820</definedName>
    <definedName name="Google_Sheet_Link_1699699387" hidden="1">PB_D858</definedName>
    <definedName name="Google_Sheet_Link_1700193062" hidden="1">PB_D36</definedName>
    <definedName name="Google_Sheet_Link_1701192513" hidden="1">PB_D292</definedName>
    <definedName name="Google_Sheet_Link_1701220450" hidden="1">PB_D239</definedName>
    <definedName name="Google_Sheet_Link_1701395548" hidden="1">PB_D1525</definedName>
    <definedName name="Google_Sheet_Link_1702289043" hidden="1">PB_D865</definedName>
    <definedName name="Google_Sheet_Link_170239219" hidden="1">PB_D865</definedName>
    <definedName name="Google_Sheet_Link_1702428156" hidden="1">PB_D546</definedName>
    <definedName name="Google_Sheet_Link_1702536982" hidden="1">PB_D829</definedName>
    <definedName name="Google_Sheet_Link_1703079021" hidden="1">PB_D893</definedName>
    <definedName name="Google_Sheet_Link_1703596105" hidden="1">PB_D870</definedName>
    <definedName name="Google_Sheet_Link_1703641522" hidden="1">PB_D818</definedName>
    <definedName name="Google_Sheet_Link_1704544376" hidden="1">PB_D91</definedName>
    <definedName name="Google_Sheet_Link_1704882928" hidden="1">PB_D95</definedName>
    <definedName name="Google_Sheet_Link_1705002870" hidden="1">PB_D106</definedName>
    <definedName name="Google_Sheet_Link_170643284" hidden="1">PB_D1229</definedName>
    <definedName name="Google_Sheet_Link_170693458" hidden="1">PB_D194</definedName>
    <definedName name="Google_Sheet_Link_1709350642" hidden="1">PB_D1036</definedName>
    <definedName name="Google_Sheet_Link_1710654794" hidden="1">PB_D1234</definedName>
    <definedName name="Google_Sheet_Link_1710756069" hidden="1">PB_D952</definedName>
    <definedName name="Google_Sheet_Link_1711657767" hidden="1">PB_D375</definedName>
    <definedName name="Google_Sheet_Link_1712533563" hidden="1">PB_D869</definedName>
    <definedName name="Google_Sheet_Link_1712678532" hidden="1">PB_D64</definedName>
    <definedName name="Google_Sheet_Link_1713072818" hidden="1">PB_D123</definedName>
    <definedName name="Google_Sheet_Link_1713092296" hidden="1">PB_D869</definedName>
    <definedName name="Google_Sheet_Link_1713529599" hidden="1">PB_D123</definedName>
    <definedName name="Google_Sheet_Link_1713592028" hidden="1">PB_D623</definedName>
    <definedName name="Google_Sheet_Link_1715201381" hidden="1">PB_D63</definedName>
    <definedName name="Google_Sheet_Link_1715641783" hidden="1">PB_1593</definedName>
    <definedName name="Google_Sheet_Link_1715686980" hidden="1">PB_D75</definedName>
    <definedName name="Google_Sheet_Link_1716467780" hidden="1">PB_D1571</definedName>
    <definedName name="Google_Sheet_Link_1718541492" hidden="1">PB_D14</definedName>
    <definedName name="Google_Sheet_Link_1718745853" hidden="1">PB_D654A</definedName>
    <definedName name="Google_Sheet_Link_1718898282" hidden="1">PB_D106</definedName>
    <definedName name="Google_Sheet_Link_1720482259" hidden="1">PB_D1104</definedName>
    <definedName name="Google_Sheet_Link_1720814006" hidden="1">PB_D599</definedName>
    <definedName name="Google_Sheet_Link_1723295896" hidden="1">PB_D214</definedName>
    <definedName name="Google_Sheet_Link_172345710" hidden="1">PB_D1305</definedName>
    <definedName name="Google_Sheet_Link_1723597430" hidden="1">PB_D106</definedName>
    <definedName name="Google_Sheet_Link_1723888314" hidden="1">PB_D91</definedName>
    <definedName name="Google_Sheet_Link_1724582998" hidden="1">PB_D623</definedName>
    <definedName name="Google_Sheet_Link_1724598654" hidden="1">PB_D622</definedName>
    <definedName name="Google_Sheet_Link_172479574" hidden="1">PB_D1072</definedName>
    <definedName name="Google_Sheet_Link_1725147869" hidden="1">PB_D866</definedName>
    <definedName name="Google_Sheet_Link_1725885144" hidden="1">PB_D942</definedName>
    <definedName name="Google_Sheet_Link_1726097490" hidden="1">PB_D355</definedName>
    <definedName name="Google_Sheet_Link_172881101" hidden="1">PB_D829</definedName>
    <definedName name="Google_Sheet_Link_1731631984" hidden="1">PB_D865</definedName>
    <definedName name="Google_Sheet_Link_1731642066" hidden="1">PB_D106</definedName>
    <definedName name="Google_Sheet_Link_1731670953" hidden="1">PB_D1330</definedName>
    <definedName name="Google_Sheet_Link_1731688011" hidden="1">PB_D335</definedName>
    <definedName name="Google_Sheet_Link_1732098176" hidden="1">PB_D1579</definedName>
    <definedName name="Google_Sheet_Link_1732154593" hidden="1">PB_D628</definedName>
    <definedName name="Google_Sheet_Link_173259638" hidden="1">PB_D871</definedName>
    <definedName name="Google_Sheet_Link_1732991118" hidden="1">PB_D827</definedName>
    <definedName name="Google_Sheet_Link_1733595542" hidden="1">PB_D1029</definedName>
    <definedName name="Google_Sheet_Link_1734991578" hidden="1">PB_D936</definedName>
    <definedName name="Google_Sheet_Link_1735052099" hidden="1">PB_D831</definedName>
    <definedName name="Google_Sheet_Link_173621779" hidden="1">PB_D16</definedName>
    <definedName name="Google_Sheet_Link_1736592480" hidden="1">PB_D21</definedName>
    <definedName name="Google_Sheet_Link_1736665523" hidden="1">PB_D829</definedName>
    <definedName name="Google_Sheet_Link_173724939" hidden="1">PB_D17</definedName>
    <definedName name="Google_Sheet_Link_1737304356" hidden="1">PB_D401</definedName>
    <definedName name="Google_Sheet_Link_1738395828" hidden="1">PB_D1062</definedName>
    <definedName name="Google_Sheet_Link_1738562685" hidden="1">PB_D1191</definedName>
    <definedName name="Google_Sheet_Link_1741908855" hidden="1">PB_D555</definedName>
    <definedName name="Google_Sheet_Link_1742078755" hidden="1">PB_D557</definedName>
    <definedName name="Google_Sheet_Link_1742369341" hidden="1">PB_D438</definedName>
    <definedName name="Google_Sheet_Link_1744322071" hidden="1">PB_D129</definedName>
    <definedName name="Google_Sheet_Link_1744601817" hidden="1">PB_D869</definedName>
    <definedName name="Google_Sheet_Link_1744890652" hidden="1">PB_D603</definedName>
    <definedName name="Google_Sheet_Link_1745960842" hidden="1">PB_D1434A</definedName>
    <definedName name="Google_Sheet_Link_1746882476" hidden="1">PB_D30</definedName>
    <definedName name="Google_Sheet_Link_1747049600" hidden="1">PB_D96</definedName>
    <definedName name="Google_Sheet_Link_1747201501" hidden="1">PB_D75</definedName>
    <definedName name="Google_Sheet_Link_1747255293" hidden="1">PB_D861</definedName>
    <definedName name="Google_Sheet_Link_1750044706" hidden="1">PB_D252</definedName>
    <definedName name="Google_Sheet_Link_1750166309" hidden="1">PB_D829</definedName>
    <definedName name="Google_Sheet_Link_1750724690" hidden="1">PB_D1117</definedName>
    <definedName name="Google_Sheet_Link_1751762815" hidden="1">PB_D871</definedName>
    <definedName name="Google_Sheet_Link_175293663" hidden="1">PB_D1177</definedName>
    <definedName name="Google_Sheet_Link_1753146912" hidden="1">PB_D216</definedName>
    <definedName name="Google_Sheet_Link_175353845" hidden="1">PB_D1012</definedName>
    <definedName name="Google_Sheet_Link_1754027914" hidden="1">PB_D76</definedName>
    <definedName name="Google_Sheet_Link_175418731" hidden="1">PB_D1058</definedName>
    <definedName name="Google_Sheet_Link_1754352224" hidden="1">PB_D561</definedName>
    <definedName name="Google_Sheet_Link_1754425655" hidden="1">PB_D608</definedName>
    <definedName name="Google_Sheet_Link_1754519030" hidden="1">PB_D818</definedName>
    <definedName name="Google_Sheet_Link_1754598320" hidden="1">PB_D82</definedName>
    <definedName name="Google_Sheet_Link_1756598877" hidden="1">PB_D1511</definedName>
    <definedName name="Google_Sheet_Link_1756840259" hidden="1">PB_D1580</definedName>
    <definedName name="Google_Sheet_Link_1756869723" hidden="1">PB_D172</definedName>
    <definedName name="Google_Sheet_Link_1757686041" hidden="1">PB_D401</definedName>
    <definedName name="Google_Sheet_Link_1758110284" hidden="1">PB_D1309</definedName>
    <definedName name="Google_Sheet_Link_1758455020" hidden="1">PB_D920</definedName>
    <definedName name="Google_Sheet_Link_1759135969" hidden="1">PB_D649A</definedName>
    <definedName name="Google_Sheet_Link_1759263146" hidden="1">PB_D479</definedName>
    <definedName name="Google_Sheet_Link_175951376" hidden="1">PB_D865</definedName>
    <definedName name="Google_Sheet_Link_1760529922" hidden="1">PB_D875</definedName>
    <definedName name="Google_Sheet_Link_1762145650" hidden="1">PB_D401</definedName>
    <definedName name="Google_Sheet_Link_1762221143" hidden="1">PB_D1488</definedName>
    <definedName name="Google_Sheet_Link_1762530563" hidden="1">PB_D869</definedName>
    <definedName name="Google_Sheet_Link_1765020577" hidden="1">PB_D369</definedName>
    <definedName name="Google_Sheet_Link_1766406754" hidden="1">PB_D91</definedName>
    <definedName name="Google_Sheet_Link_1766536144" hidden="1">PB_D1051</definedName>
    <definedName name="Google_Sheet_Link_1767765040" hidden="1">PB_D869</definedName>
    <definedName name="Google_Sheet_Link_1768380563" hidden="1">PB_D603</definedName>
    <definedName name="Google_Sheet_Link_1768459902" hidden="1">PB_D831</definedName>
    <definedName name="Google_Sheet_Link_1769600608" hidden="1">PB_D1338</definedName>
    <definedName name="Google_Sheet_Link_1771610806" hidden="1">PB_D91</definedName>
    <definedName name="Google_Sheet_Link_1771729996" hidden="1">PB_1590</definedName>
    <definedName name="Google_Sheet_Link_1772794368" hidden="1">PB_D820</definedName>
    <definedName name="Google_Sheet_Link_1773281002" hidden="1">PB_D871</definedName>
    <definedName name="Google_Sheet_Link_1773322808" hidden="1">PB_D142</definedName>
    <definedName name="Google_Sheet_Link_1773871240" hidden="1">PB_D859</definedName>
    <definedName name="Google_Sheet_Link_1774330486" hidden="1">PB_D949</definedName>
    <definedName name="Google_Sheet_Link_1774498933" hidden="1">PB_D1053</definedName>
    <definedName name="Google_Sheet_Link_1776859565" hidden="1">PB_D1523</definedName>
    <definedName name="Google_Sheet_Link_1777023440" hidden="1">PB_D868</definedName>
    <definedName name="Google_Sheet_Link_1777225382" hidden="1">PB_D829</definedName>
    <definedName name="Google_Sheet_Link_1777233373" hidden="1">PB_D829</definedName>
    <definedName name="Google_Sheet_Link_1778509818" hidden="1">PB_D1273</definedName>
    <definedName name="Google_Sheet_Link_1779235529" hidden="1">PB_D515</definedName>
    <definedName name="Google_Sheet_Link_1779606751" hidden="1">PB_D829</definedName>
    <definedName name="Google_Sheet_Link_1779661520" hidden="1">PB_D1013</definedName>
    <definedName name="Google_Sheet_Link_1781422300" hidden="1">PB_D870</definedName>
    <definedName name="Google_Sheet_Link_1781758315" hidden="1">PB_D93</definedName>
    <definedName name="Google_Sheet_Link_1781980634" hidden="1">PB_D1260</definedName>
    <definedName name="Google_Sheet_Link_1782428664" hidden="1">PB_D817</definedName>
    <definedName name="Google_Sheet_Link_178277234" hidden="1">PB_D123</definedName>
    <definedName name="Google_Sheet_Link_1782985151" hidden="1">PB_D123</definedName>
    <definedName name="Google_Sheet_Link_1783474871" hidden="1">PB_D865</definedName>
    <definedName name="Google_Sheet_Link_1784033100" hidden="1">PB_D95</definedName>
    <definedName name="Google_Sheet_Link_178419902" hidden="1">PB_D106</definedName>
    <definedName name="Google_Sheet_Link_1784767134" hidden="1">PB_D14</definedName>
    <definedName name="Google_Sheet_Link_1785531775" hidden="1">PB_D870</definedName>
    <definedName name="Google_Sheet_Link_1785981315" hidden="1">PB_D829</definedName>
    <definedName name="Google_Sheet_Link_178633481" hidden="1">PB_D87</definedName>
    <definedName name="Google_Sheet_Link_1787385689" hidden="1">PB_D831</definedName>
    <definedName name="Google_Sheet_Link_1787425935" hidden="1">PB_D829</definedName>
    <definedName name="Google_Sheet_Link_1788061076" hidden="1">PB_D95</definedName>
    <definedName name="Google_Sheet_Link_1788574102" hidden="1">PB_D829</definedName>
    <definedName name="Google_Sheet_Link_1789065205" hidden="1">PB_D106</definedName>
    <definedName name="Google_Sheet_Link_1789726846" hidden="1">PB_D957</definedName>
    <definedName name="Google_Sheet_Link_1791026280" hidden="1">PB_D17</definedName>
    <definedName name="Google_Sheet_Link_1791222019" hidden="1">PB_D1087</definedName>
    <definedName name="Google_Sheet_Link_1791263154" hidden="1">PB_D853</definedName>
    <definedName name="Google_Sheet_Link_1791821934" hidden="1">PB_D574</definedName>
    <definedName name="Google_Sheet_Link_1791908178" hidden="1">PB_D853</definedName>
    <definedName name="Google_Sheet_Link_1791966720" hidden="1">PB_D106</definedName>
    <definedName name="Google_Sheet_Link_1792110686" hidden="1">PB_D21</definedName>
    <definedName name="Google_Sheet_Link_179369295" hidden="1">PB_D829</definedName>
    <definedName name="Google_Sheet_Link_1794879182" hidden="1">PB_D820</definedName>
    <definedName name="Google_Sheet_Link_1794983815" hidden="1">PB_D829</definedName>
    <definedName name="Google_Sheet_Link_1795242255" hidden="1">PB_D1370</definedName>
    <definedName name="Google_Sheet_Link_1795646108" hidden="1">PB_D909</definedName>
    <definedName name="Google_Sheet_Link_1796294613" hidden="1">PB_D939</definedName>
    <definedName name="Google_Sheet_Link_1796930819" hidden="1">PB_D93</definedName>
    <definedName name="Google_Sheet_Link_1798058726" hidden="1">PB_D1369</definedName>
    <definedName name="Google_Sheet_Link_1799209668" hidden="1">PB_D1373</definedName>
    <definedName name="Google_Sheet_Link_1799307820" hidden="1">PB_D11</definedName>
    <definedName name="Google_Sheet_Link_1799333425" hidden="1">PB_D1308</definedName>
    <definedName name="Google_Sheet_Link_1800243176" hidden="1">PB_D622</definedName>
    <definedName name="Google_Sheet_Link_1800504735" hidden="1">PB_D829</definedName>
    <definedName name="Google_Sheet_Link_1801252472" hidden="1">PB_D818</definedName>
    <definedName name="Google_Sheet_Link_1802120522" hidden="1">PB_D1277</definedName>
    <definedName name="Google_Sheet_Link_1803986272" hidden="1">PB_D40</definedName>
    <definedName name="Google_Sheet_Link_1805197396" hidden="1">PB_D865</definedName>
    <definedName name="Google_Sheet_Link_1805788613" hidden="1">PB_D1327</definedName>
    <definedName name="Google_Sheet_Link_180686138" hidden="1">PB_D169</definedName>
    <definedName name="Google_Sheet_Link_1807534934" hidden="1">PB_D1349</definedName>
    <definedName name="Google_Sheet_Link_1807649990" hidden="1">PB_D828</definedName>
    <definedName name="Google_Sheet_Link_1807719837" hidden="1">PB_D831</definedName>
    <definedName name="Google_Sheet_Link_18078930" hidden="1">PB_D863</definedName>
    <definedName name="Google_Sheet_Link_180805223" hidden="1">PB_D1115</definedName>
    <definedName name="Google_Sheet_Link_1808406616" hidden="1">PB_D553</definedName>
    <definedName name="Google_Sheet_Link_1808912671" hidden="1">PB_D106</definedName>
    <definedName name="Google_Sheet_Link_1810257011" hidden="1">PB_D130</definedName>
    <definedName name="Google_Sheet_Link_1810782097" hidden="1">PB_D912</definedName>
    <definedName name="Google_Sheet_Link_1811446406" hidden="1">PB_D865</definedName>
    <definedName name="Google_Sheet_Link_181182011" hidden="1">PB_D305</definedName>
    <definedName name="Google_Sheet_Link_1812686870" hidden="1">PB_D858</definedName>
    <definedName name="Google_Sheet_Link_1812888053" hidden="1">PB_D95</definedName>
    <definedName name="Google_Sheet_Link_1813150983" hidden="1">PB_D106</definedName>
    <definedName name="Google_Sheet_Link_1814681220" hidden="1">PB_D870</definedName>
    <definedName name="Google_Sheet_Link_181532731" hidden="1">PB_D1347</definedName>
    <definedName name="Google_Sheet_Link_1815767943" hidden="1">PB_D87</definedName>
    <definedName name="Google_Sheet_Link_1815882445" hidden="1">PB_D123</definedName>
    <definedName name="Google_Sheet_Link_1816282513" hidden="1">PB_D378</definedName>
    <definedName name="Google_Sheet_Link_1816903783" hidden="1">PB_D829</definedName>
    <definedName name="Google_Sheet_Link_1817076189" hidden="1">PB_D63</definedName>
    <definedName name="Google_Sheet_Link_1817732764" hidden="1">PB_D1484</definedName>
    <definedName name="Google_Sheet_Link_1817815409" hidden="1">PB_D288</definedName>
    <definedName name="Google_Sheet_Link_1818108805" hidden="1">PB_D170</definedName>
    <definedName name="Google_Sheet_Link_1818321765" hidden="1">PB_D829</definedName>
    <definedName name="Google_Sheet_Link_1819700753" hidden="1">PB_D181</definedName>
    <definedName name="Google_Sheet_Link_1820069766" hidden="1">PB_D817</definedName>
    <definedName name="Google_Sheet_Link_1820862693" hidden="1">PB_D1572</definedName>
    <definedName name="Google_Sheet_Link_1820864662" hidden="1">PB_D829</definedName>
    <definedName name="Google_Sheet_Link_1821311380" hidden="1">PB_D93</definedName>
    <definedName name="Google_Sheet_Link_1821644661" hidden="1">PB_D91</definedName>
    <definedName name="Google_Sheet_Link_1822436963" hidden="1">PB_D1483</definedName>
    <definedName name="Google_Sheet_Link_1823103903" hidden="1">PB_D828</definedName>
    <definedName name="Google_Sheet_Link_1823488656" hidden="1">PB_D95</definedName>
    <definedName name="Google_Sheet_Link_1824148164" hidden="1">PB_D21</definedName>
    <definedName name="Google_Sheet_Link_1824613962" hidden="1">PB_D462</definedName>
    <definedName name="Google_Sheet_Link_1826320077" hidden="1">PB_D869</definedName>
    <definedName name="Google_Sheet_Link_1826546046" hidden="1">PB_D1573</definedName>
    <definedName name="Google_Sheet_Link_1826762129" hidden="1">PB_D820</definedName>
    <definedName name="Google_Sheet_Link_1826802918" hidden="1">PB_D593</definedName>
    <definedName name="Google_Sheet_Link_1827058062" hidden="1">PB_D868</definedName>
    <definedName name="Google_Sheet_Link_182741765" hidden="1">PB_D856</definedName>
    <definedName name="Google_Sheet_Link_1827635747" hidden="1">PB_D1257</definedName>
    <definedName name="Google_Sheet_Link_1828558173" hidden="1">PB_D64</definedName>
    <definedName name="Google_Sheet_Link_1828658200" hidden="1">PB_D866</definedName>
    <definedName name="Google_Sheet_Link_183007167" hidden="1">PB_D95</definedName>
    <definedName name="Google_Sheet_Link_1830455771" hidden="1">PB_D550</definedName>
    <definedName name="Google_Sheet_Link_1830635290" hidden="1">PB_D63</definedName>
    <definedName name="Google_Sheet_Link_1830787623" hidden="1">PB_D1097</definedName>
    <definedName name="Google_Sheet_Link_1831102543" hidden="1">PB_D264</definedName>
    <definedName name="Google_Sheet_Link_183145042" hidden="1">PB_D858</definedName>
    <definedName name="Google_Sheet_Link_1831468088" hidden="1">PB_D78</definedName>
    <definedName name="Google_Sheet_Link_1831661171" hidden="1">PB_D1277</definedName>
    <definedName name="Google_Sheet_Link_1832766053" hidden="1">PB_D865</definedName>
    <definedName name="Google_Sheet_Link_18328101" hidden="1">PB_D817</definedName>
    <definedName name="Google_Sheet_Link_18340181" hidden="1">PB_D829</definedName>
    <definedName name="Google_Sheet_Link_1834324319" hidden="1">PB_D105</definedName>
    <definedName name="Google_Sheet_Link_1834510708" hidden="1">PB_D622</definedName>
    <definedName name="Google_Sheet_Link_1836033249" hidden="1">PB_D956</definedName>
    <definedName name="Google_Sheet_Link_1836267255" hidden="1">PB_D820</definedName>
    <definedName name="Google_Sheet_Link_1836397324" hidden="1">PB_D817</definedName>
    <definedName name="Google_Sheet_Link_1836751034" hidden="1">PB_D216</definedName>
    <definedName name="Google_Sheet_Link_1837119053" hidden="1">PB_D853</definedName>
    <definedName name="Google_Sheet_Link_1837471577" hidden="1">PB_D205</definedName>
    <definedName name="Google_Sheet_Link_1837782886" hidden="1">PB_D888</definedName>
    <definedName name="Google_Sheet_Link_1838799941" hidden="1">PB_D828</definedName>
    <definedName name="Google_Sheet_Link_1840021557" hidden="1">PB_D1382</definedName>
    <definedName name="Google_Sheet_Link_1843618320" hidden="1">PB_D865</definedName>
    <definedName name="Google_Sheet_Link_1843930652" hidden="1">PB_D644A</definedName>
    <definedName name="Google_Sheet_Link_1844105329" hidden="1">PB_D876</definedName>
    <definedName name="Google_Sheet_Link_1844526519" hidden="1">PB_D258</definedName>
    <definedName name="Google_Sheet_Link_1846332982" hidden="1">PB_D897</definedName>
    <definedName name="Google_Sheet_Link_1847279663" hidden="1">PB_D871</definedName>
    <definedName name="Google_Sheet_Link_1847966944" hidden="1">PB_D829</definedName>
    <definedName name="Google_Sheet_Link_1849564786" hidden="1">PB_D829</definedName>
    <definedName name="Google_Sheet_Link_1850373451" hidden="1">PB_D897</definedName>
    <definedName name="Google_Sheet_Link_185120827" hidden="1">PB_D622</definedName>
    <definedName name="Google_Sheet_Link_1851482067" hidden="1">PB_D829</definedName>
    <definedName name="Google_Sheet_Link_185196874" hidden="1">PB_D106</definedName>
    <definedName name="Google_Sheet_Link_1852054780" hidden="1">PB_D831</definedName>
    <definedName name="Google_Sheet_Link_1852588796" hidden="1">PB_D123</definedName>
    <definedName name="Google_Sheet_Link_1852870142" hidden="1">PB_D63</definedName>
    <definedName name="Google_Sheet_Link_1853442856" hidden="1">PB_D19</definedName>
    <definedName name="Google_Sheet_Link_1853536349" hidden="1">PB_D930</definedName>
    <definedName name="Google_Sheet_Link_1854577155" hidden="1">PB_D95</definedName>
    <definedName name="Google_Sheet_Link_1856382703" hidden="1">PB_D1259</definedName>
    <definedName name="Google_Sheet_Link_1857273286" hidden="1">PB_D1035</definedName>
    <definedName name="Google_Sheet_Link_1857422992" hidden="1">PB_D884</definedName>
    <definedName name="Google_Sheet_Link_1858524079" hidden="1">PB_D829</definedName>
    <definedName name="Google_Sheet_Link_1860786886" hidden="1">PB_D874</definedName>
    <definedName name="Google_Sheet_Link_1860795937" hidden="1">PB_D623</definedName>
    <definedName name="Google_Sheet_Link_1862656539" hidden="1">PB_D1046</definedName>
    <definedName name="Google_Sheet_Link_1863420792" hidden="1">PB_D64</definedName>
    <definedName name="Google_Sheet_Link_1863688285" hidden="1">PB_D1122</definedName>
    <definedName name="Google_Sheet_Link_186410465" hidden="1">PB_D960</definedName>
    <definedName name="Google_Sheet_Link_186671974" hidden="1">PB_D93</definedName>
    <definedName name="Google_Sheet_Link_186702963" hidden="1">PB_D63</definedName>
    <definedName name="Google_Sheet_Link_186869268" hidden="1">PB_D1083</definedName>
    <definedName name="Google_Sheet_Link_1868993494" hidden="1">PB_D306</definedName>
    <definedName name="Google_Sheet_Link_1869322204" hidden="1">PB_D829</definedName>
    <definedName name="Google_Sheet_Link_1869347957" hidden="1">PB_D373</definedName>
    <definedName name="Google_Sheet_Link_1869691747" hidden="1">PB_D372</definedName>
    <definedName name="Google_Sheet_Link_186969526" hidden="1">PB_D865</definedName>
    <definedName name="Google_Sheet_Link_1871440084" hidden="1">PB_D1362</definedName>
    <definedName name="Google_Sheet_Link_1871462630" hidden="1">PB_D79</definedName>
    <definedName name="Google_Sheet_Link_1873028569" hidden="1">PB_D550</definedName>
    <definedName name="Google_Sheet_Link_1875844890" hidden="1">PB_D645A</definedName>
    <definedName name="Google_Sheet_Link_1877764412" hidden="1">PB_D95</definedName>
    <definedName name="Google_Sheet_Link_1878485594" hidden="1">PB_D865</definedName>
    <definedName name="Google_Sheet_Link_1878591379" hidden="1">PB_D202</definedName>
    <definedName name="Google_Sheet_Link_1878957383" hidden="1">PB_D623</definedName>
    <definedName name="Google_Sheet_Link_1880082164" hidden="1">PB_D1054</definedName>
    <definedName name="Google_Sheet_Link_1880658277" hidden="1">PB_D18</definedName>
    <definedName name="Google_Sheet_Link_1881686728" hidden="1">PB_D1341</definedName>
    <definedName name="Google_Sheet_Link_188228641" hidden="1">PB_D622</definedName>
    <definedName name="Google_Sheet_Link_1882337218" hidden="1">PB_D829</definedName>
    <definedName name="Google_Sheet_Link_1882343633" hidden="1">PB_D77</definedName>
    <definedName name="Google_Sheet_Link_1882940643" hidden="1">PB_D1136</definedName>
    <definedName name="Google_Sheet_Link_1883088821" hidden="1">PB_D953</definedName>
    <definedName name="Google_Sheet_Link_1884490612" hidden="1">PB_D78</definedName>
    <definedName name="Google_Sheet_Link_1884629602" hidden="1">PB_D21</definedName>
    <definedName name="Google_Sheet_Link_1885668999" hidden="1">PB_D829</definedName>
    <definedName name="Google_Sheet_Link_1886607692" hidden="1">PB_D637</definedName>
    <definedName name="Google_Sheet_Link_1886972348" hidden="1">PB_D465</definedName>
    <definedName name="Google_Sheet_Link_1887208074" hidden="1">PB_D160</definedName>
    <definedName name="Google_Sheet_Link_1887743921" hidden="1">PB_D853</definedName>
    <definedName name="Google_Sheet_Link_1887890433" hidden="1">PB_D892</definedName>
    <definedName name="Google_Sheet_Link_1888022233" hidden="1">PB_1441</definedName>
    <definedName name="Google_Sheet_Link_1888091566" hidden="1">PB_D1146</definedName>
    <definedName name="Google_Sheet_Link_188920867" hidden="1">PB_D622</definedName>
    <definedName name="Google_Sheet_Link_1891276516" hidden="1">PB_D21</definedName>
    <definedName name="Google_Sheet_Link_1891513557" hidden="1">PB_D865</definedName>
    <definedName name="Google_Sheet_Link_1892353741" hidden="1">PB_D603</definedName>
    <definedName name="Google_Sheet_Link_1892991923" hidden="1">PB_D1053</definedName>
    <definedName name="Google_Sheet_Link_1894744743" hidden="1">PB_D818</definedName>
    <definedName name="Google_Sheet_Link_1894832462" hidden="1">PB_D76</definedName>
    <definedName name="Google_Sheet_Link_1896351454" hidden="1">PB_D182</definedName>
    <definedName name="Google_Sheet_Link_1896763669" hidden="1">PB_D123</definedName>
    <definedName name="Google_Sheet_Link_1899666178" hidden="1">PB_D878</definedName>
    <definedName name="Google_Sheet_Link_1899916611" hidden="1">PB_D1119</definedName>
    <definedName name="Google_Sheet_Link_190159478" hidden="1">PB_D1336</definedName>
    <definedName name="Google_Sheet_Link_1901696674" hidden="1">PB_D829</definedName>
    <definedName name="Google_Sheet_Link_1903165564" hidden="1">PB_D1195</definedName>
    <definedName name="Google_Sheet_Link_1903373512" hidden="1">PB_D1572</definedName>
    <definedName name="Google_Sheet_Link_1905027088" hidden="1">PB_D1015</definedName>
    <definedName name="Google_Sheet_Link_1905089920" hidden="1">PB_D1192</definedName>
    <definedName name="Google_Sheet_Link_1905194256" hidden="1">PB_D820</definedName>
    <definedName name="Google_Sheet_Link_1905712418" hidden="1">PB_D433</definedName>
    <definedName name="Google_Sheet_Link_1905749313" hidden="1">PB_D91</definedName>
    <definedName name="Google_Sheet_Link_1906206796" hidden="1">PB_D829</definedName>
    <definedName name="Google_Sheet_Link_1906253389" hidden="1">PB_D93</definedName>
    <definedName name="Google_Sheet_Link_190660554" hidden="1">PB_D1202</definedName>
    <definedName name="Google_Sheet_Link_1907221629" hidden="1">PB_D1044</definedName>
    <definedName name="Google_Sheet_Link_1908204864" hidden="1">PB_D1183</definedName>
    <definedName name="Google_Sheet_Link_1908956275" hidden="1">PB_D926</definedName>
    <definedName name="Google_Sheet_Link_1909121023" hidden="1">PB_D1117</definedName>
    <definedName name="Google_Sheet_Link_1909306436" hidden="1">PB_D1125</definedName>
    <definedName name="Google_Sheet_Link_1909731029" hidden="1">PB_D1215</definedName>
    <definedName name="Google_Sheet_Link_1909988070" hidden="1">PB_D1407</definedName>
    <definedName name="Google_Sheet_Link_1910095225" hidden="1">PB_D358</definedName>
    <definedName name="Google_Sheet_Link_1910474449" hidden="1">PB_D831</definedName>
    <definedName name="Google_Sheet_Link_1910658970" hidden="1">PB_D1016</definedName>
    <definedName name="Google_Sheet_Link_1912453204" hidden="1">PB_D63</definedName>
    <definedName name="Google_Sheet_Link_1913417931" hidden="1">PB_D553</definedName>
    <definedName name="Google_Sheet_Link_191503386" hidden="1">PB_D1556</definedName>
    <definedName name="Google_Sheet_Link_1916028359" hidden="1">PB_D957</definedName>
    <definedName name="Google_Sheet_Link_1917540260" hidden="1">PB_D1125</definedName>
    <definedName name="Google_Sheet_Link_1917664596" hidden="1">PB_D63</definedName>
    <definedName name="Google_Sheet_Link_1918313671" hidden="1">PB_D1122</definedName>
    <definedName name="Google_Sheet_Link_1918333819" hidden="1">PB_D560</definedName>
    <definedName name="Google_Sheet_Link_1918882903" hidden="1">PB_D203</definedName>
    <definedName name="Google_Sheet_Link_1919439548" hidden="1">PB_D1524</definedName>
    <definedName name="Google_Sheet_Link_1920264153" hidden="1">PB_D199</definedName>
    <definedName name="Google_Sheet_Link_192032655" hidden="1">PB_D863</definedName>
    <definedName name="Google_Sheet_Link_1920487736" hidden="1">PB_D106</definedName>
    <definedName name="Google_Sheet_Link_1921125" hidden="1">PB_D974</definedName>
    <definedName name="Google_Sheet_Link_1921646167" hidden="1">PB_D1024</definedName>
    <definedName name="Google_Sheet_Link_1921841130" hidden="1">PB_D63</definedName>
    <definedName name="Google_Sheet_Link_192226428" hidden="1">PB_D182</definedName>
    <definedName name="Google_Sheet_Link_1922302536" hidden="1">PB_D1518</definedName>
    <definedName name="Google_Sheet_Link_1922931385" hidden="1">PB_D1506</definedName>
    <definedName name="Google_Sheet_Link_1923898352" hidden="1">PB_D622</definedName>
    <definedName name="Google_Sheet_Link_192425406" hidden="1">PB_D1486</definedName>
    <definedName name="Google_Sheet_Link_1925055217" hidden="1">PB_D829</definedName>
    <definedName name="Google_Sheet_Link_1926444523" hidden="1">PB_D87</definedName>
    <definedName name="Google_Sheet_Link_1926445076" hidden="1">PB_D9</definedName>
    <definedName name="Google_Sheet_Link_1927338960" hidden="1">PB_D399</definedName>
    <definedName name="Google_Sheet_Link_1928560146" hidden="1">PB_D869</definedName>
    <definedName name="Google_Sheet_Link_1929204108" hidden="1">PB_D243</definedName>
    <definedName name="Google_Sheet_Link_1929402557" hidden="1">PB_1436</definedName>
    <definedName name="Google_Sheet_Link_1930609396" hidden="1">PB_D829</definedName>
    <definedName name="Google_Sheet_Link_1931136699" hidden="1">PB_D75</definedName>
    <definedName name="Google_Sheet_Link_1931701342" hidden="1">PB_D1101</definedName>
    <definedName name="Google_Sheet_Link_1931838105" hidden="1">PB_D631</definedName>
    <definedName name="Google_Sheet_Link_1932088920" hidden="1">PB_D1123</definedName>
    <definedName name="Google_Sheet_Link_1932554359" hidden="1">PB_D829</definedName>
    <definedName name="Google_Sheet_Link_1933956851" hidden="1">PB_D410</definedName>
    <definedName name="Google_Sheet_Link_1933971345" hidden="1">PB_D999</definedName>
    <definedName name="Google_Sheet_Link_1934556778" hidden="1">PB_D95</definedName>
    <definedName name="Google_Sheet_Link_1934613766" hidden="1">PB_D829</definedName>
    <definedName name="Google_Sheet_Link_193551074" hidden="1">PB_D890</definedName>
    <definedName name="Google_Sheet_Link_193602167" hidden="1">PB_D829</definedName>
    <definedName name="Google_Sheet_Link_1936442184" hidden="1">PB_D1001</definedName>
    <definedName name="Google_Sheet_Link_1936740874" hidden="1">PB_D623</definedName>
    <definedName name="Google_Sheet_Link_1937254215" hidden="1">PB_D1337</definedName>
    <definedName name="Google_Sheet_Link_1942074645" hidden="1">PB_D902</definedName>
    <definedName name="Google_Sheet_Link_194309705" hidden="1">PB_D855</definedName>
    <definedName name="Google_Sheet_Link_1943117351" hidden="1">PB_D30</definedName>
    <definedName name="Google_Sheet_Link_1943323304" hidden="1">PB_D238</definedName>
    <definedName name="Google_Sheet_Link_1944581157" hidden="1">PB_D921</definedName>
    <definedName name="Google_Sheet_Link_1944973065" hidden="1">PB_D622</definedName>
    <definedName name="Google_Sheet_Link_1947447467" hidden="1">PB_D817</definedName>
    <definedName name="Google_Sheet_Link_1948069893" hidden="1">PB_D643</definedName>
    <definedName name="Google_Sheet_Link_1948480218" hidden="1">PB_D152</definedName>
    <definedName name="Google_Sheet_Link_19496441" hidden="1">PB_D555</definedName>
    <definedName name="Google_Sheet_Link_194965625" hidden="1">PB_D876</definedName>
    <definedName name="Google_Sheet_Link_1949682401" hidden="1">PB_D179</definedName>
    <definedName name="Google_Sheet_Link_1950695472" hidden="1">PB_D427</definedName>
    <definedName name="Google_Sheet_Link_1951116581" hidden="1">PB_D258</definedName>
    <definedName name="Google_Sheet_Link_1951734624" hidden="1">PB_D63</definedName>
    <definedName name="Google_Sheet_Link_195192679" hidden="1">PB_D1564</definedName>
    <definedName name="Google_Sheet_Link_1952142609" hidden="1">PB_D1586</definedName>
    <definedName name="Google_Sheet_Link_1952988087" hidden="1">PB_D106</definedName>
    <definedName name="Google_Sheet_Link_1953552159" hidden="1">PB_D91</definedName>
    <definedName name="Google_Sheet_Link_1953851817" hidden="1">PB_D1345</definedName>
    <definedName name="Google_Sheet_Link_1953907660" hidden="1">PB_D292</definedName>
    <definedName name="Google_Sheet_Link_1955433402" hidden="1">PB_D829</definedName>
    <definedName name="Google_Sheet_Link_1956459065" hidden="1">PB_D623</definedName>
    <definedName name="Google_Sheet_Link_195717996" hidden="1">PB_D1120</definedName>
    <definedName name="Google_Sheet_Link_1957464557" hidden="1">PB_D245</definedName>
    <definedName name="Google_Sheet_Link_1958632877" hidden="1">PB_D562</definedName>
    <definedName name="Google_Sheet_Link_1959017210" hidden="1">PB_D863</definedName>
    <definedName name="Google_Sheet_Link_1959403629" hidden="1">PB_D820</definedName>
    <definedName name="Google_Sheet_Link_1959491214" hidden="1">PB_D865</definedName>
    <definedName name="Google_Sheet_Link_1959922821" hidden="1">PB_D869</definedName>
    <definedName name="Google_Sheet_Link_1960650526" hidden="1">PB_D268</definedName>
    <definedName name="Google_Sheet_Link_1961991836" hidden="1">PB_1445</definedName>
    <definedName name="Google_Sheet_Link_1962066759" hidden="1">PB_D1329</definedName>
    <definedName name="Google_Sheet_Link_1962161635" hidden="1">PB_D649A</definedName>
    <definedName name="Google_Sheet_Link_1963207289" hidden="1">PB_D1094</definedName>
    <definedName name="Google_Sheet_Link_1964370528" hidden="1">PB_D206</definedName>
    <definedName name="Google_Sheet_Link_1964801495" hidden="1">PB_D1334</definedName>
    <definedName name="Google_Sheet_Link_1964870786" hidden="1">PB_D91</definedName>
    <definedName name="Google_Sheet_Link_1965038305" hidden="1">PB_D623</definedName>
    <definedName name="Google_Sheet_Link_1965318862" hidden="1">PB_D623</definedName>
    <definedName name="Google_Sheet_Link_1966813340" hidden="1">PB_D214</definedName>
    <definedName name="Google_Sheet_Link_1966972184" hidden="1">PB_D123</definedName>
    <definedName name="Google_Sheet_Link_1967436725" hidden="1">PB_D273</definedName>
    <definedName name="Google_Sheet_Link_1970914831" hidden="1">PB_D975</definedName>
    <definedName name="Google_Sheet_Link_1972159679" hidden="1">PB_D433</definedName>
    <definedName name="Google_Sheet_Link_1972275862" hidden="1">PB_D1410</definedName>
    <definedName name="Google_Sheet_Link_1973493906" hidden="1">PB_D869</definedName>
    <definedName name="Google_Sheet_Link_1976830789" hidden="1">PB_D369</definedName>
    <definedName name="Google_Sheet_Link_1977157991" hidden="1">PB_D829</definedName>
    <definedName name="Google_Sheet_Link_1978205357" hidden="1">PB_D1576</definedName>
    <definedName name="Google_Sheet_Link_1978591844" hidden="1">PB_D897</definedName>
    <definedName name="Google_Sheet_Link_1979420634" hidden="1">PB_D1566</definedName>
    <definedName name="Google_Sheet_Link_1979579663" hidden="1">PB_D34</definedName>
    <definedName name="Google_Sheet_Link_1981462491" hidden="1">PB_D878</definedName>
    <definedName name="Google_Sheet_Link_1981564131" hidden="1">PB_D935</definedName>
    <definedName name="Google_Sheet_Link_1981956396" hidden="1">PB_D899</definedName>
    <definedName name="Google_Sheet_Link_1982379382" hidden="1">PB_D829</definedName>
    <definedName name="Google_Sheet_Link_1983209051" hidden="1">PB_D861</definedName>
    <definedName name="Google_Sheet_Link_1983726064" hidden="1">PB_D1083</definedName>
    <definedName name="Google_Sheet_Link_1985120352" hidden="1">PB_D869</definedName>
    <definedName name="Google_Sheet_Link_1985393538" hidden="1">PB_D31</definedName>
    <definedName name="Google_Sheet_Link_1985430713" hidden="1">PB_D817</definedName>
    <definedName name="Google_Sheet_Link_1986283253" hidden="1">PB_D412</definedName>
    <definedName name="Google_Sheet_Link_1986544642" hidden="1">PB_D820</definedName>
    <definedName name="Google_Sheet_Link_1987048425" hidden="1">PB_D16</definedName>
    <definedName name="Google_Sheet_Link_1988223824" hidden="1">PB_D1388</definedName>
    <definedName name="Google_Sheet_Link_1988227853" hidden="1">PB_D865</definedName>
    <definedName name="Google_Sheet_Link_1988441061" hidden="1">PB_D1341</definedName>
    <definedName name="Google_Sheet_Link_1992920626" hidden="1">PB_D92</definedName>
    <definedName name="Google_Sheet_Link_1993653944" hidden="1">PB_D199</definedName>
    <definedName name="Google_Sheet_Link_1995637686" hidden="1">PB_D1092</definedName>
    <definedName name="Google_Sheet_Link_1996336996" hidden="1">PB_D123</definedName>
    <definedName name="Google_Sheet_Link_1996515548" hidden="1">PB_D63</definedName>
    <definedName name="Google_Sheet_Link_1996809919" hidden="1">PB_D480</definedName>
    <definedName name="Google_Sheet_Link_1997255342" hidden="1">PB_D869</definedName>
    <definedName name="Google_Sheet_Link_1999244207" hidden="1">PB_D263</definedName>
    <definedName name="Google_Sheet_Link_2002718566" hidden="1">PB_D817</definedName>
    <definedName name="Google_Sheet_Link_2002870994" hidden="1">PB_D1312</definedName>
    <definedName name="Google_Sheet_Link_2003498071" hidden="1">PB_D832</definedName>
    <definedName name="Google_Sheet_Link_2003658236" hidden="1">PB_D831</definedName>
    <definedName name="Google_Sheet_Link_2003929654" hidden="1">PB_D75</definedName>
    <definedName name="Google_Sheet_Link_2004239977" hidden="1">PB_D1046</definedName>
    <definedName name="Google_Sheet_Link_2004312432" hidden="1">PB_D875</definedName>
    <definedName name="Google_Sheet_Link_2004729777" hidden="1">PB_D481</definedName>
    <definedName name="Google_Sheet_Link_2005251609" hidden="1">PB_D829</definedName>
    <definedName name="Google_Sheet_Link_2005509184" hidden="1">PB_D877</definedName>
    <definedName name="Google_Sheet_Link_2007642841" hidden="1">PB_D894</definedName>
    <definedName name="Google_Sheet_Link_2009811104" hidden="1">PB_D1418</definedName>
    <definedName name="Google_Sheet_Link_2012771837" hidden="1">PB_D432</definedName>
    <definedName name="Google_Sheet_Link_2013118281" hidden="1">PB_D872</definedName>
    <definedName name="Google_Sheet_Link_2016182013" hidden="1">PB_D40</definedName>
    <definedName name="Google_Sheet_Link_2016341918" hidden="1">PB_D829</definedName>
    <definedName name="Google_Sheet_Link_2017815049" hidden="1">PB_D95</definedName>
    <definedName name="Google_Sheet_Link_2018098938" hidden="1">PB_D79</definedName>
    <definedName name="Google_Sheet_Link_201833474" hidden="1">PB_D916</definedName>
    <definedName name="Google_Sheet_Link_2019961533" hidden="1">PB_D995</definedName>
    <definedName name="Google_Sheet_Link_202026531" hidden="1">PB_D111</definedName>
    <definedName name="Google_Sheet_Link_2020402162" hidden="1">PB_D982</definedName>
    <definedName name="Google_Sheet_Link_2021439471" hidden="1">PB_D95</definedName>
    <definedName name="Google_Sheet_Link_2021580795" hidden="1">PB_D362</definedName>
    <definedName name="Google_Sheet_Link_2021652783" hidden="1">PB_D77</definedName>
    <definedName name="Google_Sheet_Link_2023268854" hidden="1">PB_D622</definedName>
    <definedName name="Google_Sheet_Link_202398694" hidden="1">PB_D829</definedName>
    <definedName name="Google_Sheet_Link_2024201592" hidden="1">PB_D1077</definedName>
    <definedName name="Google_Sheet_Link_2024618441" hidden="1">PB_D91</definedName>
    <definedName name="Google_Sheet_Link_2026805799" hidden="1">PB_D96</definedName>
    <definedName name="Google_Sheet_Link_2027979589" hidden="1">PB_D1038</definedName>
    <definedName name="Google_Sheet_Link_2028067250" hidden="1">PB_D1033</definedName>
    <definedName name="Google_Sheet_Link_202899939" hidden="1">PB_D890</definedName>
    <definedName name="Google_Sheet_Link_2029315227" hidden="1">PB_D91</definedName>
    <definedName name="Google_Sheet_Link_2029396996" hidden="1">PB_D865</definedName>
    <definedName name="Google_Sheet_Link_2030119381" hidden="1">PB_D1179</definedName>
    <definedName name="Google_Sheet_Link_2030501097" hidden="1">PB_D624</definedName>
    <definedName name="Google_Sheet_Link_2031084695" hidden="1">PB_D996</definedName>
    <definedName name="Google_Sheet_Link_2031291829" hidden="1">PB_D858</definedName>
    <definedName name="Google_Sheet_Link_2031926703" hidden="1">PB_D77</definedName>
    <definedName name="Google_Sheet_Link_2032492675" hidden="1">PB_D182</definedName>
    <definedName name="Google_Sheet_Link_2032836202" hidden="1">PB_D243</definedName>
    <definedName name="Google_Sheet_Link_2034081090" hidden="1">PB_D63</definedName>
    <definedName name="Google_Sheet_Link_2034617446" hidden="1">PB_D550</definedName>
    <definedName name="Google_Sheet_Link_203477996" hidden="1">PB_D95</definedName>
    <definedName name="Google_Sheet_Link_2035232523" hidden="1">PB_D887</definedName>
    <definedName name="Google_Sheet_Link_2036356252" hidden="1">PB_D1508</definedName>
    <definedName name="Google_Sheet_Link_2036651451" hidden="1">PB_D1098</definedName>
    <definedName name="Google_Sheet_Link_2037011401" hidden="1">PB_1592</definedName>
    <definedName name="Google_Sheet_Link_2037273356" hidden="1">PB_D123</definedName>
    <definedName name="Google_Sheet_Link_2038684986" hidden="1">PB_D626</definedName>
    <definedName name="Google_Sheet_Link_2038888936" hidden="1">PB_D1077</definedName>
    <definedName name="Google_Sheet_Link_2039654180" hidden="1">PB_D982</definedName>
    <definedName name="Google_Sheet_Link_2040193588" hidden="1">PB_D102</definedName>
    <definedName name="Google_Sheet_Link_2040211791" hidden="1">PB_D341</definedName>
    <definedName name="Google_Sheet_Link_2040462083" hidden="1">PB_D656A</definedName>
    <definedName name="Google_Sheet_Link_2040480616" hidden="1">PB_D196</definedName>
    <definedName name="Google_Sheet_Link_2040987355" hidden="1">PB_D869</definedName>
    <definedName name="Google_Sheet_Link_204300823" hidden="1">PB_D76</definedName>
    <definedName name="Google_Sheet_Link_2043046039" hidden="1">PB_D829</definedName>
    <definedName name="Google_Sheet_Link_2044033802" hidden="1">PB_D201</definedName>
    <definedName name="Google_Sheet_Link_2044358093" hidden="1">PB_D160</definedName>
    <definedName name="Google_Sheet_Link_2044447959" hidden="1">PB_D1407</definedName>
    <definedName name="Google_Sheet_Link_2044462818" hidden="1">PB_D1055</definedName>
    <definedName name="Google_Sheet_Link_2045340007" hidden="1">PB_D818</definedName>
    <definedName name="Google_Sheet_Link_204722067" hidden="1">PB_D573</definedName>
    <definedName name="Google_Sheet_Link_2047245987" hidden="1">PB_D96</definedName>
    <definedName name="Google_Sheet_Link_2047358197" hidden="1">PB_1589</definedName>
    <definedName name="Google_Sheet_Link_2047384562" hidden="1">PB_D1177</definedName>
    <definedName name="Google_Sheet_Link_2048111776" hidden="1">PB_D870</definedName>
    <definedName name="Google_Sheet_Link_2048543080" hidden="1">PB_D1107</definedName>
    <definedName name="Google_Sheet_Link_2048563517" hidden="1">PB_D203</definedName>
    <definedName name="Google_Sheet_Link_2049294993" hidden="1">PB_1439</definedName>
    <definedName name="Google_Sheet_Link_204975347" hidden="1">PB_D21</definedName>
    <definedName name="Google_Sheet_Link_2049898639" hidden="1">PB_D91</definedName>
    <definedName name="Google_Sheet_Link_205170066" hidden="1">PB_D970</definedName>
    <definedName name="Google_Sheet_Link_2051756398" hidden="1">PB_D19</definedName>
    <definedName name="Google_Sheet_Link_2052635328" hidden="1">PB_D871</definedName>
    <definedName name="Google_Sheet_Link_2053806920" hidden="1">PB_D827</definedName>
    <definedName name="Google_Sheet_Link_2054985214" hidden="1">PB_D1017</definedName>
    <definedName name="Google_Sheet_Link_2055171984" hidden="1">PB_D989</definedName>
    <definedName name="Google_Sheet_Link_2055986481" hidden="1">PB_D95</definedName>
    <definedName name="Google_Sheet_Link_2056142884" hidden="1">PB_D892</definedName>
    <definedName name="Google_Sheet_Link_2057650303" hidden="1">PB_D95</definedName>
    <definedName name="Google_Sheet_Link_2058993884" hidden="1">PB_D1332</definedName>
    <definedName name="Google_Sheet_Link_2059308175" hidden="1">PB_D105</definedName>
    <definedName name="Google_Sheet_Link_2059544604" hidden="1">PB_D123</definedName>
    <definedName name="Google_Sheet_Link_2059735777" hidden="1">PB_D869</definedName>
    <definedName name="Google_Sheet_Link_2060025431" hidden="1">PB_D817</definedName>
    <definedName name="Google_Sheet_Link_2060069419" hidden="1">PB_D819</definedName>
    <definedName name="Google_Sheet_Link_2060540654" hidden="1">PB_D818</definedName>
    <definedName name="Google_Sheet_Link_2061246935" hidden="1">PB_D831</definedName>
    <definedName name="Google_Sheet_Link_2061579323" hidden="1">PB_D453</definedName>
    <definedName name="Google_Sheet_Link_2062025134" hidden="1">PB_D1331</definedName>
    <definedName name="Google_Sheet_Link_2062383434" hidden="1">PB_D192</definedName>
    <definedName name="Google_Sheet_Link_2062741272" hidden="1">PB_D878</definedName>
    <definedName name="Google_Sheet_Link_2063784509" hidden="1">PB_D202</definedName>
    <definedName name="Google_Sheet_Link_2064670940" hidden="1">PB_D123</definedName>
    <definedName name="Google_Sheet_Link_2064824184" hidden="1">PB_D409</definedName>
    <definedName name="Google_Sheet_Link_2065476211" hidden="1">PB_D25</definedName>
    <definedName name="Google_Sheet_Link_2066256558" hidden="1">PB_D432</definedName>
    <definedName name="Google_Sheet_Link_206729363" hidden="1">PB_D603</definedName>
    <definedName name="Google_Sheet_Link_2067861690" hidden="1">PB_D865</definedName>
    <definedName name="Google_Sheet_Link_2068782743" hidden="1">PB_D858</definedName>
    <definedName name="Google_Sheet_Link_2069281801" hidden="1">PB_D93</definedName>
    <definedName name="Google_Sheet_Link_2069523394" hidden="1">PB_D1310</definedName>
    <definedName name="Google_Sheet_Link_2069806070" hidden="1">PB_D1244</definedName>
    <definedName name="Google_Sheet_Link_2070256547" hidden="1">PB_D946</definedName>
    <definedName name="Google_Sheet_Link_2070619375" hidden="1">PB_D834</definedName>
    <definedName name="Google_Sheet_Link_2071717826" hidden="1">PB_D1178</definedName>
    <definedName name="Google_Sheet_Link_2072354212" hidden="1">PB_D623</definedName>
    <definedName name="Google_Sheet_Link_2072598043" hidden="1">PB_D1333</definedName>
    <definedName name="Google_Sheet_Link_2072698772" hidden="1">PB_D927</definedName>
    <definedName name="Google_Sheet_Link_207322530" hidden="1">PB_D831</definedName>
    <definedName name="Google_Sheet_Link_2074917046" hidden="1">PB_D18</definedName>
    <definedName name="Google_Sheet_Link_207703857" hidden="1">PB_D91</definedName>
    <definedName name="Google_Sheet_Link_2077585543" hidden="1">PB_D213</definedName>
    <definedName name="Google_Sheet_Link_2077877135" hidden="1">PB_D329</definedName>
    <definedName name="Google_Sheet_Link_2078095140" hidden="1">PB_D160</definedName>
    <definedName name="Google_Sheet_Link_2078707776" hidden="1">PB_D923</definedName>
    <definedName name="Google_Sheet_Link_2079430215" hidden="1">PB_D648A</definedName>
    <definedName name="Google_Sheet_Link_208006738" hidden="1">PB_D1337</definedName>
    <definedName name="Google_Sheet_Link_2080104587" hidden="1">PB_D1099</definedName>
    <definedName name="Google_Sheet_Link_2081744332" hidden="1">PB_D123</definedName>
    <definedName name="Google_Sheet_Link_2082143463" hidden="1">PB_D831</definedName>
    <definedName name="Google_Sheet_Link_2082424458" hidden="1">PB_D1495</definedName>
    <definedName name="Google_Sheet_Link_2083407183" hidden="1">PB_D29</definedName>
    <definedName name="Google_Sheet_Link_2083582055" hidden="1">PB_D91</definedName>
    <definedName name="Google_Sheet_Link_2083747077" hidden="1">PB_D369</definedName>
    <definedName name="Google_Sheet_Link_2083957685" hidden="1">PB_D78</definedName>
    <definedName name="Google_Sheet_Link_2084257958" hidden="1">PB_D21</definedName>
    <definedName name="Google_Sheet_Link_2084310294" hidden="1">PB_D40</definedName>
    <definedName name="Google_Sheet_Link_2084500951" hidden="1">PB_D622</definedName>
    <definedName name="Google_Sheet_Link_2085616741" hidden="1">PB_D96</definedName>
    <definedName name="Google_Sheet_Link_2085618007" hidden="1">PB_D870</definedName>
    <definedName name="Google_Sheet_Link_2085840885" hidden="1">PB_D87</definedName>
    <definedName name="Google_Sheet_Link_2086698808" hidden="1">PB_D261</definedName>
    <definedName name="Google_Sheet_Link_2086971915" hidden="1">PB_D432</definedName>
    <definedName name="Google_Sheet_Link_2087174836" hidden="1">PB_D92</definedName>
    <definedName name="Google_Sheet_Link_2087871769" hidden="1">PB_D820</definedName>
    <definedName name="Google_Sheet_Link_2088947676" hidden="1">PB_D95</definedName>
    <definedName name="Google_Sheet_Link_2089070847" hidden="1">PB_D817</definedName>
    <definedName name="Google_Sheet_Link_2091792586" hidden="1">PB_D160</definedName>
    <definedName name="Google_Sheet_Link_2092545022" hidden="1">PB_D105</definedName>
    <definedName name="Google_Sheet_Link_2093277084" hidden="1">PB_D827</definedName>
    <definedName name="Google_Sheet_Link_2095147045" hidden="1">PB_D897</definedName>
    <definedName name="Google_Sheet_Link_209541669" hidden="1">PB_D988</definedName>
    <definedName name="Google_Sheet_Link_2095690311" hidden="1">PB_D1244</definedName>
    <definedName name="Google_Sheet_Link_2095799211" hidden="1">PB_D1088</definedName>
    <definedName name="Google_Sheet_Link_2095810860" hidden="1">PB_D123</definedName>
    <definedName name="Google_Sheet_Link_2095950812" hidden="1">PB_D870</definedName>
    <definedName name="Google_Sheet_Link_2096578841" hidden="1">PB_D831</definedName>
    <definedName name="Google_Sheet_Link_2096820677" hidden="1">PB_D369</definedName>
    <definedName name="Google_Sheet_Link_2097023136" hidden="1">PB_D160</definedName>
    <definedName name="Google_Sheet_Link_2098662242" hidden="1">PB_D881</definedName>
    <definedName name="Google_Sheet_Link_2098814394" hidden="1">PB_D96</definedName>
    <definedName name="Google_Sheet_Link_2099999992" hidden="1">PB_D1350</definedName>
    <definedName name="Google_Sheet_Link_2102226745" hidden="1">PB_D827</definedName>
    <definedName name="Google_Sheet_Link_2103306135" hidden="1">PB_D1268</definedName>
    <definedName name="Google_Sheet_Link_2103876002" hidden="1">PB_D818</definedName>
    <definedName name="Google_Sheet_Link_2104595870" hidden="1">PB_D829</definedName>
    <definedName name="Google_Sheet_Link_2105424967" hidden="1">PB_D898</definedName>
    <definedName name="Google_Sheet_Link_2110311161" hidden="1">PB_D828</definedName>
    <definedName name="Google_Sheet_Link_2111657827" hidden="1">PB_D232</definedName>
    <definedName name="Google_Sheet_Link_2112120242" hidden="1">PB_D550</definedName>
    <definedName name="Google_Sheet_Link_2114348973" hidden="1">PB_D649A</definedName>
    <definedName name="Google_Sheet_Link_2114740079" hidden="1">PB_D63</definedName>
    <definedName name="Google_Sheet_Link_2115675532" hidden="1">PB_D78</definedName>
    <definedName name="Google_Sheet_Link_2116182600" hidden="1">PB_D142</definedName>
    <definedName name="Google_Sheet_Link_211793991" hidden="1">PB_D836</definedName>
    <definedName name="Google_Sheet_Link_2119032799" hidden="1">PB_D623</definedName>
    <definedName name="Google_Sheet_Link_2119480451" hidden="1">PB_D160</definedName>
    <definedName name="Google_Sheet_Link_2121391272" hidden="1">PB_D969</definedName>
    <definedName name="Google_Sheet_Link_2122160384" hidden="1">PB_D123</definedName>
    <definedName name="Google_Sheet_Link_2122167229" hidden="1">PB_D142</definedName>
    <definedName name="Google_Sheet_Link_2122257759" hidden="1">PB_D1353</definedName>
    <definedName name="Google_Sheet_Link_2124060373" hidden="1">PB_D91</definedName>
    <definedName name="Google_Sheet_Link_2124427421" hidden="1">PB_D865</definedName>
    <definedName name="Google_Sheet_Link_2124659537" hidden="1">PB_D110</definedName>
    <definedName name="Google_Sheet_Link_2125019775" hidden="1">PB_D829</definedName>
    <definedName name="Google_Sheet_Link_2125120338" hidden="1">PB_D820</definedName>
    <definedName name="Google_Sheet_Link_2125245581" hidden="1">PB_D858</definedName>
    <definedName name="Google_Sheet_Link_21258935" hidden="1">PB_D1004</definedName>
    <definedName name="Google_Sheet_Link_2126889784" hidden="1">PB_D554</definedName>
    <definedName name="Google_Sheet_Link_2127036466" hidden="1">PB_D301</definedName>
    <definedName name="Google_Sheet_Link_2128128123" hidden="1">PB_D1114</definedName>
    <definedName name="Google_Sheet_Link_2128146245" hidden="1">PB_D17</definedName>
    <definedName name="Google_Sheet_Link_21283815" hidden="1">PB_D818</definedName>
    <definedName name="Google_Sheet_Link_2128821784" hidden="1">PB_D410</definedName>
    <definedName name="Google_Sheet_Link_2129240823" hidden="1">PB_D970</definedName>
    <definedName name="Google_Sheet_Link_2130095684" hidden="1">PB_D1409</definedName>
    <definedName name="Google_Sheet_Link_2130227357" hidden="1">PB_D300</definedName>
    <definedName name="Google_Sheet_Link_2130279260" hidden="1">PB_D120</definedName>
    <definedName name="Google_Sheet_Link_2130317521" hidden="1">PB_D829</definedName>
    <definedName name="Google_Sheet_Link_2131084892" hidden="1">PB_D283</definedName>
    <definedName name="Google_Sheet_Link_2132850768" hidden="1">PB_D1071</definedName>
    <definedName name="Google_Sheet_Link_2135674764" hidden="1">PB_D160</definedName>
    <definedName name="Google_Sheet_Link_2135781250" hidden="1">PB_D123</definedName>
    <definedName name="Google_Sheet_Link_2137237318" hidden="1">PB_D93</definedName>
    <definedName name="Google_Sheet_Link_2137450153" hidden="1">PB_D106</definedName>
    <definedName name="Google_Sheet_Link_2137525637" hidden="1">PB_D307</definedName>
    <definedName name="Google_Sheet_Link_2137613052" hidden="1">PB_D622</definedName>
    <definedName name="Google_Sheet_Link_2137771345" hidden="1">PB_D222</definedName>
    <definedName name="Google_Sheet_Link_2138274635" hidden="1">PB_D660A</definedName>
    <definedName name="Google_Sheet_Link_2139067305" hidden="1">PB_D44</definedName>
    <definedName name="Google_Sheet_Link_2141575419" hidden="1">PB_D876</definedName>
    <definedName name="Google_Sheet_Link_2141696651" hidden="1">PB_D106</definedName>
    <definedName name="Google_Sheet_Link_2142076661" hidden="1">PB_D611</definedName>
    <definedName name="Google_Sheet_Link_2143807965" hidden="1">PB_D1203</definedName>
    <definedName name="Google_Sheet_Link_2144363950" hidden="1">PB_D623</definedName>
    <definedName name="Google_Sheet_Link_2145524712" hidden="1">PB_D829</definedName>
    <definedName name="Google_Sheet_Link_214554479" hidden="1">PB_D871</definedName>
    <definedName name="Google_Sheet_Link_2145618474" hidden="1">PB_D829</definedName>
    <definedName name="Google_Sheet_Link_214572249" hidden="1">PB_D1338</definedName>
    <definedName name="Google_Sheet_Link_2146219286" hidden="1">PB_D1427A</definedName>
    <definedName name="Google_Sheet_Link_215746208" hidden="1">PB_D1274</definedName>
    <definedName name="Google_Sheet_Link_215764724" hidden="1">PB_D1311</definedName>
    <definedName name="Google_Sheet_Link_216435081" hidden="1">PB_D870</definedName>
    <definedName name="Google_Sheet_Link_217784342" hidden="1">PB_D21</definedName>
    <definedName name="Google_Sheet_Link_220039155" hidden="1">PB_D866</definedName>
    <definedName name="Google_Sheet_Link_222705936" hidden="1">PB_D21</definedName>
    <definedName name="Google_Sheet_Link_223842154" hidden="1">PB_D1028</definedName>
    <definedName name="Google_Sheet_Link_224271667" hidden="1">PB_D820</definedName>
    <definedName name="Google_Sheet_Link_224275549" hidden="1">PB_D1334</definedName>
    <definedName name="Google_Sheet_Link_224505196" hidden="1">PB_D95</definedName>
    <definedName name="Google_Sheet_Link_22710735" hidden="1">PB_D440</definedName>
    <definedName name="Google_Sheet_Link_227121780" hidden="1">PB_D829</definedName>
    <definedName name="Google_Sheet_Link_227808962" hidden="1">PB_D879</definedName>
    <definedName name="Google_Sheet_Link_227990868" hidden="1">PB_D628</definedName>
    <definedName name="Google_Sheet_Link_229812692" hidden="1">PB_D12</definedName>
    <definedName name="Google_Sheet_Link_230412958" hidden="1">PB_D1017</definedName>
    <definedName name="Google_Sheet_Link_230840355" hidden="1">PB_D865</definedName>
    <definedName name="Google_Sheet_Link_231196310" hidden="1">PB_D181</definedName>
    <definedName name="Google_Sheet_Link_231895554" hidden="1">PB_D252</definedName>
    <definedName name="Google_Sheet_Link_232219117" hidden="1">PB_D1435A</definedName>
    <definedName name="Google_Sheet_Link_233188686" hidden="1">PB_D829</definedName>
    <definedName name="Google_Sheet_Link_234476798" hidden="1">PB_D554</definedName>
    <definedName name="Google_Sheet_Link_236401064" hidden="1">PB_D890</definedName>
    <definedName name="Google_Sheet_Link_236421715" hidden="1">PB_D905</definedName>
    <definedName name="Google_Sheet_Link_237097421" hidden="1">PB_D1027</definedName>
    <definedName name="Google_Sheet_Link_23749197" hidden="1">PB_D21</definedName>
    <definedName name="Google_Sheet_Link_238443116" hidden="1">PB_D1228</definedName>
    <definedName name="Google_Sheet_Link_238551233" hidden="1">PB_D394</definedName>
    <definedName name="Google_Sheet_Link_240097113" hidden="1">PB_D349</definedName>
    <definedName name="Google_Sheet_Link_241414135" hidden="1">PB_D827</definedName>
    <definedName name="Google_Sheet_Link_242008960" hidden="1">PB_D829</definedName>
    <definedName name="Google_Sheet_Link_242077677" hidden="1">PB_D1374</definedName>
    <definedName name="Google_Sheet_Link_243497719" hidden="1">PB_D827</definedName>
    <definedName name="Google_Sheet_Link_243965237" hidden="1">PB_D91</definedName>
    <definedName name="Google_Sheet_Link_244312496" hidden="1">PB_D898</definedName>
    <definedName name="Google_Sheet_Link_244392262" hidden="1">PB_D818</definedName>
    <definedName name="Google_Sheet_Link_244967679" hidden="1">PB_D1415</definedName>
    <definedName name="Google_Sheet_Link_245260857" hidden="1">PB_D419</definedName>
    <definedName name="Google_Sheet_Link_245268056" hidden="1">PB_D865</definedName>
    <definedName name="Google_Sheet_Link_245455114" hidden="1">PB_D865</definedName>
    <definedName name="Google_Sheet_Link_245666804" hidden="1">PB_D829</definedName>
    <definedName name="Google_Sheet_Link_246255223" hidden="1">PB_D181</definedName>
    <definedName name="Google_Sheet_Link_246494821" hidden="1">PB_D182</definedName>
    <definedName name="Google_Sheet_Link_246883296" hidden="1">PB_D155</definedName>
    <definedName name="Google_Sheet_Link_247239797" hidden="1">PB_D865</definedName>
    <definedName name="Google_Sheet_Link_247682976" hidden="1">PB_D1036</definedName>
    <definedName name="Google_Sheet_Link_248846339" hidden="1">PB_D95</definedName>
    <definedName name="Google_Sheet_Link_249366161" hidden="1">PB_D216</definedName>
    <definedName name="Google_Sheet_Link_251584408" hidden="1">PB_D884</definedName>
    <definedName name="Google_Sheet_Link_251606429" hidden="1">PB_D142</definedName>
    <definedName name="Google_Sheet_Link_251934294" hidden="1">PB_D829</definedName>
    <definedName name="Google_Sheet_Link_253183281" hidden="1">PB_D94</definedName>
    <definedName name="Google_Sheet_Link_254070939" hidden="1">PB_D939</definedName>
    <definedName name="Google_Sheet_Link_254263256" hidden="1">PB_D359</definedName>
    <definedName name="Google_Sheet_Link_255592947" hidden="1">PB_D63</definedName>
    <definedName name="Google_Sheet_Link_257698195" hidden="1">PB_D93</definedName>
    <definedName name="Google_Sheet_Link_257714427" hidden="1">PB_D142</definedName>
    <definedName name="Google_Sheet_Link_257754203" hidden="1">PB_D1331</definedName>
    <definedName name="Google_Sheet_Link_257767518" hidden="1">PB_D105</definedName>
    <definedName name="Google_Sheet_Link_25814072" hidden="1">PB_D885</definedName>
    <definedName name="Google_Sheet_Link_258293218" hidden="1">PB_D1067</definedName>
    <definedName name="Google_Sheet_Link_25836517" hidden="1">PB_D865</definedName>
    <definedName name="Google_Sheet_Link_259017062" hidden="1">PB_D818</definedName>
    <definedName name="Google_Sheet_Link_25936024" hidden="1">PB_D21</definedName>
    <definedName name="Google_Sheet_Link_259704192" hidden="1">PB_D21</definedName>
    <definedName name="Google_Sheet_Link_259841207" hidden="1">PB_D860</definedName>
    <definedName name="Google_Sheet_Link_260244055" hidden="1">PB_D818</definedName>
    <definedName name="Google_Sheet_Link_260923260" hidden="1">PB_D123</definedName>
    <definedName name="Google_Sheet_Link_262016562" hidden="1">PB_D818</definedName>
    <definedName name="Google_Sheet_Link_263378855" hidden="1">PB_D935</definedName>
    <definedName name="Google_Sheet_Link_264024953" hidden="1">PB_D21</definedName>
    <definedName name="Google_Sheet_Link_264371691" hidden="1">PB_D1361</definedName>
    <definedName name="Google_Sheet_Link_264686570" hidden="1">PB_D623</definedName>
    <definedName name="Google_Sheet_Link_264724997" hidden="1">PB_D1416A</definedName>
    <definedName name="Google_Sheet_Link_265346715" hidden="1">PB_D63</definedName>
    <definedName name="Google_Sheet_Link_265996224" hidden="1">PB_D173</definedName>
    <definedName name="Google_Sheet_Link_266816260" hidden="1">PB_D871</definedName>
    <definedName name="Google_Sheet_Link_267142382" hidden="1">PB_D831</definedName>
    <definedName name="Google_Sheet_Link_267877785" hidden="1">PB_D91</definedName>
    <definedName name="Google_Sheet_Link_268481995" hidden="1">PB_D1037</definedName>
    <definedName name="Google_Sheet_Link_269837167" hidden="1">PB_D1274</definedName>
    <definedName name="Google_Sheet_Link_270086027" hidden="1">PB_D818</definedName>
    <definedName name="Google_Sheet_Link_271782585" hidden="1">PB_D91</definedName>
    <definedName name="Google_Sheet_Link_272304989" hidden="1">PB_D1306</definedName>
    <definedName name="Google_Sheet_Link_273279249" hidden="1">PB_D1108</definedName>
    <definedName name="Google_Sheet_Link_273397028" hidden="1">PB_D831</definedName>
    <definedName name="Google_Sheet_Link_273513347" hidden="1">PB_D854</definedName>
    <definedName name="Google_Sheet_Link_274073128" hidden="1">PB_D556</definedName>
    <definedName name="Google_Sheet_Link_274228570" hidden="1">PB_D438</definedName>
    <definedName name="Google_Sheet_Link_274234305" hidden="1">PB_D1419</definedName>
    <definedName name="Google_Sheet_Link_274238200" hidden="1">PB_D182</definedName>
    <definedName name="Google_Sheet_Link_27775268" hidden="1">PB_D869</definedName>
    <definedName name="Google_Sheet_Link_278072023" hidden="1">PB_D653A</definedName>
    <definedName name="Google_Sheet_Link_278116639" hidden="1">PB_D870</definedName>
    <definedName name="Google_Sheet_Link_278927136" hidden="1">PB_D160</definedName>
    <definedName name="Google_Sheet_Link_279257366" hidden="1">PB_D1435A</definedName>
    <definedName name="Google_Sheet_Link_280204449" hidden="1">PB_D1352</definedName>
    <definedName name="Google_Sheet_Link_281113875" hidden="1">PB_D1208</definedName>
    <definedName name="Google_Sheet_Link_281239602" hidden="1">PB_D16</definedName>
    <definedName name="Google_Sheet_Link_281354449" hidden="1">PB_D91</definedName>
    <definedName name="Google_Sheet_Link_281698826" hidden="1">PB_D95</definedName>
    <definedName name="Google_Sheet_Link_28234561" hidden="1">PB_D869</definedName>
    <definedName name="Google_Sheet_Link_283248290" hidden="1">PB_D75</definedName>
    <definedName name="Google_Sheet_Link_284831189" hidden="1">PB_D874</definedName>
    <definedName name="Google_Sheet_Link_285000757" hidden="1">PB_D865</definedName>
    <definedName name="Google_Sheet_Link_28527867" hidden="1">PB_D659</definedName>
    <definedName name="Google_Sheet_Link_286787306" hidden="1">PB_D95</definedName>
    <definedName name="Google_Sheet_Link_287208288" hidden="1">PB_D438</definedName>
    <definedName name="Google_Sheet_Link_287547100" hidden="1">PB_D878</definedName>
    <definedName name="Google_Sheet_Link_287641095" hidden="1">PB_D1146</definedName>
    <definedName name="Google_Sheet_Link_287902983" hidden="1">PB_D136</definedName>
    <definedName name="Google_Sheet_Link_288251299" hidden="1">PB_D817</definedName>
    <definedName name="Google_Sheet_Link_288304010" hidden="1">PB_D25</definedName>
    <definedName name="Google_Sheet_Link_289065962" hidden="1">PB_D1169</definedName>
    <definedName name="Google_Sheet_Link_290444008" hidden="1">PB_D1351</definedName>
    <definedName name="Google_Sheet_Link_290663922" hidden="1">PB_D623</definedName>
    <definedName name="Google_Sheet_Link_29108653" hidden="1">PB_D334</definedName>
    <definedName name="Google_Sheet_Link_291443836" hidden="1">PB_D569</definedName>
    <definedName name="Google_Sheet_Link_291446634" hidden="1">PB_D957</definedName>
    <definedName name="Google_Sheet_Link_291668934" hidden="1">PB_D865</definedName>
    <definedName name="Google_Sheet_Link_293843408" hidden="1">PB_D556</definedName>
    <definedName name="Google_Sheet_Link_294082467" hidden="1">PB_D870</definedName>
    <definedName name="Google_Sheet_Link_294174138" hidden="1">PB_D622</definedName>
    <definedName name="Google_Sheet_Link_294568364" hidden="1">PB_D132</definedName>
    <definedName name="Google_Sheet_Link_294658380" hidden="1">PB_D886</definedName>
    <definedName name="Google_Sheet_Link_295080011" hidden="1">PB_D829</definedName>
    <definedName name="Google_Sheet_Link_295307045" hidden="1">PB_D623</definedName>
    <definedName name="Google_Sheet_Link_295532488" hidden="1">PB_D106</definedName>
    <definedName name="Google_Sheet_Link_296248710" hidden="1">PB_D93</definedName>
    <definedName name="Google_Sheet_Link_296493964" hidden="1">PB_D858</definedName>
    <definedName name="Google_Sheet_Link_296857142" hidden="1">PB_D829</definedName>
    <definedName name="Google_Sheet_Link_297621955" hidden="1">PB_D820</definedName>
    <definedName name="Google_Sheet_Link_297921813" hidden="1">PB_D87</definedName>
    <definedName name="Google_Sheet_Link_298320883" hidden="1">PB_D881</definedName>
    <definedName name="Google_Sheet_Link_298623190" hidden="1">PB_D865</definedName>
    <definedName name="Google_Sheet_Link_29908778" hidden="1">PB_D878</definedName>
    <definedName name="Google_Sheet_Link_299810757" hidden="1">PB_D870</definedName>
    <definedName name="Google_Sheet_Link_299820847" hidden="1">PB_D465</definedName>
    <definedName name="Google_Sheet_Link_2999729" hidden="1">PB_1443</definedName>
    <definedName name="Google_Sheet_Link_300583350" hidden="1">PB_D869</definedName>
    <definedName name="Google_Sheet_Link_302035674" hidden="1">PB_D76</definedName>
    <definedName name="Google_Sheet_Link_302477782" hidden="1">PB_D622</definedName>
    <definedName name="Google_Sheet_Link_306567749" hidden="1">PB_D829</definedName>
    <definedName name="Google_Sheet_Link_307604514" hidden="1">PB_D831</definedName>
    <definedName name="Google_Sheet_Link_308084570" hidden="1">PB_D256</definedName>
    <definedName name="Google_Sheet_Link_308594020" hidden="1">PB_D828</definedName>
    <definedName name="Google_Sheet_Link_309068164" hidden="1">PB_D831</definedName>
    <definedName name="Google_Sheet_Link_30946348" hidden="1">PB_D829</definedName>
    <definedName name="Google_Sheet_Link_309631928" hidden="1">PB_D829</definedName>
    <definedName name="Google_Sheet_Link_309968863" hidden="1">PB_D865</definedName>
    <definedName name="Google_Sheet_Link_310106571" hidden="1">PB_D93</definedName>
    <definedName name="Google_Sheet_Link_310139581" hidden="1">PB_D863</definedName>
    <definedName name="Google_Sheet_Link_310154003" hidden="1">PB_D963</definedName>
    <definedName name="Google_Sheet_Link_310928663" hidden="1">PB_D95</definedName>
    <definedName name="Google_Sheet_Link_312441246" hidden="1">PB_D1518</definedName>
    <definedName name="Google_Sheet_Link_313345968" hidden="1">PB_D251</definedName>
    <definedName name="Google_Sheet_Link_313642994" hidden="1">PB_D92</definedName>
    <definedName name="Google_Sheet_Link_315135074" hidden="1">PB_D865</definedName>
    <definedName name="Google_Sheet_Link_315768751" hidden="1">PB_D227</definedName>
    <definedName name="Google_Sheet_Link_315826530" hidden="1">PB_D859</definedName>
    <definedName name="Google_Sheet_Link_3164779" hidden="1">PB_D554</definedName>
    <definedName name="Google_Sheet_Link_316626023" hidden="1">PB_D861</definedName>
    <definedName name="Google_Sheet_Link_317712088" hidden="1">PB_D1003</definedName>
    <definedName name="Google_Sheet_Link_318324884" hidden="1">PB_D869</definedName>
    <definedName name="Google_Sheet_Link_318453800" hidden="1">PB_D871</definedName>
    <definedName name="Google_Sheet_Link_318857396" hidden="1">PB_D880</definedName>
    <definedName name="Google_Sheet_Link_319474920" hidden="1">PB_D190</definedName>
    <definedName name="Google_Sheet_Link_319741689" hidden="1">PB_D617</definedName>
    <definedName name="Google_Sheet_Link_320135991" hidden="1">PB_D831</definedName>
    <definedName name="Google_Sheet_Link_320148912" hidden="1">PB_D861</definedName>
    <definedName name="Google_Sheet_Link_320329361" hidden="1">PB_D995</definedName>
    <definedName name="Google_Sheet_Link_321679336" hidden="1">PB_D112</definedName>
    <definedName name="Google_Sheet_Link_32182829" hidden="1">PB_D398</definedName>
    <definedName name="Google_Sheet_Link_323096502" hidden="1">PB_D182</definedName>
    <definedName name="Google_Sheet_Link_323412637" hidden="1">PB_D1141</definedName>
    <definedName name="Google_Sheet_Link_323909353" hidden="1">PB_D623</definedName>
    <definedName name="Google_Sheet_Link_324405745" hidden="1">PB_D243</definedName>
    <definedName name="Google_Sheet_Link_32483652" hidden="1">PB_D1288</definedName>
    <definedName name="Google_Sheet_Link_324868874" hidden="1">PB_D1138</definedName>
    <definedName name="Google_Sheet_Link_32536661" hidden="1">PB_D869</definedName>
    <definedName name="Google_Sheet_Link_325639396" hidden="1">PB_D829</definedName>
    <definedName name="Google_Sheet_Link_327271878" hidden="1">PB_D1003</definedName>
    <definedName name="Google_Sheet_Link_32929732" hidden="1">PB_D1088</definedName>
    <definedName name="Google_Sheet_Link_329319734" hidden="1">PB_D372</definedName>
    <definedName name="Google_Sheet_Link_329351358" hidden="1">PB_D831</definedName>
    <definedName name="Google_Sheet_Link_330334732" hidden="1">PB_D87</definedName>
    <definedName name="Google_Sheet_Link_331793499" hidden="1">PB_D155</definedName>
    <definedName name="Google_Sheet_Link_332683857" hidden="1">PB_D40</definedName>
    <definedName name="Google_Sheet_Link_332745804" hidden="1">PB_D1584</definedName>
    <definedName name="Google_Sheet_Link_332787674" hidden="1">PB_D622</definedName>
    <definedName name="Google_Sheet_Link_334145739" hidden="1">PB_D943</definedName>
    <definedName name="Google_Sheet_Link_334225460" hidden="1">PB_D1202</definedName>
    <definedName name="Google_Sheet_Link_334741499" hidden="1">PB_D1103</definedName>
    <definedName name="Google_Sheet_Link_334938247" hidden="1">PB_D87</definedName>
    <definedName name="Google_Sheet_Link_335667135" hidden="1">PB_D95</definedName>
    <definedName name="Google_Sheet_Link_335844840" hidden="1">PB_D827</definedName>
    <definedName name="Google_Sheet_Link_336168459" hidden="1">PB_D904</definedName>
    <definedName name="Google_Sheet_Link_336177597" hidden="1">PB_D865</definedName>
    <definedName name="Google_Sheet_Link_336319884" hidden="1">PB_D21</definedName>
    <definedName name="Google_Sheet_Link_336744613" hidden="1">PB_D21</definedName>
    <definedName name="Google_Sheet_Link_337400387" hidden="1">PB_D942</definedName>
    <definedName name="Google_Sheet_Link_337791670" hidden="1">PB_D817</definedName>
    <definedName name="Google_Sheet_Link_339528854" hidden="1">PB_D1103</definedName>
    <definedName name="Google_Sheet_Link_341090310" hidden="1">PB_D64</definedName>
    <definedName name="Google_Sheet_Link_342528965" hidden="1">PB_D613</definedName>
    <definedName name="Google_Sheet_Link_342559790" hidden="1">PB_D1021</definedName>
    <definedName name="Google_Sheet_Link_343493386" hidden="1">PB_D818</definedName>
    <definedName name="Google_Sheet_Link_343807393" hidden="1">PB_D565</definedName>
    <definedName name="Google_Sheet_Link_344031788" hidden="1">PB_D622</definedName>
    <definedName name="Google_Sheet_Link_344554948" hidden="1">PB_D865</definedName>
    <definedName name="Google_Sheet_Link_345989633" hidden="1">PB_D1579</definedName>
    <definedName name="Google_Sheet_Link_346039142" hidden="1">PB_D572</definedName>
    <definedName name="Google_Sheet_Link_346070654" hidden="1">PB_D1174</definedName>
    <definedName name="Google_Sheet_Link_346514140" hidden="1">PB_D872</definedName>
    <definedName name="Google_Sheet_Link_346990388" hidden="1">PB_D1002</definedName>
    <definedName name="Google_Sheet_Link_347577179" hidden="1">PB_D921</definedName>
    <definedName name="Google_Sheet_Link_349289285" hidden="1">PB_D75</definedName>
    <definedName name="Google_Sheet_Link_350223313" hidden="1">PB_D823</definedName>
    <definedName name="Google_Sheet_Link_351231821" hidden="1">PB_D91</definedName>
    <definedName name="Google_Sheet_Link_351756354" hidden="1">PB_D174</definedName>
    <definedName name="Google_Sheet_Link_351848977" hidden="1">PB_D1565</definedName>
    <definedName name="Google_Sheet_Link_353605373" hidden="1">PB_D432</definedName>
    <definedName name="Google_Sheet_Link_354034013" hidden="1">PB_D160</definedName>
    <definedName name="Google_Sheet_Link_354177035" hidden="1">PB_D123</definedName>
    <definedName name="Google_Sheet_Link_355050479" hidden="1">PB_D1351</definedName>
    <definedName name="Google_Sheet_Link_355913275" hidden="1">PB_D827</definedName>
    <definedName name="Google_Sheet_Link_356189624" hidden="1">PB_D829</definedName>
    <definedName name="Google_Sheet_Link_356926232" hidden="1">PB_D820</definedName>
    <definedName name="Google_Sheet_Link_357161491" hidden="1">PB_D863</definedName>
    <definedName name="Google_Sheet_Link_357187591" hidden="1">PB_D91</definedName>
    <definedName name="Google_Sheet_Link_357230260" hidden="1">PB_D22</definedName>
    <definedName name="Google_Sheet_Link_357639405" hidden="1">PB_D8</definedName>
    <definedName name="Google_Sheet_Link_357789397" hidden="1">PB_D818</definedName>
    <definedName name="Google_Sheet_Link_358092867" hidden="1">PB_D90</definedName>
    <definedName name="Google_Sheet_Link_358581935" hidden="1">PB_D91</definedName>
    <definedName name="Google_Sheet_Link_360779016" hidden="1">PB_D1346</definedName>
    <definedName name="Google_Sheet_Link_360888665" hidden="1">PB_D876</definedName>
    <definedName name="Google_Sheet_Link_361852002" hidden="1">PB_D818</definedName>
    <definedName name="Google_Sheet_Link_362695596" hidden="1">PB_D829</definedName>
    <definedName name="Google_Sheet_Link_36423718" hidden="1">PB_D831</definedName>
    <definedName name="Google_Sheet_Link_364361890" hidden="1">PB_D817</definedName>
    <definedName name="Google_Sheet_Link_365027947" hidden="1">PB_D661</definedName>
    <definedName name="Google_Sheet_Link_366600363" hidden="1">PB_D189</definedName>
    <definedName name="Google_Sheet_Link_367329913" hidden="1">PB_D829</definedName>
    <definedName name="Google_Sheet_Link_367960139" hidden="1">PB_D870</definedName>
    <definedName name="Google_Sheet_Link_36956679" hidden="1">PB_D115</definedName>
    <definedName name="Google_Sheet_Link_370339043" hidden="1">PB_D876</definedName>
    <definedName name="Google_Sheet_Link_370798678" hidden="1">PB_D1360</definedName>
    <definedName name="Google_Sheet_Link_371994492" hidden="1">PB_D21</definedName>
    <definedName name="Google_Sheet_Link_372942588" hidden="1">PB_D96</definedName>
    <definedName name="Google_Sheet_Link_374369575" hidden="1">PB_D831</definedName>
    <definedName name="Google_Sheet_Link_374698337" hidden="1">PB_D21</definedName>
    <definedName name="Google_Sheet_Link_37584973" hidden="1">PB_D994</definedName>
    <definedName name="Google_Sheet_Link_376717643" hidden="1">PB_D21</definedName>
    <definedName name="Google_Sheet_Link_37682974" hidden="1">PB_D91</definedName>
    <definedName name="Google_Sheet_Link_377179808" hidden="1">PB_D162</definedName>
    <definedName name="Google_Sheet_Link_377265074" hidden="1">PB_D622</definedName>
    <definedName name="Google_Sheet_Link_377479151" hidden="1">PB_D832</definedName>
    <definedName name="Google_Sheet_Link_378005571" hidden="1">PB_D870</definedName>
    <definedName name="Google_Sheet_Link_380096607" hidden="1">PB_D37</definedName>
    <definedName name="Google_Sheet_Link_380298605" hidden="1">PB_D92</definedName>
    <definedName name="Google_Sheet_Link_380572131" hidden="1">PB_D927</definedName>
    <definedName name="Google_Sheet_Link_381236592" hidden="1">PB_D91</definedName>
    <definedName name="Google_Sheet_Link_381732270" hidden="1">PB_D298A</definedName>
    <definedName name="Google_Sheet_Link_382658314" hidden="1">PB_D113</definedName>
    <definedName name="Google_Sheet_Link_383501860" hidden="1">PB_D87</definedName>
    <definedName name="Google_Sheet_Link_384195025" hidden="1">PB_D829</definedName>
    <definedName name="Google_Sheet_Link_3853624" hidden="1">PB_D77</definedName>
    <definedName name="Google_Sheet_Link_386286564" hidden="1">PB_D95</definedName>
    <definedName name="Google_Sheet_Link_387214118" hidden="1">PB_D410</definedName>
    <definedName name="Google_Sheet_Link_387473811" hidden="1">PB_D76</definedName>
    <definedName name="Google_Sheet_Link_387822164" hidden="1">PB_D829</definedName>
    <definedName name="Google_Sheet_Link_388810389" hidden="1">PB_D865</definedName>
    <definedName name="Google_Sheet_Link_388891752" hidden="1">PB_D177</definedName>
    <definedName name="Google_Sheet_Link_391203586" hidden="1">PB_D95</definedName>
    <definedName name="Google_Sheet_Link_391566937" hidden="1">PB_D865</definedName>
    <definedName name="Google_Sheet_Link_392071850" hidden="1">PB_D818</definedName>
    <definedName name="Google_Sheet_Link_395754511" hidden="1">PB_D856</definedName>
    <definedName name="Google_Sheet_Link_395834980" hidden="1">PB_D21</definedName>
    <definedName name="Google_Sheet_Link_397738216" hidden="1">PB_D8</definedName>
    <definedName name="Google_Sheet_Link_398538288" hidden="1">PB_D897</definedName>
    <definedName name="Google_Sheet_Link_398721616" hidden="1">PB_D1204</definedName>
    <definedName name="Google_Sheet_Link_399943231" hidden="1">PB_D855</definedName>
    <definedName name="Google_Sheet_Link_401336878" hidden="1">PB_D93</definedName>
    <definedName name="Google_Sheet_Link_402096613" hidden="1">PB_D160</definedName>
    <definedName name="Google_Sheet_Link_402344286" hidden="1">PB_D76</definedName>
    <definedName name="Google_Sheet_Link_403753414" hidden="1">PB_D1032</definedName>
    <definedName name="Google_Sheet_Link_406807646" hidden="1">PB_D869</definedName>
    <definedName name="Google_Sheet_Link_406953584" hidden="1">PB_D623</definedName>
    <definedName name="Google_Sheet_Link_407284834" hidden="1">PB_D1113</definedName>
    <definedName name="Google_Sheet_Link_407453785" hidden="1">PB_D1342</definedName>
    <definedName name="Google_Sheet_Link_407510512" hidden="1">PB_D558</definedName>
    <definedName name="Google_Sheet_Link_407892583" hidden="1">PB_D832</definedName>
    <definedName name="Google_Sheet_Link_408548481" hidden="1">PB_D829</definedName>
    <definedName name="Google_Sheet_Link_408644978" hidden="1">PB_D95</definedName>
    <definedName name="Google_Sheet_Link_40978604" hidden="1">PB_D91</definedName>
    <definedName name="Google_Sheet_Link_411457056" hidden="1">PB_D45</definedName>
    <definedName name="Google_Sheet_Link_411673607" hidden="1">PB_D869</definedName>
    <definedName name="Google_Sheet_Link_412924659" hidden="1">PB_D563</definedName>
    <definedName name="Google_Sheet_Link_413230599" hidden="1">PB_D829</definedName>
    <definedName name="Google_Sheet_Link_413332548" hidden="1">PB_D63</definedName>
    <definedName name="Google_Sheet_Link_413522365" hidden="1">PB_D1242</definedName>
    <definedName name="Google_Sheet_Link_414174957" hidden="1">PB_D897</definedName>
    <definedName name="Google_Sheet_Link_41450018" hidden="1">PB_D1525</definedName>
    <definedName name="Google_Sheet_Link_415376220" hidden="1">PB_D1411</definedName>
    <definedName name="Google_Sheet_Link_415474053" hidden="1">PB_D883</definedName>
    <definedName name="Google_Sheet_Link_415550531" hidden="1">PB_D1414</definedName>
    <definedName name="Google_Sheet_Link_41566522" hidden="1">PB_D359</definedName>
    <definedName name="Google_Sheet_Link_415779597" hidden="1">PB_D857</definedName>
    <definedName name="Google_Sheet_Link_4157869" hidden="1">PB_D91</definedName>
    <definedName name="Google_Sheet_Link_41743276" hidden="1">PB_D1313</definedName>
    <definedName name="Google_Sheet_Link_417931397" hidden="1">PB_D1493</definedName>
    <definedName name="Google_Sheet_Link_418356096" hidden="1">PB_D555</definedName>
    <definedName name="Google_Sheet_Link_418547659" hidden="1">PB_D861</definedName>
    <definedName name="Google_Sheet_Link_419908436" hidden="1">PB_D412</definedName>
    <definedName name="Google_Sheet_Link_419983264" hidden="1">PB_D1083</definedName>
    <definedName name="Google_Sheet_Link_422403325" hidden="1">PB_D864</definedName>
    <definedName name="Google_Sheet_Link_423055736" hidden="1">PB_D142</definedName>
    <definedName name="Google_Sheet_Link_423103216" hidden="1">PB_D1195</definedName>
    <definedName name="Google_Sheet_Link_423547272" hidden="1">PB_D123</definedName>
    <definedName name="Google_Sheet_Link_424746051" hidden="1">PB_D1585</definedName>
    <definedName name="Google_Sheet_Link_425171077" hidden="1">PB_D181</definedName>
    <definedName name="Google_Sheet_Link_425303013" hidden="1">PB_D1585</definedName>
    <definedName name="Google_Sheet_Link_426120996" hidden="1">PB_D75</definedName>
    <definedName name="Google_Sheet_Link_426126037" hidden="1">PB_D95</definedName>
    <definedName name="Google_Sheet_Link_42652905" hidden="1">PB_D880</definedName>
    <definedName name="Google_Sheet_Link_426982978" hidden="1">PB_D1097</definedName>
    <definedName name="Google_Sheet_Link_428065694" hidden="1">PB_D1042</definedName>
    <definedName name="Google_Sheet_Link_432606784" hidden="1">PB_D991</definedName>
    <definedName name="Google_Sheet_Link_435194001" hidden="1">PB_D11</definedName>
    <definedName name="Google_Sheet_Link_435329987" hidden="1">PB_D630</definedName>
    <definedName name="Google_Sheet_Link_435651577" hidden="1">PB_D908</definedName>
    <definedName name="Google_Sheet_Link_435902272" hidden="1">PB_D855</definedName>
    <definedName name="Google_Sheet_Link_438288761" hidden="1">PB_D996</definedName>
    <definedName name="Google_Sheet_Link_439200956" hidden="1">PB_D30</definedName>
    <definedName name="Google_Sheet_Link_439884231" hidden="1">PB_D86</definedName>
    <definedName name="Google_Sheet_Link_441239577" hidden="1">PB_D1064</definedName>
    <definedName name="Google_Sheet_Link_441643213" hidden="1">PB_D1166</definedName>
    <definedName name="Google_Sheet_Link_442339658" hidden="1">PB_D623</definedName>
    <definedName name="Google_Sheet_Link_443209478" hidden="1">PB_D1139</definedName>
    <definedName name="Google_Sheet_Link_444433364" hidden="1">PB_D861</definedName>
    <definedName name="Google_Sheet_Link_445321306" hidden="1">PB_D1327</definedName>
    <definedName name="Google_Sheet_Link_445338789" hidden="1">PB_D1208</definedName>
    <definedName name="Google_Sheet_Link_445434475" hidden="1">PB_D1384</definedName>
    <definedName name="Google_Sheet_Link_447982653" hidden="1">PB_D1159</definedName>
    <definedName name="Google_Sheet_Link_449009042" hidden="1">PB_D871</definedName>
    <definedName name="Google_Sheet_Link_449549730" hidden="1">PB_D87</definedName>
    <definedName name="Google_Sheet_Link_449644394" hidden="1">PB_D18</definedName>
    <definedName name="Google_Sheet_Link_450448805" hidden="1">PB_D96</definedName>
    <definedName name="Google_Sheet_Link_451073071" hidden="1">PB_D76</definedName>
    <definedName name="Google_Sheet_Link_451796018" hidden="1">PB_D1135</definedName>
    <definedName name="Google_Sheet_Link_451943738" hidden="1">PB_D1357</definedName>
    <definedName name="Google_Sheet_Link_452515728" hidden="1">PB_D646A</definedName>
    <definedName name="Google_Sheet_Link_453609806" hidden="1">PB_D829</definedName>
    <definedName name="Google_Sheet_Link_453677445" hidden="1">PB_D123</definedName>
    <definedName name="Google_Sheet_Link_454290566" hidden="1">PB_D818</definedName>
    <definedName name="Google_Sheet_Link_454790894" hidden="1">PB_D410</definedName>
    <definedName name="Google_Sheet_Link_455843377" hidden="1">PB_D603</definedName>
    <definedName name="Google_Sheet_Link_456118686" hidden="1">PB_D634</definedName>
    <definedName name="Google_Sheet_Link_456392594" hidden="1">PB_D75</definedName>
    <definedName name="Google_Sheet_Link_456599032" hidden="1">PB_D123</definedName>
    <definedName name="Google_Sheet_Link_458029475" hidden="1">PB_D829</definedName>
    <definedName name="Google_Sheet_Link_458083557" hidden="1">PB_D829</definedName>
    <definedName name="Google_Sheet_Link_458173142" hidden="1">PB_D196</definedName>
    <definedName name="Google_Sheet_Link_458505425" hidden="1">PB_D123</definedName>
    <definedName name="Google_Sheet_Link_459980268" hidden="1">PB_D934</definedName>
    <definedName name="Google_Sheet_Link_460295150" hidden="1">PB_D1086</definedName>
    <definedName name="Google_Sheet_Link_46085567" hidden="1">PB_D906</definedName>
    <definedName name="Google_Sheet_Link_460946849" hidden="1">PB_D91</definedName>
    <definedName name="Google_Sheet_Link_461110005" hidden="1">PB_D829</definedName>
    <definedName name="Google_Sheet_Link_461498618" hidden="1">PB_D1348</definedName>
    <definedName name="Google_Sheet_Link_462562470" hidden="1">PB_D87</definedName>
    <definedName name="Google_Sheet_Link_463232106" hidden="1">PB_D829</definedName>
    <definedName name="Google_Sheet_Link_463702301" hidden="1">PB_D829</definedName>
    <definedName name="Google_Sheet_Link_464087169" hidden="1">PB_D91</definedName>
    <definedName name="Google_Sheet_Link_464936960" hidden="1">PB_D623</definedName>
    <definedName name="Google_Sheet_Link_465118230" hidden="1">PB_D652A</definedName>
    <definedName name="Google_Sheet_Link_4651389" hidden="1">PB_D231</definedName>
    <definedName name="Google_Sheet_Link_465467639" hidden="1">PB_D865</definedName>
    <definedName name="Google_Sheet_Link_465687" hidden="1">PB_1440</definedName>
    <definedName name="Google_Sheet_Link_46610607" hidden="1">PB_D95</definedName>
    <definedName name="Google_Sheet_Link_466116291" hidden="1">PB_D63</definedName>
    <definedName name="Google_Sheet_Link_46634590" hidden="1">PB_D1219</definedName>
    <definedName name="Google_Sheet_Link_466463199" hidden="1">PB_D585</definedName>
    <definedName name="Google_Sheet_Link_466918312" hidden="1">PB_D160</definedName>
    <definedName name="Google_Sheet_Link_467486720" hidden="1">PB_D820</definedName>
    <definedName name="Google_Sheet_Link_467671034" hidden="1">PB_D208</definedName>
    <definedName name="Google_Sheet_Link_467821650" hidden="1">PB_D861</definedName>
    <definedName name="Google_Sheet_Link_468031280" hidden="1">PB_D623</definedName>
    <definedName name="Google_Sheet_Link_468284102" hidden="1">PB_D820</definedName>
    <definedName name="Google_Sheet_Link_468634148" hidden="1">PB_D1419</definedName>
    <definedName name="Google_Sheet_Link_469371968" hidden="1">PB_D147</definedName>
    <definedName name="Google_Sheet_Link_469772536" hidden="1">PB_D107</definedName>
    <definedName name="Google_Sheet_Link_470238614" hidden="1">PB_D657</definedName>
    <definedName name="Google_Sheet_Link_470573340" hidden="1">PB_D123</definedName>
    <definedName name="Google_Sheet_Link_471445374" hidden="1">PB_D557</definedName>
    <definedName name="Google_Sheet_Link_471560188" hidden="1">PB_D329</definedName>
    <definedName name="Google_Sheet_Link_471719564" hidden="1">PB_D206</definedName>
    <definedName name="Google_Sheet_Link_47188404" hidden="1">PB_D93</definedName>
    <definedName name="Google_Sheet_Link_472134458" hidden="1">PB_D17</definedName>
    <definedName name="Google_Sheet_Link_472995586" hidden="1">PB_D870</definedName>
    <definedName name="Google_Sheet_Link_473004450" hidden="1">PB_D21</definedName>
    <definedName name="Google_Sheet_Link_473042468" hidden="1">PB_D623</definedName>
    <definedName name="Google_Sheet_Link_473214101" hidden="1">PB_D869</definedName>
    <definedName name="Google_Sheet_Link_47326441" hidden="1">PB_D63</definedName>
    <definedName name="Google_Sheet_Link_473552324" hidden="1">PB_1446</definedName>
    <definedName name="Google_Sheet_Link_473827131" hidden="1">PB_D77</definedName>
    <definedName name="Google_Sheet_Link_474633624" hidden="1">PB_D16</definedName>
    <definedName name="Google_Sheet_Link_474943733" hidden="1">PB_D622</definedName>
    <definedName name="Google_Sheet_Link_475016343" hidden="1">PB_1442</definedName>
    <definedName name="Google_Sheet_Link_47585607" hidden="1">PB_D93</definedName>
    <definedName name="Google_Sheet_Link_476237090" hidden="1">PB_D1052</definedName>
    <definedName name="Google_Sheet_Link_476826632" hidden="1">PB_D95</definedName>
    <definedName name="Google_Sheet_Link_478824851" hidden="1">PB_D829</definedName>
    <definedName name="Google_Sheet_Link_479518725" hidden="1">PB_D1513</definedName>
    <definedName name="Google_Sheet_Link_479595560" hidden="1">PB_D623</definedName>
    <definedName name="Google_Sheet_Link_479952754" hidden="1">PB_D827</definedName>
    <definedName name="Google_Sheet_Link_48004989" hidden="1">PB_D76</definedName>
    <definedName name="Google_Sheet_Link_480059253" hidden="1">PB_D379</definedName>
    <definedName name="Google_Sheet_Link_481369475" hidden="1">PB_D1228</definedName>
    <definedName name="Google_Sheet_Link_481823697" hidden="1">PB_D1416A</definedName>
    <definedName name="Google_Sheet_Link_481997859" hidden="1">PB_D865</definedName>
    <definedName name="Google_Sheet_Link_482719210" hidden="1">PB_D994</definedName>
    <definedName name="Google_Sheet_Link_482842090" hidden="1">PB_D1026</definedName>
    <definedName name="Google_Sheet_Link_484450699" hidden="1">PB_D1045</definedName>
    <definedName name="Google_Sheet_Link_484502291" hidden="1">PB_D1239</definedName>
    <definedName name="Google_Sheet_Link_4851168" hidden="1">PB_D106</definedName>
    <definedName name="Google_Sheet_Link_48572137" hidden="1">PB_D1154</definedName>
    <definedName name="Google_Sheet_Link_486115340" hidden="1">PB_D1150</definedName>
    <definedName name="Google_Sheet_Link_487780551" hidden="1">PB_D95</definedName>
    <definedName name="Google_Sheet_Link_489403337" hidden="1">PB_D366</definedName>
    <definedName name="Google_Sheet_Link_490045558" hidden="1">PB_D1479</definedName>
    <definedName name="Google_Sheet_Link_490195184" hidden="1">PB_D866</definedName>
    <definedName name="Google_Sheet_Link_490830752" hidden="1">PB_D864</definedName>
    <definedName name="Google_Sheet_Link_491317680" hidden="1">PB_D1523</definedName>
    <definedName name="Google_Sheet_Link_49147169" hidden="1">PB_D142</definedName>
    <definedName name="Google_Sheet_Link_491531555" hidden="1">PB_D959</definedName>
    <definedName name="Google_Sheet_Link_49317852" hidden="1">PB_D1042</definedName>
    <definedName name="Google_Sheet_Link_493237354" hidden="1">PB_D1579</definedName>
    <definedName name="Google_Sheet_Link_493400247" hidden="1">PB_D1420</definedName>
    <definedName name="Google_Sheet_Link_493469241" hidden="1">PB_D96</definedName>
    <definedName name="Google_Sheet_Link_493577545" hidden="1">PB_D832</definedName>
    <definedName name="Google_Sheet_Link_494653585" hidden="1">PB_D992</definedName>
    <definedName name="Google_Sheet_Link_494807922" hidden="1">PB_D817</definedName>
    <definedName name="Google_Sheet_Link_495070617" hidden="1">PB_D890</definedName>
    <definedName name="Google_Sheet_Link_495745973" hidden="1">PB_D872</definedName>
    <definedName name="Google_Sheet_Link_496453984" hidden="1">PB_D1414</definedName>
    <definedName name="Google_Sheet_Link_496669902" hidden="1">PB_D329</definedName>
    <definedName name="Google_Sheet_Link_497376671" hidden="1">PB_D1090</definedName>
    <definedName name="Google_Sheet_Link_498387926" hidden="1">PB_D858</definedName>
    <definedName name="Google_Sheet_Link_498931113" hidden="1">PB_D623</definedName>
    <definedName name="Google_Sheet_Link_499100266" hidden="1">PB_D829</definedName>
    <definedName name="Google_Sheet_Link_499130478" hidden="1">PB_D251</definedName>
    <definedName name="Google_Sheet_Link_499217547" hidden="1">PB_D817</definedName>
    <definedName name="Google_Sheet_Link_499442506" hidden="1">PB_D832</definedName>
    <definedName name="Google_Sheet_Link_50009475" hidden="1">PB_D1073</definedName>
    <definedName name="Google_Sheet_Link_502067065" hidden="1">PB_D887</definedName>
    <definedName name="Google_Sheet_Link_502165653" hidden="1">PB_D91</definedName>
    <definedName name="Google_Sheet_Link_502511944" hidden="1">PB_D123</definedName>
    <definedName name="Google_Sheet_Link_503638293" hidden="1">PB_D40</definedName>
    <definedName name="Google_Sheet_Link_505683229" hidden="1">PB_D155</definedName>
    <definedName name="Google_Sheet_Link_506558803" hidden="1">PB_D63</definedName>
    <definedName name="Google_Sheet_Link_507245469" hidden="1">PB_D1350</definedName>
    <definedName name="Google_Sheet_Link_508273273" hidden="1">PB_D622</definedName>
    <definedName name="Google_Sheet_Link_508913763" hidden="1">PB_D465</definedName>
    <definedName name="Google_Sheet_Link_508957679" hidden="1">PB_D829</definedName>
    <definedName name="Google_Sheet_Link_510174057" hidden="1">PB_D908</definedName>
    <definedName name="Google_Sheet_Link_510868251" hidden="1">PB_D953</definedName>
    <definedName name="Google_Sheet_Link_511809710" hidden="1">PB_D880</definedName>
    <definedName name="Google_Sheet_Link_512346521" hidden="1">PB_D990</definedName>
    <definedName name="Google_Sheet_Link_512354198" hidden="1">PB_D1513</definedName>
    <definedName name="Google_Sheet_Link_515911892" hidden="1">PB_D1116</definedName>
    <definedName name="Google_Sheet_Link_516542338" hidden="1">PB_D869</definedName>
    <definedName name="Google_Sheet_Link_518230179" hidden="1">PB_D44</definedName>
    <definedName name="Google_Sheet_Link_518286203" hidden="1">PB_D1215</definedName>
    <definedName name="Google_Sheet_Link_518751985" hidden="1">PB_D829</definedName>
    <definedName name="Google_Sheet_Link_519122416" hidden="1">PB_D181</definedName>
    <definedName name="Google_Sheet_Link_520135695" hidden="1">PB_D123</definedName>
    <definedName name="Google_Sheet_Link_520174289" hidden="1">PB_D1004</definedName>
    <definedName name="Google_Sheet_Link_52064292" hidden="1">PB_D123</definedName>
    <definedName name="Google_Sheet_Link_522249888" hidden="1">PB_D36</definedName>
    <definedName name="Google_Sheet_Link_523237209" hidden="1">PB_D829</definedName>
    <definedName name="Google_Sheet_Link_523357504" hidden="1">PB_D24</definedName>
    <definedName name="Google_Sheet_Link_523806930" hidden="1">PB_D603</definedName>
    <definedName name="Google_Sheet_Link_524673198" hidden="1">PB_D93</definedName>
    <definedName name="Google_Sheet_Link_524750023" hidden="1">PB_D858</definedName>
    <definedName name="Google_Sheet_Link_525262131" hidden="1">PB_D1015</definedName>
    <definedName name="Google_Sheet_Link_525333431" hidden="1">PB_D8</definedName>
    <definedName name="Google_Sheet_Link_526437459" hidden="1">PB_D820</definedName>
    <definedName name="Google_Sheet_Link_526654294" hidden="1">PB_D1486</definedName>
    <definedName name="Google_Sheet_Link_526880900" hidden="1">PB_D329</definedName>
    <definedName name="Google_Sheet_Link_527284104" hidden="1">PB_D1579</definedName>
    <definedName name="Google_Sheet_Link_527841089" hidden="1">PB_D1179</definedName>
    <definedName name="Google_Sheet_Link_528040809" hidden="1">PB_D829</definedName>
    <definedName name="Google_Sheet_Link_5286100" hidden="1">PB_D1332</definedName>
    <definedName name="Google_Sheet_Link_529616859" hidden="1">PB_D829</definedName>
    <definedName name="Google_Sheet_Link_530066652" hidden="1">PB_D603</definedName>
    <definedName name="Google_Sheet_Link_530625197" hidden="1">PB_D1490</definedName>
    <definedName name="Google_Sheet_Link_530747121" hidden="1">PB_D1085</definedName>
    <definedName name="Google_Sheet_Link_530770041" hidden="1">PB_D829</definedName>
    <definedName name="Google_Sheet_Link_53077704" hidden="1">PB_D75</definedName>
    <definedName name="Google_Sheet_Link_531906528" hidden="1">PB_D106</definedName>
    <definedName name="Google_Sheet_Link_531931451" hidden="1">PB_D559</definedName>
    <definedName name="Google_Sheet_Link_533193801" hidden="1">PB_D1288</definedName>
    <definedName name="Google_Sheet_Link_533907132" hidden="1">PB_D1035</definedName>
    <definedName name="Google_Sheet_Link_534126114" hidden="1">PB_D957</definedName>
    <definedName name="Google_Sheet_Link_534463272" hidden="1">PB_D957</definedName>
    <definedName name="Google_Sheet_Link_53519738" hidden="1">PB_D1059</definedName>
    <definedName name="Google_Sheet_Link_535491987" hidden="1">PB_D160</definedName>
    <definedName name="Google_Sheet_Link_536423161" hidden="1">PB_D29</definedName>
    <definedName name="Google_Sheet_Link_536854964" hidden="1">PB_D1579</definedName>
    <definedName name="Google_Sheet_Link_537013614" hidden="1">PB_D230</definedName>
    <definedName name="Google_Sheet_Link_538798285" hidden="1">PB_D21</definedName>
    <definedName name="Google_Sheet_Link_538910126" hidden="1">PB_D912</definedName>
    <definedName name="Google_Sheet_Link_538950257" hidden="1">PB_D999</definedName>
    <definedName name="Google_Sheet_Link_539239757" hidden="1">PB_D832</definedName>
    <definedName name="Google_Sheet_Link_539750197" hidden="1">PB_D76</definedName>
    <definedName name="Google_Sheet_Link_539993691" hidden="1">PB_D412</definedName>
    <definedName name="Google_Sheet_Link_540088044" hidden="1">PB_D160</definedName>
    <definedName name="Google_Sheet_Link_540995450" hidden="1">PB_D1417</definedName>
    <definedName name="Google_Sheet_Link_541195280" hidden="1">PB_D181</definedName>
    <definedName name="Google_Sheet_Link_541513757" hidden="1">PB_D997</definedName>
    <definedName name="Google_Sheet_Link_541786917" hidden="1">PB_D1519</definedName>
    <definedName name="Google_Sheet_Link_542072035" hidden="1">PB_D106</definedName>
    <definedName name="Google_Sheet_Link_542711930" hidden="1">PB_D829</definedName>
    <definedName name="Google_Sheet_Link_542830551" hidden="1">PB_D306</definedName>
    <definedName name="Google_Sheet_Link_543136975" hidden="1">PB_D1357</definedName>
    <definedName name="Google_Sheet_Link_544101278" hidden="1">PB_D94</definedName>
    <definedName name="Google_Sheet_Link_544139169" hidden="1">PB_D340</definedName>
    <definedName name="Google_Sheet_Link_54445228" hidden="1">PB_D865</definedName>
    <definedName name="Google_Sheet_Link_545040739" hidden="1">PB_D93</definedName>
    <definedName name="Google_Sheet_Link_548845531" hidden="1">PB_D829</definedName>
    <definedName name="Google_Sheet_Link_549903767" hidden="1">PB_D76</definedName>
    <definedName name="Google_Sheet_Link_551021242" hidden="1">PB_D1427A</definedName>
    <definedName name="Google_Sheet_Link_551123375" hidden="1">PB_D909</definedName>
    <definedName name="Google_Sheet_Link_552224349" hidden="1">PB_D832</definedName>
    <definedName name="Google_Sheet_Link_552371256" hidden="1">PB_D123</definedName>
    <definedName name="Google_Sheet_Link_552941826" hidden="1">PB_D91</definedName>
    <definedName name="Google_Sheet_Link_554222777" hidden="1">PB_D243</definedName>
    <definedName name="Google_Sheet_Link_555438166" hidden="1">PB_D817</definedName>
    <definedName name="Google_Sheet_Link_55665700" hidden="1">PB_D1191</definedName>
    <definedName name="Google_Sheet_Link_558352047" hidden="1">PB_D63</definedName>
    <definedName name="Google_Sheet_Link_558541326" hidden="1">PB_D929</definedName>
    <definedName name="Google_Sheet_Link_558853522" hidden="1">PB_D871</definedName>
    <definedName name="Google_Sheet_Link_559019321" hidden="1">PB_D432</definedName>
    <definedName name="Google_Sheet_Link_560603857" hidden="1">PB_D863</definedName>
    <definedName name="Google_Sheet_Link_56083434" hidden="1">PB_D658A</definedName>
    <definedName name="Google_Sheet_Link_561347570" hidden="1">PB_D818</definedName>
    <definedName name="Google_Sheet_Link_562017644" hidden="1">PB_D181</definedName>
    <definedName name="Google_Sheet_Link_56631417" hidden="1">PB_D79</definedName>
    <definedName name="Google_Sheet_Link_567714718" hidden="1">PB_D63</definedName>
    <definedName name="Google_Sheet_Link_56804916" hidden="1">PB_D651A</definedName>
    <definedName name="Google_Sheet_Link_568547854" hidden="1">PB_D909</definedName>
    <definedName name="Google_Sheet_Link_568663860" hidden="1">PB_D1083</definedName>
    <definedName name="Google_Sheet_Link_568700427" hidden="1">PB_D1257</definedName>
    <definedName name="Google_Sheet_Link_569255584" hidden="1">PB_D76</definedName>
    <definedName name="Google_Sheet_Link_56946344" hidden="1">PB_D87</definedName>
    <definedName name="Google_Sheet_Link_571173308" hidden="1">PB_D817</definedName>
    <definedName name="Google_Sheet_Link_572383655" hidden="1">PB_D865</definedName>
    <definedName name="Google_Sheet_Link_573722494" hidden="1">PB_D858</definedName>
    <definedName name="Google_Sheet_Link_573739086" hidden="1">PB_D1071</definedName>
    <definedName name="Google_Sheet_Link_574030436" hidden="1">PB_D123</definedName>
    <definedName name="Google_Sheet_Link_574404169" hidden="1">PB_D858</definedName>
    <definedName name="Google_Sheet_Link_574547092" hidden="1">PB_D230</definedName>
    <definedName name="Google_Sheet_Link_574678899" hidden="1">PB_D890</definedName>
    <definedName name="Google_Sheet_Link_575845604" hidden="1">PB_D886</definedName>
    <definedName name="Google_Sheet_Link_576131567" hidden="1">PB_D106</definedName>
    <definedName name="Google_Sheet_Link_576537789" hidden="1">PB_D1140</definedName>
    <definedName name="Google_Sheet_Link_577744073" hidden="1">PB_D437</definedName>
    <definedName name="Google_Sheet_Link_578412253" hidden="1">PB_D1468</definedName>
    <definedName name="Google_Sheet_Link_578943403" hidden="1">PB_D827</definedName>
    <definedName name="Google_Sheet_Link_580545207" hidden="1">PB_D817</definedName>
    <definedName name="Google_Sheet_Link_580745247" hidden="1">PB_D868</definedName>
    <definedName name="Google_Sheet_Link_58081373" hidden="1">PB_D988</definedName>
    <definedName name="Google_Sheet_Link_581115407" hidden="1">PB_D382</definedName>
    <definedName name="Google_Sheet_Link_581835169" hidden="1">PB_D1467</definedName>
    <definedName name="Google_Sheet_Link_582642161" hidden="1">PB_D91</definedName>
    <definedName name="Google_Sheet_Link_583649175" hidden="1">PB_D869</definedName>
    <definedName name="Google_Sheet_Link_583653506" hidden="1">PB_D1411</definedName>
    <definedName name="Google_Sheet_Link_583915351" hidden="1">PB_D199</definedName>
    <definedName name="Google_Sheet_Link_584345352" hidden="1">PB_D622</definedName>
    <definedName name="Google_Sheet_Link_584389074" hidden="1">PB_D1149</definedName>
    <definedName name="Google_Sheet_Link_584996460" hidden="1">PB_D1570</definedName>
    <definedName name="Google_Sheet_Link_585948899" hidden="1">PB_D967</definedName>
    <definedName name="Google_Sheet_Link_586252536" hidden="1">PB_D87</definedName>
    <definedName name="Google_Sheet_Link_586270210" hidden="1">PB_D63</definedName>
    <definedName name="Google_Sheet_Link_586377387" hidden="1">PB_D905</definedName>
    <definedName name="Google_Sheet_Link_587608420" hidden="1">PB_D828</definedName>
    <definedName name="Google_Sheet_Link_588280618" hidden="1">PB_D829</definedName>
    <definedName name="Google_Sheet_Link_590484365" hidden="1">PB_D64</definedName>
    <definedName name="Google_Sheet_Link_590521736" hidden="1">PB_D944</definedName>
    <definedName name="Google_Sheet_Link_590904722" hidden="1">PB_D865</definedName>
    <definedName name="Google_Sheet_Link_591025377" hidden="1">PB_D106</definedName>
    <definedName name="Google_Sheet_Link_591812198" hidden="1">PB_D1040</definedName>
    <definedName name="Google_Sheet_Link_593823841" hidden="1">PB_D439</definedName>
    <definedName name="Google_Sheet_Link_595394510" hidden="1">PB_D1041</definedName>
    <definedName name="Google_Sheet_Link_596742494" hidden="1">PB_D866</definedName>
    <definedName name="Google_Sheet_Link_597365532" hidden="1">PB_D423</definedName>
    <definedName name="Google_Sheet_Link_598897133" hidden="1">PB_D1149</definedName>
    <definedName name="Google_Sheet_Link_599267153" hidden="1">PB_D622</definedName>
    <definedName name="Google_Sheet_Link_600114734" hidden="1">PB_D898</definedName>
    <definedName name="Google_Sheet_Link_601001513" hidden="1">PB_D1084</definedName>
    <definedName name="Google_Sheet_Link_601027024" hidden="1">PB_D1557</definedName>
    <definedName name="Google_Sheet_Link_601812287" hidden="1">PB_D1022</definedName>
    <definedName name="Google_Sheet_Link_602699944" hidden="1">PB_D43</definedName>
    <definedName name="Google_Sheet_Link_602799645" hidden="1">PB_D95</definedName>
    <definedName name="Google_Sheet_Link_603299299" hidden="1">PB_D1154</definedName>
    <definedName name="Google_Sheet_Link_605188372" hidden="1">PB_D854</definedName>
    <definedName name="Google_Sheet_Link_606238143" hidden="1">PB_D894</definedName>
    <definedName name="Google_Sheet_Link_606270351" hidden="1">PB_D1005</definedName>
    <definedName name="Google_Sheet_Link_60826492" hidden="1">PB_D853</definedName>
    <definedName name="Google_Sheet_Link_608436378" hidden="1">PB_D817</definedName>
    <definedName name="Google_Sheet_Link_612076832" hidden="1">PB_D106</definedName>
    <definedName name="Google_Sheet_Link_612392225" hidden="1">PB_D202</definedName>
    <definedName name="Google_Sheet_Link_612815852" hidden="1">PB_D22</definedName>
    <definedName name="Google_Sheet_Link_613039731" hidden="1">PB_D91</definedName>
    <definedName name="Google_Sheet_Link_613093632" hidden="1">PB_D396</definedName>
    <definedName name="Google_Sheet_Link_613128053" hidden="1">PB_D555</definedName>
    <definedName name="Google_Sheet_Link_614023777" hidden="1">PB_D869</definedName>
    <definedName name="Google_Sheet_Link_614424486" hidden="1">PB_D87</definedName>
    <definedName name="Google_Sheet_Link_614424796" hidden="1">PB_D1582</definedName>
    <definedName name="Google_Sheet_Link_614632745" hidden="1">PB_D1196</definedName>
    <definedName name="Google_Sheet_Link_614879582" hidden="1">PB_D306</definedName>
    <definedName name="Google_Sheet_Link_615036826" hidden="1">PB_D829</definedName>
    <definedName name="Google_Sheet_Link_616075654" hidden="1">PB_D832</definedName>
    <definedName name="Google_Sheet_Link_61741277" hidden="1">PB_D829</definedName>
    <definedName name="Google_Sheet_Link_61997791" hidden="1">PB_D94</definedName>
    <definedName name="Google_Sheet_Link_620749136" hidden="1">PB_D75</definedName>
    <definedName name="Google_Sheet_Link_621256335" hidden="1">PB_D650</definedName>
    <definedName name="Google_Sheet_Link_622195695" hidden="1">PB_D622</definedName>
    <definedName name="Google_Sheet_Link_622327420" hidden="1">PB_D1358</definedName>
    <definedName name="Google_Sheet_Link_623188533" hidden="1">PB_D653A</definedName>
    <definedName name="Google_Sheet_Link_625062315" hidden="1">PB_D281</definedName>
    <definedName name="Google_Sheet_Link_628353169" hidden="1">PB_D554</definedName>
    <definedName name="Google_Sheet_Link_628680426" hidden="1">PB_D865</definedName>
    <definedName name="Google_Sheet_Link_629264206" hidden="1">PB_D831</definedName>
    <definedName name="Google_Sheet_Link_631896988" hidden="1">PB_D30</definedName>
    <definedName name="Google_Sheet_Link_63365358" hidden="1">PB_D212</definedName>
    <definedName name="Google_Sheet_Link_633999041" hidden="1">PB_D865</definedName>
    <definedName name="Google_Sheet_Link_635608607" hidden="1">PB_D216</definedName>
    <definedName name="Google_Sheet_Link_635799809" hidden="1">PB_D820</definedName>
    <definedName name="Google_Sheet_Link_636604576" hidden="1">PB_D329</definedName>
    <definedName name="Google_Sheet_Link_637345850" hidden="1">PB_D861</definedName>
    <definedName name="Google_Sheet_Link_637479045" hidden="1">PB_D1580</definedName>
    <definedName name="Google_Sheet_Link_639959250" hidden="1">PB_D1273</definedName>
    <definedName name="Google_Sheet_Link_641212131" hidden="1">PB_D623</definedName>
    <definedName name="Google_Sheet_Link_642255107" hidden="1">PB_D622</definedName>
    <definedName name="Google_Sheet_Link_642848281" hidden="1">PB_D553</definedName>
    <definedName name="Google_Sheet_Link_642876949" hidden="1">PB_D829</definedName>
    <definedName name="Google_Sheet_Link_643189103" hidden="1">PB_D1415</definedName>
    <definedName name="Google_Sheet_Link_643414076" hidden="1">PB_D829</definedName>
    <definedName name="Google_Sheet_Link_643489931" hidden="1">PB_D142</definedName>
    <definedName name="Google_Sheet_Link_643703837" hidden="1">PB_D589</definedName>
    <definedName name="Google_Sheet_Link_645412522" hidden="1">PB_D1135</definedName>
    <definedName name="Google_Sheet_Link_645798270" hidden="1">PB_D965</definedName>
    <definedName name="Google_Sheet_Link_647320655" hidden="1">PB_D260</definedName>
    <definedName name="Google_Sheet_Link_648104741" hidden="1">PB_D1349</definedName>
    <definedName name="Google_Sheet_Link_648523488" hidden="1">PB_D381</definedName>
    <definedName name="Google_Sheet_Link_648926667" hidden="1">PB_D870</definedName>
    <definedName name="Google_Sheet_Link_649193077" hidden="1">PB_D829</definedName>
    <definedName name="Google_Sheet_Link_649792385" hidden="1">PB_D818</definedName>
    <definedName name="Google_Sheet_Link_650235920" hidden="1">PB_D829</definedName>
    <definedName name="Google_Sheet_Link_650573443" hidden="1">PB_D1258</definedName>
    <definedName name="Google_Sheet_Link_652556502" hidden="1">PB_D29</definedName>
    <definedName name="Google_Sheet_Link_653013239" hidden="1">PB_D1243</definedName>
    <definedName name="Google_Sheet_Link_653521829" hidden="1">PB_D1083</definedName>
    <definedName name="Google_Sheet_Link_654435936" hidden="1">PB_D40</definedName>
    <definedName name="Google_Sheet_Link_655044795" hidden="1">PB_D1483</definedName>
    <definedName name="Google_Sheet_Link_655107600" hidden="1">PB_D202</definedName>
    <definedName name="Google_Sheet_Link_655386656" hidden="1">PB_D18</definedName>
    <definedName name="Google_Sheet_Link_655448354" hidden="1">PB_D623</definedName>
    <definedName name="Google_Sheet_Link_657139527" hidden="1">PB_D97</definedName>
    <definedName name="Google_Sheet_Link_657620816" hidden="1">PB_D202</definedName>
    <definedName name="Google_Sheet_Link_658096055" hidden="1">PB_D92</definedName>
    <definedName name="Google_Sheet_Link_658865227" hidden="1">PB_1445</definedName>
    <definedName name="Google_Sheet_Link_659255129" hidden="1">PB_D1577</definedName>
    <definedName name="Google_Sheet_Link_659946935" hidden="1">PB_D915</definedName>
    <definedName name="Google_Sheet_Link_660115829" hidden="1">PB_D439</definedName>
    <definedName name="Google_Sheet_Link_660194803" hidden="1">PB_D865</definedName>
    <definedName name="Google_Sheet_Link_660840633" hidden="1">PB_D832</definedName>
    <definedName name="Google_Sheet_Link_660994710" hidden="1">PB_D523</definedName>
    <definedName name="Google_Sheet_Link_66127695" hidden="1">PB_D64</definedName>
    <definedName name="Google_Sheet_Link_66152869" hidden="1">PB_D142</definedName>
    <definedName name="Google_Sheet_Link_661964333" hidden="1">PB_D106</definedName>
    <definedName name="Google_Sheet_Link_662207040" hidden="1">PB_D92</definedName>
    <definedName name="Google_Sheet_Link_66296121" hidden="1">PB_D818</definedName>
    <definedName name="Google_Sheet_Link_662999779" hidden="1">PB_D95</definedName>
    <definedName name="Google_Sheet_Link_663961684" hidden="1">PB_D75</definedName>
    <definedName name="Google_Sheet_Link_66398414" hidden="1">PB_D865</definedName>
    <definedName name="Google_Sheet_Link_66423120" hidden="1">PB_D863</definedName>
    <definedName name="Google_Sheet_Link_664953156" hidden="1">PB_D831</definedName>
    <definedName name="Google_Sheet_Link_665173491" hidden="1">PB_D75</definedName>
    <definedName name="Google_Sheet_Link_665402331" hidden="1">PB_D96</definedName>
    <definedName name="Google_Sheet_Link_666319491" hidden="1">PB_D979</definedName>
    <definedName name="Google_Sheet_Link_666696908" hidden="1">PB_D817</definedName>
    <definedName name="Google_Sheet_Link_668119903" hidden="1">PB_D1165</definedName>
    <definedName name="Google_Sheet_Link_668717166" hidden="1">PB_D343</definedName>
    <definedName name="Google_Sheet_Link_669032063" hidden="1">PB_D95</definedName>
    <definedName name="Google_Sheet_Link_66926323" hidden="1">PB_D8</definedName>
    <definedName name="Google_Sheet_Link_669504401" hidden="1">PB_D96</definedName>
    <definedName name="Google_Sheet_Link_669837568" hidden="1">PB_D106</definedName>
    <definedName name="Google_Sheet_Link_670423807" hidden="1">PB_D63</definedName>
    <definedName name="Google_Sheet_Link_670459111" hidden="1">PB_D623</definedName>
    <definedName name="Google_Sheet_Link_672039428" hidden="1">PB_D150</definedName>
    <definedName name="Google_Sheet_Link_673198009" hidden="1">PB_D1328</definedName>
    <definedName name="Google_Sheet_Link_674107023" hidden="1">PB_D1013</definedName>
    <definedName name="Google_Sheet_Link_675282861" hidden="1">PB_D369</definedName>
    <definedName name="Google_Sheet_Link_676827010" hidden="1">PB_D160</definedName>
    <definedName name="Google_Sheet_Link_677188379" hidden="1">PB_D262</definedName>
    <definedName name="Google_Sheet_Link_67787752" hidden="1">PB_D368</definedName>
    <definedName name="Google_Sheet_Link_678097531" hidden="1">PB_D1243</definedName>
    <definedName name="Google_Sheet_Link_6782830" hidden="1">PB_D880</definedName>
    <definedName name="Google_Sheet_Link_680196684" hidden="1">PB_D896</definedName>
    <definedName name="Google_Sheet_Link_681879470" hidden="1">PB_D433</definedName>
    <definedName name="Google_Sheet_Link_682400134" hidden="1">PB_D1371</definedName>
    <definedName name="Google_Sheet_Link_683182084" hidden="1">PB_D818</definedName>
    <definedName name="Google_Sheet_Link_683629206" hidden="1">PB_D75</definedName>
    <definedName name="Google_Sheet_Link_683754598" hidden="1">PB_D604</definedName>
    <definedName name="Google_Sheet_Link_683809778" hidden="1">PB_D9</definedName>
    <definedName name="Google_Sheet_Link_684528566" hidden="1">PB_D829</definedName>
    <definedName name="Google_Sheet_Link_6856656" hidden="1">PB_D893</definedName>
    <definedName name="Google_Sheet_Link_686486383" hidden="1">PB_D30</definedName>
    <definedName name="Google_Sheet_Link_687271113" hidden="1">PB_D869</definedName>
    <definedName name="Google_Sheet_Link_687735871" hidden="1">PB_D43</definedName>
    <definedName name="Google_Sheet_Link_688095961" hidden="1">PB_D113</definedName>
    <definedName name="Google_Sheet_Link_689209369" hidden="1">PB_D123</definedName>
    <definedName name="Google_Sheet_Link_689446062" hidden="1">PB_D160</definedName>
    <definedName name="Google_Sheet_Link_689798129" hidden="1">PB_D1098</definedName>
    <definedName name="Google_Sheet_Link_690835581" hidden="1">PB_1438</definedName>
    <definedName name="Google_Sheet_Link_691835621" hidden="1">PB_D831</definedName>
    <definedName name="Google_Sheet_Link_692074184" hidden="1">PB_D550</definedName>
    <definedName name="Google_Sheet_Link_692769236" hidden="1">PB_D965</definedName>
    <definedName name="Google_Sheet_Link_692774651" hidden="1">PB_D1573</definedName>
    <definedName name="Google_Sheet_Link_694604457" hidden="1">PB_D820</definedName>
    <definedName name="Google_Sheet_Link_695120895" hidden="1">PB_D95</definedName>
    <definedName name="Google_Sheet_Link_695238387" hidden="1">PB_D1197</definedName>
    <definedName name="Google_Sheet_Link_69603012" hidden="1">PB_D516</definedName>
    <definedName name="Google_Sheet_Link_696216567" hidden="1">PB_D867</definedName>
    <definedName name="Google_Sheet_Link_696356112" hidden="1">PB_D1084</definedName>
    <definedName name="Google_Sheet_Link_696737036" hidden="1">PB_D550</definedName>
    <definedName name="Google_Sheet_Link_696998282" hidden="1">PB_D81</definedName>
    <definedName name="Google_Sheet_Link_698230357" hidden="1">PB_D820</definedName>
    <definedName name="Google_Sheet_Link_699141405" hidden="1">PB_D123</definedName>
    <definedName name="Google_Sheet_Link_701255247" hidden="1">PB_D818</definedName>
    <definedName name="Google_Sheet_Link_701267519" hidden="1">PB_D87</definedName>
    <definedName name="Google_Sheet_Link_701269642" hidden="1">PB_D831</definedName>
    <definedName name="Google_Sheet_Link_702422830" hidden="1">PB_D106</definedName>
    <definedName name="Google_Sheet_Link_703409526" hidden="1">PB_D160</definedName>
    <definedName name="Google_Sheet_Link_703497682" hidden="1">PB_D95</definedName>
    <definedName name="Google_Sheet_Link_703574508" hidden="1">PB_D1307</definedName>
    <definedName name="Google_Sheet_Link_703764300" hidden="1">PB_D817</definedName>
    <definedName name="Google_Sheet_Link_704636925" hidden="1">PB_D831</definedName>
    <definedName name="Google_Sheet_Link_705604370" hidden="1">PB_D879</definedName>
    <definedName name="Google_Sheet_Link_705967196" hidden="1">PB_D9</definedName>
    <definedName name="Google_Sheet_Link_706192520" hidden="1">PB_D76</definedName>
    <definedName name="Google_Sheet_Link_706606852" hidden="1">PB_D369</definedName>
    <definedName name="Google_Sheet_Link_707356332" hidden="1">PB_D401</definedName>
    <definedName name="Google_Sheet_Link_708803349" hidden="1">PB_D1165</definedName>
    <definedName name="Google_Sheet_Link_710169798" hidden="1">PB_D623</definedName>
    <definedName name="Google_Sheet_Link_710310248" hidden="1">PB_D865</definedName>
    <definedName name="Google_Sheet_Link_711138271" hidden="1">PB_D251</definedName>
    <definedName name="Google_Sheet_Link_712926198" hidden="1">PB_D142</definedName>
    <definedName name="Google_Sheet_Link_713097601" hidden="1">PB_D1581</definedName>
    <definedName name="Google_Sheet_Link_714434951" hidden="1">PB_D820</definedName>
    <definedName name="Google_Sheet_Link_715135114" hidden="1">PB_D859</definedName>
    <definedName name="Google_Sheet_Link_715156526" hidden="1">PB_D831</definedName>
    <definedName name="Google_Sheet_Link_715524650" hidden="1">PB_D1467</definedName>
    <definedName name="Google_Sheet_Link_71588922" hidden="1">PB_D1041</definedName>
    <definedName name="Google_Sheet_Link_716658714" hidden="1">PB_D97</definedName>
    <definedName name="Google_Sheet_Link_716802278" hidden="1">PB_D1099</definedName>
    <definedName name="Google_Sheet_Link_717021981" hidden="1">PB_D410</definedName>
    <definedName name="Google_Sheet_Link_71723580" hidden="1">PB_D1390</definedName>
    <definedName name="Google_Sheet_Link_717506465" hidden="1">PB_D8</definedName>
    <definedName name="Google_Sheet_Link_720601970" hidden="1">PB_D1072</definedName>
    <definedName name="Google_Sheet_Link_720669598" hidden="1">PB_D556</definedName>
    <definedName name="Google_Sheet_Link_721042750" hidden="1">PB_D869</definedName>
    <definedName name="Google_Sheet_Link_721627148" hidden="1">PB_D1507</definedName>
    <definedName name="Google_Sheet_Link_722322552" hidden="1">PB_D87</definedName>
    <definedName name="Google_Sheet_Link_72326014" hidden="1">PB_D870</definedName>
    <definedName name="Google_Sheet_Link_723382626" hidden="1">PB_D95</definedName>
    <definedName name="Google_Sheet_Link_724736938" hidden="1">PB_D97</definedName>
    <definedName name="Google_Sheet_Link_724879224" hidden="1">PB_D231</definedName>
    <definedName name="Google_Sheet_Link_725377871" hidden="1">PB_D829</definedName>
    <definedName name="Google_Sheet_Link_725588118" hidden="1">PB_D941</definedName>
    <definedName name="Google_Sheet_Link_725629020" hidden="1">PB_D160</definedName>
    <definedName name="Google_Sheet_Link_725826176" hidden="1">PB_D77</definedName>
    <definedName name="Google_Sheet_Link_725903603" hidden="1">PB_D820</definedName>
    <definedName name="Google_Sheet_Link_725912710" hidden="1">PB_D156</definedName>
    <definedName name="Google_Sheet_Link_726525706" hidden="1">PB_D150</definedName>
    <definedName name="Google_Sheet_Link_728683455" hidden="1">PB_D1140</definedName>
    <definedName name="Google_Sheet_Link_729682475" hidden="1">PB_D992</definedName>
    <definedName name="Google_Sheet_Link_729712018" hidden="1">PB_D18</definedName>
    <definedName name="Google_Sheet_Link_729847582" hidden="1">PB_D29</definedName>
    <definedName name="Google_Sheet_Link_730369345" hidden="1">PB_D114</definedName>
    <definedName name="Google_Sheet_Link_731603785" hidden="1">PB_D865</definedName>
    <definedName name="Google_Sheet_Link_73254483" hidden="1">PB_D541</definedName>
    <definedName name="Google_Sheet_Link_733688293" hidden="1">PB_D16</definedName>
    <definedName name="Google_Sheet_Link_734174516" hidden="1">PB_D1511</definedName>
    <definedName name="Google_Sheet_Link_734655417" hidden="1">PB_D482</definedName>
    <definedName name="Google_Sheet_Link_735193810" hidden="1">PB_D1092</definedName>
    <definedName name="Google_Sheet_Link_737731930" hidden="1">PB_D234</definedName>
    <definedName name="Google_Sheet_Link_738435095" hidden="1">PB_D145</definedName>
    <definedName name="Google_Sheet_Link_739756751" hidden="1">PB_D936</definedName>
    <definedName name="Google_Sheet_Link_740044202" hidden="1">PB_D93</definedName>
    <definedName name="Google_Sheet_Link_740056080" hidden="1">PB_D63</definedName>
    <definedName name="Google_Sheet_Link_740271360" hidden="1">PB_D888</definedName>
    <definedName name="Google_Sheet_Link_743153347" hidden="1">PB_D649A</definedName>
    <definedName name="Google_Sheet_Link_744308150" hidden="1">PB_D1091</definedName>
    <definedName name="Google_Sheet_Link_74476372" hidden="1">PB_D419</definedName>
    <definedName name="Google_Sheet_Link_744917453" hidden="1">PB_D870</definedName>
    <definedName name="Google_Sheet_Link_745836038" hidden="1">PB_D1389</definedName>
    <definedName name="Google_Sheet_Link_746188786" hidden="1">PB_D829</definedName>
    <definedName name="Google_Sheet_Link_746586669" hidden="1">PB_D923</definedName>
    <definedName name="Google_Sheet_Link_746935419" hidden="1">PB_D819</definedName>
    <definedName name="Google_Sheet_Link_74887064" hidden="1">PB_D117</definedName>
    <definedName name="Google_Sheet_Link_749608486" hidden="1">PB_D964</definedName>
    <definedName name="Google_Sheet_Link_749809159" hidden="1">PB_D1063</definedName>
    <definedName name="Google_Sheet_Link_75034280" hidden="1">PB_D829</definedName>
    <definedName name="Google_Sheet_Link_750677682" hidden="1">PB_D367</definedName>
    <definedName name="Google_Sheet_Link_750768403" hidden="1">PB_D76</definedName>
    <definedName name="Google_Sheet_Link_753401223" hidden="1">PB_D106</definedName>
    <definedName name="Google_Sheet_Link_753470892" hidden="1">PB_D1067</definedName>
    <definedName name="Google_Sheet_Link_75379700" hidden="1">PB_D410</definedName>
    <definedName name="Google_Sheet_Link_754092164" hidden="1">PB_D642</definedName>
    <definedName name="Google_Sheet_Link_754886350" hidden="1">PB_D95</definedName>
    <definedName name="Google_Sheet_Link_755257300" hidden="1">PB_D123</definedName>
    <definedName name="Google_Sheet_Link_756271146" hidden="1">PB_D1374</definedName>
    <definedName name="Google_Sheet_Link_756758166" hidden="1">PB_D820</definedName>
    <definedName name="Google_Sheet_Link_758009409" hidden="1">PB_D40</definedName>
    <definedName name="Google_Sheet_Link_75898113" hidden="1">PB_D829</definedName>
    <definedName name="Google_Sheet_Link_760841342" hidden="1">PB_D1236</definedName>
    <definedName name="Google_Sheet_Link_760885741" hidden="1">PB_D77</definedName>
    <definedName name="Google_Sheet_Link_761123179" hidden="1">PB_D1496</definedName>
    <definedName name="Google_Sheet_Link_762202008" hidden="1">PB_D824</definedName>
    <definedName name="Google_Sheet_Link_762651801" hidden="1">PB_D818</definedName>
    <definedName name="Google_Sheet_Link_763122209" hidden="1">PB_D829</definedName>
    <definedName name="Google_Sheet_Link_763369369" hidden="1">PB_D829</definedName>
    <definedName name="Google_Sheet_Link_765116849" hidden="1">PB_1432A</definedName>
    <definedName name="Google_Sheet_Link_7651502" hidden="1">PB_D1024</definedName>
    <definedName name="Google_Sheet_Link_766037332" hidden="1">PB_D123</definedName>
    <definedName name="Google_Sheet_Link_766815268" hidden="1">PB_D1344</definedName>
    <definedName name="Google_Sheet_Link_767688217" hidden="1">PB_D870</definedName>
    <definedName name="Google_Sheet_Link_767742092" hidden="1">PB_D870</definedName>
    <definedName name="Google_Sheet_Link_768092276" hidden="1">PB_D1329</definedName>
    <definedName name="Google_Sheet_Link_769045168" hidden="1">PB_D1475</definedName>
    <definedName name="Google_Sheet_Link_76949610" hidden="1">PB_D1421</definedName>
    <definedName name="Google_Sheet_Link_770149110" hidden="1">PB_D827</definedName>
    <definedName name="Google_Sheet_Link_771053415" hidden="1">PB_D95</definedName>
    <definedName name="Google_Sheet_Link_772169751" hidden="1">PB_D864</definedName>
    <definedName name="Google_Sheet_Link_772794079" hidden="1">PB_D8</definedName>
    <definedName name="Google_Sheet_Link_773485297" hidden="1">PB_D869</definedName>
    <definedName name="Google_Sheet_Link_774367907" hidden="1">PB_D829</definedName>
    <definedName name="Google_Sheet_Link_77446715" hidden="1">PB_D662</definedName>
    <definedName name="Google_Sheet_Link_77459667" hidden="1">PB_D827</definedName>
    <definedName name="Google_Sheet_Link_775075680" hidden="1">PB_D876</definedName>
    <definedName name="Google_Sheet_Link_776671878" hidden="1">PB_D870</definedName>
    <definedName name="Google_Sheet_Link_776823718" hidden="1">PB_D553</definedName>
    <definedName name="Google_Sheet_Link_777898467" hidden="1">PB_D873</definedName>
    <definedName name="Google_Sheet_Link_778156046" hidden="1">PB_D96</definedName>
    <definedName name="Google_Sheet_Link_778853430" hidden="1">PB_D658</definedName>
    <definedName name="Google_Sheet_Link_77924161" hidden="1">PB_D977</definedName>
    <definedName name="Google_Sheet_Link_780751920" hidden="1">PB_D87</definedName>
    <definedName name="Google_Sheet_Link_781425258" hidden="1">PB_D1361</definedName>
    <definedName name="Google_Sheet_Link_781513453" hidden="1">PB_D829</definedName>
    <definedName name="Google_Sheet_Link_781737442" hidden="1">PB_D865</definedName>
    <definedName name="Google_Sheet_Link_7817611" hidden="1">PB_D858</definedName>
    <definedName name="Google_Sheet_Link_782041747" hidden="1">PB_D75</definedName>
    <definedName name="Google_Sheet_Link_784706968" hidden="1">PB_D123</definedName>
    <definedName name="Google_Sheet_Link_784959266" hidden="1">PB_D93</definedName>
    <definedName name="Google_Sheet_Link_785912353" hidden="1">PB_D76</definedName>
    <definedName name="Google_Sheet_Link_787895656" hidden="1">PB_D865</definedName>
    <definedName name="Google_Sheet_Link_789521809" hidden="1">PB_D21</definedName>
    <definedName name="Google_Sheet_Link_79120953" hidden="1">PB_D203</definedName>
    <definedName name="Google_Sheet_Link_791734219" hidden="1">PB_D92</definedName>
    <definedName name="Google_Sheet_Link_792813966" hidden="1">PB_D1082</definedName>
    <definedName name="Google_Sheet_Link_792907511" hidden="1">PB_D343</definedName>
    <definedName name="Google_Sheet_Link_793592209" hidden="1">PB_D91</definedName>
    <definedName name="Google_Sheet_Link_79449874" hidden="1">PB_D180</definedName>
    <definedName name="Google_Sheet_Link_795688073" hidden="1">PB_D869</definedName>
    <definedName name="Google_Sheet_Link_796006726" hidden="1">PB_D1578</definedName>
    <definedName name="Google_Sheet_Link_797371550" hidden="1">PB_D76</definedName>
    <definedName name="Google_Sheet_Link_797835065" hidden="1">PB_D1025</definedName>
    <definedName name="Google_Sheet_Link_797951203" hidden="1">PB_D160</definedName>
    <definedName name="Google_Sheet_Link_798797007" hidden="1">PB_D1069</definedName>
    <definedName name="Google_Sheet_Link_799236566" hidden="1">PB_D1138</definedName>
    <definedName name="Google_Sheet_Link_799999300" hidden="1">PB_D95</definedName>
    <definedName name="Google_Sheet_Link_800887266" hidden="1">PB_1588</definedName>
    <definedName name="Google_Sheet_Link_801312501" hidden="1">PB_D182</definedName>
    <definedName name="Google_Sheet_Link_801880941" hidden="1">PB_D876</definedName>
    <definedName name="Google_Sheet_Link_80198557" hidden="1">PB_D829</definedName>
    <definedName name="Google_Sheet_Link_802260602" hidden="1">PB_D63</definedName>
    <definedName name="Google_Sheet_Link_802449047" hidden="1">PB_D1569</definedName>
    <definedName name="Google_Sheet_Link_803335739" hidden="1">PB_D820</definedName>
    <definedName name="Google_Sheet_Link_803881361" hidden="1">PB_D193</definedName>
    <definedName name="Google_Sheet_Link_804808840" hidden="1">PB_D1313</definedName>
    <definedName name="Google_Sheet_Link_804816588" hidden="1">PB_D951</definedName>
    <definedName name="Google_Sheet_Link_805207119" hidden="1">PB_D817</definedName>
    <definedName name="Google_Sheet_Link_806112654" hidden="1">PB_D962</definedName>
    <definedName name="Google_Sheet_Link_806489402" hidden="1">PB_D870</definedName>
    <definedName name="Google_Sheet_Link_807098311" hidden="1">PB_D861</definedName>
    <definedName name="Google_Sheet_Link_807883503" hidden="1">PB_D820</definedName>
    <definedName name="Google_Sheet_Link_809853346" hidden="1">PB_D820</definedName>
    <definedName name="Google_Sheet_Link_811102030" hidden="1">PB_D29</definedName>
    <definedName name="Google_Sheet_Link_81163760" hidden="1">PB_D1109</definedName>
    <definedName name="Google_Sheet_Link_812439659" hidden="1">PB_D829</definedName>
    <definedName name="Google_Sheet_Link_812701795" hidden="1">PB_D857</definedName>
    <definedName name="Google_Sheet_Link_813379541" hidden="1">PB_D860</definedName>
    <definedName name="Google_Sheet_Link_813902414" hidden="1">PB_D950</definedName>
    <definedName name="Google_Sheet_Link_81419683" hidden="1">PB_D869</definedName>
    <definedName name="Google_Sheet_Link_814575299" hidden="1">PB_D21</definedName>
    <definedName name="Google_Sheet_Link_814901843" hidden="1">PB_D1583</definedName>
    <definedName name="Google_Sheet_Link_815882" hidden="1">PB_D1579</definedName>
    <definedName name="Google_Sheet_Link_816440996" hidden="1">PB_D831</definedName>
    <definedName name="Google_Sheet_Link_817061192" hidden="1">PB_D1434A</definedName>
    <definedName name="Google_Sheet_Link_817901580" hidden="1">PB_D861</definedName>
    <definedName name="Google_Sheet_Link_819637371" hidden="1">PB_D258</definedName>
    <definedName name="Google_Sheet_Link_819651574" hidden="1">PB_D1309</definedName>
    <definedName name="Google_Sheet_Link_819935523" hidden="1">PB_D623</definedName>
    <definedName name="Google_Sheet_Link_821011710" hidden="1">PB_D871</definedName>
    <definedName name="Google_Sheet_Link_821284240" hidden="1">PB_D1057</definedName>
    <definedName name="Google_Sheet_Link_822673950" hidden="1">PB_D123</definedName>
    <definedName name="Google_Sheet_Link_823346991" hidden="1">PB_D829</definedName>
    <definedName name="Google_Sheet_Link_823357331" hidden="1">PB_D1068</definedName>
    <definedName name="Google_Sheet_Link_825852036" hidden="1">PB_D870</definedName>
    <definedName name="Google_Sheet_Link_826927808" hidden="1">PB_D94</definedName>
    <definedName name="Google_Sheet_Link_827322089" hidden="1">PB_D1201</definedName>
    <definedName name="Google_Sheet_Link_827692655" hidden="1">PB_D155</definedName>
    <definedName name="Google_Sheet_Link_828044963" hidden="1">PB_D828</definedName>
    <definedName name="Google_Sheet_Link_828367640" hidden="1">PB_D410</definedName>
    <definedName name="Google_Sheet_Link_828414076" hidden="1">PB_D1343</definedName>
    <definedName name="Google_Sheet_Link_828636980" hidden="1">PB_D87</definedName>
    <definedName name="Google_Sheet_Link_82884807" hidden="1">PB_D63</definedName>
    <definedName name="Google_Sheet_Link_829051478" hidden="1">PB_D123</definedName>
    <definedName name="Google_Sheet_Link_831204159" hidden="1">PB_D957</definedName>
    <definedName name="Google_Sheet_Link_833028582" hidden="1">PB_D547</definedName>
    <definedName name="Google_Sheet_Link_833094267" hidden="1">PB_D1581</definedName>
    <definedName name="Google_Sheet_Link_833364037" hidden="1">PB_D1086</definedName>
    <definedName name="Google_Sheet_Link_8351379" hidden="1">PB_D628</definedName>
    <definedName name="Google_Sheet_Link_835202113" hidden="1">PB_D346</definedName>
    <definedName name="Google_Sheet_Link_835236006" hidden="1">PB_D571</definedName>
    <definedName name="Google_Sheet_Link_835783916" hidden="1">PB_D1164</definedName>
    <definedName name="Google_Sheet_Link_837353979" hidden="1">PB_D829</definedName>
    <definedName name="Google_Sheet_Link_83776834" hidden="1">PB_D929</definedName>
    <definedName name="Google_Sheet_Link_8383741" hidden="1">PB_D829</definedName>
    <definedName name="Google_Sheet_Link_839718484" hidden="1">PB_D106</definedName>
    <definedName name="Google_Sheet_Link_839735018" hidden="1">PB_D1259</definedName>
    <definedName name="Google_Sheet_Link_840910200" hidden="1">PB_D554</definedName>
    <definedName name="Google_Sheet_Link_841502822" hidden="1">PB_D91</definedName>
    <definedName name="Google_Sheet_Link_841660758" hidden="1">PB_D421</definedName>
    <definedName name="Google_Sheet_Link_842596010" hidden="1">PB_D115</definedName>
    <definedName name="Google_Sheet_Link_842729108" hidden="1">PB_D153</definedName>
    <definedName name="Google_Sheet_Link_84300531" hidden="1">PB_D869</definedName>
    <definedName name="Google_Sheet_Link_843339717" hidden="1">PB_D123</definedName>
    <definedName name="Google_Sheet_Link_843588890" hidden="1">PB_D216</definedName>
    <definedName name="Google_Sheet_Link_844018794" hidden="1">PB_D869</definedName>
    <definedName name="Google_Sheet_Link_844887436" hidden="1">PB_D865</definedName>
    <definedName name="Google_Sheet_Link_845665171" hidden="1">PB_D217</definedName>
    <definedName name="Google_Sheet_Link_84632583" hidden="1">PB_D858</definedName>
    <definedName name="Google_Sheet_Link_846544735" hidden="1">PB_D76</definedName>
    <definedName name="Google_Sheet_Link_84743708" hidden="1">PB_D920</definedName>
    <definedName name="Google_Sheet_Link_848484106" hidden="1">PB_D859</definedName>
    <definedName name="Google_Sheet_Link_848505323" hidden="1">PB_D820</definedName>
    <definedName name="Google_Sheet_Link_848560633" hidden="1">PB_D1121</definedName>
    <definedName name="Google_Sheet_Link_849037923" hidden="1">PB_D831</definedName>
    <definedName name="Google_Sheet_Link_849735488" hidden="1">PB_D1585</definedName>
    <definedName name="Google_Sheet_Link_850306532" hidden="1">PB_D829</definedName>
    <definedName name="Google_Sheet_Link_850650815" hidden="1">PB_D96</definedName>
    <definedName name="Google_Sheet_Link_851151121" hidden="1">PB_D869</definedName>
    <definedName name="Google_Sheet_Link_851316571" hidden="1">PB_D899</definedName>
    <definedName name="Google_Sheet_Link_852545288" hidden="1">PB_D417</definedName>
    <definedName name="Google_Sheet_Link_852900059" hidden="1">PB_D916</definedName>
    <definedName name="Google_Sheet_Link_853057349" hidden="1">PB_D372</definedName>
    <definedName name="Google_Sheet_Link_853495715" hidden="1">PB_D883</definedName>
    <definedName name="Google_Sheet_Link_854182731" hidden="1">PB_D622</definedName>
    <definedName name="Google_Sheet_Link_854236821" hidden="1">PB_D467</definedName>
    <definedName name="Google_Sheet_Link_854309765" hidden="1">PB_D95</definedName>
    <definedName name="Google_Sheet_Link_854936249" hidden="1">PB_D246</definedName>
    <definedName name="Google_Sheet_Link_857305858" hidden="1">PB_D1386</definedName>
    <definedName name="Google_Sheet_Link_857559790" hidden="1">PB_D375</definedName>
    <definedName name="Google_Sheet_Link_859571473" hidden="1">PB_D160</definedName>
    <definedName name="Google_Sheet_Link_859625896" hidden="1">PB_D875</definedName>
    <definedName name="Google_Sheet_Link_860704592" hidden="1">PB_D91</definedName>
    <definedName name="Google_Sheet_Link_860978568" hidden="1">PB_D1023</definedName>
    <definedName name="Google_Sheet_Link_861795248" hidden="1">PB_D1019</definedName>
    <definedName name="Google_Sheet_Link_862432224" hidden="1">PB_D190</definedName>
    <definedName name="Google_Sheet_Link_864691177" hidden="1">PB_D865</definedName>
    <definedName name="Google_Sheet_Link_864847153" hidden="1">PB_D155</definedName>
    <definedName name="Google_Sheet_Link_864961949" hidden="1">PB_D76</definedName>
    <definedName name="Google_Sheet_Link_865736591" hidden="1">PB_D820</definedName>
    <definedName name="Google_Sheet_Link_867961695" hidden="1">PB_D832</definedName>
    <definedName name="Google_Sheet_Link_868171599" hidden="1">PB_D30</definedName>
    <definedName name="Google_Sheet_Link_868256626" hidden="1">PB_D91</definedName>
    <definedName name="Google_Sheet_Link_869241166" hidden="1">PB_D312</definedName>
    <definedName name="Google_Sheet_Link_870013662" hidden="1">PB_D377</definedName>
    <definedName name="Google_Sheet_Link_870236581" hidden="1">PB_D1379</definedName>
    <definedName name="Google_Sheet_Link_870341348" hidden="1">PB_D997</definedName>
    <definedName name="Google_Sheet_Link_871513771" hidden="1">PB_D172</definedName>
    <definedName name="Google_Sheet_Link_871680977" hidden="1">PB_D64</definedName>
    <definedName name="Google_Sheet_Link_871998548" hidden="1">PB_D603</definedName>
    <definedName name="Google_Sheet_Link_872191174" hidden="1">PB_D91</definedName>
    <definedName name="Google_Sheet_Link_873055144" hidden="1">PB_D106</definedName>
    <definedName name="Google_Sheet_Link_87334523" hidden="1">PB_D829</definedName>
    <definedName name="Google_Sheet_Link_873495716" hidden="1">PB_D820</definedName>
    <definedName name="Google_Sheet_Link_873518629" hidden="1">PB_D1307</definedName>
    <definedName name="Google_Sheet_Link_8735891" hidden="1">PB_D820</definedName>
    <definedName name="Google_Sheet_Link_874604227" hidden="1">PB_D1517</definedName>
    <definedName name="Google_Sheet_Link_876154625" hidden="1">PB_D94</definedName>
    <definedName name="Google_Sheet_Link_876392357" hidden="1">PB_D40</definedName>
    <definedName name="Google_Sheet_Link_876943741" hidden="1">PB_D818</definedName>
    <definedName name="Google_Sheet_Link_877127725" hidden="1">PB_D1260</definedName>
    <definedName name="Google_Sheet_Link_877937678" hidden="1">PB_D361</definedName>
    <definedName name="Google_Sheet_Link_879699958" hidden="1">PB_D888</definedName>
    <definedName name="Google_Sheet_Link_88220783" hidden="1">PB_D1267</definedName>
    <definedName name="Google_Sheet_Link_882253475" hidden="1">PB_D87</definedName>
    <definedName name="Google_Sheet_Link_882751911" hidden="1">PB_D975</definedName>
    <definedName name="Google_Sheet_Link_883166322" hidden="1">PB_D1362</definedName>
    <definedName name="Google_Sheet_Link_885163669" hidden="1">PB_D1055</definedName>
    <definedName name="Google_Sheet_Link_886247407" hidden="1">PB_D1204</definedName>
    <definedName name="Google_Sheet_Link_886306876" hidden="1">PB_D1101</definedName>
    <definedName name="Google_Sheet_Link_886763932" hidden="1">PB_D1487</definedName>
    <definedName name="Google_Sheet_Link_886821974" hidden="1">PB_D1417</definedName>
    <definedName name="Google_Sheet_Link_886826970" hidden="1">PB_D864</definedName>
    <definedName name="Google_Sheet_Link_888342885" hidden="1">PB_D123</definedName>
    <definedName name="Google_Sheet_Link_889166211" hidden="1">PB_D95</definedName>
    <definedName name="Google_Sheet_Link_889542137" hidden="1">PB_D106</definedName>
    <definedName name="Google_Sheet_Link_890136973" hidden="1">PB_D1083</definedName>
    <definedName name="Google_Sheet_Link_890197697" hidden="1">PB_D622</definedName>
    <definedName name="Google_Sheet_Link_890897043" hidden="1">PB_D63</definedName>
    <definedName name="Google_Sheet_Link_890982558" hidden="1">PB_D1096</definedName>
    <definedName name="Google_Sheet_Link_891073651" hidden="1">PB_D410</definedName>
    <definedName name="Google_Sheet_Link_891978613" hidden="1">PB_D351</definedName>
    <definedName name="Google_Sheet_Link_892163121" hidden="1">PB_D836</definedName>
    <definedName name="Google_Sheet_Link_892832403" hidden="1">PB_D1120</definedName>
    <definedName name="Google_Sheet_Link_892981067" hidden="1">PB_D870</definedName>
    <definedName name="Google_Sheet_Link_893767126" hidden="1">PB_D91</definedName>
    <definedName name="Google_Sheet_Link_894204140" hidden="1">PB_D1485</definedName>
    <definedName name="Google_Sheet_Link_895030323" hidden="1">PB_D820</definedName>
    <definedName name="Google_Sheet_Link_895159119" hidden="1">PB_D547</definedName>
    <definedName name="Google_Sheet_Link_895383360" hidden="1">PB_D1030</definedName>
    <definedName name="Google_Sheet_Link_895630132" hidden="1">PB_1444</definedName>
    <definedName name="Google_Sheet_Link_899694503" hidden="1">PB_D954</definedName>
    <definedName name="Google_Sheet_Link_900739772" hidden="1">PB_D404</definedName>
    <definedName name="Google_Sheet_Link_900764411" hidden="1">PB_D338</definedName>
    <definedName name="Google_Sheet_Link_901477341" hidden="1">PB_D553</definedName>
    <definedName name="Google_Sheet_Link_902050278" hidden="1">PB_D829</definedName>
    <definedName name="Google_Sheet_Link_902969355" hidden="1">PB_D647A</definedName>
    <definedName name="Google_Sheet_Link_903176506" hidden="1">PB_D1058</definedName>
    <definedName name="Google_Sheet_Link_903477346" hidden="1">PB_D555</definedName>
    <definedName name="Google_Sheet_Link_905725287" hidden="1">PB_D160</definedName>
    <definedName name="Google_Sheet_Link_908158379" hidden="1">PB_D861</definedName>
    <definedName name="Google_Sheet_Link_909071765" hidden="1">PB_D854</definedName>
    <definedName name="Google_Sheet_Link_90922271" hidden="1">PB_D829</definedName>
    <definedName name="Google_Sheet_Link_909237772" hidden="1">PB_D216</definedName>
    <definedName name="Google_Sheet_Link_910721954" hidden="1">PB_D91</definedName>
    <definedName name="Google_Sheet_Link_910914401" hidden="1">PB_D622</definedName>
    <definedName name="Google_Sheet_Link_911093287" hidden="1">PB_D823</definedName>
    <definedName name="Google_Sheet_Link_911143174" hidden="1">PB_D865</definedName>
    <definedName name="Google_Sheet_Link_912564444" hidden="1">PB_D155</definedName>
    <definedName name="Google_Sheet_Link_912722821" hidden="1">PB_D607</definedName>
    <definedName name="Google_Sheet_Link_912976554" hidden="1">PB_D829</definedName>
    <definedName name="Google_Sheet_Link_91350280" hidden="1">PB_D1091</definedName>
    <definedName name="Google_Sheet_Link_914479969" hidden="1">PB_D865</definedName>
    <definedName name="Google_Sheet_Link_915132294" hidden="1">PB_D623</definedName>
    <definedName name="Google_Sheet_Link_915797190" hidden="1">PB_D820</definedName>
    <definedName name="Google_Sheet_Link_917715824" hidden="1">PB_D216</definedName>
    <definedName name="Google_Sheet_Link_917904962" hidden="1">PB_D829</definedName>
    <definedName name="Google_Sheet_Link_918410937" hidden="1">PB_D1016</definedName>
    <definedName name="Google_Sheet_Link_918625835" hidden="1">PB_D869</definedName>
    <definedName name="Google_Sheet_Link_919688850" hidden="1">PB_D962</definedName>
    <definedName name="Google_Sheet_Link_919726942" hidden="1">PB_D401</definedName>
    <definedName name="Google_Sheet_Link_920768248" hidden="1">PB_D9</definedName>
    <definedName name="Google_Sheet_Link_923899660" hidden="1">PB_D94</definedName>
    <definedName name="Google_Sheet_Link_924441873" hidden="1">PB_D903</definedName>
    <definedName name="Google_Sheet_Link_925173172" hidden="1">PB_D818</definedName>
    <definedName name="Google_Sheet_Link_925419784" hidden="1">PB_D94</definedName>
    <definedName name="Google_Sheet_Link_925735346" hidden="1">PB_D1201</definedName>
    <definedName name="Google_Sheet_Link_926931058" hidden="1">PB_D829</definedName>
    <definedName name="Google_Sheet_Link_927349798" hidden="1">PB_D21</definedName>
    <definedName name="Google_Sheet_Link_927547234" hidden="1">PB_D932</definedName>
    <definedName name="Google_Sheet_Link_927699069" hidden="1">PB_D91</definedName>
    <definedName name="Google_Sheet_Link_928657901" hidden="1">PB_D93</definedName>
    <definedName name="Google_Sheet_Link_930458631" hidden="1">PB_D876</definedName>
    <definedName name="Google_Sheet_Link_930516496" hidden="1">PB_D77</definedName>
    <definedName name="Google_Sheet_Link_931105050" hidden="1">PB_D1578</definedName>
    <definedName name="Google_Sheet_Link_931365954" hidden="1">PB_D861</definedName>
    <definedName name="Google_Sheet_Link_931401295" hidden="1">PB_D63</definedName>
    <definedName name="Google_Sheet_Link_931600522" hidden="1">PB_D78</definedName>
    <definedName name="Google_Sheet_Link_931835171" hidden="1">PB_D818</definedName>
    <definedName name="Google_Sheet_Link_932021796" hidden="1">PB_D866</definedName>
    <definedName name="Google_Sheet_Link_932195525" hidden="1">PB_D1073</definedName>
    <definedName name="Google_Sheet_Link_932921492" hidden="1">PB_D580</definedName>
    <definedName name="Google_Sheet_Link_934148894" hidden="1">PB_D1560</definedName>
    <definedName name="Google_Sheet_Link_934330673" hidden="1">PB_D77</definedName>
    <definedName name="Google_Sheet_Link_934799442" hidden="1">PB_D1031</definedName>
    <definedName name="Google_Sheet_Link_934999778" hidden="1">PB_D400</definedName>
    <definedName name="Google_Sheet_Link_935018013" hidden="1">PB_D91</definedName>
    <definedName name="Google_Sheet_Link_935678855" hidden="1">PB_D409</definedName>
    <definedName name="Google_Sheet_Link_936207193" hidden="1">PB_D329</definedName>
    <definedName name="Google_Sheet_Link_936938398" hidden="1">PB_D829</definedName>
    <definedName name="Google_Sheet_Link_937207427" hidden="1">PB_D1205</definedName>
    <definedName name="Google_Sheet_Link_938508504" hidden="1">PB_D878</definedName>
    <definedName name="Google_Sheet_Link_938596021" hidden="1">PB_D818</definedName>
    <definedName name="Google_Sheet_Link_939773930" hidden="1">PB_D346</definedName>
    <definedName name="Google_Sheet_Link_939988172" hidden="1">PB_D1487</definedName>
    <definedName name="Google_Sheet_Link_94174573" hidden="1">PB_D888</definedName>
    <definedName name="Google_Sheet_Link_942494656" hidden="1">PB_D95</definedName>
    <definedName name="Google_Sheet_Link_942694916" hidden="1">PB_D106</definedName>
    <definedName name="Google_Sheet_Link_94288903" hidden="1">PB_D1109</definedName>
    <definedName name="Google_Sheet_Link_944344362" hidden="1">PB_D64</definedName>
    <definedName name="Google_Sheet_Link_94437866" hidden="1">PB_D78</definedName>
    <definedName name="Google_Sheet_Link_946664592" hidden="1">PB_D870</definedName>
    <definedName name="Google_Sheet_Link_948728809" hidden="1">PB_D1030</definedName>
    <definedName name="Google_Sheet_Link_949714167" hidden="1">PB_D818</definedName>
    <definedName name="Google_Sheet_Link_950149860" hidden="1">PB_D818</definedName>
    <definedName name="Google_Sheet_Link_95069230" hidden="1">PB_D1014</definedName>
    <definedName name="Google_Sheet_Link_952846713" hidden="1">PB_D1183</definedName>
    <definedName name="Google_Sheet_Link_953600545" hidden="1">PB_D142</definedName>
    <definedName name="Google_Sheet_Link_953858976" hidden="1">PB_D1380</definedName>
    <definedName name="Google_Sheet_Link_953876449" hidden="1">PB_D960</definedName>
    <definedName name="Google_Sheet_Link_95538449" hidden="1">PB_D21</definedName>
    <definedName name="Google_Sheet_Link_955484283" hidden="1">PB_D142</definedName>
    <definedName name="Google_Sheet_Link_955552866" hidden="1">PB_D869</definedName>
    <definedName name="Google_Sheet_Link_955878910" hidden="1">PB_D189</definedName>
    <definedName name="Google_Sheet_Link_95626375" hidden="1">PB_D865</definedName>
    <definedName name="Google_Sheet_Link_956556229" hidden="1">PB_D817</definedName>
    <definedName name="Google_Sheet_Link_957548970" hidden="1">PB_D230</definedName>
    <definedName name="Google_Sheet_Link_957958502" hidden="1">PB_D1514</definedName>
    <definedName name="Google_Sheet_Link_959043396" hidden="1">PB_D1068</definedName>
    <definedName name="Google_Sheet_Link_959858352" hidden="1">PB_D21</definedName>
    <definedName name="Google_Sheet_Link_960439763" hidden="1">PB_D623</definedName>
    <definedName name="Google_Sheet_Link_96051164" hidden="1">PB_D869</definedName>
    <definedName name="Google_Sheet_Link_961839429" hidden="1">PB_D75</definedName>
    <definedName name="Google_Sheet_Link_963191208" hidden="1">PB_D829</definedName>
    <definedName name="Google_Sheet_Link_9637907" hidden="1">PB_D64</definedName>
    <definedName name="Google_Sheet_Link_965052421" hidden="1">PB_D95</definedName>
    <definedName name="Google_Sheet_Link_967903303" hidden="1">PB_D21</definedName>
    <definedName name="Google_Sheet_Link_96843130" hidden="1">PB_D106</definedName>
    <definedName name="Google_Sheet_Link_969156237" hidden="1">PB_D92</definedName>
    <definedName name="Google_Sheet_Link_96922477" hidden="1">PB_D892</definedName>
    <definedName name="Google_Sheet_Link_969845526" hidden="1">PB_1442</definedName>
    <definedName name="Google_Sheet_Link_969912741" hidden="1">PB_D1344</definedName>
    <definedName name="Google_Sheet_Link_970566143" hidden="1">PB_D87</definedName>
    <definedName name="Google_Sheet_Link_971031717" hidden="1">PB_D818</definedName>
    <definedName name="Google_Sheet_Link_971178412" hidden="1">PB_D1488</definedName>
    <definedName name="Google_Sheet_Link_9718378" hidden="1">PB_D623</definedName>
    <definedName name="Google_Sheet_Link_972015028" hidden="1">PB_D92</definedName>
    <definedName name="Google_Sheet_Link_973326919" hidden="1">PB_D868</definedName>
    <definedName name="Google_Sheet_Link_973846141" hidden="1">PB_D1069</definedName>
    <definedName name="Google_Sheet_Link_9753036" hidden="1">PB_D106</definedName>
    <definedName name="Google_Sheet_Link_975581552" hidden="1">PB_D1582</definedName>
    <definedName name="Google_Sheet_Link_976469035" hidden="1">PB_D91</definedName>
    <definedName name="Google_Sheet_Link_976556616" hidden="1">PB_D1076</definedName>
    <definedName name="Google_Sheet_Link_977581068" hidden="1">PB_D827</definedName>
    <definedName name="Google_Sheet_Link_977896102" hidden="1">PB_D623</definedName>
    <definedName name="Google_Sheet_Link_978103439" hidden="1">PB_D142</definedName>
    <definedName name="Google_Sheet_Link_978378490" hidden="1">PB_D160</definedName>
    <definedName name="Google_Sheet_Link_978741769" hidden="1">PB_D47</definedName>
    <definedName name="Google_Sheet_Link_979682271" hidden="1">PB_D300</definedName>
    <definedName name="Google_Sheet_Link_979837805" hidden="1">PB_D21</definedName>
    <definedName name="Google_Sheet_Link_981354125" hidden="1">PB_D827</definedName>
    <definedName name="Google_Sheet_Link_983714428" hidden="1">PB_D865</definedName>
    <definedName name="Google_Sheet_Link_984096229" hidden="1">PB_D556</definedName>
    <definedName name="Google_Sheet_Link_984595303" hidden="1">PB_D817</definedName>
    <definedName name="Google_Sheet_Link_987912929" hidden="1">PB_D1164</definedName>
    <definedName name="Google_Sheet_Link_988122311" hidden="1">PB_D96</definedName>
    <definedName name="Google_Sheet_Link_98952882" hidden="1">PB_D1061</definedName>
    <definedName name="Google_Sheet_Link_990141968" hidden="1">PB_D95</definedName>
    <definedName name="Google_Sheet_Link_991026606" hidden="1">PB_D820</definedName>
    <definedName name="Google_Sheet_Link_992358844" hidden="1">PB_D623</definedName>
    <definedName name="Google_Sheet_Link_993046084" hidden="1">PB_D829</definedName>
    <definedName name="Google_Sheet_Link_993161575" hidden="1">PB_D820</definedName>
    <definedName name="Google_Sheet_Link_993769782" hidden="1">PB_D93</definedName>
    <definedName name="Google_Sheet_Link_993844622" hidden="1">PB_D1139</definedName>
    <definedName name="Google_Sheet_Link_994001889" hidden="1">PB_D155</definedName>
    <definedName name="Google_Sheet_Link_994612752" hidden="1">PB_D95</definedName>
    <definedName name="Google_Sheet_Link_994622418" hidden="1">PB_D622</definedName>
    <definedName name="Google_Sheet_Link_995198621" hidden="1">PB_D106</definedName>
    <definedName name="Google_Sheet_Link_995217895" hidden="1">PB_D897</definedName>
    <definedName name="Google_Sheet_Link_99533448" hidden="1">PB_D868</definedName>
    <definedName name="Google_Sheet_Link_995999196" hidden="1">PB_D829</definedName>
    <definedName name="Google_Sheet_Link_996095732" hidden="1">PB_D1358</definedName>
    <definedName name="Google_Sheet_Link_99779551" hidden="1">PB_D829</definedName>
    <definedName name="Google_Sheet_Link_997835086" hidden="1">PB_D1339</definedName>
    <definedName name="Google_Sheet_Link_998166034" hidden="1">PB_D817</definedName>
    <definedName name="Google_Sheet_Link_998626668" hidden="1">PB_D829</definedName>
    <definedName name="Google_Sheet_Link_999605261" hidden="1">PB_D817</definedName>
    <definedName name="Google_Sheet_Link_999847464" hidden="1">PB_D898</definedName>
    <definedName name="GRAVILLA">#REF!</definedName>
    <definedName name="hierro60v">#REF!</definedName>
    <definedName name="HMEN">#REF!</definedName>
    <definedName name="IMP">#REF!</definedName>
    <definedName name="INSUMOS" localSheetId="6">#REF!</definedName>
    <definedName name="INSUMOS">#REF!</definedName>
    <definedName name="INSUMOSTOTAL" localSheetId="6">#REF!</definedName>
    <definedName name="INSUMOSTOTAL">#REF!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 localSheetId="6">#REF!</definedName>
    <definedName name="ITEMS">#REF!</definedName>
    <definedName name="iva">#REF!</definedName>
    <definedName name="juli">#REF!</definedName>
    <definedName name="Lavamanos">#REF!</definedName>
    <definedName name="LLANTAS">#REF!</definedName>
    <definedName name="llenov">#REF!</definedName>
    <definedName name="LOCALIZACIONV">#REF!</definedName>
    <definedName name="localizamuro">#REF!</definedName>
    <definedName name="MALLA">#REF!</definedName>
    <definedName name="MDC">#REF!</definedName>
    <definedName name="mediciones">#REF!</definedName>
    <definedName name="MEZCLADORA">#REF!</definedName>
    <definedName name="Mobra">[2]MObra!$A$2:$A$19</definedName>
    <definedName name="MOTO">#REF!</definedName>
    <definedName name="motosierra">#REF!</definedName>
    <definedName name="nueve">#REF!</definedName>
    <definedName name="ocho">#REF!</definedName>
    <definedName name="OFI">#REF!</definedName>
    <definedName name="once">#REF!</definedName>
    <definedName name="patricia">#REF!</definedName>
    <definedName name="pavimento">#REF!</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recio">[2]Precios!$A$2:$A$825</definedName>
    <definedName name="precios">#REF!</definedName>
    <definedName name="pres2">#REF!</definedName>
    <definedName name="PREST">#REF!</definedName>
    <definedName name="PRESUPUESTO" localSheetId="6">#REF!</definedName>
    <definedName name="PRESUPUESTO">#REF!</definedName>
    <definedName name="PROPONE">#REF!</definedName>
    <definedName name="qdefqfqwreqwerqw">#REF!</definedName>
    <definedName name="quince">#REF!</definedName>
    <definedName name="RAJON">#REF!</definedName>
    <definedName name="RECEBO">#REF!</definedName>
    <definedName name="RETIROV">#REF!</definedName>
    <definedName name="RETRO">#REF!</definedName>
    <definedName name="SARDINELV">#REF!</definedName>
    <definedName name="seis">#REF!</definedName>
    <definedName name="siete">#REF!</definedName>
    <definedName name="Slicer_Contact_Type" localSheetId="0">#N/A</definedName>
    <definedName name="Slicer_Contact_Type">#REF!</definedName>
    <definedName name="soladov">#REF!</definedName>
    <definedName name="st">#REF!</definedName>
    <definedName name="SUBBASE">#REF!</definedName>
    <definedName name="tablonx" localSheetId="0">'[3]BASE DE DATOS'!#REF!</definedName>
    <definedName name="tablonx">#REF!</definedName>
    <definedName name="TANQUE">#REF!</definedName>
    <definedName name="TERMINADORA">#REF!</definedName>
    <definedName name="TITULOANALISISUNITARIOS" localSheetId="6">#REF!</definedName>
    <definedName name="TITULOANALISISUNITARIOS">#REF!</definedName>
    <definedName name="TITULOPRESUPUESTO" localSheetId="6">#REF!</definedName>
    <definedName name="TITULOPRESUPUESTO">#REF!</definedName>
    <definedName name="TODOANA" localSheetId="6">#REF!</definedName>
    <definedName name="TODOANA">#REF!</definedName>
    <definedName name="TODOINSU" localSheetId="6">#REF!</definedName>
    <definedName name="TODOINSU">#REF!</definedName>
    <definedName name="TODOITEM" localSheetId="6">#REF!</definedName>
    <definedName name="TODOITEM">#REF!</definedName>
    <definedName name="TOPO">#REF!</definedName>
    <definedName name="Transporte">[2]Transpórte!$A$2:$A$10</definedName>
    <definedName name="trece">#REF!</definedName>
    <definedName name="tres">#REF!</definedName>
    <definedName name="TUBO">#REF!</definedName>
    <definedName name="uno">#REF!</definedName>
    <definedName name="UTIL">#REF!</definedName>
    <definedName name="veinte">#REF!</definedName>
    <definedName name="veinticuatro">#REF!</definedName>
    <definedName name="veintidos">#REF!</definedName>
    <definedName name="veintitres">#REF!</definedName>
    <definedName name="veintiuno">#REF!</definedName>
    <definedName name="VIBRADOR">#REF!</definedName>
    <definedName name="VIBRO">#REF!</definedName>
    <definedName name="VOLQUETA">#REF!</definedName>
    <definedName name="xt">#REF!</definedName>
    <definedName name="x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1" l="1"/>
  <c r="G14" i="41"/>
  <c r="C35" i="48" l="1"/>
  <c r="G31" i="41" l="1"/>
  <c r="G29" i="41" l="1"/>
  <c r="G30" i="41"/>
  <c r="G13" i="41" l="1"/>
  <c r="G15" i="41"/>
  <c r="G12" i="41"/>
  <c r="F11" i="41"/>
  <c r="G11" i="41" s="1"/>
  <c r="F10" i="41"/>
  <c r="G33" i="41"/>
  <c r="G32" i="41"/>
  <c r="G28" i="41"/>
  <c r="G27" i="41"/>
  <c r="G25" i="41"/>
  <c r="G17" i="41"/>
  <c r="G16" i="41"/>
  <c r="F214" i="37"/>
  <c r="L214" i="37" s="1"/>
  <c r="E214" i="37"/>
  <c r="F213" i="37"/>
  <c r="L213" i="37"/>
  <c r="E213" i="37"/>
  <c r="F212" i="37"/>
  <c r="L212" i="37"/>
  <c r="E212" i="37"/>
  <c r="F211" i="37"/>
  <c r="L211" i="37" s="1"/>
  <c r="E211" i="37"/>
  <c r="F210" i="37"/>
  <c r="L210" i="37" s="1"/>
  <c r="E210" i="37"/>
  <c r="F209" i="37"/>
  <c r="L209" i="37"/>
  <c r="E209" i="37"/>
  <c r="F208" i="37"/>
  <c r="L208" i="37"/>
  <c r="E208" i="37"/>
  <c r="F207" i="37"/>
  <c r="L207" i="37" s="1"/>
  <c r="E207" i="37"/>
  <c r="F205" i="37"/>
  <c r="L205" i="37" s="1"/>
  <c r="E205" i="37"/>
  <c r="F204" i="37"/>
  <c r="L204" i="37" s="1"/>
  <c r="E204" i="37"/>
  <c r="F203" i="37"/>
  <c r="L203" i="37" s="1"/>
  <c r="E203" i="37"/>
  <c r="F202" i="37"/>
  <c r="L202" i="37" s="1"/>
  <c r="E202" i="37"/>
  <c r="H200" i="37"/>
  <c r="F200" i="37"/>
  <c r="L200" i="37" s="1"/>
  <c r="E200" i="37"/>
  <c r="F199" i="37"/>
  <c r="K199" i="37" s="1"/>
  <c r="E199" i="37"/>
  <c r="F198" i="37"/>
  <c r="K198" i="37" s="1"/>
  <c r="E198" i="37"/>
  <c r="F196" i="37"/>
  <c r="L196" i="37" s="1"/>
  <c r="E196" i="37"/>
  <c r="F194" i="37"/>
  <c r="K194" i="37"/>
  <c r="E194" i="37"/>
  <c r="F192" i="37"/>
  <c r="L192" i="37" s="1"/>
  <c r="E192" i="37"/>
  <c r="F191" i="37"/>
  <c r="K191" i="37" s="1"/>
  <c r="E191" i="37"/>
  <c r="F190" i="37"/>
  <c r="L190" i="37"/>
  <c r="E190" i="37"/>
  <c r="F189" i="37"/>
  <c r="K189" i="37"/>
  <c r="E189" i="37"/>
  <c r="F188" i="37"/>
  <c r="K188" i="37" s="1"/>
  <c r="E188" i="37"/>
  <c r="F187" i="37"/>
  <c r="K187" i="37" s="1"/>
  <c r="E187" i="37"/>
  <c r="F186" i="37"/>
  <c r="K186" i="37" s="1"/>
  <c r="E186" i="37"/>
  <c r="F184" i="37"/>
  <c r="K184" i="37" s="1"/>
  <c r="E184" i="37"/>
  <c r="F183" i="37"/>
  <c r="L183" i="37" s="1"/>
  <c r="E183" i="37"/>
  <c r="F182" i="37"/>
  <c r="K182" i="37" s="1"/>
  <c r="E182" i="37"/>
  <c r="F180" i="37"/>
  <c r="L180" i="37" s="1"/>
  <c r="E180" i="37"/>
  <c r="F179" i="37"/>
  <c r="K179" i="37"/>
  <c r="E179" i="37"/>
  <c r="F178" i="37"/>
  <c r="K178" i="37"/>
  <c r="E178" i="37"/>
  <c r="F177" i="37"/>
  <c r="K177" i="37" s="1"/>
  <c r="E177" i="37"/>
  <c r="F176" i="37"/>
  <c r="L176" i="37" s="1"/>
  <c r="E176" i="37"/>
  <c r="F175" i="37"/>
  <c r="K175" i="37"/>
  <c r="E175" i="37"/>
  <c r="F174" i="37"/>
  <c r="L174" i="37"/>
  <c r="E174" i="37"/>
  <c r="F172" i="37"/>
  <c r="K172" i="37" s="1"/>
  <c r="E172" i="37"/>
  <c r="F170" i="37"/>
  <c r="L170" i="37" s="1"/>
  <c r="E170" i="37"/>
  <c r="F169" i="37"/>
  <c r="L169" i="37" s="1"/>
  <c r="E169" i="37"/>
  <c r="F167" i="37"/>
  <c r="K167" i="37"/>
  <c r="E167" i="37"/>
  <c r="F166" i="37"/>
  <c r="K166" i="37" s="1"/>
  <c r="E166" i="37"/>
  <c r="F165" i="37"/>
  <c r="L165" i="37" s="1"/>
  <c r="E165" i="37"/>
  <c r="F163" i="37"/>
  <c r="K163" i="37" s="1"/>
  <c r="E163" i="37"/>
  <c r="F162" i="37"/>
  <c r="L162" i="37"/>
  <c r="E162" i="37"/>
  <c r="F161" i="37"/>
  <c r="K161" i="37" s="1"/>
  <c r="E161" i="37"/>
  <c r="F160" i="37"/>
  <c r="L160" i="37" s="1"/>
  <c r="E160" i="37"/>
  <c r="F159" i="37"/>
  <c r="K159" i="37" s="1"/>
  <c r="E159" i="37"/>
  <c r="F158" i="37"/>
  <c r="L158" i="37" s="1"/>
  <c r="K158" i="37"/>
  <c r="E158" i="37"/>
  <c r="F157" i="37"/>
  <c r="L157" i="37" s="1"/>
  <c r="E157" i="37"/>
  <c r="F156" i="37"/>
  <c r="K156" i="37" s="1"/>
  <c r="L156" i="37"/>
  <c r="E156" i="37"/>
  <c r="F155" i="37"/>
  <c r="L155" i="37" s="1"/>
  <c r="E155" i="37"/>
  <c r="F154" i="37"/>
  <c r="L154" i="37" s="1"/>
  <c r="E154" i="37"/>
  <c r="F153" i="37"/>
  <c r="K153" i="37" s="1"/>
  <c r="E153" i="37"/>
  <c r="F150" i="37"/>
  <c r="L150" i="37"/>
  <c r="E150" i="37"/>
  <c r="F148" i="37"/>
  <c r="K148" i="37" s="1"/>
  <c r="E148" i="37"/>
  <c r="F147" i="37"/>
  <c r="K147" i="37" s="1"/>
  <c r="E147" i="37"/>
  <c r="F146" i="37"/>
  <c r="K146" i="37" s="1"/>
  <c r="E146" i="37"/>
  <c r="F145" i="37"/>
  <c r="L145" i="37" s="1"/>
  <c r="E145" i="37"/>
  <c r="F144" i="37"/>
  <c r="K144" i="37" s="1"/>
  <c r="E144" i="37"/>
  <c r="F143" i="37"/>
  <c r="L143" i="37"/>
  <c r="E143" i="37"/>
  <c r="F142" i="37"/>
  <c r="K142" i="37" s="1"/>
  <c r="E142" i="37"/>
  <c r="F141" i="37"/>
  <c r="L141" i="37" s="1"/>
  <c r="E141" i="37"/>
  <c r="L139" i="37"/>
  <c r="K139" i="37"/>
  <c r="E139" i="37"/>
  <c r="L138" i="37"/>
  <c r="K138" i="37"/>
  <c r="E138" i="37"/>
  <c r="L137" i="37"/>
  <c r="K137" i="37"/>
  <c r="E137" i="37"/>
  <c r="L136" i="37"/>
  <c r="K136" i="37"/>
  <c r="E136" i="37"/>
  <c r="F135" i="37"/>
  <c r="L135" i="37"/>
  <c r="E135" i="37"/>
  <c r="F134" i="37"/>
  <c r="K134" i="37" s="1"/>
  <c r="E134" i="37"/>
  <c r="F133" i="37"/>
  <c r="L133" i="37" s="1"/>
  <c r="K133" i="37"/>
  <c r="E133" i="37"/>
  <c r="F132" i="37"/>
  <c r="K132" i="37" s="1"/>
  <c r="E132" i="37"/>
  <c r="F131" i="37"/>
  <c r="L131" i="37" s="1"/>
  <c r="E131" i="37"/>
  <c r="F129" i="37"/>
  <c r="K129" i="37"/>
  <c r="E129" i="37"/>
  <c r="F128" i="37"/>
  <c r="L128" i="37" s="1"/>
  <c r="E128" i="37"/>
  <c r="F127" i="37"/>
  <c r="L127" i="37" s="1"/>
  <c r="E127" i="37"/>
  <c r="F126" i="37"/>
  <c r="L126" i="37"/>
  <c r="E126" i="37"/>
  <c r="F125" i="37"/>
  <c r="K125" i="37" s="1"/>
  <c r="E125" i="37"/>
  <c r="F122" i="37"/>
  <c r="K122" i="37" s="1"/>
  <c r="E122" i="37"/>
  <c r="F121" i="37"/>
  <c r="K121" i="37" s="1"/>
  <c r="E121" i="37"/>
  <c r="F115" i="37"/>
  <c r="L115" i="37" s="1"/>
  <c r="E115" i="37"/>
  <c r="F113" i="37"/>
  <c r="K113" i="37" s="1"/>
  <c r="E113" i="37"/>
  <c r="F112" i="37"/>
  <c r="L112" i="37" s="1"/>
  <c r="E112" i="37"/>
  <c r="F111" i="37"/>
  <c r="K111" i="37"/>
  <c r="E111" i="37"/>
  <c r="F110" i="37"/>
  <c r="L110" i="37" s="1"/>
  <c r="E110" i="37"/>
  <c r="F109" i="37"/>
  <c r="K109" i="37"/>
  <c r="E109" i="37"/>
  <c r="F108" i="37"/>
  <c r="L108" i="37" s="1"/>
  <c r="E108" i="37"/>
  <c r="F107" i="37"/>
  <c r="K107" i="37" s="1"/>
  <c r="E107" i="37"/>
  <c r="F104" i="37"/>
  <c r="L104" i="37" s="1"/>
  <c r="E104" i="37"/>
  <c r="F103" i="37"/>
  <c r="K103" i="37"/>
  <c r="E103" i="37"/>
  <c r="F102" i="37"/>
  <c r="L102" i="37" s="1"/>
  <c r="E102" i="37"/>
  <c r="F101" i="37"/>
  <c r="L101" i="37" s="1"/>
  <c r="E101" i="37"/>
  <c r="F100" i="37"/>
  <c r="L100" i="37" s="1"/>
  <c r="E100" i="37"/>
  <c r="F99" i="37"/>
  <c r="K99" i="37" s="1"/>
  <c r="E99" i="37"/>
  <c r="F98" i="37"/>
  <c r="K98" i="37" s="1"/>
  <c r="E98" i="37"/>
  <c r="F97" i="37"/>
  <c r="L97" i="37" s="1"/>
  <c r="K97" i="37"/>
  <c r="E97" i="37"/>
  <c r="F95" i="37"/>
  <c r="L95" i="37" s="1"/>
  <c r="E95" i="37"/>
  <c r="F90" i="37"/>
  <c r="K90" i="37" s="1"/>
  <c r="E90" i="37"/>
  <c r="F89" i="37"/>
  <c r="L89" i="37" s="1"/>
  <c r="E89" i="37"/>
  <c r="L88" i="37"/>
  <c r="K88" i="37"/>
  <c r="E88" i="37"/>
  <c r="F86" i="37"/>
  <c r="L86" i="37" s="1"/>
  <c r="E86" i="37"/>
  <c r="F85" i="37"/>
  <c r="L85" i="37" s="1"/>
  <c r="E85" i="37"/>
  <c r="L84" i="37"/>
  <c r="K84" i="37"/>
  <c r="E84" i="37"/>
  <c r="L83" i="37"/>
  <c r="K83" i="37"/>
  <c r="F82" i="37"/>
  <c r="K82" i="37" s="1"/>
  <c r="E82" i="37"/>
  <c r="F81" i="37"/>
  <c r="L81" i="37" s="1"/>
  <c r="E81" i="37"/>
  <c r="F80" i="37"/>
  <c r="K80" i="37"/>
  <c r="E80" i="37"/>
  <c r="L78" i="37"/>
  <c r="K78" i="37"/>
  <c r="F77" i="37"/>
  <c r="K77" i="37" s="1"/>
  <c r="E77" i="37"/>
  <c r="F76" i="37"/>
  <c r="L76" i="37" s="1"/>
  <c r="E76" i="37"/>
  <c r="F75" i="37"/>
  <c r="K75" i="37" s="1"/>
  <c r="E75" i="37"/>
  <c r="L73" i="37"/>
  <c r="K73" i="37"/>
  <c r="E73" i="37"/>
  <c r="F72" i="37"/>
  <c r="L72" i="37" s="1"/>
  <c r="E72" i="37"/>
  <c r="F71" i="37"/>
  <c r="L71" i="37" s="1"/>
  <c r="E71" i="37"/>
  <c r="F67" i="37"/>
  <c r="L67" i="37" s="1"/>
  <c r="E67" i="37"/>
  <c r="L66" i="37"/>
  <c r="K66" i="37"/>
  <c r="C66" i="37"/>
  <c r="F65" i="37"/>
  <c r="L65" i="37" s="1"/>
  <c r="E65" i="37"/>
  <c r="F64" i="37"/>
  <c r="K64" i="37"/>
  <c r="E64" i="37"/>
  <c r="F63" i="37"/>
  <c r="L63" i="37" s="1"/>
  <c r="E63" i="37"/>
  <c r="L62" i="37"/>
  <c r="K62" i="37"/>
  <c r="E62" i="37"/>
  <c r="F61" i="37"/>
  <c r="K61" i="37" s="1"/>
  <c r="E61" i="37"/>
  <c r="F59" i="37"/>
  <c r="K59" i="37" s="1"/>
  <c r="E59" i="37"/>
  <c r="F58" i="37"/>
  <c r="K58" i="37" s="1"/>
  <c r="E58" i="37"/>
  <c r="F57" i="37"/>
  <c r="K57" i="37"/>
  <c r="E57" i="37"/>
  <c r="F56" i="37"/>
  <c r="L56" i="37" s="1"/>
  <c r="E56" i="37"/>
  <c r="F55" i="37"/>
  <c r="L55" i="37" s="1"/>
  <c r="E55" i="37"/>
  <c r="F54" i="37"/>
  <c r="K54" i="37" s="1"/>
  <c r="E54" i="37"/>
  <c r="L53" i="37"/>
  <c r="K53" i="37"/>
  <c r="E53" i="37"/>
  <c r="L52" i="37"/>
  <c r="K52" i="37"/>
  <c r="L51" i="37"/>
  <c r="K51" i="37"/>
  <c r="F50" i="37"/>
  <c r="K50" i="37" s="1"/>
  <c r="E50" i="37"/>
  <c r="F49" i="37"/>
  <c r="K49" i="37" s="1"/>
  <c r="E49" i="37"/>
  <c r="F48" i="37"/>
  <c r="K48" i="37" s="1"/>
  <c r="E48" i="37"/>
  <c r="F47" i="37"/>
  <c r="L47" i="37"/>
  <c r="E47" i="37"/>
  <c r="F46" i="37"/>
  <c r="K46" i="37" s="1"/>
  <c r="E46" i="37"/>
  <c r="L45" i="37"/>
  <c r="K45" i="37"/>
  <c r="E45" i="37"/>
  <c r="F44" i="37"/>
  <c r="K44" i="37" s="1"/>
  <c r="E44" i="37"/>
  <c r="F43" i="37"/>
  <c r="L43" i="37"/>
  <c r="E43" i="37"/>
  <c r="F36" i="37"/>
  <c r="L36" i="37" s="1"/>
  <c r="E36" i="37"/>
  <c r="F35" i="37"/>
  <c r="L35" i="37" s="1"/>
  <c r="E35" i="37"/>
  <c r="C34" i="37"/>
  <c r="L33" i="37"/>
  <c r="K33" i="37"/>
  <c r="L32" i="37"/>
  <c r="K32" i="37"/>
  <c r="F28" i="37"/>
  <c r="L28" i="37" s="1"/>
  <c r="E28" i="37"/>
  <c r="F27" i="37"/>
  <c r="K27" i="37" s="1"/>
  <c r="E27" i="37"/>
  <c r="F26" i="37"/>
  <c r="L26" i="37"/>
  <c r="E26" i="37"/>
  <c r="F25" i="37"/>
  <c r="K25" i="37" s="1"/>
  <c r="E25" i="37"/>
  <c r="F24" i="37"/>
  <c r="L24" i="37"/>
  <c r="E24" i="37"/>
  <c r="F23" i="37"/>
  <c r="K23" i="37" s="1"/>
  <c r="E23" i="37"/>
  <c r="F22" i="37"/>
  <c r="L22" i="37"/>
  <c r="E22" i="37"/>
  <c r="L21" i="37"/>
  <c r="K21" i="37"/>
  <c r="E21" i="37"/>
  <c r="L20" i="37"/>
  <c r="K20" i="37"/>
  <c r="L19" i="37"/>
  <c r="K19" i="37"/>
  <c r="L18" i="37"/>
  <c r="K18" i="37"/>
  <c r="L12" i="37"/>
  <c r="K12" i="37"/>
  <c r="E12" i="37"/>
  <c r="F11" i="37"/>
  <c r="L11" i="37" s="1"/>
  <c r="E11" i="37"/>
  <c r="F10" i="37"/>
  <c r="K10" i="37" s="1"/>
  <c r="E10" i="37"/>
  <c r="F9" i="37"/>
  <c r="L9" i="37" s="1"/>
  <c r="E9" i="37"/>
  <c r="L8" i="37"/>
  <c r="K8" i="37"/>
  <c r="L7" i="37"/>
  <c r="K7" i="37"/>
  <c r="E7" i="37"/>
  <c r="F6" i="37"/>
  <c r="K6" i="37" s="1"/>
  <c r="E6" i="37"/>
  <c r="L64" i="37"/>
  <c r="L121" i="37"/>
  <c r="L188" i="37"/>
  <c r="L166" i="37"/>
  <c r="K200" i="37"/>
  <c r="K67" i="37"/>
  <c r="L82" i="37"/>
  <c r="K165" i="37"/>
  <c r="K196" i="37"/>
  <c r="L57" i="37"/>
  <c r="K63" i="37"/>
  <c r="K100" i="37"/>
  <c r="L111" i="37"/>
  <c r="K126" i="37"/>
  <c r="L167" i="37"/>
  <c r="L44" i="37"/>
  <c r="K85" i="37"/>
  <c r="L98" i="37"/>
  <c r="K81" i="37"/>
  <c r="L147" i="37"/>
  <c r="L178" i="37"/>
  <c r="K36" i="37"/>
  <c r="L80" i="37"/>
  <c r="L90" i="37"/>
  <c r="L103" i="37"/>
  <c r="K128" i="37"/>
  <c r="L129" i="37"/>
  <c r="K143" i="37"/>
  <c r="L144" i="37"/>
  <c r="K154" i="37"/>
  <c r="K162" i="37"/>
  <c r="K174" i="37"/>
  <c r="L175" i="37"/>
  <c r="K183" i="37"/>
  <c r="L194" i="37"/>
  <c r="K135" i="37"/>
  <c r="L142" i="37"/>
  <c r="K150" i="37"/>
  <c r="K170" i="37"/>
  <c r="L172" i="37"/>
  <c r="K190" i="37"/>
  <c r="K203" i="37"/>
  <c r="K208" i="37"/>
  <c r="K212" i="37"/>
  <c r="L109" i="37"/>
  <c r="L134" i="37"/>
  <c r="L159" i="37"/>
  <c r="L179" i="37"/>
  <c r="L189" i="37"/>
  <c r="L10" i="37"/>
  <c r="L23" i="37"/>
  <c r="L25" i="37"/>
  <c r="L27" i="37"/>
  <c r="L48" i="37"/>
  <c r="L50" i="37"/>
  <c r="L75" i="37"/>
  <c r="K202" i="37"/>
  <c r="K204" i="37"/>
  <c r="K207" i="37"/>
  <c r="K209" i="37"/>
  <c r="K211" i="37"/>
  <c r="K213" i="37"/>
  <c r="K86" i="37"/>
  <c r="L6" i="37"/>
  <c r="K9" i="37"/>
  <c r="K22" i="37"/>
  <c r="K24" i="37"/>
  <c r="K26" i="37"/>
  <c r="K28" i="37"/>
  <c r="K47" i="37"/>
  <c r="L54" i="37"/>
  <c r="L58" i="37"/>
  <c r="K76" i="37"/>
  <c r="K35" i="37"/>
  <c r="K43" i="37"/>
  <c r="K71" i="37"/>
  <c r="C26" i="29"/>
  <c r="C29" i="29"/>
  <c r="D29" i="29"/>
  <c r="C32" i="29"/>
  <c r="C42" i="29" s="1"/>
  <c r="C35" i="29"/>
  <c r="C40" i="29"/>
  <c r="C34" i="29"/>
  <c r="D34" i="29"/>
  <c r="E34" i="29" s="1"/>
  <c r="F34" i="29" s="1"/>
  <c r="C45" i="29"/>
  <c r="D45" i="29" s="1"/>
  <c r="E45" i="29" s="1"/>
  <c r="F45" i="29" s="1"/>
  <c r="C41" i="29"/>
  <c r="D41" i="29"/>
  <c r="E41" i="29" s="1"/>
  <c r="F41" i="29" s="1"/>
  <c r="C27" i="25"/>
  <c r="M23" i="25"/>
  <c r="K23" i="25"/>
  <c r="J23" i="25"/>
  <c r="H23" i="25"/>
  <c r="G23" i="25"/>
  <c r="G21" i="25"/>
  <c r="G19" i="25"/>
  <c r="G17" i="25"/>
  <c r="E16" i="25"/>
  <c r="E15" i="25"/>
  <c r="H15" i="25" s="1"/>
  <c r="B14" i="25"/>
  <c r="G13" i="25"/>
  <c r="E12" i="25"/>
  <c r="E11" i="25"/>
  <c r="E10" i="25"/>
  <c r="B10" i="25"/>
  <c r="M21" i="25" s="1"/>
  <c r="B9" i="25"/>
  <c r="L16" i="25"/>
  <c r="G8" i="25"/>
  <c r="B8" i="25"/>
  <c r="K19" i="25" s="1"/>
  <c r="G7" i="25"/>
  <c r="B7" i="25"/>
  <c r="C34" i="25" s="1"/>
  <c r="G6" i="25"/>
  <c r="B6" i="25"/>
  <c r="C30" i="25" s="1"/>
  <c r="K5" i="25"/>
  <c r="G5" i="25"/>
  <c r="B5" i="25"/>
  <c r="C29" i="25" s="1"/>
  <c r="M54" i="7"/>
  <c r="L54" i="7"/>
  <c r="K54" i="7"/>
  <c r="J54" i="7"/>
  <c r="I54" i="7"/>
  <c r="G54" i="7"/>
  <c r="D54" i="7"/>
  <c r="H54" i="7"/>
  <c r="M53" i="7"/>
  <c r="L53" i="7"/>
  <c r="K53" i="7"/>
  <c r="J53" i="7"/>
  <c r="H53" i="7"/>
  <c r="H55" i="7" s="1"/>
  <c r="G53" i="7"/>
  <c r="D53" i="7"/>
  <c r="I53" i="7"/>
  <c r="M52" i="7"/>
  <c r="L52" i="7"/>
  <c r="K52" i="7"/>
  <c r="J52" i="7"/>
  <c r="I52" i="7"/>
  <c r="G52" i="7"/>
  <c r="D52" i="7"/>
  <c r="H52" i="7"/>
  <c r="M51" i="7"/>
  <c r="M55" i="7" s="1"/>
  <c r="L51" i="7"/>
  <c r="K51" i="7"/>
  <c r="K55" i="7" s="1"/>
  <c r="J51" i="7"/>
  <c r="I51" i="7"/>
  <c r="I55" i="7" s="1"/>
  <c r="G51" i="7"/>
  <c r="D51" i="7"/>
  <c r="H51" i="7"/>
  <c r="M48" i="7"/>
  <c r="L48" i="7"/>
  <c r="K48" i="7"/>
  <c r="J48" i="7"/>
  <c r="I48" i="7"/>
  <c r="I49" i="7" s="1"/>
  <c r="G48" i="7"/>
  <c r="D48" i="7"/>
  <c r="H48" i="7"/>
  <c r="M47" i="7"/>
  <c r="M49" i="7" s="1"/>
  <c r="L47" i="7"/>
  <c r="K47" i="7"/>
  <c r="K49" i="7" s="1"/>
  <c r="J47" i="7"/>
  <c r="H47" i="7"/>
  <c r="H49" i="7" s="1"/>
  <c r="G47" i="7"/>
  <c r="D47" i="7"/>
  <c r="I47" i="7"/>
  <c r="M45" i="7"/>
  <c r="L45" i="7"/>
  <c r="K45" i="7"/>
  <c r="J45" i="7"/>
  <c r="I45" i="7"/>
  <c r="N45" i="7" s="1"/>
  <c r="H45" i="7"/>
  <c r="G45" i="7"/>
  <c r="G41" i="7"/>
  <c r="M40" i="7"/>
  <c r="L40" i="7"/>
  <c r="K40" i="7"/>
  <c r="J40" i="7"/>
  <c r="I40" i="7"/>
  <c r="E40" i="7"/>
  <c r="H40" i="7" s="1"/>
  <c r="M39" i="7"/>
  <c r="L39" i="7"/>
  <c r="K39" i="7"/>
  <c r="J39" i="7"/>
  <c r="I39" i="7"/>
  <c r="I41" i="7" s="1"/>
  <c r="E39" i="7"/>
  <c r="H39" i="7" s="1"/>
  <c r="M38" i="7"/>
  <c r="L38" i="7"/>
  <c r="K38" i="7"/>
  <c r="J38" i="7"/>
  <c r="I38" i="7"/>
  <c r="H38" i="7"/>
  <c r="M37" i="7"/>
  <c r="L37" i="7"/>
  <c r="K37" i="7"/>
  <c r="K41" i="7" s="1"/>
  <c r="J37" i="7"/>
  <c r="I37" i="7"/>
  <c r="H37" i="7"/>
  <c r="M34" i="7"/>
  <c r="L34" i="7"/>
  <c r="K34" i="7"/>
  <c r="J34" i="7"/>
  <c r="I34" i="7"/>
  <c r="H34" i="7"/>
  <c r="G34" i="7"/>
  <c r="M33" i="7"/>
  <c r="L33" i="7"/>
  <c r="K33" i="7"/>
  <c r="J33" i="7"/>
  <c r="I33" i="7"/>
  <c r="H33" i="7"/>
  <c r="G33" i="7"/>
  <c r="M32" i="7"/>
  <c r="L32" i="7"/>
  <c r="K32" i="7"/>
  <c r="J32" i="7"/>
  <c r="I32" i="7"/>
  <c r="H32" i="7"/>
  <c r="G32" i="7"/>
  <c r="M31" i="7"/>
  <c r="L31" i="7"/>
  <c r="K31" i="7"/>
  <c r="J31" i="7"/>
  <c r="I31" i="7"/>
  <c r="H31" i="7"/>
  <c r="G31" i="7"/>
  <c r="M30" i="7"/>
  <c r="L30" i="7"/>
  <c r="K30" i="7"/>
  <c r="J30" i="7"/>
  <c r="I30" i="7"/>
  <c r="H30" i="7"/>
  <c r="G30" i="7"/>
  <c r="M29" i="7"/>
  <c r="L29" i="7"/>
  <c r="K29" i="7"/>
  <c r="J29" i="7"/>
  <c r="I29" i="7"/>
  <c r="H29" i="7"/>
  <c r="G29" i="7"/>
  <c r="M28" i="7"/>
  <c r="L28" i="7"/>
  <c r="K28" i="7"/>
  <c r="J28" i="7"/>
  <c r="I28" i="7"/>
  <c r="H28" i="7"/>
  <c r="G28" i="7"/>
  <c r="M27" i="7"/>
  <c r="L27" i="7"/>
  <c r="K27" i="7"/>
  <c r="J27" i="7"/>
  <c r="I27" i="7"/>
  <c r="H27" i="7"/>
  <c r="G27" i="7"/>
  <c r="M26" i="7"/>
  <c r="L26" i="7"/>
  <c r="K26" i="7"/>
  <c r="J26" i="7"/>
  <c r="I26" i="7"/>
  <c r="I35" i="7" s="1"/>
  <c r="H26" i="7"/>
  <c r="G26" i="7"/>
  <c r="M25" i="7"/>
  <c r="L25" i="7"/>
  <c r="K25" i="7"/>
  <c r="J25" i="7"/>
  <c r="I25" i="7"/>
  <c r="H25" i="7"/>
  <c r="G25" i="7"/>
  <c r="M24" i="7"/>
  <c r="L24" i="7"/>
  <c r="K24" i="7"/>
  <c r="J24" i="7"/>
  <c r="I24" i="7"/>
  <c r="H24" i="7"/>
  <c r="G24" i="7"/>
  <c r="M23" i="7"/>
  <c r="L23" i="7"/>
  <c r="K23" i="7"/>
  <c r="J23" i="7"/>
  <c r="I23" i="7"/>
  <c r="H23" i="7"/>
  <c r="G23" i="7"/>
  <c r="M22" i="7"/>
  <c r="L22" i="7"/>
  <c r="K22" i="7"/>
  <c r="J22" i="7"/>
  <c r="I22" i="7"/>
  <c r="H22" i="7"/>
  <c r="G22" i="7"/>
  <c r="M21" i="7"/>
  <c r="L21" i="7"/>
  <c r="K21" i="7"/>
  <c r="J21" i="7"/>
  <c r="I21" i="7"/>
  <c r="H21" i="7"/>
  <c r="G21" i="7"/>
  <c r="M20" i="7"/>
  <c r="L20" i="7"/>
  <c r="K20" i="7"/>
  <c r="J20" i="7"/>
  <c r="I20" i="7"/>
  <c r="H20" i="7"/>
  <c r="G20" i="7"/>
  <c r="M19" i="7"/>
  <c r="L19" i="7"/>
  <c r="L35" i="7" s="1"/>
  <c r="K19" i="7"/>
  <c r="J19" i="7"/>
  <c r="I19" i="7"/>
  <c r="H19" i="7"/>
  <c r="G19" i="7"/>
  <c r="M16" i="7"/>
  <c r="L16" i="7"/>
  <c r="K16" i="7"/>
  <c r="J16" i="7"/>
  <c r="I16" i="7"/>
  <c r="H16" i="7"/>
  <c r="G16" i="7"/>
  <c r="M15" i="7"/>
  <c r="L15" i="7"/>
  <c r="K15" i="7"/>
  <c r="J15" i="7"/>
  <c r="I15" i="7"/>
  <c r="H15" i="7"/>
  <c r="G15" i="7"/>
  <c r="M14" i="7"/>
  <c r="L14" i="7"/>
  <c r="K14" i="7"/>
  <c r="J14" i="7"/>
  <c r="I14" i="7"/>
  <c r="I17" i="7" s="1"/>
  <c r="H14" i="7"/>
  <c r="G14" i="7"/>
  <c r="M13" i="7"/>
  <c r="L13" i="7"/>
  <c r="K13" i="7"/>
  <c r="J13" i="7"/>
  <c r="I13" i="7"/>
  <c r="H13" i="7"/>
  <c r="H17" i="7" s="1"/>
  <c r="G13" i="7"/>
  <c r="M12" i="7"/>
  <c r="L12" i="7"/>
  <c r="K12" i="7"/>
  <c r="J12" i="7"/>
  <c r="I12" i="7"/>
  <c r="H12" i="7"/>
  <c r="G12" i="7"/>
  <c r="M11" i="7"/>
  <c r="L11" i="7"/>
  <c r="K11" i="7"/>
  <c r="J11" i="7"/>
  <c r="I11" i="7"/>
  <c r="H11" i="7"/>
  <c r="G11" i="7"/>
  <c r="C7" i="1"/>
  <c r="D7" i="1" s="1"/>
  <c r="B7" i="1"/>
  <c r="D6" i="1"/>
  <c r="D5" i="1"/>
  <c r="G49" i="7"/>
  <c r="J5" i="25"/>
  <c r="J6" i="25"/>
  <c r="L17" i="25"/>
  <c r="J41" i="7"/>
  <c r="L5" i="25"/>
  <c r="M5" i="25"/>
  <c r="L7" i="25"/>
  <c r="L21" i="25"/>
  <c r="J49" i="7"/>
  <c r="L41" i="7"/>
  <c r="L6" i="25"/>
  <c r="L8" i="25"/>
  <c r="M17" i="7"/>
  <c r="L49" i="7"/>
  <c r="G55" i="7"/>
  <c r="L55" i="7"/>
  <c r="M16" i="25"/>
  <c r="L19" i="25"/>
  <c r="K8" i="25"/>
  <c r="J11" i="25"/>
  <c r="H13" i="25"/>
  <c r="J16" i="25"/>
  <c r="K17" i="25"/>
  <c r="C28" i="25"/>
  <c r="C35" i="25"/>
  <c r="C40" i="25"/>
  <c r="J13" i="25"/>
  <c r="H21" i="25"/>
  <c r="C31" i="25"/>
  <c r="C36" i="25"/>
  <c r="K6" i="25"/>
  <c r="H8" i="25"/>
  <c r="J12" i="25"/>
  <c r="K13" i="25"/>
  <c r="J15" i="25"/>
  <c r="H17" i="25"/>
  <c r="C32" i="25"/>
  <c r="C37" i="25"/>
  <c r="H5" i="25"/>
  <c r="H6" i="25"/>
  <c r="H7" i="25"/>
  <c r="M7" i="25"/>
  <c r="L13" i="25"/>
  <c r="J17" i="25"/>
  <c r="H19" i="25"/>
  <c r="J21" i="25"/>
  <c r="C33" i="25"/>
  <c r="G35" i="7"/>
  <c r="J55" i="7"/>
  <c r="K10" i="25"/>
  <c r="K12" i="25"/>
  <c r="G12" i="25"/>
  <c r="I15" i="25"/>
  <c r="G15" i="25"/>
  <c r="G44" i="7"/>
  <c r="K11" i="25"/>
  <c r="G11" i="25"/>
  <c r="K16" i="25"/>
  <c r="G16" i="25"/>
  <c r="J7" i="25"/>
  <c r="J8" i="25"/>
  <c r="H11" i="25"/>
  <c r="L11" i="25"/>
  <c r="H12" i="25"/>
  <c r="L12" i="25"/>
  <c r="L15" i="25"/>
  <c r="H16" i="25"/>
  <c r="I17" i="25"/>
  <c r="J19" i="25"/>
  <c r="K21" i="25"/>
  <c r="M12" i="25"/>
  <c r="D42" i="29" l="1"/>
  <c r="E42" i="29" s="1"/>
  <c r="F42" i="29" s="1"/>
  <c r="N49" i="7"/>
  <c r="M15" i="25"/>
  <c r="I11" i="25"/>
  <c r="K15" i="25"/>
  <c r="L163" i="37"/>
  <c r="L113" i="37"/>
  <c r="K110" i="37"/>
  <c r="L49" i="37"/>
  <c r="L59" i="37"/>
  <c r="K108" i="37"/>
  <c r="K155" i="37"/>
  <c r="K169" i="37"/>
  <c r="M35" i="7"/>
  <c r="M8" i="25"/>
  <c r="C33" i="29"/>
  <c r="D33" i="29" s="1"/>
  <c r="E33" i="29" s="1"/>
  <c r="F33" i="29" s="1"/>
  <c r="C44" i="29"/>
  <c r="D44" i="29" s="1"/>
  <c r="E44" i="29" s="1"/>
  <c r="F44" i="29" s="1"/>
  <c r="F59" i="29" s="1"/>
  <c r="D32" i="29"/>
  <c r="E32" i="29" s="1"/>
  <c r="F32" i="29" s="1"/>
  <c r="F56" i="29" s="1"/>
  <c r="K102" i="37"/>
  <c r="I58" i="7"/>
  <c r="M19" i="25"/>
  <c r="M13" i="25"/>
  <c r="C37" i="29"/>
  <c r="D37" i="29" s="1"/>
  <c r="E37" i="29" s="1"/>
  <c r="F37" i="29" s="1"/>
  <c r="C46" i="29"/>
  <c r="D46" i="29" s="1"/>
  <c r="E46" i="29" s="1"/>
  <c r="F46" i="29" s="1"/>
  <c r="L182" i="37"/>
  <c r="K192" i="37"/>
  <c r="G17" i="7"/>
  <c r="I7" i="25"/>
  <c r="I13" i="25"/>
  <c r="I12" i="25"/>
  <c r="I6" i="25"/>
  <c r="K7" i="25"/>
  <c r="C39" i="29"/>
  <c r="D39" i="29" s="1"/>
  <c r="C38" i="29"/>
  <c r="D38" i="29" s="1"/>
  <c r="L148" i="37"/>
  <c r="L184" i="37"/>
  <c r="K95" i="37"/>
  <c r="K115" i="37"/>
  <c r="M11" i="25"/>
  <c r="C38" i="25"/>
  <c r="I16" i="25"/>
  <c r="I21" i="25"/>
  <c r="I19" i="25"/>
  <c r="I5" i="25"/>
  <c r="K17" i="7"/>
  <c r="L17" i="7"/>
  <c r="L58" i="7" s="1"/>
  <c r="H35" i="7"/>
  <c r="H58" i="7" s="1"/>
  <c r="J35" i="7"/>
  <c r="C43" i="29"/>
  <c r="D43" i="29" s="1"/>
  <c r="C36" i="29"/>
  <c r="D36" i="29" s="1"/>
  <c r="M6" i="25"/>
  <c r="G58" i="7"/>
  <c r="M17" i="25"/>
  <c r="I8" i="25"/>
  <c r="D30" i="25" s="1"/>
  <c r="E30" i="25" s="1"/>
  <c r="H41" i="7"/>
  <c r="K24" i="25"/>
  <c r="C47" i="29"/>
  <c r="D47" i="29" s="1"/>
  <c r="E47" i="29" s="1"/>
  <c r="F47" i="29" s="1"/>
  <c r="F57" i="29" s="1"/>
  <c r="L161" i="37"/>
  <c r="K55" i="37"/>
  <c r="L177" i="37"/>
  <c r="L132" i="37"/>
  <c r="K157" i="37"/>
  <c r="G35" i="41"/>
  <c r="D34" i="25"/>
  <c r="E34" i="25" s="1"/>
  <c r="D32" i="25"/>
  <c r="E32" i="25" s="1"/>
  <c r="D35" i="25"/>
  <c r="E35" i="25" s="1"/>
  <c r="J10" i="25"/>
  <c r="G10" i="25"/>
  <c r="G24" i="25" s="1"/>
  <c r="H10" i="25"/>
  <c r="D29" i="25" s="1"/>
  <c r="E29" i="25" s="1"/>
  <c r="M10" i="25"/>
  <c r="M24" i="25" s="1"/>
  <c r="J24" i="25"/>
  <c r="K35" i="7"/>
  <c r="K58" i="7" s="1"/>
  <c r="F54" i="29"/>
  <c r="F55" i="29"/>
  <c r="F53" i="29"/>
  <c r="F49" i="29"/>
  <c r="F48" i="29"/>
  <c r="F60" i="29"/>
  <c r="F50" i="29"/>
  <c r="D33" i="25"/>
  <c r="E33" i="25" s="1"/>
  <c r="N55" i="7"/>
  <c r="I10" i="25"/>
  <c r="L10" i="25"/>
  <c r="D37" i="25" s="1"/>
  <c r="E37" i="25" s="1"/>
  <c r="J17" i="7"/>
  <c r="N17" i="7" s="1"/>
  <c r="M41" i="7"/>
  <c r="D27" i="25"/>
  <c r="E27" i="25" s="1"/>
  <c r="C39" i="25"/>
  <c r="D39" i="25" s="1"/>
  <c r="E39" i="25" s="1"/>
  <c r="D40" i="29"/>
  <c r="E40" i="29" s="1"/>
  <c r="F40" i="29" s="1"/>
  <c r="F51" i="29" s="1"/>
  <c r="D35" i="29"/>
  <c r="E35" i="29" s="1"/>
  <c r="F35" i="29" s="1"/>
  <c r="E38" i="29"/>
  <c r="F38" i="29" s="1"/>
  <c r="E36" i="29"/>
  <c r="F36" i="29" s="1"/>
  <c r="L125" i="37"/>
  <c r="K65" i="37"/>
  <c r="K205" i="37"/>
  <c r="L107" i="37"/>
  <c r="L146" i="37"/>
  <c r="L187" i="37"/>
  <c r="K101" i="37"/>
  <c r="K104" i="37"/>
  <c r="L122" i="37"/>
  <c r="K127" i="37"/>
  <c r="K145" i="37"/>
  <c r="L186" i="37"/>
  <c r="L198" i="37"/>
  <c r="K214" i="37"/>
  <c r="G10" i="41"/>
  <c r="G20" i="41" s="1"/>
  <c r="L61" i="37"/>
  <c r="L77" i="37"/>
  <c r="L46" i="37"/>
  <c r="K180" i="37"/>
  <c r="K160" i="37"/>
  <c r="K141" i="37"/>
  <c r="K210" i="37"/>
  <c r="K176" i="37"/>
  <c r="K72" i="37"/>
  <c r="K11" i="37"/>
  <c r="K56" i="37"/>
  <c r="L99" i="37"/>
  <c r="L191" i="37"/>
  <c r="L153" i="37"/>
  <c r="K112" i="37"/>
  <c r="K89" i="37"/>
  <c r="L199" i="37"/>
  <c r="K131" i="37"/>
  <c r="I24" i="25" l="1"/>
  <c r="M58" i="7"/>
  <c r="E43" i="29"/>
  <c r="F43" i="29" s="1"/>
  <c r="F61" i="29" s="1"/>
  <c r="J58" i="7"/>
  <c r="N58" i="7" s="1"/>
  <c r="F58" i="29"/>
  <c r="E39" i="29"/>
  <c r="F39" i="29" s="1"/>
  <c r="N35" i="7"/>
  <c r="F52" i="29"/>
  <c r="C55" i="25"/>
  <c r="C54" i="25"/>
  <c r="L24" i="25"/>
  <c r="N41" i="7"/>
  <c r="D28" i="25"/>
  <c r="E28" i="25" s="1"/>
  <c r="C56" i="25" s="1"/>
  <c r="H24" i="25"/>
  <c r="C44" i="25"/>
  <c r="C45" i="25"/>
  <c r="C43" i="25"/>
  <c r="C50" i="25"/>
  <c r="C49" i="25"/>
  <c r="D40" i="25"/>
  <c r="E40" i="25" s="1"/>
  <c r="D31" i="25"/>
  <c r="E31" i="25" s="1"/>
  <c r="D38" i="25"/>
  <c r="E38" i="25" s="1"/>
  <c r="D36" i="25"/>
  <c r="E36" i="25" s="1"/>
  <c r="E21" i="41" l="1"/>
  <c r="G22" i="41" s="1"/>
  <c r="C48" i="25"/>
  <c r="C46" i="25"/>
  <c r="C51" i="25"/>
  <c r="C53" i="25"/>
  <c r="C47" i="25"/>
  <c r="C52" i="25"/>
  <c r="G38" i="41" l="1"/>
  <c r="G39" i="41" s="1"/>
  <c r="G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rgb="FF000000"/>
            <rFont val="Calibri"/>
            <family val="2"/>
          </rPr>
          <t>======
ID#AAAADI7Mmro
Patricia    (2019-07-12 20:19:11)
Sobre SM sin ST</t>
        </r>
      </text>
    </comment>
    <comment ref="C6" authorId="0" shapeId="0" xr:uid="{00000000-0006-0000-0100-000002000000}">
      <text>
        <r>
          <rPr>
            <sz val="11"/>
            <color rgb="FF000000"/>
            <rFont val="Calibri"/>
            <family val="2"/>
          </rPr>
          <t>======
ID#AAAADI7MmsU
Patricia    (2019-07-12 20:19:11)
Sobre SM sin ST</t>
        </r>
      </text>
    </comment>
    <comment ref="C7" authorId="0" shapeId="0" xr:uid="{00000000-0006-0000-0100-000003000000}">
      <text>
        <r>
          <rPr>
            <sz val="11"/>
            <color rgb="FF000000"/>
            <rFont val="Calibri"/>
            <family val="2"/>
          </rPr>
          <t>======
ID#AAAADI7Mmrs
Patricia    (2019-07-12 20:19:11)
Sobre SM sin ST</t>
        </r>
      </text>
    </comment>
    <comment ref="C8" authorId="0" shapeId="0" xr:uid="{00000000-0006-0000-0100-000004000000}">
      <text>
        <r>
          <rPr>
            <sz val="11"/>
            <color rgb="FF000000"/>
            <rFont val="Calibri"/>
            <family val="2"/>
          </rPr>
          <t>======
ID#AAAADI7Mmr4
Patricia    (2019-07-12 20:19:11)
Sobre SM sin ST</t>
        </r>
      </text>
    </comment>
    <comment ref="C10" authorId="0" shapeId="0" xr:uid="{00000000-0006-0000-0100-000005000000}">
      <text>
        <r>
          <rPr>
            <sz val="11"/>
            <color rgb="FF000000"/>
            <rFont val="Calibri"/>
            <family val="2"/>
          </rPr>
          <t>======
ID#AAAADI7MmsY
Patricia    (2019-07-12 20:19:11)
Sobre SM+ST</t>
        </r>
      </text>
    </comment>
    <comment ref="C11" authorId="0" shapeId="0" xr:uid="{00000000-0006-0000-0100-000006000000}">
      <text>
        <r>
          <rPr>
            <sz val="11"/>
            <color rgb="FF000000"/>
            <rFont val="Calibri"/>
            <family val="2"/>
          </rPr>
          <t>======
ID#AAAADI7Mmsk
Patricia    (2019-07-12 20:19:11)
Sobre SM sin ST</t>
        </r>
      </text>
    </comment>
    <comment ref="C12" authorId="0" shapeId="0" xr:uid="{00000000-0006-0000-0100-000007000000}">
      <text>
        <r>
          <rPr>
            <sz val="11"/>
            <color rgb="FF000000"/>
            <rFont val="Calibri"/>
            <family val="2"/>
          </rPr>
          <t>======
ID#AAAADI7Mmrw
Patricia    (2019-07-12 20:19:11)
Sobre SM+ST
(3 días/mes)
(36días/año)</t>
        </r>
      </text>
    </comment>
    <comment ref="C13" authorId="0" shapeId="0" xr:uid="{00000000-0006-0000-0100-000008000000}">
      <text>
        <r>
          <rPr>
            <sz val="11"/>
            <color rgb="FF000000"/>
            <rFont val="Calibri"/>
            <family val="2"/>
          </rPr>
          <t>======
ID#AAAADI7Mmso
Patricia    (2019-07-12 20:19:11)
Sobre SM+ST</t>
        </r>
      </text>
    </comment>
    <comment ref="C17" authorId="0" shapeId="0" xr:uid="{00000000-0006-0000-0100-000009000000}">
      <text>
        <r>
          <rPr>
            <sz val="11"/>
            <color rgb="FF000000"/>
            <rFont val="Calibri"/>
            <family val="2"/>
          </rPr>
          <t>======
ID#AAAADI7MmsE
Patricia    (2019-07-12 20:19:11)
Sobre SM sin ST</t>
        </r>
      </text>
    </comment>
    <comment ref="C19" authorId="0" shapeId="0" xr:uid="{00000000-0006-0000-0100-00000A000000}">
      <text>
        <r>
          <rPr>
            <sz val="11"/>
            <color rgb="FF000000"/>
            <rFont val="Calibri"/>
            <family val="2"/>
          </rPr>
          <t>======
ID#AAAADI7Mmrk
Patricia    (2019-07-12 20:19:11)
Sobre SM sin ST</t>
        </r>
      </text>
    </comment>
  </commentList>
</comments>
</file>

<file path=xl/sharedStrings.xml><?xml version="1.0" encoding="utf-8"?>
<sst xmlns="http://schemas.openxmlformats.org/spreadsheetml/2006/main" count="698" uniqueCount="457">
  <si>
    <t>CUADRO DE ÁREAS</t>
  </si>
  <si>
    <t>UN</t>
  </si>
  <si>
    <t>MÓDULO A- 
APÓYO ACADÉMICO</t>
  </si>
  <si>
    <t>MÓDULO B- 
LABORATORIOS</t>
  </si>
  <si>
    <t>TOTAL (M2)</t>
  </si>
  <si>
    <t>PRIMER PISO</t>
  </si>
  <si>
    <t>M</t>
  </si>
  <si>
    <t>SEGUNDO PISO</t>
  </si>
  <si>
    <t>ÁREA TOTAL CONTRUIDA</t>
  </si>
  <si>
    <t>M2</t>
  </si>
  <si>
    <t xml:space="preserve">Inspector de Obra </t>
  </si>
  <si>
    <t>DESCRIPCIÓN</t>
  </si>
  <si>
    <t>VR PARCIAL</t>
  </si>
  <si>
    <t>3.3</t>
  </si>
  <si>
    <t>Suministro, figuración, armado y fijación de acero fy = 60.000 psi d&gt;1/4"_vigas de enlace</t>
  </si>
  <si>
    <t>3.7</t>
  </si>
  <si>
    <t>Suministro, figuración, armado y fijación de acero fy = 60.000 psi d&gt;1/4"_pedestales</t>
  </si>
  <si>
    <t>3.9</t>
  </si>
  <si>
    <t>4.2.2</t>
  </si>
  <si>
    <t>Suministro, figuración, armado y fijación de acero fy = 60.000 psi d&gt;1/4"_Escalera</t>
  </si>
  <si>
    <t>4.4.2</t>
  </si>
  <si>
    <t>Suministro, figuración, armado y fijación de acero fy = 60.000 psi d&gt;1/4"_muro_rampas</t>
  </si>
  <si>
    <t>4.5.2</t>
  </si>
  <si>
    <t>MEMORIA DE CANTIDADES DE OBRA 
ESCUELA DE MADERA FACULTAD DE CIENCIAS AGRARIAS Y AGROINDUSTRIA "MÓDULO A"
UNIVERSIDAD TECNOLOGICA DE PEREIRA UTP</t>
  </si>
  <si>
    <t>FECHA: JUNIO DE 2018</t>
  </si>
  <si>
    <t>ITEM</t>
  </si>
  <si>
    <t>DESCRIPCION</t>
  </si>
  <si>
    <t>LONG ( M )</t>
  </si>
  <si>
    <t xml:space="preserve">CANTIDAD </t>
  </si>
  <si>
    <t>N/ELEM</t>
  </si>
  <si>
    <t>PESO ( KG/M)</t>
  </si>
  <si>
    <t>CANTIDAD TOTAL</t>
  </si>
  <si>
    <t>Ø</t>
  </si>
  <si>
    <t>1/4</t>
  </si>
  <si>
    <t>3/8</t>
  </si>
  <si>
    <t>1/2</t>
  </si>
  <si>
    <t>5/8</t>
  </si>
  <si>
    <t>3/4</t>
  </si>
  <si>
    <t>7/8</t>
  </si>
  <si>
    <t>1</t>
  </si>
  <si>
    <t>Z1</t>
  </si>
  <si>
    <t>Z2</t>
  </si>
  <si>
    <t>Z3</t>
  </si>
  <si>
    <t>Total</t>
  </si>
  <si>
    <t>VC1</t>
  </si>
  <si>
    <t>FLEJES</t>
  </si>
  <si>
    <t>VC2</t>
  </si>
  <si>
    <t>VC3</t>
  </si>
  <si>
    <t>VC4</t>
  </si>
  <si>
    <t>VC5</t>
  </si>
  <si>
    <t>Suministro, figuración, armado y fijación de acero fy = 60.000 psi d&gt;1/4"_muro_contención</t>
  </si>
  <si>
    <t>PEDESTAL EST. MADERA</t>
  </si>
  <si>
    <t>LOSA PISO M.E.S 5MM</t>
  </si>
  <si>
    <t>5mm</t>
  </si>
  <si>
    <t>ESCALERAS</t>
  </si>
  <si>
    <t>MURO CONTENCIÓN</t>
  </si>
  <si>
    <t>TOTAL REFUERZO MÓDULO B</t>
  </si>
  <si>
    <t>MODULO C
TALLER DE ASERRADO</t>
  </si>
  <si>
    <r>
      <t>Suministro, figuración, armado y fijación de acero fy = 60.000 psi d&gt;1/4" _</t>
    </r>
    <r>
      <rPr>
        <b/>
        <sz val="10"/>
        <color rgb="FF000000"/>
        <rFont val="Calibri"/>
        <family val="2"/>
      </rPr>
      <t>zapatas</t>
    </r>
  </si>
  <si>
    <t>Cant</t>
  </si>
  <si>
    <t>Cuadrilla A 1 Of + 4 Ay (jornal + prestaciones)</t>
  </si>
  <si>
    <t>VCM</t>
  </si>
  <si>
    <r>
      <t>Malla electrosoldada m-188  φ 5.00 mm c/.15m en ambos sentidos (incluye alambre negro, colocación y traslapo)._</t>
    </r>
    <r>
      <rPr>
        <b/>
        <sz val="10"/>
        <rFont val="Calibri"/>
        <family val="2"/>
      </rPr>
      <t>placa de contrapiso</t>
    </r>
  </si>
  <si>
    <t>Cuadrilla G 1 Of + 2 Ay (jornal + prestaciones)</t>
  </si>
  <si>
    <t>Cuadrilla E 1 Of + 1 Ay (jornal + prestaciones)</t>
  </si>
  <si>
    <t>Cuadrilla C 1 Of + 7 Ay (jornal + prestaciones)</t>
  </si>
  <si>
    <t>Cuadrilla D 2 Of + 4 Ay (jornal + prestaciones)</t>
  </si>
  <si>
    <t xml:space="preserve">ANALISIS DE MANO DE OBRA </t>
  </si>
  <si>
    <t>Ayudante</t>
  </si>
  <si>
    <t>Ayud.Practico</t>
  </si>
  <si>
    <t>Maestro</t>
  </si>
  <si>
    <t>Oficial</t>
  </si>
  <si>
    <t>Soldador</t>
  </si>
  <si>
    <t>Oficial Eléctrico</t>
  </si>
  <si>
    <t>Plomero</t>
  </si>
  <si>
    <t>SALARIO BASE</t>
  </si>
  <si>
    <t>PRESTACIONES</t>
  </si>
  <si>
    <t>Empresa</t>
  </si>
  <si>
    <t>Trabajador</t>
  </si>
  <si>
    <t>SMLV-2019</t>
  </si>
  <si>
    <t>SEGURIDAD SOCIAL</t>
  </si>
  <si>
    <t>SALARIO AY.PRACT.</t>
  </si>
  <si>
    <t>Salud</t>
  </si>
  <si>
    <t>SALARIO MAESTRO</t>
  </si>
  <si>
    <t>Pensión</t>
  </si>
  <si>
    <t>SALARIO OFICIAL</t>
  </si>
  <si>
    <t>Riesgos profesionales</t>
  </si>
  <si>
    <t>SALARIO SOLDADOR</t>
  </si>
  <si>
    <t>Caja de compensación familiar</t>
  </si>
  <si>
    <t>SALARIO OF.ELECT.</t>
  </si>
  <si>
    <t>PRESTACIONES SOCIALES</t>
  </si>
  <si>
    <t>SALARIO PLOMERO</t>
  </si>
  <si>
    <t>Prima</t>
  </si>
  <si>
    <t>SUBSIDIO TRANSP.</t>
  </si>
  <si>
    <t>Vacaciones</t>
  </si>
  <si>
    <t>Cesantías</t>
  </si>
  <si>
    <t>Interés sobre las cesantías</t>
  </si>
  <si>
    <t>SALARIO+SUBSIDIO</t>
  </si>
  <si>
    <t>APORTES PARAFISCALES</t>
  </si>
  <si>
    <t>ICBF</t>
  </si>
  <si>
    <t>Sena</t>
  </si>
  <si>
    <t>FIC (Fondo Industria de la Construcción)</t>
  </si>
  <si>
    <t>DOTACION</t>
  </si>
  <si>
    <t>Dotación personal/mes</t>
  </si>
  <si>
    <t>SEGURIDAD INDUSTRIAL</t>
  </si>
  <si>
    <t>Implementos de seguridad industrial/mes</t>
  </si>
  <si>
    <t>SUBSIDIO DE TRANSPORTE</t>
  </si>
  <si>
    <t>Subsidio de transporte</t>
  </si>
  <si>
    <t>TIPO DE SERVICIO</t>
  </si>
  <si>
    <t>VALOR MES</t>
  </si>
  <si>
    <t>VALOR 
MES + PREST</t>
  </si>
  <si>
    <r>
      <t xml:space="preserve">TOTAL M.O. 
DÍA + PREST
</t>
    </r>
    <r>
      <rPr>
        <b/>
        <sz val="8"/>
        <color rgb="FF000000"/>
        <rFont val="Calibri"/>
        <family val="2"/>
      </rPr>
      <t>(</t>
    </r>
    <r>
      <rPr>
        <b/>
        <sz val="9"/>
        <color rgb="FF000000"/>
        <rFont val="Calibri"/>
        <family val="2"/>
      </rPr>
      <t>24 dias laborados en el mes)</t>
    </r>
  </si>
  <si>
    <t>Ayudante Obra Civil</t>
  </si>
  <si>
    <t>Ayudante practico</t>
  </si>
  <si>
    <t>Ayudante eléctrico</t>
  </si>
  <si>
    <t>Oficial Mamposteria</t>
  </si>
  <si>
    <t>Oficial Muro Seco</t>
  </si>
  <si>
    <t>Oficial Obra Negra</t>
  </si>
  <si>
    <t>Oficial Obra Pisos y Enchapes</t>
  </si>
  <si>
    <t>Oficial Pintura</t>
  </si>
  <si>
    <t>Oficial Revoque</t>
  </si>
  <si>
    <t>CUADRILLAS (Descripción)</t>
  </si>
  <si>
    <t>VALOR  (Día)</t>
  </si>
  <si>
    <t>1 AYUDANTE</t>
  </si>
  <si>
    <t>2 AYUDANTES</t>
  </si>
  <si>
    <t>4 AYUDANTES</t>
  </si>
  <si>
    <t>1 OFICIAL</t>
  </si>
  <si>
    <t>1 OFICIAL + 1 AYUDANTE</t>
  </si>
  <si>
    <t>1 OFICIAL + 2 AYUDANTES</t>
  </si>
  <si>
    <t>1 OFICIAL + 4 AYUDANTES</t>
  </si>
  <si>
    <t>1 OFICIAL + 7 AYUDANTES</t>
  </si>
  <si>
    <t>2 OFICIALES + 4 AYUDANTES</t>
  </si>
  <si>
    <t>2 OFICIALES + 8 AYUDANTES</t>
  </si>
  <si>
    <t>6 OFICIALES + 4 AYUDANTES</t>
  </si>
  <si>
    <t>1 OF.ELECTRIC+ 1 AYUD.ELECTRIC</t>
  </si>
  <si>
    <t>1 OF.ELECTRIC+ 2 AYUD.ELECTRIC</t>
  </si>
  <si>
    <t>1 SOLDADOR+ 1 AYUD.PRACTICO</t>
  </si>
  <si>
    <t>Cuadrilla S (1Sold.+1Ay práctico) (jornal + prestaciones)</t>
  </si>
  <si>
    <t>Comisión topografía (topógrafo + Cadenero 1 + 2 Cadeneros 2)</t>
  </si>
  <si>
    <t>Cuadrilla F 6 Of + 4 Ay (jornal + prestaciones)</t>
  </si>
  <si>
    <t>Cuadrilla H 4 Ay (jornal + prestaciones)</t>
  </si>
  <si>
    <t>Cuadrilla J (1 Of eléctrico+1Ay eléctrico) (jornal + prestaciones)</t>
  </si>
  <si>
    <t>Cuadrilla K (1Of eléctrico+2Ay eléctricos) (jornal + prestaciones)</t>
  </si>
  <si>
    <t>Cuadrilla L 2 Of + 8 Ay (jornal + prestaciones)</t>
  </si>
  <si>
    <t>Cuadrilla M 1 Of + 3 Ay (jornal + prestaciones)</t>
  </si>
  <si>
    <t>Cuadrilla B 1 Min + 2 Ay (jornal + prestaciones)</t>
  </si>
  <si>
    <t>Profesional en salud ocupacional</t>
  </si>
  <si>
    <t>Topógrafo</t>
  </si>
  <si>
    <t>Operador de maquinaria</t>
  </si>
  <si>
    <t>Oficial pintor</t>
  </si>
  <si>
    <t>Oficial eléctrico</t>
  </si>
  <si>
    <t>Minero</t>
  </si>
  <si>
    <t>Maestro de obra</t>
  </si>
  <si>
    <t>Liniero cat 2</t>
  </si>
  <si>
    <t>Liniero cat 1</t>
  </si>
  <si>
    <t>Cadenero 2</t>
  </si>
  <si>
    <t>Cadenero 1</t>
  </si>
  <si>
    <t>Ayudante práctico</t>
  </si>
  <si>
    <t>SALARIO DIA</t>
  </si>
  <si>
    <t>SALARIO + PRESTACIONES</t>
  </si>
  <si>
    <t>PRESTACIONES Y APORTES</t>
  </si>
  <si>
    <t>SALARIO MENSUAL</t>
  </si>
  <si>
    <t>NOMBRE</t>
  </si>
  <si>
    <t>Examenes medicos de ingreso y egreso</t>
  </si>
  <si>
    <t>Dias festivos (18 al año)</t>
  </si>
  <si>
    <t>Comfamiliar</t>
  </si>
  <si>
    <t>I.C.B.F.</t>
  </si>
  <si>
    <t>Aportes FIC</t>
  </si>
  <si>
    <t>OTROS APORTES</t>
  </si>
  <si>
    <t>Certificado trabajo seguro en alturas</t>
  </si>
  <si>
    <t>Aportes régimen contributivo de salud</t>
  </si>
  <si>
    <t>Aporte riesgos profesionales A.R.P.</t>
  </si>
  <si>
    <t>Aportes régimen general de pensiones (I.V.M)</t>
  </si>
  <si>
    <t>Dotación</t>
  </si>
  <si>
    <t>Intereses cesantías</t>
  </si>
  <si>
    <t>PERSONAL TÉCNICO, OPERATIVO
Riesgo Clase V</t>
  </si>
  <si>
    <t>SALARIO &gt; 2 SMMLV</t>
  </si>
  <si>
    <t>SALARIO &lt;= 2 SMMLV</t>
  </si>
  <si>
    <t>Subsidio de Transporte (salario &lt;= 2 SMMLV)</t>
  </si>
  <si>
    <t>Salario Mínimo Mensual Legal Vigente año 2MAT,54917</t>
  </si>
  <si>
    <t>ANÁLISIS MANO DE OBRA</t>
  </si>
  <si>
    <t>Análisis Mano de Obra Gobernación de Risaralda</t>
  </si>
  <si>
    <t>ML</t>
  </si>
  <si>
    <t>UNID</t>
  </si>
  <si>
    <t>SUBTOTAL</t>
  </si>
  <si>
    <t>HERRAMIENTA MENOR</t>
  </si>
  <si>
    <t>UNIVERSIDAD TECNOLOGICA DE PEREIRA</t>
  </si>
  <si>
    <t>LISTADO DE PRECIOS Y MATERIALES ELECTRICOS</t>
  </si>
  <si>
    <t>INICIALES</t>
  </si>
  <si>
    <t>INICIALES *5%</t>
  </si>
  <si>
    <t>INFRAESTRUCTURA</t>
  </si>
  <si>
    <t xml:space="preserve">DETALLES </t>
  </si>
  <si>
    <t>VR UNIT</t>
  </si>
  <si>
    <t>Diferencia</t>
  </si>
  <si>
    <t>AVISO SALIDA</t>
  </si>
  <si>
    <t>CABLE DE COBRE No 10</t>
  </si>
  <si>
    <t>CABLE DE COBRE No 12</t>
  </si>
  <si>
    <t>CABLE DE COBRE No 14</t>
  </si>
  <si>
    <t>CAJA GALVANIZADA 2400</t>
  </si>
  <si>
    <t>CAJA GALVANIZADA 4000</t>
  </si>
  <si>
    <t>CAJA TIPO RAWELL 2X4</t>
  </si>
  <si>
    <t>INTERRUPTOR AUTOMATICO TERMOMAGNETICO T EN CAJA MOLDEADA  DE 3X50-60  A ICC 25 KA</t>
  </si>
  <si>
    <t xml:space="preserve">INTERRUPTOR DOBLE </t>
  </si>
  <si>
    <t>INTERRUPTOR TRIPLE</t>
  </si>
  <si>
    <t>INTERRUPTOR CONMUTABLE</t>
  </si>
  <si>
    <t>INTERRUPTOR TERMOMAGETICO ENCHUFABEL DE 15-50 A</t>
  </si>
  <si>
    <t>INTERRUPTOR TERMOMAGETICO ENCHUFABEL DE 2X20-50 A</t>
  </si>
  <si>
    <t>INTERRUPTOR TERMOMAGETICO ENCHUFABEL DE 3X20-50 A</t>
  </si>
  <si>
    <t>INTERRUPTOR AUTOMATICO TERMOMAGNETICO EN CAJA MOLDEDA  DE 3X 70A ICC 25 KA</t>
  </si>
  <si>
    <t>TRANSFRNCIA MANUAL TIPO SELECTOR DE 50 AMPERIOS</t>
  </si>
  <si>
    <t>BARRA DE COBRE DE  3"X 1/4* 50 CM</t>
  </si>
  <si>
    <t xml:space="preserve">AISLADOR DE BARRA </t>
  </si>
  <si>
    <t xml:space="preserve">INTERUPTOR SENCILLO </t>
  </si>
  <si>
    <t>LUMINARIA  60X60 CALIDA TIPO LED</t>
  </si>
  <si>
    <t>LUMINARIA CILINDRICA LED DE 18 W</t>
  </si>
  <si>
    <t>LUMINARIA DE EMRGENCIA</t>
  </si>
  <si>
    <t>LUMINARIA TIPO IT 100 2X18</t>
  </si>
  <si>
    <t>OTROS ACCESORIOS</t>
  </si>
  <si>
    <t>GL</t>
  </si>
  <si>
    <t>SOLDADURA EXOTERMICA DE 90 gm</t>
  </si>
  <si>
    <t>TERMINAL EMT DIAM 3/4</t>
  </si>
  <si>
    <t>TOMACORRIENTE 2F -220 VOLTIOS 30 A</t>
  </si>
  <si>
    <t>TOMACORRIENTE TRIFASICO 4H 50 AMPERIOS</t>
  </si>
  <si>
    <t>TOMACORRIENTE GFCI 15 A 120 V</t>
  </si>
  <si>
    <t>TOMACORRIENTE GENERAL 15 A 120 V</t>
  </si>
  <si>
    <t>TUBO CONDUIT PVC DIAM 2"</t>
  </si>
  <si>
    <t>TUBO CONDUIT PVC DIAM 3/4</t>
  </si>
  <si>
    <t>TUBO CONDUITO PVC DIAM 1/2</t>
  </si>
  <si>
    <t xml:space="preserve">TUBO EMT DIAM 3/4 </t>
  </si>
  <si>
    <t>TUB EMT DIAM 1"</t>
  </si>
  <si>
    <t>TUBO EMT DIAM 1 1/2</t>
  </si>
  <si>
    <t>TUBO EMT DIAM 2"</t>
  </si>
  <si>
    <t>TUBO EMT DIAM 3"</t>
  </si>
  <si>
    <t>TUBO EMT DIAM 4"</t>
  </si>
  <si>
    <t>PLAFOND DE PLASTICO</t>
  </si>
  <si>
    <t>GEL PARA ARREGL DE TIERRAS</t>
  </si>
  <si>
    <t>BT</t>
  </si>
  <si>
    <t>VARILLA DE COBRE DE 58 X 2,4 M</t>
  </si>
  <si>
    <t>DUCTO ELECTRICO PVC CONDUIT TIPO PESADO DE 4"</t>
  </si>
  <si>
    <t>DUCTO ELECTRICO PVC CONDUIT TIPO PESADO DE 3"</t>
  </si>
  <si>
    <t>DUCTO ELECTRICO PVC CONDUIT TIPO PESADO DE 2"</t>
  </si>
  <si>
    <t>TUBO CONDUIT PVC DIAM 1"</t>
  </si>
  <si>
    <t>TUBO CONDUIT PVC DIAM 1 1/2</t>
  </si>
  <si>
    <t>TAPA DE SEGURIDAD PARA CAMARA DE MEDIA TENSION SEGÚN NORMA EEP</t>
  </si>
  <si>
    <t xml:space="preserve">TAPA DE HACER ALFAJOR </t>
  </si>
  <si>
    <t>CABLE DE COBRE XLPE 15 KV 133% CALIBRE 1/0</t>
  </si>
  <si>
    <t>TERMINL TIPO CODO PARA 15 KV CALIBRE 1/0</t>
  </si>
  <si>
    <t>BARRAJE DE MEDIA TENSION PARA 13, 200 A , CON UNA ENTRADA, UNA SALIDA Y DOS DERIVACIONES</t>
  </si>
  <si>
    <t>CABLE DE COBRE No 2/0 DESNUDO</t>
  </si>
  <si>
    <t>PUNTO DE SOLDADURA EXOTERMICA</t>
  </si>
  <si>
    <t>CORTACIRCUITOS  15 KV 100 A</t>
  </si>
  <si>
    <t xml:space="preserve">CAJA PARA EQUIPO DE MEDIDA EN POSTE ( SEMIDIRECTA) E/T DE 70 AMPERIOS </t>
  </si>
  <si>
    <t>MEDIDOR TRFASICO DE 5 A 220 VILTIOS ELECTRONICO</t>
  </si>
  <si>
    <t>CABLE DE VEHICULO No 12</t>
  </si>
  <si>
    <t>TUBO IMC DIAM 1"</t>
  </si>
  <si>
    <t>TUBO IMC DIAM 2"</t>
  </si>
  <si>
    <t>TUBO IMC DIAM 3"</t>
  </si>
  <si>
    <t>CAPACETE DE 1"</t>
  </si>
  <si>
    <t>CAJA POLICARONATO TIPO MEDIDOR</t>
  </si>
  <si>
    <t>TRASOFRMDORS DE CORRIENTE DE  100 A 5 AMPERIOS</t>
  </si>
  <si>
    <t xml:space="preserve">TABLERO DE TRANSFERENCIA CERTIFICADA POR CONTACTORES BOMBA RED CONTRA INCENDIO </t>
  </si>
  <si>
    <t>SECCIONADOR BAJO CARGA 15 KV  200 AMPERIOS TIPO SF6</t>
  </si>
  <si>
    <t>JUEGO DE EMPLAME TERMINAL PREMOLDEADO PARA 15 KV TIPO INTERIOR</t>
  </si>
  <si>
    <t>CELDA DE REMONTE PARA 15 KV</t>
  </si>
  <si>
    <t>TRANSFORMADRO TIPO SECO DE  400 KVA 13,200VOLTIOS/ 440-257 VOLTIOS BOBINAS PROTEGIDAS CON RESINA TIPO F</t>
  </si>
  <si>
    <t>TRANSFORMADOR  TIPO SECO DE 45 KVA VOLTIOS/ 220-127 VOLTIOS</t>
  </si>
  <si>
    <t>TRANSFORMADOR  TIPO SECO DE 45 KVA VOLTIOS/ 208-120 VOLTIOS</t>
  </si>
  <si>
    <t>CELDA PARA TRASNFORMADOR SECO DE 400-500 KVA 13200/440-127 VOLTIOS</t>
  </si>
  <si>
    <t xml:space="preserve">DPS DE MEDIA TENSION PARA 12 KV- 10 KA </t>
  </si>
  <si>
    <t>CELDA PARA TRANSFORMADOR DE BAJA BAJA  DE 112,5 KVA</t>
  </si>
  <si>
    <t>TABLERO DE PROTECIONES PARA TRAFO DE 112,5 KVA ( AUTOSOPORTADO, 150 AMPERIOS -300 AMPERIOS) BARAJE 5 HILOS 3F +N+T.  VER DIAGRAMA UNIFILAR</t>
  </si>
  <si>
    <t>NO SE NECESITA</t>
  </si>
  <si>
    <t>CABLE DE CBRE No 4/0 CU THHN</t>
  </si>
  <si>
    <t>CABLE DE COBRE No 2/0 THHN</t>
  </si>
  <si>
    <t>CABLE DE COBRE No 1/0 THHN</t>
  </si>
  <si>
    <t>CABLE DE COBRE No 2 THHN</t>
  </si>
  <si>
    <t>CABLE DE COBRE NO 4 THHN</t>
  </si>
  <si>
    <t>CABLE DE COBRE No 6 THHN</t>
  </si>
  <si>
    <t>CABLE DE COBRE No 8 THHN</t>
  </si>
  <si>
    <t>TERMINAL ELECTROPLATEADO</t>
  </si>
  <si>
    <t>CABLE TRENZADO TRIFASICO 4 H CALIBRE 2 ( 3 X35 + 50 mm2)</t>
  </si>
  <si>
    <t>CABLE TRENZADO TRIFASICO 4 H CALIBRE 2/0( 3 X70 + 50 mm2)</t>
  </si>
  <si>
    <t>TABLERO GENERAL DE MEDIDA TIPO SEMIDIRECTA CON TRANSFORMADORES DE  600/5 AMPERIOS TOTALIZADOR DE 600 AMPERIOS</t>
  </si>
  <si>
    <t>TABLERO GENERAL DE BAJA TENSION NIVEL DE 440 VOLTIOS CON TOTALIZADOR DE 500 AMPERIOS REGULABLE  UNA SALIDA DE 400 AMPERIOS REGULABLE Y UNA SALIDA DE 120 AMPERIOS , UNA SALIDA DE 200 AMP Y DOS SALIDAS DE 30 AMP.  TRANSFERENCIA MOTORIZADA DE 120 AMPERIOS A 440 VOLTIOS,  BANCO DE CONDENSADORES  DE 120 kVARES A UN PASO FIJO DE 20 KVARES Y 5 PASOS MOVILES DE 20 KVARES CON ENTRADA ALEATORIA, INCLUYE DPS EN BAJA TENSION A 440 VOLTIOS 40 KA TIPO 1 . VER ESPECIFICACIONES TECNICAS</t>
  </si>
  <si>
    <t>TABLERO GENERAL DE BAJA TENSION  A 208 VOLTIOS  INCLUYE PROTECCION GENERAL DE 100 AMPERIOS REGULABLE CON BARRAJE TRIFASICO DE 4 HILOS MAS BARRA DE PUESTA A TIERRA, INCLUYE 3 SALIDAS DE 50 AMPERIOS , UNA SALIDA DE RESERVA. AUTOSOPORTADO VER ESPECIFICACIONES</t>
  </si>
  <si>
    <t>TABLERO GENERAL DE BAJA TENSION  A 220 VOLTIOS  INCLUYE PROTECCION GENERAL DE 120 AMPERIOS REGULABLE CON BARRAJE TRIFASICO DE 4 HILOS MAS BARRA DE PUESTA A TIERRA, INCLUYE 1 SALIDAS DE 100 AMPERIOS  REGULABLE Y UNA SALIDA DE 80 AMPERIOS, UNA SALIDA DE RESERVA. AUTOSOPORTADO VER ESPECIFICACIONES</t>
  </si>
  <si>
    <t>TABLERO GENERAL DE BAJA TENSION CONTROL DE MOTORES  A 220 VOLTIOS  INCLUYE PROTECCION GENERAL DE 100 AMPERIOS REGULABLE CON BARRAJE TRIFASICO DE 4 HILOS MAS BARRA DE PUESTA A TIERRA, INCLUYE 1 SALIDAS DE 70 AMPERIOS REGULABLE , 8 SALIDAS DE 20 AMPERIOS UNA SALIDA DE RESERVA. AUTOSOPORTADO VER ESPECIFICACIONES</t>
  </si>
  <si>
    <t xml:space="preserve">TABLERO GENERAL DE BAJA TENSION A 440 VOLTIOS CENTRO DE PROTECCION DE MOTORES TASE 440 VOLTIOS. INCLUYE DOS SALIDAS DE 120 AMP REGULABLE, DOS SALIDAS DE 100 AMP REGULABLE, UNA SALIDA DE 70 AMP REGULABLE, UNA SALIDA DE 50 AMP, DOS SALIDAS DE 40 AMP, 5 SALIDAS DE 30 AMP Y SIETE SALIDAS DE 20 AMP, DOS ARRANCADORES SUAVES PARA LOS SIGUIENTES MOTORES: DOS DE 75 HP, UNO DE 60 HP, UNO DE 55HP, UNO DE 40 HP, UNO DE 30 HP, UNO DE 20 HP, UNO DE 19 HP, UNO DE 15 HP, UNO DE 13 HP Y UNO DE 11 HP Y DOS DE 10 HP </t>
  </si>
  <si>
    <t>TABLERO TRIFASICO DE 36 CIRCUITOS ESPACIO PARA TOTALIZADOR</t>
  </si>
  <si>
    <t>TABLERO TRIFASICO DE 30 CIRCUITOS ESPACIO PARA TOTALIZADOR</t>
  </si>
  <si>
    <t>TABLERO TRIFASICO DE 24 CIRCUITOS ESPACIO PARA TOTALIZADOR</t>
  </si>
  <si>
    <t>TABLERO TRIFASICO DE 18 CIRCUITOS ESPACIO PARA TOTALIZADOR</t>
  </si>
  <si>
    <t>TABLERO TRIFASICO DE 12 CIRCUITOS ESPACIO PARA TOTALIZADOR</t>
  </si>
  <si>
    <t xml:space="preserve">TABERO TRIFILAR DE 12 CIRCUITOS CON PUERTA Y CHAP </t>
  </si>
  <si>
    <t xml:space="preserve">PERCHA GALVANIZADDA DE  1 PUESTO </t>
  </si>
  <si>
    <t>CINTA DE ACERO DE 5/8</t>
  </si>
  <si>
    <t>HEBILLA DE ACERO DE 5/8</t>
  </si>
  <si>
    <t>VARILLA DE ANCLAJE DE 1.5 M X 8</t>
  </si>
  <si>
    <t>ZAPATA DE CONCRETO</t>
  </si>
  <si>
    <t>ARANDELA CUADRADA DDE 4X4x 1(4</t>
  </si>
  <si>
    <t>GARDACABOS</t>
  </si>
  <si>
    <t>AISLADOR TENSOR DE 2 1/2</t>
  </si>
  <si>
    <t>CABLE DE RETENIDDA DE 1/4 A.R</t>
  </si>
  <si>
    <t>COLLARIN CIEGO DE 5 A 6</t>
  </si>
  <si>
    <t>PRENSAHILOS</t>
  </si>
  <si>
    <t>POSTE DE 9X510 M.KG</t>
  </si>
  <si>
    <t>SENSOR DE HUMO DIRECCIONABLE</t>
  </si>
  <si>
    <t>SENSOR DE CALOR DE AUMENTO DE TEMPERATURA  DIRECCIONABLE</t>
  </si>
  <si>
    <t>ESTACION MANUAL DE ALARMA DIRECCIONABLE</t>
  </si>
  <si>
    <t>ESTACION AUDIOVISUAL DIRECCIONABLE</t>
  </si>
  <si>
    <t>MODULO DE AISLAMIENTO DIRECCIONABLE</t>
  </si>
  <si>
    <t>PANEL CONTROL DE INCENDIOS DIRECCIONABLE</t>
  </si>
  <si>
    <t>MODULO SENSOR DE FLUJO</t>
  </si>
  <si>
    <t>MODULO SALIDA RELE CONTROL ASCENSOR</t>
  </si>
  <si>
    <t>MODULO MONITOREO VALVULA SUPERVIZADA</t>
  </si>
  <si>
    <t>SENSOR DE HUMO DIRECCIONABLE CON BASE SONORA</t>
  </si>
  <si>
    <t xml:space="preserve">CABLE INCENDIO 2X16 ROJO FPLR </t>
  </si>
  <si>
    <t>JACK RJ 45 CAT 6A</t>
  </si>
  <si>
    <t>CABLE UTP CAT 6A</t>
  </si>
  <si>
    <t>FACEPLATE DOBLE</t>
  </si>
  <si>
    <t>CABLE COAXIAL</t>
  </si>
  <si>
    <t>SALIDA TELEVISION</t>
  </si>
  <si>
    <t>CAJA DE PASO COMUNICACIONES 40 CM</t>
  </si>
  <si>
    <t xml:space="preserve">RACK AEREO DE SOBREPONER </t>
  </si>
  <si>
    <t>PATCH PANEL DE24 PUESTOS AMP</t>
  </si>
  <si>
    <t>PATCH PANEL DE48 PUESTOS AMP</t>
  </si>
  <si>
    <t>ORGANADOR VERTICAL</t>
  </si>
  <si>
    <t>ORGANIZADOR HORIZONTAL</t>
  </si>
  <si>
    <t>PATCH CORD DE 3 PIES UTP CAT A</t>
  </si>
  <si>
    <t>PATCH CORD D 5 PIES UTP CAT 6A</t>
  </si>
  <si>
    <t>PLANTA ELECTRICA 150 KW 40-254 INC CABNA INSONORA</t>
  </si>
  <si>
    <t>CABINA INSONORA</t>
  </si>
  <si>
    <t>TUBERIA ESCAPE</t>
  </si>
  <si>
    <t>LUMINARIA UFO LED 100W 5000K REF VELHB 80DW65AD</t>
  </si>
  <si>
    <t>LUMINARIA HERMETICA TUBO LED  IP65 2X22 W  4000 KREF CHASIS VELCH 2X 117 T8G5.65</t>
  </si>
  <si>
    <t>TUBO DE 22 E VELT 8 22W.80CW</t>
  </si>
  <si>
    <t>LUMINARIA CORAL LENS 60 CM 6LED-LINE 9W</t>
  </si>
  <si>
    <t>LUMINARIA TIPO PIAÑA</t>
  </si>
  <si>
    <t xml:space="preserve">PANEL LED 18W VELSQP18W.80NW INCRUSTAR </t>
  </si>
  <si>
    <t>LUMINARIA PANELD LED ULTRA SLIM 45 w 30x120  6000 k  REF VELPN 45W 30X120M .80D</t>
  </si>
  <si>
    <t>LUMINARIA PANEL LED ULTRA SLIM 36 W 60X60 6000 K REF VELPNO36W60X60.80D</t>
  </si>
  <si>
    <t xml:space="preserve">CABLE DE FIBRA OPTICA MONOMODO 12 HILOS </t>
  </si>
  <si>
    <t>RIEL METALICO PARA FIJACION DE TUBERIAS</t>
  </si>
  <si>
    <t>VARILLA ROSCADA DE 1/4 X 1M GALVANIZADA EN CALIENTE</t>
  </si>
  <si>
    <t>BANDEJA CABLOFIL 54X400X 3 MTS</t>
  </si>
  <si>
    <t>NVR NVR302-16S-P16 16-CH, 2 SATA 1U, 16 POE</t>
  </si>
  <si>
    <t>CAM IPC322LR3-VSPF28-C MINID 2M IR30M 2.8MM IP66</t>
  </si>
  <si>
    <t>CAM 2122LR3-PF40M-D MINIB 2MPX IR30M 4MM IP66 H267</t>
  </si>
  <si>
    <t>DISCO DURO WD10PURX WD PURPLE 1TB</t>
  </si>
  <si>
    <t>ARUBA 2930M 48G POE+ 1 -SLOT SWITCH</t>
  </si>
  <si>
    <t>ARUBA X372 54VDC 1050W POWER SUPPLY</t>
  </si>
  <si>
    <t>ABA INCLUDER: POWER CORD - US LOCALIZATION</t>
  </si>
  <si>
    <t>ARUBA 2930 2 PORT STACKING MODULE</t>
  </si>
  <si>
    <t>ARUBA 3810M/2930M 4SFP+ MAC SEC MODULE</t>
  </si>
  <si>
    <t>ARUBA 2920/2930M 1.0 M STACKING CABLE</t>
  </si>
  <si>
    <t>ARUBA AW-K12-1 ARIWAVE K-12 BUNDLE 1 DEVICE LICENSE E-LTU (INCLUDES 1 YEAR FC SUPPORT)</t>
  </si>
  <si>
    <t>ARUBA 3Y FC 24X7 AW K12 1 DEV SVC (FOR JW605AAE)</t>
  </si>
  <si>
    <t>FACULTAD DE CIENCIAS AGRARIAS Y AGROINDUSTRIA</t>
  </si>
  <si>
    <t xml:space="preserve">OFICINA DE PLANEACION UTP </t>
  </si>
  <si>
    <t>PLAZO DE EJECUCION :</t>
  </si>
  <si>
    <t>MESES</t>
  </si>
  <si>
    <t>PERSONAL</t>
  </si>
  <si>
    <t>DEDICACIÓN</t>
  </si>
  <si>
    <t>DURACION</t>
  </si>
  <si>
    <t>1.  PERSONAL PROFESIONAL</t>
  </si>
  <si>
    <t xml:space="preserve">Ingeniero civil o arquitecto </t>
  </si>
  <si>
    <t>mes</t>
  </si>
  <si>
    <t>Ingeniero civil o arquitecto</t>
  </si>
  <si>
    <t xml:space="preserve">mes </t>
  </si>
  <si>
    <t>Ingeniero Electricista</t>
  </si>
  <si>
    <t>Residente-supervision obra electrica y de iluminación</t>
  </si>
  <si>
    <t>Supervisor SST</t>
  </si>
  <si>
    <t>Técnico constructor o un tecnólogo en obras civiles</t>
  </si>
  <si>
    <t>Auxiliar estudiante de ingeniería o arquitectura</t>
  </si>
  <si>
    <t>Apoyo administrativo</t>
  </si>
  <si>
    <t>FACTOR MULTIPLICADOR</t>
  </si>
  <si>
    <t xml:space="preserve">                TOTAL PERSONAL</t>
  </si>
  <si>
    <t>2.  COSTOS DIRECTOS REEMBOLSABLES</t>
  </si>
  <si>
    <t>Comisión de Topografía incluye equipo de Topografía</t>
  </si>
  <si>
    <t>S.F.</t>
  </si>
  <si>
    <t>Uso de Computador y programas</t>
  </si>
  <si>
    <t>Comunicaciones (teléfono, celular, fax, internet, etc.)</t>
  </si>
  <si>
    <t>Und</t>
  </si>
  <si>
    <t>SUBTOTAL VALOR INTERVENTORIA</t>
  </si>
  <si>
    <t>I.V.A</t>
  </si>
  <si>
    <t>VALOR TOTAL CONSULTORÍA</t>
  </si>
  <si>
    <t>PORCENTAJE</t>
  </si>
  <si>
    <t>1.</t>
  </si>
  <si>
    <t>Costos Básicos personal</t>
  </si>
  <si>
    <t>1.1</t>
  </si>
  <si>
    <t>Valor Base de Sueldo</t>
  </si>
  <si>
    <t>Prestaciones Sociales</t>
  </si>
  <si>
    <t>Intereses sobre las cesantias</t>
  </si>
  <si>
    <t>Prima anual</t>
  </si>
  <si>
    <t>Caja de compensación</t>
  </si>
  <si>
    <t>Aportes al sistema de salud (EPS)</t>
  </si>
  <si>
    <t>Aportes al sistema de pension</t>
  </si>
  <si>
    <t>2.</t>
  </si>
  <si>
    <t>3.</t>
  </si>
  <si>
    <t>4.</t>
  </si>
  <si>
    <t>6.</t>
  </si>
  <si>
    <t>Aporte al sistema de riesgo Personal en Obra</t>
  </si>
  <si>
    <t>%</t>
  </si>
  <si>
    <t>Elementos de seguridad industrial y bioseguridad ( arnés y tapabocas)</t>
  </si>
  <si>
    <t>Cesantias ( 100/12)</t>
  </si>
  <si>
    <t xml:space="preserve">FORMATO 8 </t>
  </si>
  <si>
    <t>2.1</t>
  </si>
  <si>
    <t>2.2</t>
  </si>
  <si>
    <t>2.3</t>
  </si>
  <si>
    <t>2.4</t>
  </si>
  <si>
    <t>Seguridad social</t>
  </si>
  <si>
    <t>3.1</t>
  </si>
  <si>
    <t>3.2</t>
  </si>
  <si>
    <t>3.4</t>
  </si>
  <si>
    <t xml:space="preserve">Otros costos costos </t>
  </si>
  <si>
    <t>4.1</t>
  </si>
  <si>
    <t>4.2</t>
  </si>
  <si>
    <t>4.3</t>
  </si>
  <si>
    <t>SENA</t>
  </si>
  <si>
    <t>Otros (Dias pagadosnotrabajados…...)</t>
  </si>
  <si>
    <t>Costos bancarios, impuestos y legalización</t>
  </si>
  <si>
    <t>5.</t>
  </si>
  <si>
    <t>Costos directos operación ( incluye asesoría contable y jurídidica)</t>
  </si>
  <si>
    <t>Costos legalización y Poliza</t>
  </si>
  <si>
    <t>Gastos bancarios</t>
  </si>
  <si>
    <t>Subtotal costos</t>
  </si>
  <si>
    <t>7.</t>
  </si>
  <si>
    <t>Honorarios</t>
  </si>
  <si>
    <t xml:space="preserve">NOTA: </t>
  </si>
  <si>
    <t>Este formato es un referente, puede ser modificado en los puntos que no son de ley, de acuerdo con la estructura del proponente.</t>
  </si>
  <si>
    <t>Ensayos de suelos y materiales incluye personal profesional e informes</t>
  </si>
  <si>
    <t>Ploteo planos para obra</t>
  </si>
  <si>
    <t>Elementos de oficina y edición de informes</t>
  </si>
  <si>
    <t>Mobiliario para campamento</t>
  </si>
  <si>
    <t xml:space="preserve">FECHA: </t>
  </si>
  <si>
    <t xml:space="preserve">                TOTAL COSTOS DIRECTOS </t>
  </si>
  <si>
    <t>PROPONENTE:</t>
  </si>
  <si>
    <t>FIRMA:</t>
  </si>
  <si>
    <t>Todos los valores de cantidades, precios unitarios y parciales se deben escribir sin decimales</t>
  </si>
  <si>
    <t>Este formato es de carácter informativo. El proponente es responsable de revisar el contenido y realizar las operaciones aritméticas correspondientes</t>
  </si>
  <si>
    <t>NOTAS:</t>
  </si>
  <si>
    <t>ACTIVIDAD/
NIVEL EDUCATIVO</t>
  </si>
  <si>
    <t xml:space="preserve">Interventoría Técnica, Administrativa, Financiera, jurídico y Ambiental para la Construcción de la infraestructura educativa para facultad de ingenierías de la Universidad Tecnológica de Pereira </t>
  </si>
  <si>
    <t xml:space="preserve">formato 9 </t>
  </si>
  <si>
    <t>No</t>
  </si>
  <si>
    <t>SUELDO</t>
  </si>
  <si>
    <t>$/mes</t>
  </si>
  <si>
    <t>$</t>
  </si>
  <si>
    <t>Interventoría técnica, administrativa, financiera y ambiental para la construcción del edificio Centro de desarrollo tecnológico con enfoque en agroindustria.</t>
  </si>
  <si>
    <t>Director de interventoría</t>
  </si>
  <si>
    <t>Supervisor técnico NSR-10</t>
  </si>
  <si>
    <t xml:space="preserve">Ing. Civil o Arquitecto </t>
  </si>
  <si>
    <t xml:space="preserve">Profesional en Ingeniería Ambiental o Administrador Ambiental </t>
  </si>
  <si>
    <t xml:space="preserve">Supervisor Ambiental </t>
  </si>
  <si>
    <t>Profesional en SST o Salud Ocupacional</t>
  </si>
  <si>
    <t>Asesorías y estudios varios</t>
  </si>
  <si>
    <t>Residente de interventoría obra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</si>
</sst>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42" formatCode="_-&quot;$&quot;\ * #,##0_-;\-&quot;$&quot;\ * #,##0_-;_-&quot;$&quot;\ * &quot;-&quot;_-;_-@_-"/>
    <numFmt numFmtId="41" formatCode="_-* #,##0_-;\-* #,##0_-;_-*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quot;$&quot;\ * #,##0.00_ ;_ &quot;$&quot;\ * \-#,##0.00_ ;_ &quot;$&quot;\ * &quot;-&quot;??_ ;_ @_ "/>
    <numFmt numFmtId="170" formatCode="_ * #,##0.00_ ;_ * \-#,##0.00_ ;_ * &quot;-&quot;??_ ;_ @_ "/>
    <numFmt numFmtId="171" formatCode="0.0%"/>
    <numFmt numFmtId="172" formatCode="#,##0_ ;\-#,##0\ "/>
    <numFmt numFmtId="173" formatCode="_ &quot;$&quot;\ * #,##0_ ;_ &quot;$&quot;\ * \-#,##0_ ;_ &quot;$&quot;\ * &quot;-&quot;??_ ;_ @_ "/>
    <numFmt numFmtId="174" formatCode="_-* #,##0.00\ _€_-;\-* #,##0.00\ _€_-;_-* &quot;-&quot;??\ _€_-;_-@_-"/>
    <numFmt numFmtId="175" formatCode="_-* #,##0.000\ _€_-;\-* #,##0.000\ _€_-;_-* &quot;-&quot;??\ _€_-;_-@_-"/>
    <numFmt numFmtId="176" formatCode="#,##0.000"/>
    <numFmt numFmtId="177" formatCode="_(* #.##0.00_);_(* \(#.##0.00\);_(* &quot;-&quot;??_);_(@_)"/>
    <numFmt numFmtId="178" formatCode="_-* #,##0.00\ &quot;Pts&quot;_-;\-* #,##0.00\ &quot;Pts&quot;_-;_-* &quot;-&quot;??\ &quot;Pts&quot;_-;_-@_-"/>
    <numFmt numFmtId="179" formatCode="_-* #,##0.00\ &quot;€&quot;_-;\-* #,##0.00\ &quot;€&quot;_-;_-* &quot;-&quot;??\ &quot;€&quot;_-;_-@_-"/>
    <numFmt numFmtId="180" formatCode="_-[$$-83E]* #,##0_ ;_-[$$-83E]* \-#,##0\ ;_-[$$-83E]* &quot;-&quot;_ ;_-@_ "/>
    <numFmt numFmtId="181" formatCode="_ [$€-2]\ * #,##0.00_ ;_ [$€-2]\ * \-#,##0.00_ ;_ [$€-2]\ * &quot;-&quot;??_ "/>
    <numFmt numFmtId="182" formatCode="#,##0.000_);\(#,##0.000\)"/>
    <numFmt numFmtId="183" formatCode="_-* #,##0.00\ _$_-;\-* #,##0.00\ _$_-;_-* &quot;-&quot;??\ _$_-;_-@_-"/>
    <numFmt numFmtId="184" formatCode="&quot;$&quot;\ #,##0"/>
    <numFmt numFmtId="185" formatCode="_-* #,##0.0\ _€_-;\-* #,##0.0\ _€_-;_-* &quot;-&quot;??\ _€_-;_-@_-"/>
    <numFmt numFmtId="186" formatCode="&quot;$&quot;\ #,##0.00"/>
    <numFmt numFmtId="187" formatCode="_-* #,##0\ _$_-;\-* #,##0\ _$_-;_-* &quot;-&quot;??\ _$_-;_-@_-"/>
    <numFmt numFmtId="188" formatCode="_-[$$-1409]* #,##0_-;\-[$$-1409]* #,##0_-;_-[$$-1409]* &quot;-&quot;_-;_-@_-"/>
    <numFmt numFmtId="189" formatCode="#,##0.0000"/>
    <numFmt numFmtId="190" formatCode="#,##0.00_ ;\-#,##0.00\ "/>
    <numFmt numFmtId="191" formatCode="0.0"/>
  </numFmts>
  <fonts count="59">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2"/>
      <color rgb="FF000000"/>
      <name val="Calibri"/>
      <family val="2"/>
    </font>
    <font>
      <sz val="11"/>
      <name val="Calibri"/>
      <family val="2"/>
    </font>
    <font>
      <b/>
      <sz val="10"/>
      <color rgb="FF000000"/>
      <name val="Calibri"/>
      <family val="2"/>
    </font>
    <font>
      <b/>
      <sz val="12"/>
      <name val="Calibri"/>
      <family val="2"/>
    </font>
    <font>
      <sz val="10"/>
      <color rgb="FFFF0000"/>
      <name val="Calibri"/>
      <family val="2"/>
    </font>
    <font>
      <sz val="10"/>
      <name val="Calibri"/>
      <family val="2"/>
    </font>
    <font>
      <sz val="10"/>
      <color rgb="FF000000"/>
      <name val="Calibri"/>
      <family val="2"/>
    </font>
    <font>
      <b/>
      <sz val="10"/>
      <name val="Calibri"/>
      <family val="2"/>
    </font>
    <font>
      <sz val="10"/>
      <name val="Arial"/>
      <family val="2"/>
    </font>
    <font>
      <b/>
      <sz val="9"/>
      <color rgb="FF000000"/>
      <name val="Calibri"/>
      <family val="2"/>
    </font>
    <font>
      <b/>
      <sz val="10"/>
      <color rgb="FFFFFFFF"/>
      <name val="Calibri"/>
      <family val="2"/>
    </font>
    <font>
      <sz val="10"/>
      <color rgb="FFC00000"/>
      <name val="Calibri"/>
      <family val="2"/>
    </font>
    <font>
      <b/>
      <sz val="8"/>
      <color rgb="FF000000"/>
      <name val="Calibri"/>
      <family val="2"/>
    </font>
    <font>
      <sz val="9"/>
      <color theme="1"/>
      <name val="Arial"/>
      <family val="2"/>
    </font>
    <font>
      <sz val="10"/>
      <color indexed="8"/>
      <name val="Arial"/>
      <family val="2"/>
    </font>
    <font>
      <sz val="12"/>
      <color indexed="8"/>
      <name val="Arial"/>
      <family val="2"/>
    </font>
    <font>
      <sz val="12"/>
      <name val="Arial"/>
      <family val="2"/>
    </font>
    <font>
      <sz val="12"/>
      <color indexed="9"/>
      <name val="Arial"/>
      <family val="2"/>
    </font>
    <font>
      <sz val="10"/>
      <name val="Arial"/>
      <family val="2"/>
    </font>
    <font>
      <b/>
      <sz val="14"/>
      <name val="Arial"/>
      <family val="2"/>
    </font>
    <font>
      <b/>
      <sz val="12"/>
      <name val="Arial"/>
      <family val="2"/>
    </font>
    <font>
      <b/>
      <sz val="9"/>
      <name val="Arial"/>
      <family val="2"/>
    </font>
    <font>
      <b/>
      <sz val="9"/>
      <color indexed="9"/>
      <name val="Arial"/>
      <family val="2"/>
    </font>
    <font>
      <sz val="20"/>
      <color indexed="8"/>
      <name val="Arial Black"/>
      <family val="2"/>
    </font>
    <font>
      <b/>
      <sz val="18"/>
      <color indexed="8"/>
      <name val="Arial"/>
      <family val="2"/>
    </font>
    <font>
      <sz val="9"/>
      <color indexed="8"/>
      <name val="Arial"/>
      <family val="2"/>
    </font>
    <font>
      <sz val="11"/>
      <color theme="0"/>
      <name val="Arial"/>
      <family val="2"/>
    </font>
    <font>
      <sz val="28"/>
      <color theme="0"/>
      <name val="Arial Black"/>
      <family val="2"/>
    </font>
    <font>
      <b/>
      <sz val="10"/>
      <color theme="4" tint="0.39994506668294322"/>
      <name val="Arial"/>
      <family val="2"/>
    </font>
    <font>
      <sz val="11"/>
      <color rgb="FF000000"/>
      <name val="Calibri"/>
      <family val="2"/>
    </font>
    <font>
      <sz val="11"/>
      <color rgb="FF000000"/>
      <name val="Calibri"/>
      <family val="2"/>
    </font>
    <font>
      <sz val="10"/>
      <color indexed="8"/>
      <name val="MS Sans Serif"/>
      <family val="2"/>
    </font>
    <font>
      <sz val="12"/>
      <color theme="1"/>
      <name val="Calibri"/>
      <family val="2"/>
      <charset val="134"/>
      <scheme val="minor"/>
    </font>
    <font>
      <sz val="11"/>
      <color indexed="8"/>
      <name val="Calibri"/>
      <family val="2"/>
    </font>
    <font>
      <b/>
      <sz val="9"/>
      <color indexed="8"/>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sz val="10"/>
      <color rgb="FF000000"/>
      <name val="Calibri"/>
      <family val="2"/>
      <scheme val="minor"/>
    </font>
    <font>
      <b/>
      <sz val="14"/>
      <color theme="1"/>
      <name val="Calibri"/>
      <family val="2"/>
      <scheme val="minor"/>
    </font>
    <font>
      <sz val="14"/>
      <color theme="1"/>
      <name val="Calibri"/>
      <family val="2"/>
      <scheme val="minor"/>
    </font>
    <font>
      <b/>
      <sz val="12"/>
      <color theme="1"/>
      <name val="Arial"/>
      <family val="2"/>
    </font>
    <font>
      <sz val="10"/>
      <name val="Arial"/>
      <family val="2"/>
    </font>
    <font>
      <b/>
      <sz val="10"/>
      <name val="Arial"/>
      <family val="2"/>
    </font>
    <font>
      <b/>
      <sz val="11"/>
      <name val="Arial"/>
      <family val="2"/>
    </font>
    <font>
      <sz val="8"/>
      <color rgb="FF000000"/>
      <name val="Arial"/>
      <family val="2"/>
    </font>
    <font>
      <sz val="10"/>
      <color rgb="FF000000"/>
      <name val="Arial"/>
      <family val="2"/>
    </font>
    <font>
      <b/>
      <sz val="10"/>
      <color rgb="FF000000"/>
      <name val="Arial"/>
      <family val="2"/>
    </font>
    <font>
      <b/>
      <sz val="20"/>
      <name val="Arial"/>
      <family val="2"/>
    </font>
    <font>
      <b/>
      <sz val="16"/>
      <name val="Arial"/>
      <family val="2"/>
    </font>
  </fonts>
  <fills count="27">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E7E6E6"/>
        <bgColor rgb="FFE7E6E6"/>
      </patternFill>
    </fill>
    <fill>
      <patternFill patternType="solid">
        <fgColor rgb="FF00B0F0"/>
        <bgColor rgb="FF00B0F0"/>
      </patternFill>
    </fill>
    <fill>
      <patternFill patternType="solid">
        <fgColor rgb="FFC5E0B3"/>
        <bgColor rgb="FFC5E0B3"/>
      </patternFill>
    </fill>
    <fill>
      <patternFill patternType="solid">
        <fgColor rgb="FFB4C6E7"/>
        <bgColor rgb="FFB4C6E7"/>
      </patternFill>
    </fill>
    <fill>
      <patternFill patternType="solid">
        <fgColor rgb="FF92D050"/>
        <bgColor rgb="FF92D050"/>
      </patternFill>
    </fill>
    <fill>
      <patternFill patternType="solid">
        <fgColor rgb="FFFFC000"/>
        <bgColor rgb="FFFFC000"/>
      </patternFill>
    </fill>
    <fill>
      <patternFill patternType="solid">
        <fgColor rgb="FFC39BE1"/>
        <bgColor rgb="FFC39BE1"/>
      </patternFill>
    </fill>
    <fill>
      <patternFill patternType="solid">
        <fgColor rgb="FFCC3300"/>
        <bgColor rgb="FFCC3300"/>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17"/>
        <bgColor indexed="64"/>
      </patternFill>
    </fill>
    <fill>
      <patternFill patternType="solid">
        <fgColor theme="6"/>
      </patternFill>
    </fill>
    <fill>
      <patternFill patternType="solid">
        <fgColor theme="7"/>
      </patternFill>
    </fill>
    <fill>
      <patternFill patternType="solid">
        <fgColor theme="1" tint="0.24994659260841701"/>
        <bgColor indexed="64"/>
      </patternFill>
    </fill>
    <fill>
      <patternFill patternType="solid">
        <fgColor theme="0"/>
        <bgColor indexed="64"/>
      </patternFill>
    </fill>
    <fill>
      <patternFill patternType="solid">
        <fgColor rgb="FFFFFFCC"/>
      </patternFill>
    </fill>
    <fill>
      <patternFill patternType="solid">
        <fgColor rgb="FF00B050"/>
        <bgColor indexed="64"/>
      </patternFill>
    </fill>
    <fill>
      <patternFill patternType="solid">
        <fgColor indexed="22"/>
        <bgColor indexed="64"/>
      </patternFill>
    </fill>
    <fill>
      <patternFill patternType="solid">
        <fgColor rgb="FFFFFFFF"/>
        <bgColor indexed="64"/>
      </patternFill>
    </fill>
    <fill>
      <patternFill patternType="solid">
        <fgColor rgb="FFFF9900"/>
        <bgColor indexed="64"/>
      </patternFill>
    </fill>
  </fills>
  <borders count="76">
    <border>
      <left/>
      <right/>
      <top/>
      <bottom/>
      <diagonal/>
    </border>
    <border>
      <left style="medium">
        <color rgb="FF000000"/>
      </left>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ck">
        <color auto="1"/>
      </left>
      <right/>
      <top/>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s>
  <cellStyleXfs count="204">
    <xf numFmtId="0" fontId="0" fillId="0" borderId="0"/>
    <xf numFmtId="0" fontId="20" fillId="0" borderId="29">
      <alignment vertical="center"/>
    </xf>
    <xf numFmtId="9" fontId="25" fillId="0" borderId="29" applyFont="0" applyFill="0" applyBorder="0" applyAlignment="0" applyProtection="0"/>
    <xf numFmtId="0" fontId="25" fillId="0" borderId="29"/>
    <xf numFmtId="0" fontId="25" fillId="0" borderId="29" applyFont="0" applyFill="0" applyBorder="0" applyAlignment="0" applyProtection="0"/>
    <xf numFmtId="0" fontId="33" fillId="18" borderId="29" applyNumberFormat="0" applyBorder="0" applyAlignment="0" applyProtection="0"/>
    <xf numFmtId="0" fontId="33" fillId="19" borderId="29" applyNumberFormat="0" applyBorder="0" applyAlignment="0" applyProtection="0"/>
    <xf numFmtId="0" fontId="20" fillId="0" borderId="29" applyNumberFormat="0" applyFill="0" applyBorder="0" applyAlignment="0" applyProtection="0"/>
    <xf numFmtId="0" fontId="20" fillId="0" borderId="29" applyNumberFormat="0" applyFill="0" applyBorder="0" applyAlignment="0" applyProtection="0">
      <alignment vertical="center"/>
    </xf>
    <xf numFmtId="174" fontId="32" fillId="0" borderId="29" applyFont="0" applyFill="0" applyBorder="0" applyAlignment="0" applyProtection="0"/>
    <xf numFmtId="0" fontId="25" fillId="0" borderId="29"/>
    <xf numFmtId="9" fontId="32" fillId="0" borderId="29" applyFont="0" applyFill="0" applyBorder="0" applyAlignment="0" applyProtection="0"/>
    <xf numFmtId="0" fontId="34" fillId="20" borderId="29" applyNumberFormat="0" applyBorder="0" applyAlignment="0" applyProtection="0"/>
    <xf numFmtId="0" fontId="35" fillId="0" borderId="29" applyNumberFormat="0" applyFill="0" applyBorder="0" applyAlignment="0" applyProtection="0"/>
    <xf numFmtId="43" fontId="25" fillId="0" borderId="29" applyFont="0" applyFill="0" applyBorder="0" applyAlignment="0" applyProtection="0"/>
    <xf numFmtId="41" fontId="20" fillId="0" borderId="29" applyFont="0" applyFill="0" applyBorder="0" applyAlignment="0" applyProtection="0"/>
    <xf numFmtId="175" fontId="32" fillId="0" borderId="29" applyFont="0" applyFill="0" applyBorder="0" applyAlignment="0" applyProtection="0"/>
    <xf numFmtId="0" fontId="5" fillId="0" borderId="29"/>
    <xf numFmtId="167" fontId="20" fillId="0" borderId="29" applyFont="0" applyFill="0" applyBorder="0" applyAlignment="0" applyProtection="0"/>
    <xf numFmtId="0" fontId="20" fillId="0" borderId="29">
      <alignment vertical="center"/>
    </xf>
    <xf numFmtId="9" fontId="32" fillId="0" borderId="29" applyFont="0" applyFill="0" applyBorder="0" applyAlignment="0" applyProtection="0"/>
    <xf numFmtId="174" fontId="32"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0" fontId="15" fillId="0" borderId="29" applyFont="0" applyFill="0" applyBorder="0" applyAlignment="0" applyProtection="0"/>
    <xf numFmtId="9" fontId="15" fillId="0" borderId="29" applyFont="0" applyFill="0" applyBorder="0" applyAlignment="0" applyProtection="0"/>
    <xf numFmtId="0" fontId="15" fillId="0" borderId="29"/>
    <xf numFmtId="0"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9"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applyFont="0" applyFill="0" applyBorder="0" applyAlignment="0" applyProtection="0"/>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0" fontId="15" fillId="0" borderId="29"/>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43" fontId="15" fillId="0" borderId="29" applyFont="0" applyFill="0" applyBorder="0" applyAlignment="0" applyProtection="0"/>
    <xf numFmtId="41" fontId="20" fillId="0" borderId="29" applyFont="0" applyFill="0" applyBorder="0" applyAlignment="0" applyProtection="0"/>
    <xf numFmtId="0" fontId="37" fillId="0" borderId="29"/>
    <xf numFmtId="0" fontId="4" fillId="0" borderId="29"/>
    <xf numFmtId="167" fontId="20"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15" fillId="0" borderId="29"/>
    <xf numFmtId="43" fontId="15" fillId="0" borderId="29" applyFont="0" applyFill="0" applyBorder="0" applyAlignment="0" applyProtection="0"/>
    <xf numFmtId="41" fontId="20" fillId="0" borderId="29" applyFont="0" applyFill="0" applyBorder="0" applyAlignment="0" applyProtection="0"/>
    <xf numFmtId="0" fontId="4" fillId="0" borderId="29"/>
    <xf numFmtId="167" fontId="20"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4" fillId="0" borderId="29"/>
    <xf numFmtId="168" fontId="4" fillId="0" borderId="29" applyFont="0" applyFill="0" applyBorder="0" applyAlignment="0" applyProtection="0"/>
    <xf numFmtId="0" fontId="38" fillId="0" borderId="29"/>
    <xf numFmtId="43" fontId="23" fillId="0" borderId="29" applyFont="0" applyFill="0" applyBorder="0" applyAlignment="0" applyProtection="0"/>
    <xf numFmtId="43" fontId="4" fillId="0" borderId="29" applyFont="0" applyFill="0" applyBorder="0" applyAlignment="0" applyProtection="0"/>
    <xf numFmtId="0" fontId="39" fillId="0" borderId="29"/>
    <xf numFmtId="169" fontId="15" fillId="0" borderId="29" applyFont="0" applyFill="0" applyBorder="0" applyAlignment="0" applyProtection="0"/>
    <xf numFmtId="9" fontId="4" fillId="0" borderId="29" applyFont="0" applyFill="0" applyBorder="0" applyAlignment="0" applyProtection="0"/>
    <xf numFmtId="41" fontId="4" fillId="0" borderId="29" applyFont="0" applyFill="0" applyBorder="0" applyAlignment="0" applyProtection="0"/>
    <xf numFmtId="0" fontId="39" fillId="0" borderId="29"/>
    <xf numFmtId="9" fontId="39" fillId="0" borderId="29" applyFont="0" applyFill="0" applyBorder="0" applyAlignment="0" applyProtection="0"/>
    <xf numFmtId="0" fontId="15" fillId="0" borderId="29"/>
    <xf numFmtId="0" fontId="40" fillId="0" borderId="29"/>
    <xf numFmtId="43" fontId="4" fillId="0" borderId="29" applyFont="0" applyFill="0" applyBorder="0" applyAlignment="0" applyProtection="0"/>
    <xf numFmtId="0" fontId="15" fillId="0" borderId="29"/>
    <xf numFmtId="170" fontId="15" fillId="0" borderId="29" applyFont="0" applyFill="0" applyBorder="0" applyAlignment="0" applyProtection="0"/>
    <xf numFmtId="9" fontId="15" fillId="0" borderId="29" applyFont="0" applyFill="0" applyBorder="0" applyAlignment="0" applyProtection="0"/>
    <xf numFmtId="174" fontId="32" fillId="0" borderId="29" applyFont="0" applyFill="0" applyBorder="0" applyAlignment="0" applyProtection="0"/>
    <xf numFmtId="167" fontId="20" fillId="0" borderId="29" applyFont="0" applyFill="0" applyBorder="0" applyAlignment="0" applyProtection="0"/>
    <xf numFmtId="177" fontId="15" fillId="0" borderId="29" applyFont="0" applyFill="0" applyBorder="0" applyAlignment="0" applyProtection="0"/>
    <xf numFmtId="0" fontId="15" fillId="0" borderId="29"/>
    <xf numFmtId="43" fontId="4" fillId="0" borderId="29" applyFont="0" applyFill="0" applyBorder="0" applyAlignment="0" applyProtection="0"/>
    <xf numFmtId="178" fontId="15" fillId="0" borderId="29" applyFont="0" applyFill="0" applyBorder="0" applyAlignment="0" applyProtection="0"/>
    <xf numFmtId="0" fontId="15" fillId="0" borderId="29"/>
    <xf numFmtId="39" fontId="42" fillId="0" borderId="29"/>
    <xf numFmtId="0" fontId="4" fillId="0" borderId="29"/>
    <xf numFmtId="179" fontId="4" fillId="0" borderId="29" applyFont="0" applyFill="0" applyBorder="0" applyAlignment="0" applyProtection="0"/>
    <xf numFmtId="0" fontId="15" fillId="0" borderId="29"/>
    <xf numFmtId="9" fontId="15" fillId="0" borderId="29" applyFont="0" applyFill="0" applyBorder="0" applyAlignment="0" applyProtection="0"/>
    <xf numFmtId="180" fontId="15" fillId="0" borderId="29" applyFont="0" applyFill="0" applyBorder="0" applyAlignment="0" applyProtection="0"/>
    <xf numFmtId="0" fontId="43" fillId="0" borderId="29"/>
    <xf numFmtId="41" fontId="43" fillId="0" borderId="29" applyFont="0" applyFill="0" applyBorder="0" applyAlignment="0" applyProtection="0"/>
    <xf numFmtId="43" fontId="43" fillId="0" borderId="29" applyFont="0" applyFill="0" applyBorder="0" applyAlignment="0" applyProtection="0"/>
    <xf numFmtId="9" fontId="4" fillId="0" borderId="29" applyFont="0" applyFill="0" applyBorder="0" applyAlignment="0" applyProtection="0"/>
    <xf numFmtId="0" fontId="43" fillId="0" borderId="29"/>
    <xf numFmtId="9" fontId="43" fillId="0" borderId="29" applyFont="0" applyFill="0" applyBorder="0" applyAlignment="0" applyProtection="0"/>
    <xf numFmtId="43" fontId="15" fillId="0" borderId="29" applyFont="0" applyFill="0" applyBorder="0" applyAlignment="0" applyProtection="0"/>
    <xf numFmtId="0" fontId="44" fillId="0" borderId="29"/>
    <xf numFmtId="181" fontId="15" fillId="0" borderId="29" applyFont="0" applyFill="0" applyBorder="0" applyAlignment="0" applyProtection="0"/>
    <xf numFmtId="0" fontId="45" fillId="0" borderId="37" applyProtection="0">
      <alignment horizontal="left" wrapText="1"/>
    </xf>
    <xf numFmtId="0" fontId="40" fillId="0" borderId="29" applyFont="0" applyFill="0" applyBorder="0" applyAlignment="0" applyProtection="0"/>
    <xf numFmtId="43" fontId="4" fillId="0" borderId="29" applyFont="0" applyFill="0" applyBorder="0" applyAlignment="0" applyProtection="0"/>
    <xf numFmtId="165" fontId="38" fillId="0" borderId="29" applyFont="0" applyFill="0" applyBorder="0" applyAlignment="0" applyProtection="0"/>
    <xf numFmtId="176" fontId="15" fillId="0" borderId="29" applyFont="0" applyFill="0" applyBorder="0" applyAlignment="0" applyProtection="0"/>
    <xf numFmtId="182" fontId="15" fillId="0" borderId="29" applyFont="0" applyFill="0" applyBorder="0" applyAlignment="0" applyProtection="0"/>
    <xf numFmtId="165" fontId="4" fillId="0" borderId="29" applyFont="0" applyFill="0" applyBorder="0" applyAlignment="0" applyProtection="0"/>
    <xf numFmtId="165" fontId="41" fillId="0" borderId="29" applyFont="0" applyFill="0" applyBorder="0" applyAlignment="0" applyProtection="0"/>
    <xf numFmtId="0" fontId="15" fillId="0" borderId="29"/>
    <xf numFmtId="0" fontId="15" fillId="0" borderId="29"/>
    <xf numFmtId="0" fontId="4" fillId="0" borderId="29"/>
    <xf numFmtId="0" fontId="15" fillId="0" borderId="29"/>
    <xf numFmtId="0" fontId="15" fillId="0" borderId="29"/>
    <xf numFmtId="0" fontId="46" fillId="0" borderId="29"/>
    <xf numFmtId="0" fontId="4" fillId="0" borderId="29"/>
    <xf numFmtId="0" fontId="46" fillId="0" borderId="29"/>
    <xf numFmtId="0" fontId="4" fillId="0" borderId="29"/>
    <xf numFmtId="0" fontId="15" fillId="0" borderId="29"/>
    <xf numFmtId="0" fontId="4" fillId="22" borderId="36" applyNumberFormat="0" applyFont="0" applyAlignment="0" applyProtection="0"/>
    <xf numFmtId="0" fontId="38" fillId="0" borderId="29"/>
    <xf numFmtId="165" fontId="38" fillId="0" borderId="29" applyFont="0" applyFill="0" applyBorder="0" applyAlignment="0" applyProtection="0"/>
    <xf numFmtId="165" fontId="4" fillId="0" borderId="29" applyFont="0" applyFill="0" applyBorder="0" applyAlignment="0" applyProtection="0"/>
    <xf numFmtId="165" fontId="41" fillId="0" borderId="29" applyFont="0" applyFill="0" applyBorder="0" applyAlignment="0" applyProtection="0"/>
    <xf numFmtId="0" fontId="39" fillId="0" borderId="29"/>
    <xf numFmtId="165" fontId="20" fillId="0" borderId="29" applyFont="0" applyFill="0" applyBorder="0" applyAlignment="0" applyProtection="0"/>
    <xf numFmtId="9" fontId="39" fillId="0" borderId="29" applyFont="0" applyFill="0" applyBorder="0" applyAlignment="0" applyProtection="0"/>
    <xf numFmtId="183" fontId="15" fillId="0" borderId="29"/>
    <xf numFmtId="0" fontId="3" fillId="0" borderId="29"/>
    <xf numFmtId="9" fontId="3" fillId="0" borderId="29" applyFont="0" applyFill="0" applyBorder="0" applyAlignment="0" applyProtection="0"/>
    <xf numFmtId="166" fontId="3" fillId="0" borderId="29" applyFont="0" applyFill="0" applyBorder="0" applyAlignment="0" applyProtection="0"/>
    <xf numFmtId="0" fontId="2" fillId="0" borderId="29"/>
    <xf numFmtId="168" fontId="2" fillId="0" borderId="29" applyFont="0" applyFill="0" applyBorder="0" applyAlignment="0" applyProtection="0"/>
    <xf numFmtId="9" fontId="2" fillId="0" borderId="29" applyFont="0" applyFill="0" applyBorder="0" applyAlignment="0" applyProtection="0"/>
    <xf numFmtId="42" fontId="2" fillId="0" borderId="29" applyFont="0" applyFill="0" applyBorder="0" applyAlignment="0" applyProtection="0"/>
    <xf numFmtId="0" fontId="1" fillId="0" borderId="29"/>
    <xf numFmtId="166" fontId="1" fillId="0" borderId="29" applyFont="0" applyFill="0" applyBorder="0" applyAlignment="0" applyProtection="0"/>
    <xf numFmtId="41" fontId="1" fillId="0" borderId="29" applyFont="0" applyFill="0" applyBorder="0" applyAlignment="0" applyProtection="0"/>
    <xf numFmtId="9" fontId="36" fillId="0" borderId="29" applyFont="0" applyFill="0" applyBorder="0" applyAlignment="0" applyProtection="0"/>
    <xf numFmtId="0" fontId="51" fillId="0" borderId="29"/>
    <xf numFmtId="9" fontId="51" fillId="0" borderId="29" applyFont="0" applyFill="0" applyBorder="0" applyAlignment="0" applyProtection="0"/>
    <xf numFmtId="188" fontId="15" fillId="0" borderId="29"/>
  </cellStyleXfs>
  <cellXfs count="400">
    <xf numFmtId="0" fontId="0" fillId="0" borderId="0" xfId="0" applyFont="1" applyAlignment="1"/>
    <xf numFmtId="0" fontId="0" fillId="0" borderId="0" xfId="0" applyFont="1"/>
    <xf numFmtId="0" fontId="6" fillId="0" borderId="3" xfId="0" applyFont="1" applyBorder="1" applyAlignment="1">
      <alignment vertical="center"/>
    </xf>
    <xf numFmtId="0" fontId="6" fillId="0" borderId="3" xfId="0" applyFont="1" applyBorder="1" applyAlignment="1">
      <alignment horizontal="center" vertical="center" wrapText="1"/>
    </xf>
    <xf numFmtId="0" fontId="0" fillId="0" borderId="3" xfId="0" applyFont="1" applyBorder="1"/>
    <xf numFmtId="2" fontId="6" fillId="0" borderId="3" xfId="0" applyNumberFormat="1" applyFont="1" applyBorder="1"/>
    <xf numFmtId="2" fontId="0" fillId="0" borderId="3" xfId="0" applyNumberFormat="1" applyFont="1" applyBorder="1" applyAlignment="1">
      <alignment horizontal="center"/>
    </xf>
    <xf numFmtId="0" fontId="12" fillId="0" borderId="3" xfId="0" applyFont="1" applyBorder="1" applyAlignment="1">
      <alignment horizontal="left" vertical="center" wrapText="1"/>
    </xf>
    <xf numFmtId="0" fontId="14" fillId="2" borderId="3" xfId="0" applyFont="1" applyFill="1" applyBorder="1" applyAlignment="1">
      <alignment horizontal="center" vertical="center"/>
    </xf>
    <xf numFmtId="16" fontId="14" fillId="2" borderId="3" xfId="0" quotePrefix="1" applyNumberFormat="1" applyFont="1" applyFill="1" applyBorder="1" applyAlignment="1">
      <alignment horizontal="center" vertical="center"/>
    </xf>
    <xf numFmtId="0" fontId="14" fillId="2" borderId="3" xfId="0" quotePrefix="1" applyFont="1" applyFill="1" applyBorder="1" applyAlignment="1">
      <alignment horizontal="center" vertical="center"/>
    </xf>
    <xf numFmtId="0" fontId="13" fillId="0" borderId="9" xfId="0" applyFont="1" applyBorder="1" applyAlignment="1">
      <alignment horizontal="left" vertical="top" wrapText="1"/>
    </xf>
    <xf numFmtId="0" fontId="6" fillId="0" borderId="7"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center"/>
    </xf>
    <xf numFmtId="16" fontId="14" fillId="0" borderId="3" xfId="0" quotePrefix="1"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xf>
    <xf numFmtId="0" fontId="6" fillId="0" borderId="7" xfId="0" applyFont="1" applyBorder="1" applyAlignment="1">
      <alignment wrapText="1"/>
    </xf>
    <xf numFmtId="0" fontId="14" fillId="0" borderId="9" xfId="0" quotePrefix="1" applyFont="1" applyBorder="1" applyAlignment="1">
      <alignment horizontal="center" vertical="center"/>
    </xf>
    <xf numFmtId="0" fontId="0" fillId="0" borderId="3" xfId="0" applyFont="1" applyBorder="1" applyAlignment="1">
      <alignment horizontal="center" vertical="center"/>
    </xf>
    <xf numFmtId="0" fontId="14" fillId="0" borderId="3" xfId="0" quotePrefix="1" applyFont="1" applyBorder="1" applyAlignment="1">
      <alignment horizontal="center" vertical="center"/>
    </xf>
    <xf numFmtId="0" fontId="6" fillId="0" borderId="3" xfId="0" applyFont="1" applyBorder="1" applyAlignment="1">
      <alignment horizontal="left" vertical="center" wrapText="1"/>
    </xf>
    <xf numFmtId="0" fontId="14"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wrapText="1"/>
    </xf>
    <xf numFmtId="0" fontId="13" fillId="0" borderId="3" xfId="0" applyFont="1" applyBorder="1" applyAlignment="1">
      <alignment horizontal="left" vertical="top" wrapText="1"/>
    </xf>
    <xf numFmtId="0" fontId="6" fillId="0" borderId="7" xfId="0" applyFont="1" applyBorder="1"/>
    <xf numFmtId="2" fontId="0" fillId="0" borderId="0" xfId="0" applyNumberFormat="1" applyFont="1"/>
    <xf numFmtId="0" fontId="0" fillId="0" borderId="3" xfId="0" applyFont="1" applyBorder="1" applyAlignment="1">
      <alignment horizontal="left" vertical="center" wrapText="1"/>
    </xf>
    <xf numFmtId="0" fontId="6" fillId="0" borderId="3" xfId="0" applyFont="1" applyBorder="1"/>
    <xf numFmtId="16" fontId="14" fillId="0" borderId="3" xfId="0" applyNumberFormat="1" applyFont="1" applyBorder="1" applyAlignment="1">
      <alignment horizontal="center" vertical="center"/>
    </xf>
    <xf numFmtId="0" fontId="14" fillId="0" borderId="7" xfId="0" quotePrefix="1" applyFont="1" applyBorder="1" applyAlignment="1">
      <alignment horizontal="center" vertical="center"/>
    </xf>
    <xf numFmtId="0" fontId="12" fillId="0" borderId="3" xfId="0" applyFont="1" applyBorder="1" applyAlignment="1">
      <alignment horizontal="left" wrapText="1"/>
    </xf>
    <xf numFmtId="0" fontId="14" fillId="0" borderId="0" xfId="0" quotePrefix="1" applyFont="1" applyAlignment="1">
      <alignment horizontal="center" vertical="center"/>
    </xf>
    <xf numFmtId="0" fontId="0" fillId="0" borderId="6" xfId="0" applyFont="1" applyBorder="1"/>
    <xf numFmtId="0" fontId="6" fillId="0" borderId="9" xfId="0" applyFont="1" applyBorder="1"/>
    <xf numFmtId="0" fontId="0" fillId="0" borderId="3" xfId="0" applyFont="1" applyBorder="1" applyAlignment="1">
      <alignment vertical="center"/>
    </xf>
    <xf numFmtId="0" fontId="0" fillId="0" borderId="3" xfId="0" applyFont="1" applyBorder="1" applyAlignment="1">
      <alignment horizontal="left" vertical="center"/>
    </xf>
    <xf numFmtId="0" fontId="6" fillId="7" borderId="21" xfId="0" applyFont="1" applyFill="1" applyBorder="1"/>
    <xf numFmtId="0" fontId="0" fillId="7" borderId="21" xfId="0" applyFont="1" applyFill="1" applyBorder="1"/>
    <xf numFmtId="2" fontId="6" fillId="7" borderId="3" xfId="0" applyNumberFormat="1" applyFont="1" applyFill="1" applyBorder="1"/>
    <xf numFmtId="2" fontId="6" fillId="0" borderId="13" xfId="0" applyNumberFormat="1" applyFont="1" applyBorder="1"/>
    <xf numFmtId="0" fontId="0" fillId="0" borderId="6" xfId="0" applyFont="1" applyBorder="1" applyAlignment="1">
      <alignment horizontal="left" vertical="center"/>
    </xf>
    <xf numFmtId="2" fontId="0" fillId="0" borderId="3" xfId="0" applyNumberFormat="1" applyFont="1" applyBorder="1" applyAlignment="1">
      <alignment vertical="center"/>
    </xf>
    <xf numFmtId="2" fontId="0" fillId="0" borderId="3" xfId="0" applyNumberFormat="1" applyFont="1" applyBorder="1" applyAlignment="1">
      <alignment horizontal="center" vertical="center"/>
    </xf>
    <xf numFmtId="0" fontId="14" fillId="0" borderId="9" xfId="0" applyFont="1" applyBorder="1" applyAlignment="1">
      <alignment horizontal="center" vertical="center"/>
    </xf>
    <xf numFmtId="0" fontId="0" fillId="0" borderId="9" xfId="0" applyFont="1" applyBorder="1" applyAlignment="1">
      <alignment horizontal="center" vertical="center" wrapText="1"/>
    </xf>
    <xf numFmtId="0" fontId="6" fillId="0" borderId="13" xfId="0" applyFont="1" applyBorder="1"/>
    <xf numFmtId="49" fontId="12" fillId="0" borderId="14" xfId="0" applyNumberFormat="1" applyFont="1" applyBorder="1" applyAlignment="1">
      <alignment horizontal="center" vertical="top" wrapText="1"/>
    </xf>
    <xf numFmtId="0" fontId="12" fillId="0" borderId="9" xfId="0" applyFont="1" applyBorder="1" applyAlignment="1">
      <alignment horizontal="left" vertical="top" wrapText="1"/>
    </xf>
    <xf numFmtId="0" fontId="6" fillId="0" borderId="9" xfId="0" applyFont="1" applyBorder="1" applyAlignment="1">
      <alignment horizontal="left" vertical="center" wrapText="1"/>
    </xf>
    <xf numFmtId="2" fontId="6" fillId="0" borderId="3" xfId="0" applyNumberFormat="1" applyFont="1" applyBorder="1" applyAlignment="1">
      <alignment horizontal="center"/>
    </xf>
    <xf numFmtId="0" fontId="13" fillId="0" borderId="3" xfId="0" applyFont="1" applyBorder="1"/>
    <xf numFmtId="0" fontId="6" fillId="8" borderId="5" xfId="0" applyFont="1" applyFill="1" applyBorder="1"/>
    <xf numFmtId="0" fontId="9" fillId="9" borderId="4" xfId="0" applyFont="1" applyFill="1" applyBorder="1" applyAlignment="1">
      <alignment horizontal="center" vertical="center"/>
    </xf>
    <xf numFmtId="0" fontId="9" fillId="10"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11" borderId="4" xfId="0" applyFont="1" applyFill="1" applyBorder="1" applyAlignment="1">
      <alignment horizontal="center" vertical="center"/>
    </xf>
    <xf numFmtId="0" fontId="9" fillId="12" borderId="4" xfId="0" applyFont="1" applyFill="1" applyBorder="1" applyAlignment="1">
      <alignment horizontal="center" vertical="center"/>
    </xf>
    <xf numFmtId="0" fontId="6" fillId="0" borderId="3" xfId="0" applyFont="1" applyBorder="1" applyAlignment="1">
      <alignment horizontal="center" vertical="center"/>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left"/>
    </xf>
    <xf numFmtId="165" fontId="17" fillId="13" borderId="24" xfId="0" applyNumberFormat="1" applyFont="1" applyFill="1" applyBorder="1" applyAlignment="1">
      <alignment vertical="center"/>
    </xf>
    <xf numFmtId="0" fontId="9" fillId="6" borderId="24" xfId="0" applyFont="1" applyFill="1" applyBorder="1"/>
    <xf numFmtId="0" fontId="9" fillId="6" borderId="15" xfId="0" applyFont="1" applyFill="1" applyBorder="1"/>
    <xf numFmtId="10" fontId="11" fillId="6" borderId="15" xfId="0" applyNumberFormat="1" applyFont="1" applyFill="1" applyBorder="1"/>
    <xf numFmtId="9" fontId="12" fillId="6" borderId="15" xfId="0" applyNumberFormat="1" applyFont="1" applyFill="1" applyBorder="1"/>
    <xf numFmtId="165" fontId="13" fillId="6" borderId="3" xfId="0" applyNumberFormat="1" applyFont="1" applyFill="1" applyBorder="1"/>
    <xf numFmtId="165" fontId="13" fillId="6" borderId="16" xfId="0" applyNumberFormat="1" applyFont="1" applyFill="1" applyBorder="1"/>
    <xf numFmtId="165" fontId="0" fillId="10" borderId="5" xfId="0" applyNumberFormat="1" applyFont="1" applyFill="1" applyBorder="1"/>
    <xf numFmtId="171" fontId="12" fillId="0" borderId="9" xfId="0" applyNumberFormat="1" applyFont="1" applyBorder="1"/>
    <xf numFmtId="9" fontId="12" fillId="0" borderId="18" xfId="0" applyNumberFormat="1" applyFont="1" applyBorder="1"/>
    <xf numFmtId="165" fontId="13" fillId="0" borderId="3" xfId="0" applyNumberFormat="1" applyFont="1" applyBorder="1"/>
    <xf numFmtId="165" fontId="13" fillId="0" borderId="17" xfId="0" applyNumberFormat="1" applyFont="1" applyBorder="1"/>
    <xf numFmtId="165" fontId="13" fillId="4" borderId="3" xfId="0" applyNumberFormat="1" applyFont="1" applyFill="1" applyBorder="1" applyAlignment="1">
      <alignment vertical="center"/>
    </xf>
    <xf numFmtId="10" fontId="11" fillId="0" borderId="3" xfId="0" applyNumberFormat="1" applyFont="1" applyBorder="1"/>
    <xf numFmtId="9" fontId="12" fillId="0" borderId="11" xfId="0" applyNumberFormat="1" applyFont="1" applyBorder="1"/>
    <xf numFmtId="165" fontId="13" fillId="0" borderId="13" xfId="0" applyNumberFormat="1" applyFont="1" applyBorder="1"/>
    <xf numFmtId="165" fontId="13" fillId="3" borderId="3" xfId="0" applyNumberFormat="1" applyFont="1" applyFill="1" applyBorder="1" applyAlignment="1">
      <alignment vertical="center"/>
    </xf>
    <xf numFmtId="165" fontId="13" fillId="11" borderId="3" xfId="0" applyNumberFormat="1" applyFont="1" applyFill="1" applyBorder="1" applyAlignment="1">
      <alignment vertical="center"/>
    </xf>
    <xf numFmtId="10" fontId="12" fillId="0" borderId="3" xfId="0" applyNumberFormat="1" applyFont="1" applyBorder="1"/>
    <xf numFmtId="165" fontId="13" fillId="7" borderId="5" xfId="0" applyNumberFormat="1" applyFont="1" applyFill="1" applyBorder="1"/>
    <xf numFmtId="0" fontId="16" fillId="0" borderId="0" xfId="0" applyFont="1" applyAlignment="1">
      <alignment horizontal="left" vertical="center"/>
    </xf>
    <xf numFmtId="165" fontId="13" fillId="12" borderId="3" xfId="0" applyNumberFormat="1" applyFont="1" applyFill="1" applyBorder="1" applyAlignment="1">
      <alignment vertical="center"/>
    </xf>
    <xf numFmtId="165" fontId="11" fillId="0" borderId="3" xfId="0" applyNumberFormat="1" applyFont="1" applyBorder="1"/>
    <xf numFmtId="165" fontId="11" fillId="0" borderId="13" xfId="0" applyNumberFormat="1" applyFont="1" applyBorder="1"/>
    <xf numFmtId="0" fontId="16" fillId="0" borderId="0" xfId="0" applyFont="1" applyAlignment="1">
      <alignment horizontal="left" wrapText="1"/>
    </xf>
    <xf numFmtId="165" fontId="6" fillId="0" borderId="0" xfId="0" applyNumberFormat="1" applyFont="1"/>
    <xf numFmtId="0" fontId="13" fillId="0" borderId="11" xfId="0" applyFont="1" applyBorder="1"/>
    <xf numFmtId="165" fontId="13" fillId="0" borderId="3" xfId="0" applyNumberFormat="1" applyFont="1" applyBorder="1" applyAlignment="1">
      <alignment vertical="center"/>
    </xf>
    <xf numFmtId="165" fontId="12" fillId="0" borderId="3" xfId="0" applyNumberFormat="1" applyFont="1" applyBorder="1"/>
    <xf numFmtId="0" fontId="13" fillId="0" borderId="0" xfId="0" applyFont="1"/>
    <xf numFmtId="9" fontId="12" fillId="0" borderId="0" xfId="0" applyNumberFormat="1" applyFont="1" applyAlignment="1">
      <alignment horizontal="right"/>
    </xf>
    <xf numFmtId="164" fontId="6" fillId="10" borderId="25" xfId="0" applyNumberFormat="1" applyFont="1" applyFill="1" applyBorder="1"/>
    <xf numFmtId="164" fontId="6" fillId="10" borderId="26" xfId="0" applyNumberFormat="1" applyFont="1" applyFill="1" applyBorder="1"/>
    <xf numFmtId="164" fontId="6" fillId="10" borderId="27" xfId="0" applyNumberFormat="1" applyFont="1" applyFill="1" applyBorder="1"/>
    <xf numFmtId="165" fontId="0" fillId="0" borderId="0" xfId="0" applyNumberFormat="1" applyFont="1"/>
    <xf numFmtId="0" fontId="6" fillId="0" borderId="1" xfId="0" applyFont="1" applyBorder="1" applyAlignment="1">
      <alignment horizontal="left"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0" borderId="0" xfId="0" applyFont="1" applyAlignment="1">
      <alignment horizontal="center" vertical="center"/>
    </xf>
    <xf numFmtId="0" fontId="0" fillId="0" borderId="18" xfId="0" applyFont="1" applyBorder="1" applyAlignment="1">
      <alignment vertical="center"/>
    </xf>
    <xf numFmtId="0" fontId="0" fillId="0" borderId="17" xfId="0" applyFont="1" applyBorder="1" applyAlignment="1">
      <alignment vertical="center"/>
    </xf>
    <xf numFmtId="165" fontId="13" fillId="0" borderId="9" xfId="0" applyNumberFormat="1" applyFont="1" applyBorder="1" applyAlignment="1">
      <alignment vertical="center"/>
    </xf>
    <xf numFmtId="165" fontId="18" fillId="0" borderId="9" xfId="0" applyNumberFormat="1" applyFont="1" applyBorder="1" applyAlignment="1">
      <alignmen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165" fontId="18" fillId="0" borderId="3" xfId="0" applyNumberFormat="1" applyFont="1" applyBorder="1" applyAlignment="1">
      <alignment vertical="center"/>
    </xf>
    <xf numFmtId="165" fontId="0" fillId="0" borderId="0" xfId="0" applyNumberFormat="1" applyFont="1" applyAlignment="1">
      <alignment vertical="center"/>
    </xf>
    <xf numFmtId="0" fontId="6" fillId="0" borderId="3"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165" fontId="13" fillId="0" borderId="6" xfId="0" applyNumberFormat="1" applyFont="1" applyBorder="1" applyAlignment="1">
      <alignment vertical="center"/>
    </xf>
    <xf numFmtId="0" fontId="20" fillId="0" borderId="29" xfId="1" applyFill="1">
      <alignment vertical="center"/>
    </xf>
    <xf numFmtId="0" fontId="20" fillId="0" borderId="29" xfId="1" applyFill="1" applyAlignment="1">
      <alignment horizontal="center" vertical="center"/>
    </xf>
    <xf numFmtId="0" fontId="21" fillId="0" borderId="29" xfId="1" applyFont="1" applyFill="1">
      <alignment vertical="center"/>
    </xf>
    <xf numFmtId="0" fontId="21" fillId="0" borderId="29" xfId="1" applyFont="1" applyFill="1" applyAlignment="1">
      <alignment horizontal="center" vertical="center"/>
    </xf>
    <xf numFmtId="0" fontId="21" fillId="0" borderId="29" xfId="1" applyFont="1">
      <alignment vertical="center"/>
    </xf>
    <xf numFmtId="0" fontId="21" fillId="0" borderId="29" xfId="1" applyFont="1" applyAlignment="1">
      <alignment horizontal="center" vertical="center"/>
    </xf>
    <xf numFmtId="3" fontId="22" fillId="0" borderId="29" xfId="1" applyNumberFormat="1" applyFont="1" applyFill="1">
      <alignment vertical="center"/>
    </xf>
    <xf numFmtId="0" fontId="22" fillId="0" borderId="29" xfId="1" applyFont="1" applyFill="1">
      <alignment vertical="center"/>
    </xf>
    <xf numFmtId="3" fontId="22" fillId="14" borderId="29" xfId="1" applyNumberFormat="1" applyFont="1" applyFill="1">
      <alignment vertical="center"/>
    </xf>
    <xf numFmtId="172" fontId="22" fillId="0" borderId="29" xfId="1" applyNumberFormat="1" applyFont="1" applyFill="1">
      <alignment vertical="center"/>
    </xf>
    <xf numFmtId="172" fontId="22" fillId="0" borderId="29" xfId="1" applyNumberFormat="1" applyFont="1" applyFill="1" applyAlignment="1">
      <alignment horizontal="right" vertical="center"/>
    </xf>
    <xf numFmtId="0" fontId="23" fillId="0" borderId="29" xfId="1" applyFont="1" applyBorder="1" applyAlignment="1">
      <alignment vertical="center"/>
    </xf>
    <xf numFmtId="172" fontId="22" fillId="14" borderId="29" xfId="1" applyNumberFormat="1" applyFont="1" applyFill="1">
      <alignment vertical="center"/>
    </xf>
    <xf numFmtId="0" fontId="24" fillId="15" borderId="29" xfId="1" applyFont="1" applyFill="1" applyAlignment="1">
      <alignment horizontal="center" vertical="center" wrapText="1"/>
    </xf>
    <xf numFmtId="0" fontId="24" fillId="15" borderId="29" xfId="1" applyFont="1" applyFill="1" applyAlignment="1">
      <alignment horizontal="center" vertical="center"/>
    </xf>
    <xf numFmtId="173" fontId="21" fillId="0" borderId="29" xfId="1" applyNumberFormat="1" applyFont="1" applyFill="1">
      <alignment vertical="center"/>
    </xf>
    <xf numFmtId="10" fontId="26" fillId="0" borderId="30" xfId="2" applyNumberFormat="1" applyFont="1" applyFill="1" applyBorder="1"/>
    <xf numFmtId="10" fontId="26" fillId="0" borderId="31" xfId="2" applyNumberFormat="1" applyFont="1" applyFill="1" applyBorder="1"/>
    <xf numFmtId="0" fontId="23" fillId="0" borderId="29" xfId="3" applyFont="1" applyFill="1" applyBorder="1"/>
    <xf numFmtId="10" fontId="23" fillId="0" borderId="32" xfId="2" applyNumberFormat="1" applyFont="1" applyFill="1" applyBorder="1"/>
    <xf numFmtId="0" fontId="23" fillId="0" borderId="32" xfId="3" applyFont="1" applyFill="1" applyBorder="1" applyAlignment="1">
      <alignment horizontal="left" indent="1"/>
    </xf>
    <xf numFmtId="0" fontId="27" fillId="0" borderId="32" xfId="3" applyFont="1" applyFill="1" applyBorder="1"/>
    <xf numFmtId="173" fontId="20" fillId="0" borderId="29" xfId="1" applyNumberFormat="1" applyFill="1">
      <alignment vertical="center"/>
    </xf>
    <xf numFmtId="0" fontId="23" fillId="0" borderId="32" xfId="3" applyFont="1" applyFill="1" applyBorder="1"/>
    <xf numFmtId="0" fontId="28" fillId="0" borderId="33" xfId="3" applyFont="1" applyFill="1" applyBorder="1" applyAlignment="1">
      <alignment horizontal="center" vertical="center" wrapText="1"/>
    </xf>
    <xf numFmtId="0" fontId="28" fillId="0" borderId="33" xfId="3" applyFont="1" applyFill="1" applyBorder="1" applyAlignment="1">
      <alignment horizontal="centerContinuous" vertical="center"/>
    </xf>
    <xf numFmtId="173" fontId="27" fillId="0" borderId="29" xfId="4" applyNumberFormat="1" applyFont="1"/>
    <xf numFmtId="0" fontId="23" fillId="0" borderId="29" xfId="3" applyFont="1"/>
    <xf numFmtId="173" fontId="27" fillId="14" borderId="29" xfId="4" applyNumberFormat="1" applyFont="1" applyFill="1"/>
    <xf numFmtId="0" fontId="20" fillId="0" borderId="29" xfId="1">
      <alignment vertical="center"/>
    </xf>
    <xf numFmtId="0" fontId="29" fillId="0" borderId="29" xfId="1" applyFont="1" applyFill="1" applyAlignment="1">
      <alignment horizontal="center" vertical="center"/>
    </xf>
    <xf numFmtId="0" fontId="27" fillId="0" borderId="29" xfId="1" applyFont="1" applyFill="1" applyAlignment="1">
      <alignment horizontal="left" vertical="center"/>
    </xf>
    <xf numFmtId="0" fontId="20" fillId="0" borderId="29" xfId="1" applyFont="1">
      <alignment vertical="center"/>
    </xf>
    <xf numFmtId="0" fontId="49" fillId="0" borderId="29" xfId="193" applyFont="1"/>
    <xf numFmtId="0" fontId="49" fillId="0" borderId="41" xfId="193" applyFont="1" applyBorder="1" applyAlignment="1">
      <alignment wrapText="1"/>
    </xf>
    <xf numFmtId="0" fontId="49" fillId="0" borderId="42" xfId="193" applyFont="1" applyBorder="1" applyAlignment="1">
      <alignment horizontal="center"/>
    </xf>
    <xf numFmtId="168" fontId="49" fillId="0" borderId="42" xfId="194" applyFont="1" applyBorder="1"/>
    <xf numFmtId="174" fontId="49" fillId="0" borderId="42" xfId="193" applyNumberFormat="1" applyFont="1" applyBorder="1"/>
    <xf numFmtId="174" fontId="49" fillId="0" borderId="43" xfId="193" applyNumberFormat="1" applyFont="1" applyBorder="1"/>
    <xf numFmtId="168" fontId="48" fillId="0" borderId="42" xfId="194" applyFont="1" applyBorder="1" applyAlignment="1">
      <alignment horizontal="center"/>
    </xf>
    <xf numFmtId="0" fontId="48" fillId="0" borderId="41" xfId="193" applyFont="1" applyBorder="1" applyAlignment="1">
      <alignment wrapText="1"/>
    </xf>
    <xf numFmtId="0" fontId="48" fillId="0" borderId="42" xfId="193" applyFont="1" applyBorder="1" applyAlignment="1">
      <alignment horizontal="center"/>
    </xf>
    <xf numFmtId="168" fontId="48" fillId="0" borderId="42" xfId="194" applyFont="1" applyBorder="1"/>
    <xf numFmtId="168" fontId="49" fillId="23" borderId="42" xfId="194" applyFont="1" applyFill="1" applyBorder="1"/>
    <xf numFmtId="9" fontId="49" fillId="0" borderId="29" xfId="195" applyFont="1"/>
    <xf numFmtId="43" fontId="49" fillId="0" borderId="29" xfId="193" applyNumberFormat="1" applyFont="1"/>
    <xf numFmtId="168" fontId="49" fillId="0" borderId="42" xfId="194" applyFont="1" applyFill="1" applyBorder="1"/>
    <xf numFmtId="0" fontId="49" fillId="0" borderId="41" xfId="193" applyFont="1" applyFill="1" applyBorder="1" applyAlignment="1">
      <alignment wrapText="1"/>
    </xf>
    <xf numFmtId="0" fontId="49" fillId="0" borderId="42" xfId="193" applyFont="1" applyFill="1" applyBorder="1" applyAlignment="1">
      <alignment horizontal="center"/>
    </xf>
    <xf numFmtId="174" fontId="49" fillId="0" borderId="42" xfId="193" applyNumberFormat="1" applyFont="1" applyFill="1" applyBorder="1"/>
    <xf numFmtId="174" fontId="49" fillId="0" borderId="43" xfId="193" applyNumberFormat="1" applyFont="1" applyFill="1" applyBorder="1"/>
    <xf numFmtId="0" fontId="49" fillId="0" borderId="29" xfId="193" applyFont="1" applyFill="1"/>
    <xf numFmtId="185" fontId="49" fillId="0" borderId="42" xfId="193" applyNumberFormat="1" applyFont="1" applyFill="1" applyBorder="1"/>
    <xf numFmtId="168" fontId="49" fillId="23" borderId="42" xfId="194" applyFont="1" applyFill="1" applyBorder="1" applyAlignment="1">
      <alignment vertical="center"/>
    </xf>
    <xf numFmtId="168" fontId="49" fillId="0" borderId="42" xfId="194" applyFont="1" applyBorder="1" applyAlignment="1">
      <alignment vertical="center"/>
    </xf>
    <xf numFmtId="174" fontId="49" fillId="0" borderId="42" xfId="193" applyNumberFormat="1" applyFont="1" applyBorder="1" applyAlignment="1">
      <alignment vertical="center"/>
    </xf>
    <xf numFmtId="174" fontId="49" fillId="0" borderId="43" xfId="193" applyNumberFormat="1" applyFont="1" applyBorder="1" applyAlignment="1">
      <alignment vertical="center"/>
    </xf>
    <xf numFmtId="9" fontId="49" fillId="0" borderId="29" xfId="195" applyFont="1" applyAlignment="1">
      <alignment vertical="center"/>
    </xf>
    <xf numFmtId="168" fontId="49" fillId="0" borderId="42" xfId="194" applyFont="1" applyFill="1" applyBorder="1" applyAlignment="1">
      <alignment vertical="center"/>
    </xf>
    <xf numFmtId="174" fontId="49" fillId="0" borderId="42" xfId="193" applyNumberFormat="1" applyFont="1" applyFill="1" applyBorder="1" applyAlignment="1">
      <alignment vertical="center"/>
    </xf>
    <xf numFmtId="174" fontId="49" fillId="0" borderId="43" xfId="193" applyNumberFormat="1" applyFont="1" applyFill="1" applyBorder="1" applyAlignment="1">
      <alignment vertical="center"/>
    </xf>
    <xf numFmtId="174" fontId="49" fillId="0" borderId="29" xfId="193" applyNumberFormat="1" applyFont="1"/>
    <xf numFmtId="49" fontId="49" fillId="0" borderId="41" xfId="193" applyNumberFormat="1" applyFont="1" applyFill="1" applyBorder="1" applyAlignment="1">
      <alignment wrapText="1"/>
    </xf>
    <xf numFmtId="0" fontId="49" fillId="0" borderId="44" xfId="193" applyFont="1" applyBorder="1" applyAlignment="1">
      <alignment wrapText="1"/>
    </xf>
    <xf numFmtId="0" fontId="49" fillId="0" borderId="45" xfId="193" applyFont="1" applyBorder="1" applyAlignment="1">
      <alignment horizontal="center"/>
    </xf>
    <xf numFmtId="168" fontId="49" fillId="0" borderId="45" xfId="194" applyFont="1" applyFill="1" applyBorder="1"/>
    <xf numFmtId="174" fontId="49" fillId="0" borderId="45" xfId="193" applyNumberFormat="1" applyFont="1" applyFill="1" applyBorder="1"/>
    <xf numFmtId="174" fontId="49" fillId="0" borderId="46" xfId="193" applyNumberFormat="1" applyFont="1" applyFill="1" applyBorder="1"/>
    <xf numFmtId="0" fontId="47" fillId="0" borderId="29" xfId="193" applyFont="1"/>
    <xf numFmtId="168" fontId="49" fillId="23" borderId="45" xfId="194" applyFont="1" applyFill="1" applyBorder="1"/>
    <xf numFmtId="0" fontId="49" fillId="0" borderId="47" xfId="193" applyFont="1" applyBorder="1" applyAlignment="1">
      <alignment wrapText="1"/>
    </xf>
    <xf numFmtId="0" fontId="49" fillId="0" borderId="48" xfId="193" applyFont="1" applyBorder="1" applyAlignment="1">
      <alignment horizontal="center"/>
    </xf>
    <xf numFmtId="168" fontId="49" fillId="0" borderId="48" xfId="194" applyFont="1" applyBorder="1"/>
    <xf numFmtId="174" fontId="49" fillId="0" borderId="48" xfId="193" applyNumberFormat="1" applyFont="1" applyBorder="1"/>
    <xf numFmtId="174" fontId="49" fillId="0" borderId="49" xfId="193" applyNumberFormat="1" applyFont="1" applyBorder="1"/>
    <xf numFmtId="0" fontId="49" fillId="0" borderId="29" xfId="193" applyFont="1" applyAlignment="1">
      <alignment wrapText="1"/>
    </xf>
    <xf numFmtId="0" fontId="49" fillId="0" borderId="29" xfId="193" applyFont="1" applyAlignment="1">
      <alignment horizontal="center"/>
    </xf>
    <xf numFmtId="168" fontId="49" fillId="0" borderId="29" xfId="194" applyFont="1"/>
    <xf numFmtId="0" fontId="0" fillId="0" borderId="0" xfId="0" applyFont="1" applyAlignment="1">
      <alignment vertical="center"/>
    </xf>
    <xf numFmtId="2" fontId="6" fillId="0" borderId="3" xfId="0" applyNumberFormat="1" applyFont="1" applyBorder="1" applyAlignment="1">
      <alignment vertical="center"/>
    </xf>
    <xf numFmtId="2" fontId="7" fillId="0" borderId="3" xfId="0" applyNumberFormat="1" applyFont="1" applyBorder="1" applyAlignment="1">
      <alignment vertical="center"/>
    </xf>
    <xf numFmtId="0" fontId="23" fillId="0" borderId="29" xfId="171" applyFont="1" applyAlignment="1">
      <alignment vertical="center"/>
    </xf>
    <xf numFmtId="184" fontId="23" fillId="0" borderId="29" xfId="189" applyNumberFormat="1" applyFont="1" applyBorder="1" applyAlignment="1">
      <alignment vertical="center"/>
    </xf>
    <xf numFmtId="0" fontId="23" fillId="0" borderId="29" xfId="171" applyFont="1" applyBorder="1" applyAlignment="1">
      <alignment vertical="center"/>
    </xf>
    <xf numFmtId="0" fontId="27" fillId="0" borderId="29" xfId="171" applyFont="1" applyBorder="1" applyAlignment="1">
      <alignment horizontal="left" vertical="center"/>
    </xf>
    <xf numFmtId="0" fontId="27" fillId="0" borderId="29" xfId="171" applyFont="1" applyAlignment="1">
      <alignment horizontal="center" vertical="center"/>
    </xf>
    <xf numFmtId="0" fontId="27" fillId="0" borderId="29" xfId="171" applyFont="1" applyAlignment="1">
      <alignment vertical="center"/>
    </xf>
    <xf numFmtId="0" fontId="23" fillId="0" borderId="29" xfId="126" applyFont="1" applyAlignment="1">
      <alignment vertical="center"/>
    </xf>
    <xf numFmtId="184" fontId="23" fillId="0" borderId="29" xfId="189" applyNumberFormat="1" applyFont="1" applyFill="1" applyBorder="1" applyAlignment="1">
      <alignment horizontal="center" vertical="center"/>
    </xf>
    <xf numFmtId="0" fontId="23" fillId="0" borderId="29" xfId="171" applyFont="1" applyFill="1" applyBorder="1" applyAlignment="1">
      <alignment vertical="center"/>
    </xf>
    <xf numFmtId="0" fontId="23" fillId="0" borderId="29" xfId="171" applyFont="1" applyBorder="1" applyAlignment="1">
      <alignment horizontal="center" vertical="center"/>
    </xf>
    <xf numFmtId="0" fontId="23" fillId="0" borderId="29" xfId="171" applyFont="1" applyBorder="1" applyAlignment="1">
      <alignment horizontal="center" vertical="center" wrapText="1"/>
    </xf>
    <xf numFmtId="183" fontId="27" fillId="24" borderId="54" xfId="189" applyFont="1" applyFill="1" applyBorder="1" applyAlignment="1">
      <alignment vertical="center"/>
    </xf>
    <xf numFmtId="183" fontId="23" fillId="24" borderId="55" xfId="189" applyFont="1" applyFill="1" applyBorder="1" applyAlignment="1">
      <alignment vertical="center"/>
    </xf>
    <xf numFmtId="186" fontId="23" fillId="24" borderId="51" xfId="189" applyNumberFormat="1" applyFont="1" applyFill="1" applyBorder="1" applyAlignment="1">
      <alignment vertical="center"/>
    </xf>
    <xf numFmtId="0" fontId="23" fillId="0" borderId="29" xfId="171" applyFont="1" applyFill="1" applyAlignment="1">
      <alignment vertical="center"/>
    </xf>
    <xf numFmtId="183" fontId="23" fillId="0" borderId="29" xfId="189" applyFont="1" applyBorder="1" applyAlignment="1">
      <alignment vertical="center"/>
    </xf>
    <xf numFmtId="183" fontId="23" fillId="0" borderId="59" xfId="189" applyFont="1" applyBorder="1" applyAlignment="1">
      <alignment vertical="center"/>
    </xf>
    <xf numFmtId="183" fontId="27" fillId="0" borderId="59" xfId="189" applyFont="1" applyFill="1" applyBorder="1" applyAlignment="1">
      <alignment vertical="center"/>
    </xf>
    <xf numFmtId="183" fontId="27" fillId="0" borderId="59" xfId="189" applyFont="1" applyBorder="1" applyAlignment="1">
      <alignment vertical="center"/>
    </xf>
    <xf numFmtId="184" fontId="23" fillId="0" borderId="31" xfId="189" applyNumberFormat="1" applyFont="1" applyBorder="1" applyAlignment="1">
      <alignment vertical="center"/>
    </xf>
    <xf numFmtId="184" fontId="27" fillId="0" borderId="62" xfId="189" applyNumberFormat="1" applyFont="1" applyFill="1" applyBorder="1" applyAlignment="1">
      <alignment horizontal="right" vertical="center"/>
    </xf>
    <xf numFmtId="187" fontId="23" fillId="0" borderId="29" xfId="189" applyNumberFormat="1" applyFont="1" applyBorder="1" applyAlignment="1">
      <alignment vertical="center"/>
    </xf>
    <xf numFmtId="186" fontId="23" fillId="0" borderId="29" xfId="189" applyNumberFormat="1" applyFont="1" applyBorder="1" applyAlignment="1">
      <alignment vertical="center"/>
    </xf>
    <xf numFmtId="42" fontId="23" fillId="0" borderId="29" xfId="196" applyFont="1" applyAlignment="1">
      <alignment vertical="center"/>
    </xf>
    <xf numFmtId="0" fontId="27" fillId="0" borderId="55" xfId="171" applyFont="1" applyBorder="1" applyAlignment="1">
      <alignment horizontal="left" vertical="center"/>
    </xf>
    <xf numFmtId="184" fontId="27" fillId="0" borderId="55" xfId="189" applyNumberFormat="1" applyFont="1" applyFill="1" applyBorder="1" applyAlignment="1">
      <alignment horizontal="right" vertical="center"/>
    </xf>
    <xf numFmtId="183" fontId="23" fillId="0" borderId="54" xfId="189" applyFont="1" applyBorder="1" applyAlignment="1">
      <alignment vertical="center"/>
    </xf>
    <xf numFmtId="183" fontId="23" fillId="0" borderId="55" xfId="189" applyFont="1" applyBorder="1" applyAlignment="1">
      <alignment vertical="center"/>
    </xf>
    <xf numFmtId="184" fontId="23" fillId="0" borderId="51" xfId="189" applyNumberFormat="1" applyFont="1" applyBorder="1" applyAlignment="1">
      <alignment vertical="center"/>
    </xf>
    <xf numFmtId="184" fontId="26" fillId="0" borderId="57" xfId="189" applyNumberFormat="1" applyFont="1" applyFill="1" applyBorder="1" applyAlignment="1">
      <alignment vertical="center"/>
    </xf>
    <xf numFmtId="183" fontId="27" fillId="0" borderId="56" xfId="189" applyFont="1" applyBorder="1" applyAlignment="1">
      <alignment vertical="center"/>
    </xf>
    <xf numFmtId="0" fontId="23" fillId="0" borderId="29" xfId="171" applyFont="1" applyBorder="1" applyAlignment="1">
      <alignment horizontal="right" vertical="center"/>
    </xf>
    <xf numFmtId="9" fontId="27" fillId="0" borderId="29" xfId="140" applyFont="1" applyBorder="1" applyAlignment="1">
      <alignment horizontal="right" vertical="center"/>
    </xf>
    <xf numFmtId="183" fontId="27" fillId="0" borderId="29" xfId="189" applyFont="1" applyBorder="1" applyAlignment="1">
      <alignment horizontal="right" vertical="center"/>
    </xf>
    <xf numFmtId="184" fontId="26" fillId="0" borderId="60" xfId="189" applyNumberFormat="1" applyFont="1" applyFill="1" applyBorder="1" applyAlignment="1">
      <alignment vertical="center"/>
    </xf>
    <xf numFmtId="184" fontId="23" fillId="0" borderId="29" xfId="171" applyNumberFormat="1" applyFont="1" applyAlignment="1">
      <alignment vertical="center"/>
    </xf>
    <xf numFmtId="0" fontId="27" fillId="0" borderId="29" xfId="171" applyFont="1" applyBorder="1" applyAlignment="1">
      <alignment horizontal="center" vertical="center" wrapText="1"/>
    </xf>
    <xf numFmtId="183" fontId="23" fillId="0" borderId="63" xfId="189" applyFont="1" applyBorder="1" applyAlignment="1">
      <alignment vertical="top" wrapText="1"/>
    </xf>
    <xf numFmtId="0" fontId="28" fillId="0" borderId="61" xfId="171" applyFont="1" applyFill="1" applyBorder="1" applyAlignment="1">
      <alignment horizontal="center" vertical="center"/>
    </xf>
    <xf numFmtId="183" fontId="15" fillId="0" borderId="58" xfId="189" applyFont="1" applyBorder="1" applyAlignment="1">
      <alignment vertical="center"/>
    </xf>
    <xf numFmtId="0" fontId="23" fillId="0" borderId="56" xfId="126" applyFont="1" applyBorder="1" applyAlignment="1">
      <alignment vertical="center"/>
    </xf>
    <xf numFmtId="0" fontId="0" fillId="0" borderId="0" xfId="0"/>
    <xf numFmtId="189" fontId="0" fillId="0" borderId="0" xfId="0" applyNumberFormat="1"/>
    <xf numFmtId="189" fontId="0" fillId="0" borderId="32" xfId="0" applyNumberFormat="1" applyBorder="1" applyAlignment="1">
      <alignment horizontal="center"/>
    </xf>
    <xf numFmtId="0" fontId="0" fillId="0" borderId="32" xfId="0" applyBorder="1"/>
    <xf numFmtId="0" fontId="53" fillId="0" borderId="32" xfId="0" applyFont="1" applyBorder="1"/>
    <xf numFmtId="189" fontId="0" fillId="0" borderId="32" xfId="0" applyNumberFormat="1" applyBorder="1"/>
    <xf numFmtId="0" fontId="27" fillId="0" borderId="32" xfId="0" applyFont="1" applyBorder="1"/>
    <xf numFmtId="189" fontId="0" fillId="0" borderId="32" xfId="21" applyNumberFormat="1" applyFont="1" applyBorder="1" applyAlignment="1">
      <alignment horizontal="center"/>
    </xf>
    <xf numFmtId="2" fontId="0" fillId="0" borderId="32" xfId="0" applyNumberFormat="1" applyBorder="1"/>
    <xf numFmtId="0" fontId="0" fillId="0" borderId="32" xfId="0" applyBorder="1" applyAlignment="1">
      <alignment horizontal="left"/>
    </xf>
    <xf numFmtId="189" fontId="52" fillId="0" borderId="32" xfId="0" applyNumberFormat="1" applyFont="1" applyBorder="1"/>
    <xf numFmtId="0" fontId="15" fillId="0" borderId="32" xfId="0" applyFont="1" applyBorder="1"/>
    <xf numFmtId="0" fontId="0" fillId="0" borderId="32" xfId="0" applyBorder="1" applyAlignment="1">
      <alignment vertical="top" wrapText="1"/>
    </xf>
    <xf numFmtId="0" fontId="27" fillId="0" borderId="32" xfId="0" applyFont="1" applyBorder="1"/>
    <xf numFmtId="0" fontId="36" fillId="0" borderId="32" xfId="0" applyFont="1" applyBorder="1" applyAlignment="1">
      <alignment vertical="top" wrapText="1"/>
    </xf>
    <xf numFmtId="189" fontId="36" fillId="0" borderId="32" xfId="0" applyNumberFormat="1" applyFont="1" applyBorder="1" applyAlignment="1">
      <alignment horizontal="center"/>
    </xf>
    <xf numFmtId="2" fontId="36" fillId="0" borderId="32" xfId="0" applyNumberFormat="1" applyFont="1" applyBorder="1"/>
    <xf numFmtId="0" fontId="36" fillId="0" borderId="32" xfId="0" applyFont="1" applyBorder="1"/>
    <xf numFmtId="0" fontId="15" fillId="0" borderId="32" xfId="0" applyFont="1" applyBorder="1" applyAlignment="1">
      <alignment vertical="top" wrapText="1"/>
    </xf>
    <xf numFmtId="189" fontId="0" fillId="0" borderId="0" xfId="0" applyNumberFormat="1" applyFont="1" applyAlignment="1"/>
    <xf numFmtId="174" fontId="0" fillId="0" borderId="0" xfId="21" applyFont="1" applyBorder="1" applyAlignment="1"/>
    <xf numFmtId="183" fontId="23" fillId="0" borderId="32" xfId="189" applyFont="1" applyBorder="1" applyAlignment="1">
      <alignment horizontal="center" vertical="center"/>
    </xf>
    <xf numFmtId="187" fontId="23" fillId="0" borderId="32" xfId="189" applyNumberFormat="1" applyFont="1" applyBorder="1" applyAlignment="1">
      <alignment vertical="center"/>
    </xf>
    <xf numFmtId="183" fontId="23" fillId="0" borderId="32" xfId="189" applyFont="1" applyBorder="1" applyAlignment="1">
      <alignment horizontal="center" vertical="center" wrapText="1"/>
    </xf>
    <xf numFmtId="184" fontId="23" fillId="21" borderId="32" xfId="189" applyNumberFormat="1" applyFont="1" applyFill="1" applyBorder="1" applyAlignment="1">
      <alignment vertical="center"/>
    </xf>
    <xf numFmtId="1" fontId="23" fillId="0" borderId="32" xfId="189" applyNumberFormat="1" applyFont="1" applyBorder="1" applyAlignment="1">
      <alignment horizontal="center" vertical="center"/>
    </xf>
    <xf numFmtId="187" fontId="23" fillId="21" borderId="32" xfId="189" applyNumberFormat="1" applyFont="1" applyFill="1" applyBorder="1" applyAlignment="1">
      <alignment vertical="center"/>
    </xf>
    <xf numFmtId="187" fontId="23" fillId="21" borderId="32" xfId="189" applyNumberFormat="1" applyFont="1" applyFill="1" applyBorder="1" applyAlignment="1">
      <alignment horizontal="center" vertical="center"/>
    </xf>
    <xf numFmtId="190" fontId="23" fillId="0" borderId="32" xfId="189" applyNumberFormat="1" applyFont="1" applyBorder="1" applyAlignment="1">
      <alignment vertical="center"/>
    </xf>
    <xf numFmtId="183" fontId="23" fillId="0" borderId="70" xfId="189" applyFont="1" applyBorder="1" applyAlignment="1">
      <alignment vertical="top" wrapText="1"/>
    </xf>
    <xf numFmtId="0" fontId="27" fillId="0" borderId="32" xfId="0" applyFont="1" applyBorder="1"/>
    <xf numFmtId="0" fontId="55" fillId="0" borderId="0" xfId="0" applyFont="1" applyAlignment="1"/>
    <xf numFmtId="0" fontId="27" fillId="0" borderId="32" xfId="0" applyFont="1" applyBorder="1" applyAlignment="1">
      <alignment wrapText="1"/>
    </xf>
    <xf numFmtId="0" fontId="36" fillId="0" borderId="32" xfId="0" applyFont="1" applyBorder="1" applyAlignment="1">
      <alignment horizontal="left"/>
    </xf>
    <xf numFmtId="0" fontId="56" fillId="0" borderId="0" xfId="0" applyFont="1" applyAlignment="1">
      <alignment vertical="center"/>
    </xf>
    <xf numFmtId="0" fontId="23" fillId="0" borderId="32" xfId="171" applyFont="1" applyBorder="1" applyAlignment="1">
      <alignment vertical="center"/>
    </xf>
    <xf numFmtId="0" fontId="55" fillId="25" borderId="32" xfId="0" applyFont="1" applyFill="1" applyBorder="1" applyAlignment="1">
      <alignment horizontal="center" vertical="center"/>
    </xf>
    <xf numFmtId="187" fontId="23" fillId="24" borderId="55" xfId="189" applyNumberFormat="1" applyFont="1" applyFill="1" applyBorder="1" applyAlignment="1">
      <alignment vertical="center"/>
    </xf>
    <xf numFmtId="184" fontId="27" fillId="0" borderId="31" xfId="189" applyNumberFormat="1" applyFont="1" applyFill="1" applyBorder="1" applyAlignment="1">
      <alignment horizontal="right" vertical="center"/>
    </xf>
    <xf numFmtId="183" fontId="23" fillId="0" borderId="72" xfId="189" applyFont="1" applyBorder="1" applyAlignment="1">
      <alignment horizontal="center" vertical="center"/>
    </xf>
    <xf numFmtId="184" fontId="23" fillId="21" borderId="72" xfId="189" applyNumberFormat="1" applyFont="1" applyFill="1" applyBorder="1" applyAlignment="1">
      <alignment vertical="center"/>
    </xf>
    <xf numFmtId="187" fontId="23" fillId="0" borderId="72" xfId="189" applyNumberFormat="1" applyFont="1" applyBorder="1" applyAlignment="1">
      <alignment vertical="center"/>
    </xf>
    <xf numFmtId="187" fontId="23" fillId="0" borderId="72" xfId="189" applyNumberFormat="1" applyFont="1" applyBorder="1" applyAlignment="1">
      <alignment horizontal="center" vertical="center"/>
    </xf>
    <xf numFmtId="184" fontId="23" fillId="0" borderId="65" xfId="189" applyNumberFormat="1" applyFont="1" applyBorder="1" applyAlignment="1">
      <alignment vertical="center"/>
    </xf>
    <xf numFmtId="183" fontId="23" fillId="0" borderId="63" xfId="189" applyFont="1" applyBorder="1" applyAlignment="1">
      <alignment vertical="top" wrapText="1"/>
    </xf>
    <xf numFmtId="184" fontId="23" fillId="21" borderId="66" xfId="189" applyNumberFormat="1" applyFont="1" applyFill="1" applyBorder="1" applyAlignment="1">
      <alignment vertical="center"/>
    </xf>
    <xf numFmtId="184" fontId="23" fillId="0" borderId="66" xfId="189" applyNumberFormat="1" applyFont="1" applyBorder="1" applyAlignment="1">
      <alignment vertical="center"/>
    </xf>
    <xf numFmtId="183" fontId="23" fillId="0" borderId="73" xfId="189" applyFont="1" applyBorder="1" applyAlignment="1">
      <alignment horizontal="center" vertical="center"/>
    </xf>
    <xf numFmtId="184" fontId="23" fillId="21" borderId="73" xfId="189" applyNumberFormat="1" applyFont="1" applyFill="1" applyBorder="1" applyAlignment="1">
      <alignment vertical="center"/>
    </xf>
    <xf numFmtId="187" fontId="23" fillId="0" borderId="73" xfId="189" applyNumberFormat="1" applyFont="1" applyBorder="1" applyAlignment="1">
      <alignment vertical="center"/>
    </xf>
    <xf numFmtId="1" fontId="23" fillId="0" borderId="73" xfId="189" applyNumberFormat="1" applyFont="1" applyBorder="1" applyAlignment="1">
      <alignment horizontal="center" vertical="center"/>
    </xf>
    <xf numFmtId="184" fontId="23" fillId="0" borderId="67" xfId="189" applyNumberFormat="1" applyFont="1" applyBorder="1" applyAlignment="1">
      <alignment vertical="center"/>
    </xf>
    <xf numFmtId="0" fontId="27" fillId="0" borderId="29" xfId="171" applyFont="1" applyBorder="1" applyAlignment="1">
      <alignment vertical="center" wrapText="1"/>
    </xf>
    <xf numFmtId="0" fontId="28" fillId="0" borderId="61" xfId="171" applyFont="1" applyFill="1" applyBorder="1" applyAlignment="1">
      <alignment horizontal="center" vertical="center" wrapText="1"/>
    </xf>
    <xf numFmtId="0" fontId="23" fillId="0" borderId="56" xfId="171" applyFont="1" applyBorder="1" applyAlignment="1">
      <alignment vertical="center"/>
    </xf>
    <xf numFmtId="184" fontId="23" fillId="0" borderId="74" xfId="189" applyNumberFormat="1" applyFont="1" applyBorder="1" applyAlignment="1">
      <alignment vertical="center"/>
    </xf>
    <xf numFmtId="183" fontId="23" fillId="0" borderId="32" xfId="189" applyFont="1" applyBorder="1" applyAlignment="1">
      <alignment horizontal="left" vertical="top" wrapText="1"/>
    </xf>
    <xf numFmtId="183" fontId="23" fillId="0" borderId="32" xfId="189" applyFont="1" applyBorder="1" applyAlignment="1">
      <alignment vertical="center"/>
    </xf>
    <xf numFmtId="183" fontId="23" fillId="0" borderId="32" xfId="189" applyFont="1" applyFill="1" applyBorder="1" applyAlignment="1">
      <alignment horizontal="left" vertical="top" wrapText="1"/>
    </xf>
    <xf numFmtId="183" fontId="23" fillId="0" borderId="32" xfId="189" applyFont="1" applyFill="1" applyBorder="1" applyAlignment="1">
      <alignment horizontal="center" vertical="center"/>
    </xf>
    <xf numFmtId="183" fontId="23" fillId="0" borderId="32" xfId="189" applyFont="1" applyFill="1" applyBorder="1" applyAlignment="1">
      <alignment vertical="center"/>
    </xf>
    <xf numFmtId="183" fontId="23" fillId="0" borderId="32" xfId="189" applyFont="1" applyBorder="1" applyAlignment="1">
      <alignment horizontal="left" vertical="center" wrapText="1"/>
    </xf>
    <xf numFmtId="183" fontId="23" fillId="0" borderId="68" xfId="189" applyFont="1" applyBorder="1" applyAlignment="1">
      <alignment vertical="top" wrapText="1"/>
    </xf>
    <xf numFmtId="183" fontId="23" fillId="0" borderId="72" xfId="189" applyFont="1" applyBorder="1" applyAlignment="1">
      <alignment horizontal="left" vertical="top" wrapText="1"/>
    </xf>
    <xf numFmtId="183" fontId="23" fillId="0" borderId="72" xfId="189" applyFont="1" applyBorder="1" applyAlignment="1">
      <alignment vertical="center"/>
    </xf>
    <xf numFmtId="1" fontId="23" fillId="0" borderId="72" xfId="189" applyNumberFormat="1" applyFont="1" applyBorder="1" applyAlignment="1">
      <alignment horizontal="center" vertical="center"/>
    </xf>
    <xf numFmtId="0" fontId="57" fillId="0" borderId="59" xfId="171" applyFont="1" applyBorder="1" applyAlignment="1">
      <alignment horizontal="center" vertical="center"/>
    </xf>
    <xf numFmtId="0" fontId="0" fillId="0" borderId="29" xfId="0" applyFont="1" applyBorder="1" applyAlignment="1"/>
    <xf numFmtId="0" fontId="54" fillId="26" borderId="32" xfId="0" applyFont="1" applyFill="1" applyBorder="1" applyAlignment="1">
      <alignment horizontal="center" vertical="center"/>
    </xf>
    <xf numFmtId="0" fontId="54" fillId="26" borderId="32" xfId="0" applyFont="1" applyFill="1" applyBorder="1" applyAlignment="1">
      <alignment horizontal="center" vertical="center" wrapText="1"/>
    </xf>
    <xf numFmtId="189" fontId="54" fillId="26" borderId="32" xfId="0" applyNumberFormat="1" applyFont="1" applyFill="1" applyBorder="1" applyAlignment="1">
      <alignment horizontal="center" vertical="center"/>
    </xf>
    <xf numFmtId="183" fontId="23" fillId="24" borderId="29" xfId="189" applyFont="1" applyFill="1" applyBorder="1" applyAlignment="1">
      <alignment vertical="center"/>
    </xf>
    <xf numFmtId="186" fontId="23" fillId="24" borderId="57" xfId="189" applyNumberFormat="1" applyFont="1" applyFill="1" applyBorder="1" applyAlignment="1">
      <alignment vertical="center"/>
    </xf>
    <xf numFmtId="0" fontId="28" fillId="0" borderId="52" xfId="171" applyFont="1" applyFill="1" applyBorder="1" applyAlignment="1">
      <alignment horizontal="center" vertical="center"/>
    </xf>
    <xf numFmtId="0" fontId="28" fillId="0" borderId="68" xfId="171" applyFont="1" applyFill="1" applyBorder="1" applyAlignment="1">
      <alignment horizontal="center" vertical="center"/>
    </xf>
    <xf numFmtId="0" fontId="28" fillId="0" borderId="72" xfId="171" applyFont="1" applyFill="1" applyBorder="1" applyAlignment="1">
      <alignment horizontal="center" vertical="center"/>
    </xf>
    <xf numFmtId="0" fontId="28" fillId="0" borderId="65" xfId="171" applyFont="1" applyFill="1" applyBorder="1" applyAlignment="1">
      <alignment horizontal="center" vertical="center"/>
    </xf>
    <xf numFmtId="183" fontId="27" fillId="0" borderId="64" xfId="189" applyFont="1" applyBorder="1" applyAlignment="1">
      <alignment horizontal="center" vertical="center"/>
    </xf>
    <xf numFmtId="183" fontId="27" fillId="0" borderId="73" xfId="189" applyFont="1" applyBorder="1" applyAlignment="1">
      <alignment horizontal="center" vertical="center"/>
    </xf>
    <xf numFmtId="183" fontId="27" fillId="0" borderId="67" xfId="189" applyFont="1" applyBorder="1" applyAlignment="1">
      <alignment horizontal="center" vertical="center"/>
    </xf>
    <xf numFmtId="183" fontId="23" fillId="0" borderId="71" xfId="189" applyFont="1" applyBorder="1" applyAlignment="1">
      <alignment horizontal="center" vertical="center"/>
    </xf>
    <xf numFmtId="184" fontId="23" fillId="21" borderId="71" xfId="189" applyNumberFormat="1" applyFont="1" applyFill="1" applyBorder="1" applyAlignment="1">
      <alignment vertical="center"/>
    </xf>
    <xf numFmtId="183" fontId="23" fillId="0" borderId="71" xfId="189" applyFont="1" applyBorder="1" applyAlignment="1">
      <alignment vertical="center"/>
    </xf>
    <xf numFmtId="1" fontId="23" fillId="0" borderId="71" xfId="189" applyNumberFormat="1" applyFont="1" applyBorder="1" applyAlignment="1">
      <alignment horizontal="center" vertical="center"/>
    </xf>
    <xf numFmtId="184" fontId="23" fillId="0" borderId="75" xfId="189" applyNumberFormat="1" applyFont="1" applyBorder="1" applyAlignment="1">
      <alignment vertical="center"/>
    </xf>
    <xf numFmtId="183" fontId="23" fillId="0" borderId="71" xfId="189" applyFont="1" applyBorder="1" applyAlignment="1">
      <alignment horizontal="left" vertical="center" wrapText="1"/>
    </xf>
    <xf numFmtId="0" fontId="23" fillId="0" borderId="64" xfId="171" applyFont="1" applyBorder="1" applyAlignment="1">
      <alignment vertical="center"/>
    </xf>
    <xf numFmtId="0" fontId="23" fillId="0" borderId="73" xfId="171" applyFont="1" applyBorder="1" applyAlignment="1">
      <alignment vertical="center"/>
    </xf>
    <xf numFmtId="0" fontId="23" fillId="0" borderId="67" xfId="171" applyFont="1" applyBorder="1" applyAlignment="1">
      <alignment vertical="center"/>
    </xf>
    <xf numFmtId="0" fontId="27" fillId="0" borderId="33" xfId="3" applyFont="1" applyFill="1" applyBorder="1" applyAlignment="1">
      <alignment horizontal="center" vertical="center"/>
    </xf>
    <xf numFmtId="0" fontId="27" fillId="0" borderId="34" xfId="3" applyFont="1" applyFill="1" applyBorder="1" applyAlignment="1">
      <alignment horizontal="center" vertical="center"/>
    </xf>
    <xf numFmtId="0" fontId="30" fillId="17" borderId="29" xfId="1" applyFont="1" applyFill="1" applyBorder="1" applyAlignment="1">
      <alignment horizontal="center" vertical="center"/>
    </xf>
    <xf numFmtId="0" fontId="20" fillId="16" borderId="29" xfId="1" applyFill="1" applyBorder="1" applyAlignment="1">
      <alignment horizontal="center" vertical="center"/>
    </xf>
    <xf numFmtId="0" fontId="31" fillId="15" borderId="35" xfId="1" applyFont="1" applyFill="1" applyBorder="1" applyAlignment="1">
      <alignment horizontal="center" vertical="center"/>
    </xf>
    <xf numFmtId="0" fontId="31" fillId="15" borderId="29" xfId="1" applyFont="1" applyFill="1" applyBorder="1" applyAlignment="1">
      <alignment horizontal="center" vertical="center"/>
    </xf>
    <xf numFmtId="0" fontId="20" fillId="15" borderId="35" xfId="1" applyFill="1" applyBorder="1" applyAlignment="1">
      <alignment horizontal="center" vertical="center"/>
    </xf>
    <xf numFmtId="0" fontId="20" fillId="15" borderId="29" xfId="1" applyFill="1" applyBorder="1" applyAlignment="1">
      <alignment horizontal="center" vertical="center"/>
    </xf>
    <xf numFmtId="0" fontId="13" fillId="0" borderId="11" xfId="0" applyFont="1" applyBorder="1" applyAlignment="1">
      <alignment horizontal="left" wrapText="1"/>
    </xf>
    <xf numFmtId="0" fontId="8" fillId="0" borderId="13" xfId="0" applyFont="1" applyBorder="1"/>
    <xf numFmtId="0" fontId="13" fillId="0" borderId="11" xfId="0" applyFont="1" applyBorder="1" applyAlignment="1">
      <alignment horizontal="left"/>
    </xf>
    <xf numFmtId="0" fontId="16" fillId="0" borderId="11"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vertical="center"/>
    </xf>
    <xf numFmtId="0" fontId="0" fillId="0" borderId="0" xfId="0" applyAlignment="1">
      <alignment horizontal="left" vertical="top" wrapText="1"/>
    </xf>
    <xf numFmtId="0" fontId="23" fillId="0" borderId="29" xfId="171" applyFont="1" applyBorder="1" applyAlignment="1">
      <alignment horizontal="center" vertical="center" wrapText="1"/>
    </xf>
    <xf numFmtId="0" fontId="23" fillId="0" borderId="29" xfId="171" applyFont="1" applyBorder="1" applyAlignment="1">
      <alignment horizontal="center" vertical="center"/>
    </xf>
    <xf numFmtId="0" fontId="52" fillId="0" borderId="69" xfId="0" applyFont="1" applyBorder="1" applyAlignment="1">
      <alignment horizontal="center"/>
    </xf>
    <xf numFmtId="0" fontId="58" fillId="0" borderId="0" xfId="0" applyFont="1" applyAlignment="1">
      <alignment horizontal="center"/>
    </xf>
    <xf numFmtId="0" fontId="55" fillId="25" borderId="32" xfId="0" applyFont="1" applyFill="1" applyBorder="1" applyAlignment="1">
      <alignment horizontal="left" vertical="center" wrapText="1"/>
    </xf>
    <xf numFmtId="0" fontId="27" fillId="0" borderId="52" xfId="171" applyFont="1" applyBorder="1" applyAlignment="1">
      <alignment horizontal="center" vertical="center"/>
    </xf>
    <xf numFmtId="0" fontId="27" fillId="0" borderId="50" xfId="171" applyFont="1" applyBorder="1" applyAlignment="1">
      <alignment horizontal="center" vertical="center"/>
    </xf>
    <xf numFmtId="0" fontId="27" fillId="0" borderId="52" xfId="171" applyFont="1" applyBorder="1" applyAlignment="1">
      <alignment horizontal="center" vertical="center" wrapText="1"/>
    </xf>
    <xf numFmtId="0" fontId="27" fillId="0" borderId="53" xfId="171" applyFont="1" applyBorder="1" applyAlignment="1">
      <alignment horizontal="center" vertical="center" wrapText="1"/>
    </xf>
    <xf numFmtId="0" fontId="27" fillId="0" borderId="50" xfId="171" applyFont="1" applyBorder="1" applyAlignment="1">
      <alignment horizontal="center" vertical="center" wrapText="1"/>
    </xf>
    <xf numFmtId="0" fontId="57" fillId="0" borderId="29" xfId="171" applyFont="1" applyBorder="1" applyAlignment="1">
      <alignment horizontal="center" vertical="center"/>
    </xf>
    <xf numFmtId="0" fontId="27" fillId="0" borderId="58" xfId="171" applyFont="1" applyBorder="1" applyAlignment="1">
      <alignment horizontal="center" vertical="center"/>
    </xf>
    <xf numFmtId="0" fontId="27" fillId="0" borderId="59" xfId="171" applyFont="1" applyBorder="1" applyAlignment="1">
      <alignment horizontal="center" vertical="center"/>
    </xf>
    <xf numFmtId="0" fontId="50" fillId="0" borderId="56" xfId="171" applyFont="1" applyBorder="1" applyAlignment="1">
      <alignment horizontal="center" vertical="center"/>
    </xf>
    <xf numFmtId="0" fontId="50" fillId="0" borderId="29" xfId="171" applyFont="1" applyBorder="1" applyAlignment="1">
      <alignment horizontal="center" vertical="center"/>
    </xf>
    <xf numFmtId="183" fontId="27" fillId="0" borderId="58" xfId="189" applyFont="1" applyBorder="1" applyAlignment="1">
      <alignment horizontal="center" vertical="center"/>
    </xf>
    <xf numFmtId="183" fontId="27" fillId="0" borderId="59" xfId="189" applyFont="1" applyBorder="1" applyAlignment="1">
      <alignment horizontal="center" vertical="center"/>
    </xf>
    <xf numFmtId="183" fontId="23" fillId="0" borderId="64" xfId="189" applyFont="1" applyBorder="1" applyAlignment="1">
      <alignment vertical="top" wrapText="1"/>
    </xf>
    <xf numFmtId="183" fontId="23" fillId="0" borderId="73" xfId="189" applyFont="1" applyBorder="1" applyAlignment="1">
      <alignment vertical="top" wrapText="1"/>
    </xf>
    <xf numFmtId="183" fontId="23" fillId="0" borderId="56" xfId="189" applyFont="1" applyBorder="1" applyAlignment="1">
      <alignment horizontal="center" vertical="center"/>
    </xf>
    <xf numFmtId="183" fontId="23" fillId="0" borderId="29" xfId="189" applyFont="1" applyBorder="1" applyAlignment="1">
      <alignment horizontal="center" vertical="center"/>
    </xf>
    <xf numFmtId="0" fontId="27" fillId="0" borderId="53" xfId="171" applyFont="1" applyBorder="1" applyAlignment="1">
      <alignment horizontal="center" vertical="center"/>
    </xf>
    <xf numFmtId="183" fontId="23" fillId="0" borderId="68" xfId="189" applyFont="1" applyBorder="1" applyAlignment="1">
      <alignment vertical="top" wrapText="1"/>
    </xf>
    <xf numFmtId="183" fontId="23" fillId="0" borderId="72" xfId="189" applyFont="1" applyBorder="1" applyAlignment="1">
      <alignment vertical="top" wrapText="1"/>
    </xf>
    <xf numFmtId="183" fontId="23" fillId="0" borderId="63" xfId="189" applyFont="1" applyBorder="1" applyAlignment="1">
      <alignment vertical="top" wrapText="1"/>
    </xf>
    <xf numFmtId="183" fontId="23" fillId="0" borderId="32" xfId="189" applyFont="1" applyBorder="1" applyAlignment="1">
      <alignment vertical="top" wrapText="1"/>
    </xf>
    <xf numFmtId="183" fontId="23" fillId="0" borderId="63" xfId="189" applyFont="1" applyBorder="1" applyAlignment="1">
      <alignment horizontal="left" vertical="top" wrapText="1"/>
    </xf>
    <xf numFmtId="183" fontId="23" fillId="0" borderId="32" xfId="189" applyFont="1" applyBorder="1" applyAlignment="1">
      <alignment horizontal="left" vertical="top" wrapText="1"/>
    </xf>
    <xf numFmtId="0" fontId="14" fillId="2" borderId="11" xfId="0" applyFont="1" applyFill="1" applyBorder="1" applyAlignment="1">
      <alignment horizontal="center" vertical="center"/>
    </xf>
    <xf numFmtId="0" fontId="8" fillId="0" borderId="12" xfId="0" applyFont="1" applyBorder="1"/>
    <xf numFmtId="0" fontId="14" fillId="2" borderId="6" xfId="0" applyFont="1" applyFill="1" applyBorder="1" applyAlignment="1">
      <alignment horizontal="center" vertical="center" wrapText="1"/>
    </xf>
    <xf numFmtId="0" fontId="8" fillId="0" borderId="7" xfId="0" applyFont="1" applyBorder="1"/>
    <xf numFmtId="0" fontId="8" fillId="0" borderId="9" xfId="0" applyFont="1" applyBorder="1"/>
    <xf numFmtId="0" fontId="9"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9" xfId="0" applyFont="1" applyBorder="1"/>
    <xf numFmtId="0" fontId="8" fillId="0" borderId="20" xfId="0" applyFont="1" applyBorder="1"/>
    <xf numFmtId="0" fontId="7" fillId="0" borderId="2" xfId="0" applyFont="1" applyBorder="1" applyAlignment="1">
      <alignment horizontal="center" vertical="center" wrapText="1"/>
    </xf>
    <xf numFmtId="0" fontId="8" fillId="0" borderId="2" xfId="0" applyFont="1" applyBorder="1"/>
    <xf numFmtId="0" fontId="14"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0" fillId="0" borderId="6" xfId="0" applyFont="1" applyBorder="1" applyAlignment="1">
      <alignment horizontal="left" vertical="top" wrapText="1"/>
    </xf>
    <xf numFmtId="49" fontId="12" fillId="0" borderId="6" xfId="0" applyNumberFormat="1" applyFont="1" applyBorder="1" applyAlignment="1">
      <alignment horizontal="center" vertical="top" wrapText="1"/>
    </xf>
    <xf numFmtId="49" fontId="13" fillId="0" borderId="6" xfId="0" applyNumberFormat="1" applyFont="1" applyBorder="1" applyAlignment="1">
      <alignment horizontal="center" vertical="top" wrapText="1"/>
    </xf>
    <xf numFmtId="0" fontId="0" fillId="5" borderId="6" xfId="0" applyFont="1" applyFill="1" applyBorder="1" applyAlignment="1">
      <alignment horizontal="left" vertical="top" wrapText="1"/>
    </xf>
    <xf numFmtId="0" fontId="48" fillId="0" borderId="38" xfId="193" applyFont="1" applyBorder="1" applyAlignment="1">
      <alignment horizontal="center" wrapText="1"/>
    </xf>
    <xf numFmtId="0" fontId="48" fillId="0" borderId="39" xfId="193" applyFont="1" applyBorder="1" applyAlignment="1">
      <alignment horizontal="center" wrapText="1"/>
    </xf>
    <xf numFmtId="0" fontId="48" fillId="0" borderId="40" xfId="193" applyFont="1" applyBorder="1" applyAlignment="1">
      <alignment horizontal="center" wrapText="1"/>
    </xf>
    <xf numFmtId="0" fontId="48" fillId="0" borderId="41" xfId="193" applyFont="1" applyBorder="1" applyAlignment="1">
      <alignment horizontal="center" wrapText="1"/>
    </xf>
    <xf numFmtId="0" fontId="48" fillId="0" borderId="42" xfId="193" applyFont="1" applyBorder="1" applyAlignment="1">
      <alignment horizontal="center" wrapText="1"/>
    </xf>
    <xf numFmtId="0" fontId="48" fillId="0" borderId="43" xfId="193" applyFont="1" applyBorder="1" applyAlignment="1">
      <alignment horizontal="center" wrapText="1"/>
    </xf>
    <xf numFmtId="191" fontId="23" fillId="0" borderId="32" xfId="189" applyNumberFormat="1" applyFont="1" applyBorder="1" applyAlignment="1">
      <alignment horizontal="center" vertical="center"/>
    </xf>
  </cellXfs>
  <cellStyles count="204">
    <cellStyle name="0,0_x000d__x000a_NA_x000d__x000a_" xfId="160" xr:uid="{00000000-0005-0000-0000-000000000000}"/>
    <cellStyle name="Encabezado 1 2" xfId="12" xr:uid="{00000000-0005-0000-0000-000001000000}"/>
    <cellStyle name="Énfasis3 2" xfId="5" xr:uid="{00000000-0005-0000-0000-000002000000}"/>
    <cellStyle name="Énfasis4 2" xfId="6" xr:uid="{00000000-0005-0000-0000-000003000000}"/>
    <cellStyle name="Estilo 1" xfId="161" xr:uid="{00000000-0005-0000-0000-000004000000}"/>
    <cellStyle name="Euro" xfId="162" xr:uid="{00000000-0005-0000-0000-000005000000}"/>
    <cellStyle name="formato venta descripcion" xfId="163" xr:uid="{00000000-0005-0000-0000-000006000000}"/>
    <cellStyle name="Hipervínculo" xfId="7" builtinId="8" customBuiltin="1"/>
    <cellStyle name="Hipervínculo visitado" xfId="8" builtinId="9" customBuiltin="1"/>
    <cellStyle name="Millares" xfId="21" xr:uid="{00000000-0005-0000-0000-000009000000}"/>
    <cellStyle name="Millares [0]" xfId="22" xr:uid="{00000000-0005-0000-0000-00000A000000}"/>
    <cellStyle name="Millares [0] 10" xfId="120" xr:uid="{00000000-0005-0000-0000-00000B000000}"/>
    <cellStyle name="Millares [0] 11" xfId="199" xr:uid="{00000000-0005-0000-0000-00000C000000}"/>
    <cellStyle name="Millares [0] 2" xfId="23" xr:uid="{00000000-0005-0000-0000-00000D000000}"/>
    <cellStyle name="Millares [0] 2 2" xfId="48" xr:uid="{00000000-0005-0000-0000-00000E000000}"/>
    <cellStyle name="Millares [0] 2 3" xfId="61" xr:uid="{00000000-0005-0000-0000-00000F000000}"/>
    <cellStyle name="Millares [0] 2 4" xfId="74" xr:uid="{00000000-0005-0000-0000-000010000000}"/>
    <cellStyle name="Millares [0] 2 5" xfId="87" xr:uid="{00000000-0005-0000-0000-000011000000}"/>
    <cellStyle name="Millares [0] 2 6" xfId="101" xr:uid="{00000000-0005-0000-0000-000012000000}"/>
    <cellStyle name="Millares [0] 2 7" xfId="111" xr:uid="{00000000-0005-0000-0000-000013000000}"/>
    <cellStyle name="Millares [0] 2 8" xfId="121" xr:uid="{00000000-0005-0000-0000-000014000000}"/>
    <cellStyle name="Millares [0] 2 9" xfId="132" xr:uid="{00000000-0005-0000-0000-000015000000}"/>
    <cellStyle name="Millares [0] 3" xfId="15" xr:uid="{00000000-0005-0000-0000-000016000000}"/>
    <cellStyle name="Millares [0] 3 2" xfId="40" xr:uid="{00000000-0005-0000-0000-000017000000}"/>
    <cellStyle name="Millares [0] 3 3" xfId="53" xr:uid="{00000000-0005-0000-0000-000018000000}"/>
    <cellStyle name="Millares [0] 3 4" xfId="66" xr:uid="{00000000-0005-0000-0000-000019000000}"/>
    <cellStyle name="Millares [0] 3 5" xfId="79" xr:uid="{00000000-0005-0000-0000-00001A000000}"/>
    <cellStyle name="Millares [0] 3 6" xfId="92" xr:uid="{00000000-0005-0000-0000-00001B000000}"/>
    <cellStyle name="Millares [0] 3 7" xfId="105" xr:uid="{00000000-0005-0000-0000-00001C000000}"/>
    <cellStyle name="Millares [0] 3 8" xfId="116" xr:uid="{00000000-0005-0000-0000-00001D000000}"/>
    <cellStyle name="Millares [0] 3 9" xfId="155" xr:uid="{00000000-0005-0000-0000-00001E000000}"/>
    <cellStyle name="Millares [0] 4" xfId="47" xr:uid="{00000000-0005-0000-0000-00001F000000}"/>
    <cellStyle name="Millares [0] 5" xfId="60" xr:uid="{00000000-0005-0000-0000-000020000000}"/>
    <cellStyle name="Millares [0] 6" xfId="73" xr:uid="{00000000-0005-0000-0000-000021000000}"/>
    <cellStyle name="Millares [0] 7" xfId="86" xr:uid="{00000000-0005-0000-0000-000022000000}"/>
    <cellStyle name="Millares [0] 8" xfId="100" xr:uid="{00000000-0005-0000-0000-000023000000}"/>
    <cellStyle name="Millares [0] 9" xfId="110" xr:uid="{00000000-0005-0000-0000-000024000000}"/>
    <cellStyle name="Millares 10" xfId="164" xr:uid="{00000000-0005-0000-0000-000025000000}"/>
    <cellStyle name="Millares 2" xfId="16" xr:uid="{00000000-0005-0000-0000-000026000000}"/>
    <cellStyle name="Millares 2 2" xfId="165" xr:uid="{00000000-0005-0000-0000-000027000000}"/>
    <cellStyle name="Millares 2 3" xfId="145" xr:uid="{00000000-0005-0000-0000-000028000000}"/>
    <cellStyle name="Millares 2 4" xfId="137" xr:uid="{00000000-0005-0000-0000-000029000000}"/>
    <cellStyle name="Millares 3" xfId="14" xr:uid="{00000000-0005-0000-0000-00002A000000}"/>
    <cellStyle name="Millares 3 10" xfId="115" xr:uid="{00000000-0005-0000-0000-00002B000000}"/>
    <cellStyle name="Millares 3 11" xfId="127" xr:uid="{00000000-0005-0000-0000-00002C000000}"/>
    <cellStyle name="Millares 3 2" xfId="143" xr:uid="{00000000-0005-0000-0000-00002D000000}"/>
    <cellStyle name="Millares 3 3" xfId="156" xr:uid="{00000000-0005-0000-0000-00002E000000}"/>
    <cellStyle name="Millares 3 4" xfId="39" xr:uid="{00000000-0005-0000-0000-00002F000000}"/>
    <cellStyle name="Millares 3 5" xfId="52" xr:uid="{00000000-0005-0000-0000-000030000000}"/>
    <cellStyle name="Millares 3 6" xfId="65" xr:uid="{00000000-0005-0000-0000-000031000000}"/>
    <cellStyle name="Millares 3 7" xfId="78" xr:uid="{00000000-0005-0000-0000-000032000000}"/>
    <cellStyle name="Millares 3 8" xfId="91" xr:uid="{00000000-0005-0000-0000-000033000000}"/>
    <cellStyle name="Millares 3 9" xfId="104" xr:uid="{00000000-0005-0000-0000-000034000000}"/>
    <cellStyle name="Millares 4" xfId="9" xr:uid="{00000000-0005-0000-0000-000035000000}"/>
    <cellStyle name="Millares 4 2" xfId="139" xr:uid="{00000000-0005-0000-0000-000036000000}"/>
    <cellStyle name="Millares 5" xfId="141" xr:uid="{00000000-0005-0000-0000-000037000000}"/>
    <cellStyle name="Millares 6" xfId="128" xr:uid="{00000000-0005-0000-0000-000038000000}"/>
    <cellStyle name="Millares 7" xfId="192" xr:uid="{00000000-0005-0000-0000-000039000000}"/>
    <cellStyle name="Millares 8" xfId="198" xr:uid="{00000000-0005-0000-0000-00003A000000}"/>
    <cellStyle name="Millares_Costos Interventoria BELMONTE" xfId="189" xr:uid="{00000000-0005-0000-0000-00003B000000}"/>
    <cellStyle name="Moneda [0]" xfId="24" xr:uid="{00000000-0005-0000-0000-00003D000000}"/>
    <cellStyle name="Moneda [0] 10" xfId="122" xr:uid="{00000000-0005-0000-0000-00003E000000}"/>
    <cellStyle name="Moneda [0] 11" xfId="196" xr:uid="{00000000-0005-0000-0000-00003F000000}"/>
    <cellStyle name="Moneda [0] 2" xfId="25" xr:uid="{00000000-0005-0000-0000-000040000000}"/>
    <cellStyle name="Moneda [0] 2 2" xfId="50" xr:uid="{00000000-0005-0000-0000-000041000000}"/>
    <cellStyle name="Moneda [0] 2 3" xfId="63" xr:uid="{00000000-0005-0000-0000-000042000000}"/>
    <cellStyle name="Moneda [0] 2 4" xfId="76" xr:uid="{00000000-0005-0000-0000-000043000000}"/>
    <cellStyle name="Moneda [0] 2 5" xfId="89" xr:uid="{00000000-0005-0000-0000-000044000000}"/>
    <cellStyle name="Moneda [0] 2 6" xfId="103" xr:uid="{00000000-0005-0000-0000-000045000000}"/>
    <cellStyle name="Moneda [0] 2 7" xfId="113" xr:uid="{00000000-0005-0000-0000-000046000000}"/>
    <cellStyle name="Moneda [0] 2 8" xfId="123" xr:uid="{00000000-0005-0000-0000-000047000000}"/>
    <cellStyle name="Moneda [0] 2 9" xfId="142" xr:uid="{00000000-0005-0000-0000-000048000000}"/>
    <cellStyle name="Moneda [0] 3" xfId="18" xr:uid="{00000000-0005-0000-0000-000049000000}"/>
    <cellStyle name="Moneda [0] 3 2" xfId="43" xr:uid="{00000000-0005-0000-0000-00004A000000}"/>
    <cellStyle name="Moneda [0] 3 3" xfId="56" xr:uid="{00000000-0005-0000-0000-00004B000000}"/>
    <cellStyle name="Moneda [0] 3 4" xfId="69" xr:uid="{00000000-0005-0000-0000-00004C000000}"/>
    <cellStyle name="Moneda [0] 3 5" xfId="82" xr:uid="{00000000-0005-0000-0000-00004D000000}"/>
    <cellStyle name="Moneda [0] 3 6" xfId="95" xr:uid="{00000000-0005-0000-0000-00004E000000}"/>
    <cellStyle name="Moneda [0] 3 7" xfId="108" xr:uid="{00000000-0005-0000-0000-00004F000000}"/>
    <cellStyle name="Moneda [0] 3 8" xfId="118" xr:uid="{00000000-0005-0000-0000-000050000000}"/>
    <cellStyle name="Moneda [0] 4" xfId="49" xr:uid="{00000000-0005-0000-0000-000051000000}"/>
    <cellStyle name="Moneda [0] 5" xfId="62" xr:uid="{00000000-0005-0000-0000-000052000000}"/>
    <cellStyle name="Moneda [0] 6" xfId="75" xr:uid="{00000000-0005-0000-0000-000053000000}"/>
    <cellStyle name="Moneda [0] 7" xfId="88" xr:uid="{00000000-0005-0000-0000-000054000000}"/>
    <cellStyle name="Moneda [0] 8" xfId="102" xr:uid="{00000000-0005-0000-0000-000055000000}"/>
    <cellStyle name="Moneda [0] 9" xfId="112" xr:uid="{00000000-0005-0000-0000-000056000000}"/>
    <cellStyle name="Moneda 10" xfId="85" xr:uid="{00000000-0005-0000-0000-000057000000}"/>
    <cellStyle name="Moneda 11" xfId="98" xr:uid="{00000000-0005-0000-0000-000058000000}"/>
    <cellStyle name="Moneda 12" xfId="109" xr:uid="{00000000-0005-0000-0000-000059000000}"/>
    <cellStyle name="Moneda 13" xfId="119" xr:uid="{00000000-0005-0000-0000-00005A000000}"/>
    <cellStyle name="Moneda 14" xfId="125" xr:uid="{00000000-0005-0000-0000-00005B000000}"/>
    <cellStyle name="Moneda 15" xfId="194" xr:uid="{00000000-0005-0000-0000-00005C000000}"/>
    <cellStyle name="Moneda 2" xfId="150" xr:uid="{00000000-0005-0000-0000-00005D000000}"/>
    <cellStyle name="Moneda 2 2" xfId="146" xr:uid="{00000000-0005-0000-0000-00005E000000}"/>
    <cellStyle name="Moneda 2 3" xfId="166" xr:uid="{00000000-0005-0000-0000-00005F000000}"/>
    <cellStyle name="Moneda 2 3 2" xfId="183" xr:uid="{00000000-0005-0000-0000-000060000000}"/>
    <cellStyle name="Moneda 2 4" xfId="130" xr:uid="{00000000-0005-0000-0000-000061000000}"/>
    <cellStyle name="Moneda 2 53" xfId="167" xr:uid="{00000000-0005-0000-0000-000062000000}"/>
    <cellStyle name="Moneda 3" xfId="4" xr:uid="{00000000-0005-0000-0000-000063000000}"/>
    <cellStyle name="Moneda 3 10" xfId="168" xr:uid="{00000000-0005-0000-0000-000064000000}"/>
    <cellStyle name="Moneda 3 2" xfId="169" xr:uid="{00000000-0005-0000-0000-000065000000}"/>
    <cellStyle name="Moneda 3 2 2" xfId="184" xr:uid="{00000000-0005-0000-0000-000066000000}"/>
    <cellStyle name="Moneda 3 3" xfId="30" xr:uid="{00000000-0005-0000-0000-000067000000}"/>
    <cellStyle name="Moneda 3 4" xfId="27" xr:uid="{00000000-0005-0000-0000-000068000000}"/>
    <cellStyle name="Moneda 3 5" xfId="37" xr:uid="{00000000-0005-0000-0000-000069000000}"/>
    <cellStyle name="Moneda 3 6" xfId="31" xr:uid="{00000000-0005-0000-0000-00006A000000}"/>
    <cellStyle name="Moneda 3 7" xfId="35" xr:uid="{00000000-0005-0000-0000-00006B000000}"/>
    <cellStyle name="Moneda 3 8" xfId="33" xr:uid="{00000000-0005-0000-0000-00006C000000}"/>
    <cellStyle name="Moneda 3 9" xfId="93" xr:uid="{00000000-0005-0000-0000-00006D000000}"/>
    <cellStyle name="Moneda 4" xfId="170" xr:uid="{00000000-0005-0000-0000-00006E000000}"/>
    <cellStyle name="Moneda 4 2" xfId="185" xr:uid="{00000000-0005-0000-0000-00006F000000}"/>
    <cellStyle name="Moneda 5" xfId="153" xr:uid="{00000000-0005-0000-0000-000070000000}"/>
    <cellStyle name="Moneda 6" xfId="187" xr:uid="{00000000-0005-0000-0000-000071000000}"/>
    <cellStyle name="Moneda 7" xfId="46" xr:uid="{00000000-0005-0000-0000-000072000000}"/>
    <cellStyle name="Moneda 8" xfId="59" xr:uid="{00000000-0005-0000-0000-000073000000}"/>
    <cellStyle name="Moneda 9" xfId="72" xr:uid="{00000000-0005-0000-0000-000074000000}"/>
    <cellStyle name="Normal" xfId="0" builtinId="0"/>
    <cellStyle name="Normal 10" xfId="133" xr:uid="{00000000-0005-0000-0000-000077000000}"/>
    <cellStyle name="Normal 10 2" xfId="158" xr:uid="{00000000-0005-0000-0000-000078000000}"/>
    <cellStyle name="Normal 11" xfId="26" xr:uid="{00000000-0005-0000-0000-000079000000}"/>
    <cellStyle name="Normal 12" xfId="38" xr:uid="{00000000-0005-0000-0000-00007A000000}"/>
    <cellStyle name="Normal 13" xfId="51" xr:uid="{00000000-0005-0000-0000-00007B000000}"/>
    <cellStyle name="Normal 14" xfId="64" xr:uid="{00000000-0005-0000-0000-00007C000000}"/>
    <cellStyle name="Normal 15" xfId="77" xr:uid="{00000000-0005-0000-0000-00007D000000}"/>
    <cellStyle name="Normal 16" xfId="90" xr:uid="{00000000-0005-0000-0000-00007E000000}"/>
    <cellStyle name="Normal 17" xfId="106" xr:uid="{00000000-0005-0000-0000-00007F000000}"/>
    <cellStyle name="Normal 18" xfId="124" xr:uid="{00000000-0005-0000-0000-000080000000}"/>
    <cellStyle name="Normal 19" xfId="190" xr:uid="{00000000-0005-0000-0000-000081000000}"/>
    <cellStyle name="Normal 2" xfId="1" xr:uid="{00000000-0005-0000-0000-000082000000}"/>
    <cellStyle name="Normal 2 10" xfId="171" xr:uid="{00000000-0005-0000-0000-000083000000}"/>
    <cellStyle name="Normal 2 13" xfId="172" xr:uid="{00000000-0005-0000-0000-000084000000}"/>
    <cellStyle name="Normal 2 2" xfId="19" xr:uid="{00000000-0005-0000-0000-000085000000}"/>
    <cellStyle name="Normal 2 2 2" xfId="138" xr:uid="{00000000-0005-0000-0000-000086000000}"/>
    <cellStyle name="Normal 2 2 3" xfId="136" xr:uid="{00000000-0005-0000-0000-000087000000}"/>
    <cellStyle name="Normal 2 3" xfId="17" xr:uid="{00000000-0005-0000-0000-000088000000}"/>
    <cellStyle name="Normal 2 3 2" xfId="42" xr:uid="{00000000-0005-0000-0000-000089000000}"/>
    <cellStyle name="Normal 2 3 3" xfId="55" xr:uid="{00000000-0005-0000-0000-00008A000000}"/>
    <cellStyle name="Normal 2 3 4" xfId="68" xr:uid="{00000000-0005-0000-0000-00008B000000}"/>
    <cellStyle name="Normal 2 3 5" xfId="81" xr:uid="{00000000-0005-0000-0000-00008C000000}"/>
    <cellStyle name="Normal 2 3 6" xfId="94" xr:uid="{00000000-0005-0000-0000-00008D000000}"/>
    <cellStyle name="Normal 2 3 7" xfId="107" xr:uid="{00000000-0005-0000-0000-00008E000000}"/>
    <cellStyle name="Normal 2 3 8" xfId="117" xr:uid="{00000000-0005-0000-0000-00008F000000}"/>
    <cellStyle name="Normal 2 3 9" xfId="173" xr:uid="{00000000-0005-0000-0000-000090000000}"/>
    <cellStyle name="Normal 2 4" xfId="149" xr:uid="{00000000-0005-0000-0000-000091000000}"/>
    <cellStyle name="Normal 2 7" xfId="174" xr:uid="{00000000-0005-0000-0000-000092000000}"/>
    <cellStyle name="Normal 2 9" xfId="175" xr:uid="{00000000-0005-0000-0000-000093000000}"/>
    <cellStyle name="Normal 20" xfId="193" xr:uid="{00000000-0005-0000-0000-000094000000}"/>
    <cellStyle name="Normal 21" xfId="197" xr:uid="{00000000-0005-0000-0000-000095000000}"/>
    <cellStyle name="Normal 22" xfId="201" xr:uid="{00000000-0005-0000-0000-000096000000}"/>
    <cellStyle name="Normal 3" xfId="126" xr:uid="{00000000-0005-0000-0000-000097000000}"/>
    <cellStyle name="Normal 3 2" xfId="151" xr:uid="{00000000-0005-0000-0000-000098000000}"/>
    <cellStyle name="Normal 3 2 2" xfId="182" xr:uid="{00000000-0005-0000-0000-000099000000}"/>
    <cellStyle name="Normal 3 3" xfId="154" xr:uid="{00000000-0005-0000-0000-00009A000000}"/>
    <cellStyle name="Normal 30" xfId="176" xr:uid="{00000000-0005-0000-0000-00009B000000}"/>
    <cellStyle name="Normal 4" xfId="3" xr:uid="{00000000-0005-0000-0000-00009C000000}"/>
    <cellStyle name="Normal 4 10" xfId="177" xr:uid="{00000000-0005-0000-0000-00009D000000}"/>
    <cellStyle name="Normal 4 2" xfId="148" xr:uid="{00000000-0005-0000-0000-00009E000000}"/>
    <cellStyle name="Normal 4 3" xfId="29" xr:uid="{00000000-0005-0000-0000-00009F000000}"/>
    <cellStyle name="Normal 4 4" xfId="44" xr:uid="{00000000-0005-0000-0000-0000A0000000}"/>
    <cellStyle name="Normal 4 5" xfId="57" xr:uid="{00000000-0005-0000-0000-0000A1000000}"/>
    <cellStyle name="Normal 4 5 2" xfId="147" xr:uid="{00000000-0005-0000-0000-0000A2000000}"/>
    <cellStyle name="Normal 4 6" xfId="70" xr:uid="{00000000-0005-0000-0000-0000A3000000}"/>
    <cellStyle name="Normal 4 7" xfId="83" xr:uid="{00000000-0005-0000-0000-0000A4000000}"/>
    <cellStyle name="Normal 4 8" xfId="96" xr:uid="{00000000-0005-0000-0000-0000A5000000}"/>
    <cellStyle name="Normal 4 9" xfId="99" xr:uid="{00000000-0005-0000-0000-0000A6000000}"/>
    <cellStyle name="Normal 5" xfId="10" xr:uid="{00000000-0005-0000-0000-0000A7000000}"/>
    <cellStyle name="Normal 5 2" xfId="36" xr:uid="{00000000-0005-0000-0000-0000A8000000}"/>
    <cellStyle name="Normal 5 2 2" xfId="203" xr:uid="{00000000-0005-0000-0000-0000A9000000}"/>
    <cellStyle name="Normal 5 3" xfId="32" xr:uid="{00000000-0005-0000-0000-0000AA000000}"/>
    <cellStyle name="Normal 5 4" xfId="41" xr:uid="{00000000-0005-0000-0000-0000AB000000}"/>
    <cellStyle name="Normal 5 5" xfId="54" xr:uid="{00000000-0005-0000-0000-0000AC000000}"/>
    <cellStyle name="Normal 5 6" xfId="67" xr:uid="{00000000-0005-0000-0000-0000AD000000}"/>
    <cellStyle name="Normal 5 7" xfId="80" xr:uid="{00000000-0005-0000-0000-0000AE000000}"/>
    <cellStyle name="Normal 5 8" xfId="114" xr:uid="{00000000-0005-0000-0000-0000AF000000}"/>
    <cellStyle name="Normal 5 9" xfId="144" xr:uid="{00000000-0005-0000-0000-0000B0000000}"/>
    <cellStyle name="Normal 56" xfId="178" xr:uid="{00000000-0005-0000-0000-0000B1000000}"/>
    <cellStyle name="Normal 6" xfId="129" xr:uid="{00000000-0005-0000-0000-0000B2000000}"/>
    <cellStyle name="Normal 6 2" xfId="135" xr:uid="{00000000-0005-0000-0000-0000B3000000}"/>
    <cellStyle name="Normal 7" xfId="179" xr:uid="{00000000-0005-0000-0000-0000B4000000}"/>
    <cellStyle name="Normal 8" xfId="180" xr:uid="{00000000-0005-0000-0000-0000B5000000}"/>
    <cellStyle name="Normal 9" xfId="186" xr:uid="{00000000-0005-0000-0000-0000B6000000}"/>
    <cellStyle name="Notas 2" xfId="181" xr:uid="{00000000-0005-0000-0000-0000B8000000}"/>
    <cellStyle name="Porcentaje 2" xfId="20" xr:uid="{00000000-0005-0000-0000-0000BA000000}"/>
    <cellStyle name="Porcentaje 2 2" xfId="134" xr:uid="{00000000-0005-0000-0000-0000BB000000}"/>
    <cellStyle name="Porcentaje 2 3" xfId="159" xr:uid="{00000000-0005-0000-0000-0000BC000000}"/>
    <cellStyle name="Porcentaje 3" xfId="11" xr:uid="{00000000-0005-0000-0000-0000BD000000}"/>
    <cellStyle name="Porcentaje 3 2" xfId="140" xr:uid="{00000000-0005-0000-0000-0000BE000000}"/>
    <cellStyle name="Porcentaje 4" xfId="191" xr:uid="{00000000-0005-0000-0000-0000BF000000}"/>
    <cellStyle name="Porcentaje 5" xfId="195" xr:uid="{00000000-0005-0000-0000-0000C0000000}"/>
    <cellStyle name="Porcentaje 6" xfId="200" xr:uid="{00000000-0005-0000-0000-0000C1000000}"/>
    <cellStyle name="Porcentaje 7" xfId="202" xr:uid="{00000000-0005-0000-0000-0000C2000000}"/>
    <cellStyle name="Porcentual 2" xfId="157" xr:uid="{00000000-0005-0000-0000-0000C3000000}"/>
    <cellStyle name="Porcentual 2 2" xfId="131" xr:uid="{00000000-0005-0000-0000-0000C4000000}"/>
    <cellStyle name="Porcentual 2 2 2" xfId="152" xr:uid="{00000000-0005-0000-0000-0000C5000000}"/>
    <cellStyle name="Porcentual 3" xfId="2" xr:uid="{00000000-0005-0000-0000-0000C6000000}"/>
    <cellStyle name="Porcentual 3 2" xfId="28" xr:uid="{00000000-0005-0000-0000-0000C7000000}"/>
    <cellStyle name="Porcentual 3 3" xfId="45" xr:uid="{00000000-0005-0000-0000-0000C8000000}"/>
    <cellStyle name="Porcentual 3 4" xfId="58" xr:uid="{00000000-0005-0000-0000-0000C9000000}"/>
    <cellStyle name="Porcentual 3 5" xfId="71" xr:uid="{00000000-0005-0000-0000-0000CA000000}"/>
    <cellStyle name="Porcentual 3 6" xfId="84" xr:uid="{00000000-0005-0000-0000-0000CB000000}"/>
    <cellStyle name="Porcentual 3 7" xfId="97" xr:uid="{00000000-0005-0000-0000-0000CC000000}"/>
    <cellStyle name="Porcentual 3 8" xfId="34" xr:uid="{00000000-0005-0000-0000-0000CD000000}"/>
    <cellStyle name="Porcentual 4" xfId="188" xr:uid="{00000000-0005-0000-0000-0000CE000000}"/>
    <cellStyle name="Título 2 2" xfId="13" xr:uid="{00000000-0005-0000-0000-0000CF000000}"/>
  </cellStyles>
  <dxfs count="18">
    <dxf>
      <font>
        <color theme="0"/>
      </font>
      <fill>
        <patternFill>
          <bgColor theme="1"/>
        </patternFill>
      </fill>
    </dxf>
    <dxf>
      <font>
        <color theme="1"/>
      </font>
      <fill>
        <patternFill>
          <bgColor theme="0"/>
        </patternFill>
      </fill>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4" tint="0.59999389629810485"/>
        </bottom>
      </border>
    </dxf>
    <dxf>
      <font>
        <color theme="1"/>
      </font>
      <fill>
        <patternFill patternType="solid">
          <fgColor theme="4" tint="0.59999389629810485"/>
          <bgColor theme="4" tint="0.59999389629810485"/>
        </patternFill>
      </fill>
      <border>
        <left style="thin">
          <color theme="4" tint="0.39997558519241921"/>
        </left>
        <right style="thin">
          <color theme="4" tint="0.39997558519241921"/>
        </right>
        <top style="thin">
          <color theme="4" tint="0.39997558519241921"/>
        </top>
      </border>
    </dxf>
    <dxf>
      <fill>
        <patternFill patternType="none">
          <fgColor indexed="64"/>
          <bgColor auto="1"/>
        </patternFill>
      </fill>
      <border>
        <vertical/>
        <horizontal/>
      </border>
    </dxf>
    <dxf>
      <fill>
        <patternFill patternType="solid">
          <fgColor theme="4" tint="0.79995117038483843"/>
          <bgColor theme="0" tint="-4.9989318521683403E-2"/>
        </patternFill>
      </fill>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diagonalUp="0" diagonalDown="0">
        <left/>
        <right/>
        <top/>
        <bottom/>
        <vertical/>
        <horizontal/>
      </border>
    </dxf>
    <dxf>
      <fill>
        <patternFill>
          <bgColor theme="2"/>
        </patternFill>
      </fill>
    </dxf>
    <dxf>
      <font>
        <b val="0"/>
        <i val="0"/>
        <color theme="0" tint="-4.9989318521683403E-2"/>
      </font>
      <fill>
        <patternFill>
          <bgColor theme="1" tint="4.9989318521683403E-2"/>
        </patternFill>
      </fill>
      <border diagonalUp="0" diagonalDown="0">
        <left/>
        <right/>
        <top/>
        <bottom/>
        <vertical/>
        <horizontal/>
      </border>
    </dxf>
    <dxf>
      <font>
        <color auto="1"/>
      </font>
      <border diagonalUp="0" diagonalDown="0">
        <left/>
        <right/>
        <top/>
        <bottom/>
        <vertical/>
        <horizontal/>
      </border>
    </dxf>
  </dxfs>
  <tableStyles count="3" defaultTableStyle="TableStyleMedium2" defaultPivotStyle="PivotStyleLight16">
    <tableStyle name="Contacts" pivot="0" count="3" xr9:uid="{00000000-0011-0000-FFFF-FFFF00000000}">
      <tableStyleElement type="wholeTable" dxfId="17"/>
      <tableStyleElement type="headerRow" dxfId="16"/>
      <tableStyleElement type="secondRowStripe" dxfId="15"/>
    </tableStyle>
    <tableStyle name="Contacts PivotTable" table="0" count="13" xr9:uid="{00000000-0011-0000-FFFF-FFFF01000000}">
      <tableStyleElement type="wholeTable" dxfId="14"/>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thirdRowSubheading" dxfId="4"/>
      <tableStyleElement type="pageFieldLabels" dxfId="3"/>
      <tableStyleElement type="pageFieldValues" dxfId="2"/>
    </tableStyle>
    <tableStyle name="Customer Contacts" pivot="0" table="0" count="2" xr9:uid="{00000000-0011-0000-FFFF-FFFF02000000}">
      <tableStyleElement type="wholeTable" dxfId="1"/>
      <tableStyleElement type="headerRow" dxfId="0"/>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428625</xdr:colOff>
      <xdr:row>1</xdr:row>
      <xdr:rowOff>57150</xdr:rowOff>
    </xdr:from>
    <xdr:ext cx="1413782" cy="1028700"/>
    <xdr:pic>
      <xdr:nvPicPr>
        <xdr:cNvPr id="2" name="6 Imagen" descr="LOGO pEQUEÃ_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867025" y="209550"/>
          <a:ext cx="1413782" cy="102870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sers/Usuario%20UTP/Google%20Drive/Drive/1_UTP_DIANA%20PAVA/2-CTO%20173-2017/5-TUNEL%202017/7-AGOSTO/170815%20Ppto%20Gral%20Tunel%20UTP+Mec&#225;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Rincon/Documents/CARLOS%20RINCON/MADERAS/Presupuesto/PRECIOS%20UNITARIOS%20PUBLIC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ITEMS GENERALES"/>
      <sheetName val="CONSTRUCCION"/>
      <sheetName val=" ITEMS CONSTRUCCION"/>
      <sheetName val=" VIAS"/>
      <sheetName val=" ITEMS VIAS"/>
      <sheetName val="MATERIAL ELECTRICO"/>
      <sheetName val="RESUME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H712"/>
  <sheetViews>
    <sheetView showGridLines="0" zoomScale="70" zoomScaleNormal="70" zoomScalePageLayoutView="125" workbookViewId="0">
      <selection activeCell="H33" sqref="H33:H38"/>
    </sheetView>
  </sheetViews>
  <sheetFormatPr baseColWidth="10" defaultColWidth="9.109375" defaultRowHeight="19.5" customHeight="1"/>
  <cols>
    <col min="1" max="1" width="2.109375" style="121" customWidth="1"/>
    <col min="2" max="2" width="52.6640625" style="121" customWidth="1"/>
    <col min="3" max="3" width="23.88671875" style="121" customWidth="1"/>
    <col min="4" max="4" width="30.33203125" style="121" customWidth="1"/>
    <col min="5" max="5" width="20.109375" style="121" customWidth="1"/>
    <col min="6" max="6" width="12.109375" style="121" customWidth="1"/>
    <col min="7" max="7" width="12.33203125" style="121" customWidth="1"/>
    <col min="8" max="16384" width="9.109375" style="121"/>
  </cols>
  <sheetData>
    <row r="1" spans="1:6" s="150" customFormat="1" ht="12" customHeight="1">
      <c r="A1" s="153"/>
      <c r="B1" s="336"/>
      <c r="C1" s="337"/>
      <c r="D1" s="337"/>
      <c r="E1" s="337"/>
      <c r="F1" s="337"/>
    </row>
    <row r="2" spans="1:6" s="150" customFormat="1" ht="96.9" customHeight="1">
      <c r="B2" s="334" t="s">
        <v>181</v>
      </c>
      <c r="C2" s="334"/>
      <c r="D2" s="334"/>
      <c r="E2" s="335"/>
      <c r="F2" s="335"/>
    </row>
    <row r="3" spans="1:6" s="150" customFormat="1" ht="12" customHeight="1">
      <c r="B3" s="338"/>
      <c r="C3" s="339"/>
      <c r="D3" s="339"/>
      <c r="E3" s="339"/>
      <c r="F3" s="339"/>
    </row>
    <row r="4" spans="1:6" s="150" customFormat="1" ht="12" customHeight="1"/>
    <row r="5" spans="1:6" s="150" customFormat="1" ht="21" customHeight="1">
      <c r="B5" s="152" t="s">
        <v>180</v>
      </c>
      <c r="C5" s="151"/>
      <c r="D5" s="151"/>
      <c r="E5" s="151"/>
    </row>
    <row r="6" spans="1:6" ht="19.5" customHeight="1">
      <c r="B6" s="148" t="s">
        <v>179</v>
      </c>
      <c r="C6" s="149">
        <v>828116</v>
      </c>
      <c r="D6" s="124"/>
      <c r="E6" s="123"/>
    </row>
    <row r="7" spans="1:6" ht="19.5" customHeight="1">
      <c r="B7" s="148" t="s">
        <v>178</v>
      </c>
      <c r="C7" s="147">
        <v>97032</v>
      </c>
      <c r="D7" s="124"/>
      <c r="E7" s="123"/>
    </row>
    <row r="8" spans="1:6" ht="19.5" customHeight="1" thickBot="1">
      <c r="B8" s="123"/>
      <c r="C8" s="123"/>
      <c r="D8" s="124"/>
      <c r="E8" s="123"/>
    </row>
    <row r="9" spans="1:6" ht="19.5" customHeight="1" thickBot="1">
      <c r="B9" s="332" t="s">
        <v>11</v>
      </c>
      <c r="C9" s="146" t="s">
        <v>177</v>
      </c>
      <c r="D9" s="146" t="s">
        <v>176</v>
      </c>
      <c r="E9" s="123"/>
    </row>
    <row r="10" spans="1:6" ht="42" customHeight="1">
      <c r="B10" s="333"/>
      <c r="C10" s="145" t="s">
        <v>175</v>
      </c>
      <c r="D10" s="145" t="s">
        <v>175</v>
      </c>
      <c r="E10" s="123"/>
    </row>
    <row r="11" spans="1:6" ht="19.5" customHeight="1">
      <c r="B11" s="142" t="s">
        <v>90</v>
      </c>
      <c r="C11" s="144"/>
      <c r="D11" s="144"/>
      <c r="E11" s="123"/>
      <c r="F11" s="143"/>
    </row>
    <row r="12" spans="1:6" ht="19.5" customHeight="1">
      <c r="B12" s="141" t="s">
        <v>95</v>
      </c>
      <c r="C12" s="140">
        <v>8.3299999999999999E-2</v>
      </c>
      <c r="D12" s="140">
        <v>8.3299999999999999E-2</v>
      </c>
      <c r="E12" s="123"/>
    </row>
    <row r="13" spans="1:6" ht="19.5" customHeight="1">
      <c r="B13" s="141" t="s">
        <v>174</v>
      </c>
      <c r="C13" s="140">
        <v>0.01</v>
      </c>
      <c r="D13" s="140">
        <v>0.01</v>
      </c>
      <c r="E13" s="123"/>
      <c r="F13" s="143"/>
    </row>
    <row r="14" spans="1:6" ht="19.5" customHeight="1">
      <c r="B14" s="141" t="s">
        <v>94</v>
      </c>
      <c r="C14" s="140">
        <v>4.7199999999999999E-2</v>
      </c>
      <c r="D14" s="140">
        <v>4.7199999999999999E-2</v>
      </c>
      <c r="E14" s="123"/>
    </row>
    <row r="15" spans="1:6" ht="19.5" customHeight="1">
      <c r="B15" s="141" t="s">
        <v>92</v>
      </c>
      <c r="C15" s="140">
        <v>8.3299999999999999E-2</v>
      </c>
      <c r="D15" s="140">
        <v>8.3299999999999999E-2</v>
      </c>
      <c r="E15" s="123"/>
    </row>
    <row r="16" spans="1:6" ht="19.5" customHeight="1">
      <c r="B16" s="141" t="s">
        <v>173</v>
      </c>
      <c r="C16" s="140">
        <v>0.08</v>
      </c>
      <c r="D16" s="140">
        <v>0.06</v>
      </c>
      <c r="E16" s="123"/>
    </row>
    <row r="17" spans="2:6" ht="19.5" customHeight="1">
      <c r="B17" s="142" t="s">
        <v>80</v>
      </c>
      <c r="C17" s="140"/>
      <c r="D17" s="140"/>
      <c r="E17" s="123"/>
    </row>
    <row r="18" spans="2:6" ht="19.5" customHeight="1">
      <c r="B18" s="141" t="s">
        <v>172</v>
      </c>
      <c r="C18" s="140">
        <v>0.12</v>
      </c>
      <c r="D18" s="140">
        <v>0.12</v>
      </c>
      <c r="E18" s="123"/>
    </row>
    <row r="19" spans="2:6" ht="19.5" customHeight="1">
      <c r="B19" s="141" t="s">
        <v>171</v>
      </c>
      <c r="C19" s="140">
        <v>6.9599999999999995E-2</v>
      </c>
      <c r="D19" s="140">
        <v>6.9599999999999995E-2</v>
      </c>
      <c r="E19" s="123"/>
    </row>
    <row r="20" spans="2:6" ht="19.5" customHeight="1">
      <c r="B20" s="141" t="s">
        <v>170</v>
      </c>
      <c r="C20" s="140"/>
      <c r="D20" s="140"/>
      <c r="E20" s="123"/>
    </row>
    <row r="21" spans="2:6" ht="19.5" customHeight="1">
      <c r="B21" s="141" t="s">
        <v>169</v>
      </c>
      <c r="C21" s="140">
        <v>2.12E-2</v>
      </c>
      <c r="D21" s="140">
        <v>2.12E-2</v>
      </c>
      <c r="E21" s="123"/>
    </row>
    <row r="22" spans="2:6" ht="19.5" customHeight="1">
      <c r="B22" s="142" t="s">
        <v>168</v>
      </c>
      <c r="C22" s="140"/>
      <c r="D22" s="140"/>
      <c r="E22" s="123"/>
    </row>
    <row r="23" spans="2:6" ht="19.5" customHeight="1">
      <c r="B23" s="141" t="s">
        <v>167</v>
      </c>
      <c r="C23" s="140">
        <v>2.5000000000000001E-2</v>
      </c>
      <c r="D23" s="140">
        <v>2.5000000000000001E-2</v>
      </c>
      <c r="E23" s="123"/>
    </row>
    <row r="24" spans="2:6" ht="19.5" customHeight="1">
      <c r="B24" s="141" t="s">
        <v>166</v>
      </c>
      <c r="C24" s="140"/>
      <c r="D24" s="140"/>
      <c r="E24" s="123"/>
    </row>
    <row r="25" spans="2:6" ht="19.5" customHeight="1">
      <c r="B25" s="141" t="s">
        <v>165</v>
      </c>
      <c r="C25" s="140">
        <v>0.04</v>
      </c>
      <c r="D25" s="140">
        <v>0.04</v>
      </c>
      <c r="E25" s="123"/>
    </row>
    <row r="26" spans="2:6" ht="19.5" customHeight="1">
      <c r="B26" s="141" t="s">
        <v>107</v>
      </c>
      <c r="C26" s="140">
        <f>C7/C6</f>
        <v>0.11717199039748055</v>
      </c>
      <c r="D26" s="140"/>
      <c r="E26" s="123"/>
    </row>
    <row r="27" spans="2:6" ht="19.5" customHeight="1">
      <c r="B27" s="141" t="s">
        <v>164</v>
      </c>
      <c r="C27" s="140">
        <v>0.05</v>
      </c>
      <c r="D27" s="140">
        <v>0.05</v>
      </c>
      <c r="E27" s="123"/>
    </row>
    <row r="28" spans="2:6" ht="19.5" customHeight="1">
      <c r="B28" s="141" t="s">
        <v>163</v>
      </c>
      <c r="C28" s="140">
        <v>0.02</v>
      </c>
      <c r="D28" s="140">
        <v>0.02</v>
      </c>
      <c r="E28" s="123"/>
    </row>
    <row r="29" spans="2:6" ht="19.5" customHeight="1" thickBot="1">
      <c r="B29" s="139"/>
      <c r="C29" s="138">
        <f>SUM(C11:C28)</f>
        <v>0.76677199039748078</v>
      </c>
      <c r="D29" s="137">
        <f>SUM(D11:D28)</f>
        <v>0.62960000000000005</v>
      </c>
      <c r="E29" s="123"/>
    </row>
    <row r="30" spans="2:6" ht="19.5" customHeight="1">
      <c r="B30" s="136"/>
      <c r="C30" s="123"/>
      <c r="D30" s="124"/>
      <c r="E30" s="123"/>
    </row>
    <row r="31" spans="2:6" ht="33" customHeight="1">
      <c r="B31" s="135" t="s">
        <v>162</v>
      </c>
      <c r="C31" s="135" t="s">
        <v>161</v>
      </c>
      <c r="D31" s="134" t="s">
        <v>160</v>
      </c>
      <c r="E31" s="134" t="s">
        <v>159</v>
      </c>
      <c r="F31" s="134" t="s">
        <v>158</v>
      </c>
    </row>
    <row r="32" spans="2:6" ht="19.5" customHeight="1">
      <c r="B32" s="132" t="s">
        <v>68</v>
      </c>
      <c r="C32" s="133">
        <f>C6</f>
        <v>828116</v>
      </c>
      <c r="D32" s="131">
        <f>ROUND((C32*$C$29),0)</f>
        <v>634976</v>
      </c>
      <c r="E32" s="130">
        <f t="shared" ref="E32:E47" si="0">C32+D32</f>
        <v>1463092</v>
      </c>
      <c r="F32" s="127">
        <f t="shared" ref="F32:F47" si="1">ROUND((E32/30),0)</f>
        <v>48770</v>
      </c>
    </row>
    <row r="33" spans="2:8" ht="19.5" customHeight="1">
      <c r="B33" s="132" t="s">
        <v>157</v>
      </c>
      <c r="C33" s="130">
        <f>C32*1.4</f>
        <v>1159362.3999999999</v>
      </c>
      <c r="D33" s="131">
        <f>ROUND((C33*$C$29),0)</f>
        <v>888967</v>
      </c>
      <c r="E33" s="130">
        <f t="shared" si="0"/>
        <v>2048329.4</v>
      </c>
      <c r="F33" s="127">
        <f t="shared" si="1"/>
        <v>68278</v>
      </c>
    </row>
    <row r="34" spans="2:8" ht="19.5" customHeight="1">
      <c r="B34" s="132" t="s">
        <v>71</v>
      </c>
      <c r="C34" s="130">
        <f>C32*1.8</f>
        <v>1490608.8</v>
      </c>
      <c r="D34" s="131">
        <f>ROUND((C34*$C$29),0)</f>
        <v>1142957</v>
      </c>
      <c r="E34" s="130">
        <f t="shared" si="0"/>
        <v>2633565.7999999998</v>
      </c>
      <c r="F34" s="127">
        <f t="shared" si="1"/>
        <v>87786</v>
      </c>
      <c r="H34" s="127"/>
    </row>
    <row r="35" spans="2:8" ht="19.5" customHeight="1">
      <c r="B35" s="132" t="s">
        <v>156</v>
      </c>
      <c r="C35" s="130">
        <f>C32*1.5</f>
        <v>1242174</v>
      </c>
      <c r="D35" s="131">
        <f>ROUND((C35*$C$29),0)</f>
        <v>952464</v>
      </c>
      <c r="E35" s="130">
        <f t="shared" si="0"/>
        <v>2194638</v>
      </c>
      <c r="F35" s="127">
        <f t="shared" si="1"/>
        <v>73155</v>
      </c>
      <c r="H35" s="127"/>
    </row>
    <row r="36" spans="2:8" ht="19.5" customHeight="1">
      <c r="B36" s="132" t="s">
        <v>155</v>
      </c>
      <c r="C36" s="130">
        <f>C32</f>
        <v>828116</v>
      </c>
      <c r="D36" s="131">
        <f>ROUND((C36*$C$29),0)</f>
        <v>634976</v>
      </c>
      <c r="E36" s="130">
        <f t="shared" si="0"/>
        <v>1463092</v>
      </c>
      <c r="F36" s="127">
        <f t="shared" si="1"/>
        <v>48770</v>
      </c>
      <c r="H36" s="127"/>
    </row>
    <row r="37" spans="2:8" ht="19.5" customHeight="1">
      <c r="B37" s="132" t="s">
        <v>154</v>
      </c>
      <c r="C37" s="130">
        <f>C32*2.8</f>
        <v>2318724.7999999998</v>
      </c>
      <c r="D37" s="131">
        <f>ROUND((C37*D29),0)</f>
        <v>1459869</v>
      </c>
      <c r="E37" s="130">
        <f t="shared" si="0"/>
        <v>3778593.8</v>
      </c>
      <c r="F37" s="127">
        <f t="shared" si="1"/>
        <v>125953</v>
      </c>
      <c r="H37" s="127"/>
    </row>
    <row r="38" spans="2:8" ht="19.5" customHeight="1">
      <c r="B38" s="132" t="s">
        <v>153</v>
      </c>
      <c r="C38" s="130">
        <f>C32*1.8</f>
        <v>1490608.8</v>
      </c>
      <c r="D38" s="131">
        <f t="shared" ref="D38:D44" si="2">ROUND((C38*$C$29),0)</f>
        <v>1142957</v>
      </c>
      <c r="E38" s="130">
        <f t="shared" si="0"/>
        <v>2633565.7999999998</v>
      </c>
      <c r="F38" s="127">
        <f t="shared" si="1"/>
        <v>87786</v>
      </c>
    </row>
    <row r="39" spans="2:8" ht="19.5" customHeight="1">
      <c r="B39" s="132" t="s">
        <v>152</v>
      </c>
      <c r="C39" s="130">
        <f>C32*2.5</f>
        <v>2070290</v>
      </c>
      <c r="D39" s="131">
        <f t="shared" si="2"/>
        <v>1587440</v>
      </c>
      <c r="E39" s="130">
        <f t="shared" si="0"/>
        <v>3657730</v>
      </c>
      <c r="F39" s="127">
        <f t="shared" si="1"/>
        <v>121924</v>
      </c>
    </row>
    <row r="40" spans="2:8" ht="19.5" customHeight="1">
      <c r="B40" s="132" t="s">
        <v>151</v>
      </c>
      <c r="C40" s="130">
        <f>C32*2.5</f>
        <v>2070290</v>
      </c>
      <c r="D40" s="131">
        <f t="shared" si="2"/>
        <v>1587440</v>
      </c>
      <c r="E40" s="130">
        <f t="shared" si="0"/>
        <v>3657730</v>
      </c>
      <c r="F40" s="127">
        <f t="shared" si="1"/>
        <v>121924</v>
      </c>
    </row>
    <row r="41" spans="2:8" ht="19.5" customHeight="1">
      <c r="B41" s="132" t="s">
        <v>150</v>
      </c>
      <c r="C41" s="130">
        <f>C32*2</f>
        <v>1656232</v>
      </c>
      <c r="D41" s="131">
        <f t="shared" si="2"/>
        <v>1269952</v>
      </c>
      <c r="E41" s="130">
        <f t="shared" si="0"/>
        <v>2926184</v>
      </c>
      <c r="F41" s="127">
        <f t="shared" si="1"/>
        <v>97539</v>
      </c>
    </row>
    <row r="42" spans="2:8" ht="19.5" customHeight="1">
      <c r="B42" s="132" t="s">
        <v>149</v>
      </c>
      <c r="C42" s="130">
        <f>C32*1.6</f>
        <v>1324985.6000000001</v>
      </c>
      <c r="D42" s="131">
        <f t="shared" si="2"/>
        <v>1015962</v>
      </c>
      <c r="E42" s="130">
        <f t="shared" si="0"/>
        <v>2340947.6</v>
      </c>
      <c r="F42" s="127">
        <f t="shared" si="1"/>
        <v>78032</v>
      </c>
    </row>
    <row r="43" spans="2:8" ht="19.5" customHeight="1">
      <c r="B43" s="132" t="s">
        <v>148</v>
      </c>
      <c r="C43" s="130">
        <f>C32*1.8</f>
        <v>1490608.8</v>
      </c>
      <c r="D43" s="131">
        <f t="shared" si="2"/>
        <v>1142957</v>
      </c>
      <c r="E43" s="130">
        <f t="shared" si="0"/>
        <v>2633565.7999999998</v>
      </c>
      <c r="F43" s="127">
        <f t="shared" si="1"/>
        <v>87786</v>
      </c>
    </row>
    <row r="44" spans="2:8" ht="19.5" customHeight="1">
      <c r="B44" s="132" t="s">
        <v>72</v>
      </c>
      <c r="C44" s="130">
        <f>C32*1.8</f>
        <v>1490608.8</v>
      </c>
      <c r="D44" s="131">
        <f t="shared" si="2"/>
        <v>1142957</v>
      </c>
      <c r="E44" s="130">
        <f t="shared" si="0"/>
        <v>2633565.7999999998</v>
      </c>
      <c r="F44" s="127">
        <f t="shared" si="1"/>
        <v>87786</v>
      </c>
    </row>
    <row r="45" spans="2:8" ht="19.5" customHeight="1">
      <c r="B45" s="132" t="s">
        <v>147</v>
      </c>
      <c r="C45" s="130">
        <f>C32*3.5</f>
        <v>2898406</v>
      </c>
      <c r="D45" s="131">
        <f>ROUND((C45*$D$29),0)</f>
        <v>1824836</v>
      </c>
      <c r="E45" s="130">
        <f t="shared" si="0"/>
        <v>4723242</v>
      </c>
      <c r="F45" s="127">
        <f t="shared" si="1"/>
        <v>157441</v>
      </c>
    </row>
    <row r="46" spans="2:8" ht="19.5" customHeight="1">
      <c r="B46" s="132" t="s">
        <v>146</v>
      </c>
      <c r="C46" s="130">
        <f>C32*2.8</f>
        <v>2318724.7999999998</v>
      </c>
      <c r="D46" s="131">
        <f>ROUND((C46*$D$29),0)</f>
        <v>1459869</v>
      </c>
      <c r="E46" s="130">
        <f t="shared" si="0"/>
        <v>3778593.8</v>
      </c>
      <c r="F46" s="127">
        <f t="shared" si="1"/>
        <v>125953</v>
      </c>
    </row>
    <row r="47" spans="2:8" ht="19.5" customHeight="1">
      <c r="B47" s="132" t="s">
        <v>114</v>
      </c>
      <c r="C47" s="130">
        <f>C32*1.6</f>
        <v>1324985.6000000001</v>
      </c>
      <c r="D47" s="131">
        <f>ROUND((C47*$D$29),0)</f>
        <v>834211</v>
      </c>
      <c r="E47" s="130">
        <f t="shared" si="0"/>
        <v>2159196.6</v>
      </c>
      <c r="F47" s="127">
        <f t="shared" si="1"/>
        <v>71973</v>
      </c>
    </row>
    <row r="48" spans="2:8" ht="19.5" customHeight="1">
      <c r="B48" s="128" t="s">
        <v>64</v>
      </c>
      <c r="C48" s="123"/>
      <c r="D48" s="124"/>
      <c r="E48" s="123"/>
      <c r="F48" s="127">
        <f>F34+F32</f>
        <v>136556</v>
      </c>
    </row>
    <row r="49" spans="2:8" ht="19.5" customHeight="1">
      <c r="B49" s="128" t="s">
        <v>63</v>
      </c>
      <c r="C49" s="123"/>
      <c r="D49" s="124"/>
      <c r="E49" s="123"/>
      <c r="F49" s="129">
        <f>F34+(2*F32)</f>
        <v>185326</v>
      </c>
    </row>
    <row r="50" spans="2:8" ht="19.5" customHeight="1">
      <c r="B50" s="128" t="s">
        <v>60</v>
      </c>
      <c r="C50" s="123"/>
      <c r="D50" s="124"/>
      <c r="E50" s="123"/>
      <c r="F50" s="127">
        <f>F34+(4*F32)</f>
        <v>282866</v>
      </c>
    </row>
    <row r="51" spans="2:8" ht="19.5" customHeight="1">
      <c r="B51" s="128" t="s">
        <v>145</v>
      </c>
      <c r="C51" s="123"/>
      <c r="D51" s="124"/>
      <c r="E51" s="123"/>
      <c r="F51" s="127">
        <f>F40+(2*F33)</f>
        <v>258480</v>
      </c>
    </row>
    <row r="52" spans="2:8" ht="19.5" customHeight="1">
      <c r="B52" s="128" t="s">
        <v>138</v>
      </c>
      <c r="C52" s="123"/>
      <c r="D52" s="124"/>
      <c r="E52" s="123"/>
      <c r="F52" s="127">
        <f>F45+F35+(2*F36)</f>
        <v>328136</v>
      </c>
    </row>
    <row r="53" spans="2:8" ht="19.5" customHeight="1">
      <c r="B53" s="128" t="s">
        <v>65</v>
      </c>
      <c r="C53" s="123"/>
      <c r="D53" s="124"/>
      <c r="E53" s="123"/>
      <c r="F53" s="127">
        <f>$F$34+(7*$F$32)</f>
        <v>429176</v>
      </c>
      <c r="G53" s="127"/>
      <c r="H53" s="127"/>
    </row>
    <row r="54" spans="2:8" ht="19.5" customHeight="1">
      <c r="B54" s="128" t="s">
        <v>66</v>
      </c>
      <c r="C54" s="123"/>
      <c r="D54" s="124"/>
      <c r="E54" s="123"/>
      <c r="F54" s="127">
        <f>(2*F34)+(4*F32)</f>
        <v>370652</v>
      </c>
    </row>
    <row r="55" spans="2:8" ht="19.5" customHeight="1">
      <c r="B55" s="128" t="s">
        <v>139</v>
      </c>
      <c r="C55" s="123"/>
      <c r="D55" s="124"/>
      <c r="E55" s="123"/>
      <c r="F55" s="127">
        <f>(6*F34)+(4*F32)</f>
        <v>721796</v>
      </c>
    </row>
    <row r="56" spans="2:8" ht="19.5" customHeight="1">
      <c r="B56" s="128" t="s">
        <v>140</v>
      </c>
      <c r="C56" s="123"/>
      <c r="D56" s="124"/>
      <c r="E56" s="123"/>
      <c r="F56" s="127">
        <f>4*F32</f>
        <v>195080</v>
      </c>
    </row>
    <row r="57" spans="2:8" ht="19.5" customHeight="1">
      <c r="B57" s="128" t="s">
        <v>141</v>
      </c>
      <c r="C57" s="123"/>
      <c r="D57" s="124"/>
      <c r="E57" s="123"/>
      <c r="F57" s="127">
        <f>F41+F47</f>
        <v>169512</v>
      </c>
    </row>
    <row r="58" spans="2:8" ht="19.5" customHeight="1">
      <c r="B58" s="128" t="s">
        <v>142</v>
      </c>
      <c r="C58" s="123"/>
      <c r="D58" s="124"/>
      <c r="E58" s="123"/>
      <c r="F58" s="127">
        <f>F41+(2*F47)</f>
        <v>241485</v>
      </c>
    </row>
    <row r="59" spans="2:8" ht="19.5" customHeight="1">
      <c r="B59" s="128" t="s">
        <v>137</v>
      </c>
      <c r="C59" s="123"/>
      <c r="D59" s="124"/>
      <c r="E59" s="123"/>
      <c r="F59" s="127">
        <f>F44+F33</f>
        <v>156064</v>
      </c>
    </row>
    <row r="60" spans="2:8" ht="19.5" customHeight="1">
      <c r="B60" s="128" t="s">
        <v>143</v>
      </c>
      <c r="C60" s="123"/>
      <c r="D60" s="124"/>
      <c r="E60" s="123"/>
      <c r="F60" s="127">
        <f>F34*2+F32*8</f>
        <v>565732</v>
      </c>
    </row>
    <row r="61" spans="2:8" ht="19.5" customHeight="1">
      <c r="B61" s="128" t="s">
        <v>144</v>
      </c>
      <c r="C61" s="123"/>
      <c r="D61" s="124"/>
      <c r="E61" s="123"/>
      <c r="F61" s="127">
        <f>F45+(3*F43)</f>
        <v>420799</v>
      </c>
    </row>
    <row r="62" spans="2:8" ht="19.5" customHeight="1">
      <c r="B62" s="123"/>
      <c r="C62" s="123"/>
      <c r="D62" s="124"/>
      <c r="E62" s="123"/>
    </row>
    <row r="63" spans="2:8" ht="19.5" customHeight="1">
      <c r="B63" s="123"/>
      <c r="C63" s="123"/>
      <c r="D63" s="124"/>
      <c r="E63" s="123"/>
    </row>
    <row r="64" spans="2:8" ht="19.5" customHeight="1">
      <c r="B64" s="123"/>
      <c r="C64" s="123"/>
      <c r="D64" s="124"/>
      <c r="E64" s="123"/>
    </row>
    <row r="65" spans="2:5" ht="19.5" customHeight="1">
      <c r="B65" s="123"/>
      <c r="C65" s="123"/>
      <c r="D65" s="124"/>
      <c r="E65" s="123"/>
    </row>
    <row r="66" spans="2:5" ht="19.5" customHeight="1">
      <c r="B66" s="123"/>
      <c r="C66" s="123"/>
      <c r="D66" s="124"/>
      <c r="E66" s="123"/>
    </row>
    <row r="67" spans="2:5" ht="19.5" customHeight="1">
      <c r="B67" s="123"/>
      <c r="C67" s="123"/>
      <c r="D67" s="124"/>
      <c r="E67" s="123"/>
    </row>
    <row r="68" spans="2:5" ht="19.5" customHeight="1">
      <c r="B68" s="123"/>
      <c r="C68" s="123"/>
      <c r="D68" s="124"/>
      <c r="E68" s="123"/>
    </row>
    <row r="69" spans="2:5" ht="19.5" customHeight="1">
      <c r="B69" s="123"/>
      <c r="C69" s="123"/>
      <c r="D69" s="124"/>
      <c r="E69" s="123"/>
    </row>
    <row r="70" spans="2:5" ht="19.5" customHeight="1">
      <c r="B70" s="123"/>
      <c r="C70" s="123"/>
      <c r="D70" s="124"/>
      <c r="E70" s="123"/>
    </row>
    <row r="71" spans="2:5" ht="19.5" customHeight="1">
      <c r="B71" s="123"/>
      <c r="C71" s="123"/>
      <c r="D71" s="124"/>
      <c r="E71" s="123"/>
    </row>
    <row r="72" spans="2:5" ht="19.5" customHeight="1">
      <c r="B72" s="123"/>
      <c r="C72" s="123"/>
      <c r="D72" s="124"/>
      <c r="E72" s="123"/>
    </row>
    <row r="73" spans="2:5" ht="19.5" customHeight="1">
      <c r="B73" s="123"/>
      <c r="C73" s="123"/>
      <c r="D73" s="124"/>
      <c r="E73" s="123"/>
    </row>
    <row r="74" spans="2:5" ht="19.5" customHeight="1">
      <c r="B74" s="123"/>
      <c r="C74" s="123"/>
      <c r="D74" s="124"/>
      <c r="E74" s="123"/>
    </row>
    <row r="75" spans="2:5" ht="19.5" customHeight="1">
      <c r="B75" s="123"/>
      <c r="C75" s="123"/>
      <c r="D75" s="124"/>
      <c r="E75" s="123"/>
    </row>
    <row r="76" spans="2:5" ht="19.5" customHeight="1">
      <c r="B76" s="123"/>
      <c r="C76" s="123"/>
      <c r="D76" s="124"/>
      <c r="E76" s="123"/>
    </row>
    <row r="77" spans="2:5" ht="19.5" customHeight="1">
      <c r="B77" s="123"/>
      <c r="C77" s="123"/>
      <c r="D77" s="124"/>
      <c r="E77" s="123"/>
    </row>
    <row r="78" spans="2:5" ht="19.5" customHeight="1">
      <c r="B78" s="123"/>
      <c r="C78" s="123"/>
      <c r="D78" s="124"/>
      <c r="E78" s="123"/>
    </row>
    <row r="79" spans="2:5" ht="19.5" customHeight="1">
      <c r="B79" s="123"/>
      <c r="C79" s="123"/>
      <c r="D79" s="124"/>
      <c r="E79" s="123"/>
    </row>
    <row r="80" spans="2:5" ht="19.5" customHeight="1">
      <c r="B80" s="123"/>
      <c r="C80" s="123"/>
      <c r="D80" s="124"/>
      <c r="E80" s="123"/>
    </row>
    <row r="81" spans="2:5" ht="19.5" customHeight="1">
      <c r="B81" s="123"/>
      <c r="C81" s="123"/>
      <c r="D81" s="124"/>
      <c r="E81" s="123"/>
    </row>
    <row r="82" spans="2:5" ht="19.5" customHeight="1">
      <c r="B82" s="123"/>
      <c r="C82" s="123"/>
      <c r="D82" s="124"/>
      <c r="E82" s="123"/>
    </row>
    <row r="83" spans="2:5" ht="19.5" customHeight="1">
      <c r="B83" s="123"/>
      <c r="C83" s="123"/>
      <c r="D83" s="124"/>
      <c r="E83" s="123"/>
    </row>
    <row r="84" spans="2:5" ht="19.5" customHeight="1">
      <c r="B84" s="123"/>
      <c r="C84" s="123"/>
      <c r="D84" s="124"/>
      <c r="E84" s="123"/>
    </row>
    <row r="85" spans="2:5" ht="19.5" customHeight="1">
      <c r="B85" s="123"/>
      <c r="C85" s="123"/>
      <c r="D85" s="124"/>
      <c r="E85" s="123"/>
    </row>
    <row r="86" spans="2:5" ht="19.5" customHeight="1">
      <c r="B86" s="123"/>
      <c r="C86" s="123"/>
      <c r="D86" s="124"/>
      <c r="E86" s="123"/>
    </row>
    <row r="87" spans="2:5" ht="19.5" customHeight="1">
      <c r="B87" s="123"/>
      <c r="C87" s="123"/>
      <c r="D87" s="124"/>
      <c r="E87" s="123"/>
    </row>
    <row r="88" spans="2:5" ht="19.5" customHeight="1">
      <c r="B88" s="123"/>
      <c r="C88" s="123"/>
      <c r="D88" s="124"/>
      <c r="E88" s="123"/>
    </row>
    <row r="89" spans="2:5" ht="19.5" customHeight="1">
      <c r="B89" s="123"/>
      <c r="C89" s="123"/>
      <c r="D89" s="124"/>
      <c r="E89" s="123"/>
    </row>
    <row r="90" spans="2:5" ht="19.5" customHeight="1">
      <c r="B90" s="123"/>
      <c r="C90" s="123"/>
      <c r="D90" s="124"/>
      <c r="E90" s="123"/>
    </row>
    <row r="91" spans="2:5" ht="19.5" customHeight="1">
      <c r="B91" s="123"/>
      <c r="C91" s="123"/>
      <c r="D91" s="124"/>
      <c r="E91" s="123"/>
    </row>
    <row r="92" spans="2:5" ht="19.5" customHeight="1">
      <c r="B92" s="123"/>
      <c r="C92" s="123"/>
      <c r="D92" s="124"/>
      <c r="E92" s="123"/>
    </row>
    <row r="93" spans="2:5" ht="19.5" customHeight="1">
      <c r="B93" s="123"/>
      <c r="C93" s="123"/>
      <c r="D93" s="124"/>
      <c r="E93" s="123"/>
    </row>
    <row r="94" spans="2:5" ht="19.5" customHeight="1">
      <c r="B94" s="123"/>
      <c r="C94" s="123"/>
      <c r="D94" s="124"/>
      <c r="E94" s="123"/>
    </row>
    <row r="95" spans="2:5" ht="19.5" customHeight="1">
      <c r="B95" s="123"/>
      <c r="C95" s="123"/>
      <c r="D95" s="124"/>
      <c r="E95" s="123"/>
    </row>
    <row r="96" spans="2:5" ht="19.5" customHeight="1">
      <c r="B96" s="123"/>
      <c r="C96" s="123"/>
      <c r="D96" s="124"/>
      <c r="E96" s="123"/>
    </row>
    <row r="97" spans="2:5" ht="19.5" customHeight="1">
      <c r="B97" s="123"/>
      <c r="C97" s="123"/>
      <c r="D97" s="124"/>
      <c r="E97" s="123"/>
    </row>
    <row r="98" spans="2:5" ht="19.5" customHeight="1">
      <c r="B98" s="123"/>
      <c r="C98" s="123"/>
      <c r="D98" s="124"/>
      <c r="E98" s="123"/>
    </row>
    <row r="99" spans="2:5" ht="19.5" customHeight="1">
      <c r="B99" s="123"/>
      <c r="C99" s="123"/>
      <c r="D99" s="124"/>
      <c r="E99" s="123"/>
    </row>
    <row r="100" spans="2:5" ht="19.5" customHeight="1">
      <c r="B100" s="123"/>
      <c r="C100" s="123"/>
      <c r="D100" s="124"/>
      <c r="E100" s="123"/>
    </row>
    <row r="101" spans="2:5" ht="19.5" customHeight="1">
      <c r="B101" s="123"/>
      <c r="C101" s="123"/>
      <c r="D101" s="124"/>
      <c r="E101" s="123"/>
    </row>
    <row r="102" spans="2:5" ht="19.5" customHeight="1">
      <c r="B102" s="123"/>
      <c r="C102" s="123"/>
      <c r="D102" s="124"/>
      <c r="E102" s="123"/>
    </row>
    <row r="103" spans="2:5" ht="19.5" customHeight="1">
      <c r="B103" s="123"/>
      <c r="C103" s="123"/>
      <c r="D103" s="124"/>
      <c r="E103" s="123"/>
    </row>
    <row r="104" spans="2:5" ht="19.5" customHeight="1">
      <c r="B104" s="123"/>
      <c r="C104" s="123"/>
      <c r="D104" s="124"/>
      <c r="E104" s="123"/>
    </row>
    <row r="105" spans="2:5" ht="19.5" customHeight="1">
      <c r="B105" s="123"/>
      <c r="C105" s="123"/>
      <c r="D105" s="124"/>
      <c r="E105" s="123"/>
    </row>
    <row r="106" spans="2:5" ht="19.5" customHeight="1">
      <c r="B106" s="123"/>
      <c r="C106" s="123"/>
      <c r="D106" s="124"/>
      <c r="E106" s="123"/>
    </row>
    <row r="107" spans="2:5" ht="19.5" customHeight="1">
      <c r="B107" s="123"/>
      <c r="C107" s="123"/>
      <c r="D107" s="124"/>
      <c r="E107" s="123"/>
    </row>
    <row r="108" spans="2:5" ht="19.5" customHeight="1">
      <c r="B108" s="123"/>
      <c r="C108" s="123"/>
      <c r="D108" s="124"/>
      <c r="E108" s="123"/>
    </row>
    <row r="109" spans="2:5" ht="19.5" customHeight="1">
      <c r="B109" s="123"/>
      <c r="C109" s="123"/>
      <c r="D109" s="124"/>
      <c r="E109" s="123"/>
    </row>
    <row r="110" spans="2:5" ht="19.5" customHeight="1">
      <c r="B110" s="123"/>
      <c r="C110" s="123"/>
      <c r="D110" s="124"/>
      <c r="E110" s="123"/>
    </row>
    <row r="111" spans="2:5" ht="19.5" customHeight="1">
      <c r="B111" s="123"/>
      <c r="C111" s="123"/>
      <c r="D111" s="124"/>
      <c r="E111" s="123"/>
    </row>
    <row r="112" spans="2:5" ht="19.5" customHeight="1">
      <c r="B112" s="123"/>
      <c r="C112" s="123"/>
      <c r="D112" s="124"/>
      <c r="E112" s="123"/>
    </row>
    <row r="113" spans="2:5" ht="19.5" customHeight="1">
      <c r="B113" s="123"/>
      <c r="C113" s="123"/>
      <c r="D113" s="124"/>
      <c r="E113" s="123"/>
    </row>
    <row r="114" spans="2:5" ht="19.5" customHeight="1">
      <c r="B114" s="123"/>
      <c r="C114" s="123"/>
      <c r="D114" s="124"/>
      <c r="E114" s="123"/>
    </row>
    <row r="115" spans="2:5" ht="19.5" customHeight="1">
      <c r="B115" s="123"/>
      <c r="C115" s="123"/>
      <c r="D115" s="124"/>
      <c r="E115" s="123"/>
    </row>
    <row r="116" spans="2:5" ht="19.5" customHeight="1">
      <c r="B116" s="123"/>
      <c r="C116" s="123"/>
      <c r="D116" s="124"/>
      <c r="E116" s="123"/>
    </row>
    <row r="117" spans="2:5" ht="19.5" customHeight="1">
      <c r="B117" s="123"/>
      <c r="C117" s="123"/>
      <c r="D117" s="124"/>
      <c r="E117" s="123"/>
    </row>
    <row r="118" spans="2:5" ht="19.5" customHeight="1">
      <c r="B118" s="123"/>
      <c r="C118" s="123"/>
      <c r="D118" s="124"/>
      <c r="E118" s="123"/>
    </row>
    <row r="119" spans="2:5" ht="19.5" customHeight="1">
      <c r="B119" s="123"/>
      <c r="C119" s="123"/>
      <c r="D119" s="124"/>
      <c r="E119" s="123"/>
    </row>
    <row r="120" spans="2:5" ht="19.5" customHeight="1">
      <c r="B120" s="123"/>
      <c r="C120" s="123"/>
      <c r="D120" s="124"/>
      <c r="E120" s="123"/>
    </row>
    <row r="121" spans="2:5" ht="19.5" customHeight="1">
      <c r="B121" s="123"/>
      <c r="C121" s="123"/>
      <c r="D121" s="124"/>
      <c r="E121" s="123"/>
    </row>
    <row r="122" spans="2:5" ht="19.5" customHeight="1">
      <c r="B122" s="123"/>
      <c r="C122" s="123"/>
      <c r="D122" s="124"/>
      <c r="E122" s="123"/>
    </row>
    <row r="123" spans="2:5" ht="19.5" customHeight="1">
      <c r="B123" s="123"/>
      <c r="C123" s="123"/>
      <c r="D123" s="124"/>
      <c r="E123" s="123"/>
    </row>
    <row r="124" spans="2:5" ht="19.5" customHeight="1">
      <c r="B124" s="123"/>
      <c r="C124" s="123"/>
      <c r="D124" s="124"/>
      <c r="E124" s="123"/>
    </row>
    <row r="125" spans="2:5" ht="19.5" customHeight="1">
      <c r="B125" s="123"/>
      <c r="C125" s="123"/>
      <c r="D125" s="124"/>
      <c r="E125" s="123"/>
    </row>
    <row r="126" spans="2:5" ht="19.5" customHeight="1">
      <c r="B126" s="123"/>
      <c r="C126" s="123"/>
      <c r="D126" s="124"/>
      <c r="E126" s="123"/>
    </row>
    <row r="127" spans="2:5" ht="19.5" customHeight="1">
      <c r="B127" s="123"/>
      <c r="C127" s="123"/>
      <c r="D127" s="124"/>
      <c r="E127" s="123"/>
    </row>
    <row r="128" spans="2:5" ht="19.5" customHeight="1">
      <c r="B128" s="123"/>
      <c r="C128" s="123"/>
      <c r="D128" s="124"/>
      <c r="E128" s="123"/>
    </row>
    <row r="129" spans="2:5" ht="19.5" customHeight="1">
      <c r="B129" s="123"/>
      <c r="C129" s="123"/>
      <c r="D129" s="124"/>
      <c r="E129" s="123"/>
    </row>
    <row r="130" spans="2:5" ht="19.5" customHeight="1">
      <c r="B130" s="123"/>
      <c r="C130" s="123"/>
      <c r="D130" s="124"/>
      <c r="E130" s="123"/>
    </row>
    <row r="131" spans="2:5" ht="19.5" customHeight="1">
      <c r="B131" s="123"/>
      <c r="C131" s="123"/>
      <c r="D131" s="124"/>
      <c r="E131" s="123"/>
    </row>
    <row r="132" spans="2:5" ht="19.5" customHeight="1">
      <c r="B132" s="123"/>
      <c r="C132" s="123"/>
      <c r="D132" s="124"/>
      <c r="E132" s="123"/>
    </row>
    <row r="133" spans="2:5" ht="19.5" customHeight="1">
      <c r="B133" s="123"/>
      <c r="C133" s="123"/>
      <c r="D133" s="124"/>
      <c r="E133" s="123"/>
    </row>
    <row r="134" spans="2:5" ht="19.5" customHeight="1">
      <c r="B134" s="123"/>
      <c r="C134" s="123"/>
      <c r="D134" s="124"/>
      <c r="E134" s="123"/>
    </row>
    <row r="135" spans="2:5" ht="19.5" customHeight="1">
      <c r="B135" s="123"/>
      <c r="C135" s="123"/>
      <c r="D135" s="124"/>
      <c r="E135" s="123"/>
    </row>
    <row r="136" spans="2:5" ht="19.5" customHeight="1">
      <c r="B136" s="123"/>
      <c r="C136" s="123"/>
      <c r="D136" s="124"/>
      <c r="E136" s="123"/>
    </row>
    <row r="137" spans="2:5" ht="19.5" customHeight="1">
      <c r="B137" s="123"/>
      <c r="C137" s="123"/>
      <c r="D137" s="124"/>
      <c r="E137" s="123"/>
    </row>
    <row r="138" spans="2:5" ht="19.5" customHeight="1">
      <c r="B138" s="123"/>
      <c r="C138" s="123"/>
      <c r="D138" s="124"/>
      <c r="E138" s="123"/>
    </row>
    <row r="139" spans="2:5" ht="19.5" customHeight="1">
      <c r="B139" s="123"/>
      <c r="C139" s="123"/>
      <c r="D139" s="124"/>
      <c r="E139" s="123"/>
    </row>
    <row r="140" spans="2:5" ht="19.5" customHeight="1">
      <c r="B140" s="123"/>
      <c r="C140" s="123"/>
      <c r="D140" s="124"/>
      <c r="E140" s="123"/>
    </row>
    <row r="141" spans="2:5" ht="19.5" customHeight="1">
      <c r="B141" s="123"/>
      <c r="C141" s="123"/>
      <c r="D141" s="124"/>
      <c r="E141" s="123"/>
    </row>
    <row r="142" spans="2:5" ht="19.5" customHeight="1">
      <c r="B142" s="123"/>
      <c r="C142" s="123"/>
      <c r="D142" s="124"/>
      <c r="E142" s="123"/>
    </row>
    <row r="143" spans="2:5" ht="19.5" customHeight="1">
      <c r="B143" s="123"/>
      <c r="C143" s="123"/>
      <c r="D143" s="124"/>
      <c r="E143" s="123"/>
    </row>
    <row r="144" spans="2:5" ht="19.5" customHeight="1">
      <c r="B144" s="123"/>
      <c r="C144" s="123"/>
      <c r="D144" s="124"/>
      <c r="E144" s="123"/>
    </row>
    <row r="145" spans="2:5" ht="19.5" customHeight="1">
      <c r="B145" s="123"/>
      <c r="C145" s="123"/>
      <c r="D145" s="124"/>
      <c r="E145" s="123"/>
    </row>
    <row r="146" spans="2:5" ht="19.5" customHeight="1">
      <c r="B146" s="123"/>
      <c r="C146" s="123"/>
      <c r="D146" s="124"/>
      <c r="E146" s="123"/>
    </row>
    <row r="147" spans="2:5" ht="19.5" customHeight="1">
      <c r="B147" s="123"/>
      <c r="C147" s="123"/>
      <c r="D147" s="124"/>
      <c r="E147" s="123"/>
    </row>
    <row r="148" spans="2:5" ht="19.5" customHeight="1">
      <c r="B148" s="123"/>
      <c r="C148" s="123"/>
      <c r="D148" s="124"/>
      <c r="E148" s="123"/>
    </row>
    <row r="149" spans="2:5" ht="19.5" customHeight="1">
      <c r="B149" s="123"/>
      <c r="C149" s="123"/>
      <c r="D149" s="124"/>
      <c r="E149" s="123"/>
    </row>
    <row r="150" spans="2:5" ht="19.5" customHeight="1">
      <c r="B150" s="123"/>
      <c r="C150" s="123"/>
      <c r="D150" s="124"/>
      <c r="E150" s="123"/>
    </row>
    <row r="151" spans="2:5" ht="19.5" customHeight="1">
      <c r="B151" s="123"/>
      <c r="C151" s="123"/>
      <c r="D151" s="124"/>
      <c r="E151" s="123"/>
    </row>
    <row r="152" spans="2:5" ht="19.5" customHeight="1">
      <c r="B152" s="123"/>
      <c r="C152" s="123"/>
      <c r="D152" s="124"/>
      <c r="E152" s="123"/>
    </row>
    <row r="153" spans="2:5" ht="19.5" customHeight="1">
      <c r="B153" s="123"/>
      <c r="C153" s="123"/>
      <c r="D153" s="124"/>
      <c r="E153" s="123"/>
    </row>
    <row r="154" spans="2:5" ht="19.5" customHeight="1">
      <c r="B154" s="123"/>
      <c r="C154" s="123"/>
      <c r="D154" s="124"/>
      <c r="E154" s="123"/>
    </row>
    <row r="155" spans="2:5" ht="19.5" customHeight="1">
      <c r="B155" s="123"/>
      <c r="C155" s="123"/>
      <c r="D155" s="124"/>
      <c r="E155" s="123"/>
    </row>
    <row r="156" spans="2:5" ht="19.5" customHeight="1">
      <c r="B156" s="123"/>
      <c r="C156" s="123"/>
      <c r="D156" s="124"/>
      <c r="E156" s="123"/>
    </row>
    <row r="157" spans="2:5" ht="19.5" customHeight="1">
      <c r="B157" s="123"/>
      <c r="C157" s="123"/>
      <c r="D157" s="124"/>
      <c r="E157" s="123"/>
    </row>
    <row r="158" spans="2:5" ht="19.5" customHeight="1">
      <c r="B158" s="123"/>
      <c r="C158" s="123"/>
      <c r="D158" s="124"/>
      <c r="E158" s="123"/>
    </row>
    <row r="159" spans="2:5" ht="19.5" customHeight="1">
      <c r="B159" s="123"/>
      <c r="C159" s="123"/>
      <c r="D159" s="124"/>
      <c r="E159" s="123"/>
    </row>
    <row r="160" spans="2:5" ht="19.5" customHeight="1">
      <c r="B160" s="123"/>
      <c r="C160" s="123"/>
      <c r="D160" s="124"/>
      <c r="E160" s="123"/>
    </row>
    <row r="161" spans="2:5" ht="19.5" customHeight="1">
      <c r="B161" s="123"/>
      <c r="C161" s="123"/>
      <c r="D161" s="124"/>
      <c r="E161" s="123"/>
    </row>
    <row r="162" spans="2:5" ht="19.5" customHeight="1">
      <c r="B162" s="123"/>
      <c r="C162" s="123"/>
      <c r="D162" s="124"/>
      <c r="E162" s="123"/>
    </row>
    <row r="163" spans="2:5" ht="19.5" customHeight="1">
      <c r="B163" s="123"/>
      <c r="C163" s="123"/>
      <c r="D163" s="124"/>
      <c r="E163" s="123"/>
    </row>
    <row r="164" spans="2:5" ht="19.5" customHeight="1">
      <c r="B164" s="123"/>
      <c r="C164" s="123"/>
      <c r="D164" s="124"/>
      <c r="E164" s="123"/>
    </row>
    <row r="165" spans="2:5" ht="19.5" customHeight="1">
      <c r="B165" s="123"/>
      <c r="C165" s="123"/>
      <c r="D165" s="124"/>
      <c r="E165" s="123"/>
    </row>
    <row r="166" spans="2:5" ht="19.5" customHeight="1">
      <c r="B166" s="123"/>
      <c r="C166" s="123"/>
      <c r="D166" s="124"/>
      <c r="E166" s="123"/>
    </row>
    <row r="167" spans="2:5" ht="19.5" customHeight="1">
      <c r="B167" s="123"/>
      <c r="C167" s="123"/>
      <c r="D167" s="124"/>
      <c r="E167" s="123"/>
    </row>
    <row r="168" spans="2:5" ht="19.5" customHeight="1">
      <c r="B168" s="123"/>
      <c r="C168" s="123"/>
      <c r="D168" s="124"/>
      <c r="E168" s="123"/>
    </row>
    <row r="169" spans="2:5" ht="19.5" customHeight="1">
      <c r="B169" s="123"/>
      <c r="C169" s="123"/>
      <c r="D169" s="124"/>
      <c r="E169" s="123"/>
    </row>
    <row r="170" spans="2:5" ht="19.5" customHeight="1">
      <c r="B170" s="123"/>
      <c r="C170" s="123"/>
      <c r="D170" s="124"/>
      <c r="E170" s="123"/>
    </row>
    <row r="171" spans="2:5" ht="19.5" customHeight="1">
      <c r="B171" s="123"/>
      <c r="C171" s="123"/>
      <c r="D171" s="124"/>
      <c r="E171" s="123"/>
    </row>
    <row r="172" spans="2:5" ht="19.5" customHeight="1">
      <c r="B172" s="123"/>
      <c r="C172" s="123"/>
      <c r="D172" s="124"/>
      <c r="E172" s="123"/>
    </row>
    <row r="173" spans="2:5" ht="19.5" customHeight="1">
      <c r="B173" s="123"/>
      <c r="C173" s="123"/>
      <c r="D173" s="124"/>
      <c r="E173" s="123"/>
    </row>
    <row r="174" spans="2:5" ht="19.5" customHeight="1">
      <c r="B174" s="123"/>
      <c r="C174" s="123"/>
      <c r="D174" s="124"/>
      <c r="E174" s="123"/>
    </row>
    <row r="175" spans="2:5" ht="19.5" customHeight="1">
      <c r="B175" s="123"/>
      <c r="C175" s="123"/>
      <c r="D175" s="124"/>
      <c r="E175" s="123"/>
    </row>
    <row r="176" spans="2:5" ht="19.5" customHeight="1">
      <c r="B176" s="123"/>
      <c r="C176" s="123"/>
      <c r="D176" s="124"/>
      <c r="E176" s="123"/>
    </row>
    <row r="177" spans="2:5" ht="19.5" customHeight="1">
      <c r="B177" s="123"/>
      <c r="C177" s="123"/>
      <c r="D177" s="124"/>
      <c r="E177" s="123"/>
    </row>
    <row r="178" spans="2:5" ht="19.5" customHeight="1">
      <c r="B178" s="123"/>
      <c r="C178" s="123"/>
      <c r="D178" s="124"/>
      <c r="E178" s="123"/>
    </row>
    <row r="179" spans="2:5" ht="19.5" customHeight="1">
      <c r="B179" s="123"/>
      <c r="C179" s="123"/>
      <c r="D179" s="124"/>
      <c r="E179" s="123"/>
    </row>
    <row r="180" spans="2:5" ht="19.5" customHeight="1">
      <c r="B180" s="123"/>
      <c r="C180" s="123"/>
      <c r="D180" s="124"/>
      <c r="E180" s="123"/>
    </row>
    <row r="181" spans="2:5" ht="19.5" customHeight="1">
      <c r="B181" s="123"/>
      <c r="C181" s="123"/>
      <c r="D181" s="124"/>
      <c r="E181" s="123"/>
    </row>
    <row r="182" spans="2:5" ht="19.5" customHeight="1">
      <c r="B182" s="123"/>
      <c r="C182" s="123"/>
      <c r="D182" s="124"/>
      <c r="E182" s="123"/>
    </row>
    <row r="183" spans="2:5" ht="19.5" customHeight="1">
      <c r="B183" s="123"/>
      <c r="C183" s="123"/>
      <c r="D183" s="124"/>
      <c r="E183" s="123"/>
    </row>
    <row r="184" spans="2:5" ht="19.5" customHeight="1">
      <c r="B184" s="123"/>
      <c r="C184" s="123"/>
      <c r="D184" s="124"/>
      <c r="E184" s="123"/>
    </row>
    <row r="185" spans="2:5" ht="19.5" customHeight="1">
      <c r="B185" s="123"/>
      <c r="C185" s="123"/>
      <c r="D185" s="124"/>
      <c r="E185" s="123"/>
    </row>
    <row r="186" spans="2:5" ht="19.5" customHeight="1">
      <c r="B186" s="123"/>
      <c r="C186" s="123"/>
      <c r="D186" s="124"/>
      <c r="E186" s="123"/>
    </row>
    <row r="187" spans="2:5" ht="19.5" customHeight="1">
      <c r="B187" s="123"/>
      <c r="C187" s="123"/>
      <c r="D187" s="124"/>
      <c r="E187" s="123"/>
    </row>
    <row r="188" spans="2:5" ht="19.5" customHeight="1">
      <c r="B188" s="123"/>
      <c r="C188" s="123"/>
      <c r="D188" s="124"/>
      <c r="E188" s="123"/>
    </row>
    <row r="189" spans="2:5" ht="19.5" customHeight="1">
      <c r="B189" s="123"/>
      <c r="C189" s="123"/>
      <c r="D189" s="124"/>
      <c r="E189" s="123"/>
    </row>
    <row r="190" spans="2:5" ht="19.5" customHeight="1">
      <c r="B190" s="123"/>
      <c r="C190" s="123"/>
      <c r="D190" s="124"/>
      <c r="E190" s="123"/>
    </row>
    <row r="191" spans="2:5" ht="19.5" customHeight="1">
      <c r="B191" s="123"/>
      <c r="C191" s="123"/>
      <c r="D191" s="124"/>
      <c r="E191" s="123"/>
    </row>
    <row r="192" spans="2:5" ht="19.5" customHeight="1">
      <c r="B192" s="123"/>
      <c r="C192" s="123"/>
      <c r="D192" s="124"/>
      <c r="E192" s="123"/>
    </row>
    <row r="193" spans="2:5" ht="19.5" customHeight="1">
      <c r="B193" s="123"/>
      <c r="C193" s="123"/>
      <c r="D193" s="124"/>
      <c r="E193" s="123"/>
    </row>
    <row r="194" spans="2:5" ht="19.5" customHeight="1">
      <c r="B194" s="123"/>
      <c r="C194" s="123"/>
      <c r="D194" s="124"/>
      <c r="E194" s="123"/>
    </row>
    <row r="195" spans="2:5" ht="19.5" customHeight="1">
      <c r="B195" s="123"/>
      <c r="C195" s="123"/>
      <c r="D195" s="124"/>
      <c r="E195" s="123"/>
    </row>
    <row r="196" spans="2:5" ht="19.5" customHeight="1">
      <c r="B196" s="123"/>
      <c r="C196" s="123"/>
      <c r="D196" s="126"/>
      <c r="E196" s="123"/>
    </row>
    <row r="197" spans="2:5" ht="19.5" customHeight="1">
      <c r="B197" s="125"/>
      <c r="C197" s="125"/>
      <c r="D197" s="124"/>
      <c r="E197" s="125"/>
    </row>
    <row r="198" spans="2:5" ht="19.5" customHeight="1">
      <c r="B198" s="123"/>
      <c r="C198" s="123"/>
      <c r="D198" s="124"/>
      <c r="E198" s="123"/>
    </row>
    <row r="199" spans="2:5" ht="19.5" customHeight="1">
      <c r="B199" s="123"/>
      <c r="C199" s="123"/>
      <c r="D199" s="124"/>
      <c r="E199" s="123"/>
    </row>
    <row r="200" spans="2:5" ht="19.5" customHeight="1">
      <c r="B200" s="123"/>
      <c r="C200" s="123"/>
      <c r="D200" s="124"/>
      <c r="E200" s="123"/>
    </row>
    <row r="201" spans="2:5" ht="19.5" customHeight="1">
      <c r="B201" s="123"/>
      <c r="C201" s="123"/>
      <c r="D201" s="124"/>
      <c r="E201" s="123"/>
    </row>
    <row r="202" spans="2:5" ht="19.5" customHeight="1">
      <c r="B202" s="123"/>
      <c r="C202" s="123"/>
      <c r="D202" s="124"/>
      <c r="E202" s="123"/>
    </row>
    <row r="203" spans="2:5" ht="19.5" customHeight="1">
      <c r="B203" s="123"/>
      <c r="C203" s="123"/>
      <c r="D203" s="124"/>
      <c r="E203" s="123"/>
    </row>
    <row r="204" spans="2:5" ht="19.5" customHeight="1">
      <c r="B204" s="123"/>
      <c r="C204" s="123"/>
      <c r="D204" s="124"/>
      <c r="E204" s="123"/>
    </row>
    <row r="205" spans="2:5" ht="19.5" customHeight="1">
      <c r="B205" s="123"/>
      <c r="C205" s="123"/>
      <c r="D205" s="124"/>
      <c r="E205" s="123"/>
    </row>
    <row r="206" spans="2:5" ht="19.5" customHeight="1">
      <c r="B206" s="123"/>
      <c r="C206" s="123"/>
      <c r="D206" s="124"/>
      <c r="E206" s="123"/>
    </row>
    <row r="207" spans="2:5" ht="19.5" customHeight="1">
      <c r="B207" s="123"/>
      <c r="C207" s="123"/>
      <c r="D207" s="124"/>
      <c r="E207" s="123"/>
    </row>
    <row r="208" spans="2:5" ht="19.5" customHeight="1">
      <c r="B208" s="123"/>
      <c r="C208" s="123"/>
      <c r="D208" s="124"/>
      <c r="E208" s="123"/>
    </row>
    <row r="209" spans="2:5" ht="19.5" customHeight="1">
      <c r="B209" s="123"/>
      <c r="C209" s="123"/>
      <c r="D209" s="124"/>
      <c r="E209" s="123"/>
    </row>
    <row r="210" spans="2:5" ht="19.5" customHeight="1">
      <c r="B210" s="123"/>
      <c r="C210" s="123"/>
      <c r="D210" s="124"/>
      <c r="E210" s="123"/>
    </row>
    <row r="211" spans="2:5" ht="19.5" customHeight="1">
      <c r="B211" s="123"/>
      <c r="C211" s="123"/>
      <c r="D211" s="124"/>
      <c r="E211" s="123"/>
    </row>
    <row r="212" spans="2:5" ht="19.5" customHeight="1">
      <c r="B212" s="123"/>
      <c r="C212" s="123"/>
      <c r="D212" s="124"/>
      <c r="E212" s="123"/>
    </row>
    <row r="213" spans="2:5" ht="19.5" customHeight="1">
      <c r="B213" s="123"/>
      <c r="C213" s="123"/>
      <c r="D213" s="124"/>
      <c r="E213" s="123"/>
    </row>
    <row r="214" spans="2:5" ht="19.5" customHeight="1">
      <c r="B214" s="123"/>
      <c r="C214" s="123"/>
      <c r="D214" s="124"/>
      <c r="E214" s="123"/>
    </row>
    <row r="215" spans="2:5" ht="19.5" customHeight="1">
      <c r="B215" s="123"/>
      <c r="C215" s="123"/>
      <c r="D215" s="124"/>
      <c r="E215" s="123"/>
    </row>
    <row r="216" spans="2:5" ht="19.5" customHeight="1">
      <c r="B216" s="123"/>
      <c r="C216" s="123"/>
      <c r="D216" s="124"/>
      <c r="E216" s="123"/>
    </row>
    <row r="217" spans="2:5" ht="19.5" customHeight="1">
      <c r="B217" s="123"/>
      <c r="C217" s="123"/>
      <c r="D217" s="124"/>
      <c r="E217" s="123"/>
    </row>
    <row r="218" spans="2:5" ht="19.5" customHeight="1">
      <c r="B218" s="123"/>
      <c r="C218" s="123"/>
      <c r="D218" s="124"/>
      <c r="E218" s="123"/>
    </row>
    <row r="219" spans="2:5" ht="19.5" customHeight="1">
      <c r="B219" s="123"/>
      <c r="C219" s="123"/>
      <c r="D219" s="124"/>
      <c r="E219" s="123"/>
    </row>
    <row r="220" spans="2:5" ht="19.5" customHeight="1">
      <c r="B220" s="123"/>
      <c r="C220" s="123"/>
      <c r="D220" s="124"/>
      <c r="E220" s="123"/>
    </row>
    <row r="221" spans="2:5" ht="19.5" customHeight="1">
      <c r="B221" s="123"/>
      <c r="C221" s="123"/>
      <c r="D221" s="124"/>
      <c r="E221" s="123"/>
    </row>
    <row r="222" spans="2:5" ht="19.5" customHeight="1">
      <c r="B222" s="123"/>
      <c r="C222" s="123"/>
      <c r="D222" s="124"/>
      <c r="E222" s="123"/>
    </row>
    <row r="223" spans="2:5" ht="19.5" customHeight="1">
      <c r="B223" s="123"/>
      <c r="C223" s="123"/>
      <c r="D223" s="124"/>
      <c r="E223" s="123"/>
    </row>
    <row r="224" spans="2:5" ht="19.5" customHeight="1">
      <c r="B224" s="123"/>
      <c r="C224" s="123"/>
      <c r="D224" s="124"/>
      <c r="E224" s="123"/>
    </row>
    <row r="225" spans="2:5" ht="19.5" customHeight="1">
      <c r="B225" s="123"/>
      <c r="C225" s="123"/>
      <c r="D225" s="124"/>
      <c r="E225" s="123"/>
    </row>
    <row r="226" spans="2:5" ht="19.5" customHeight="1">
      <c r="B226" s="123"/>
      <c r="C226" s="123"/>
      <c r="D226" s="124"/>
      <c r="E226" s="123"/>
    </row>
    <row r="227" spans="2:5" ht="19.5" customHeight="1">
      <c r="B227" s="123"/>
      <c r="C227" s="123"/>
      <c r="D227" s="124"/>
      <c r="E227" s="123"/>
    </row>
    <row r="228" spans="2:5" ht="19.5" customHeight="1">
      <c r="B228" s="123"/>
      <c r="C228" s="123"/>
      <c r="D228" s="124"/>
      <c r="E228" s="123"/>
    </row>
    <row r="229" spans="2:5" ht="19.5" customHeight="1">
      <c r="B229" s="123"/>
      <c r="C229" s="123"/>
      <c r="D229" s="124"/>
      <c r="E229" s="123"/>
    </row>
    <row r="230" spans="2:5" ht="19.5" customHeight="1">
      <c r="B230" s="123"/>
      <c r="C230" s="123"/>
      <c r="D230" s="124"/>
      <c r="E230" s="123"/>
    </row>
    <row r="231" spans="2:5" ht="19.5" customHeight="1">
      <c r="B231" s="123"/>
      <c r="C231" s="123"/>
      <c r="D231" s="124"/>
      <c r="E231" s="123"/>
    </row>
    <row r="232" spans="2:5" ht="19.5" customHeight="1">
      <c r="B232" s="123"/>
      <c r="C232" s="123"/>
      <c r="D232" s="124"/>
      <c r="E232" s="123"/>
    </row>
    <row r="233" spans="2:5" ht="19.5" customHeight="1">
      <c r="B233" s="123"/>
      <c r="C233" s="123"/>
      <c r="D233" s="124"/>
      <c r="E233" s="123"/>
    </row>
    <row r="234" spans="2:5" ht="19.5" customHeight="1">
      <c r="B234" s="123"/>
      <c r="C234" s="123"/>
      <c r="D234" s="124"/>
      <c r="E234" s="123"/>
    </row>
    <row r="235" spans="2:5" ht="19.5" customHeight="1">
      <c r="B235" s="123"/>
      <c r="C235" s="123"/>
      <c r="D235" s="124"/>
      <c r="E235" s="123"/>
    </row>
    <row r="236" spans="2:5" ht="19.5" customHeight="1">
      <c r="B236" s="123"/>
      <c r="C236" s="123"/>
      <c r="D236" s="124"/>
      <c r="E236" s="123"/>
    </row>
    <row r="237" spans="2:5" ht="19.5" customHeight="1">
      <c r="B237" s="123"/>
      <c r="C237" s="123"/>
      <c r="D237" s="124"/>
      <c r="E237" s="123"/>
    </row>
    <row r="238" spans="2:5" ht="19.5" customHeight="1">
      <c r="B238" s="123"/>
      <c r="C238" s="123"/>
      <c r="D238" s="124"/>
      <c r="E238" s="123"/>
    </row>
    <row r="239" spans="2:5" ht="19.5" customHeight="1">
      <c r="B239" s="123"/>
      <c r="C239" s="123"/>
      <c r="D239" s="124"/>
      <c r="E239" s="123"/>
    </row>
    <row r="240" spans="2:5" ht="19.5" customHeight="1">
      <c r="B240" s="123"/>
      <c r="C240" s="123"/>
      <c r="D240" s="124"/>
      <c r="E240" s="123"/>
    </row>
    <row r="241" spans="2:5" ht="19.5" customHeight="1">
      <c r="B241" s="123"/>
      <c r="C241" s="123"/>
      <c r="D241" s="124"/>
      <c r="E241" s="123"/>
    </row>
    <row r="242" spans="2:5" ht="19.5" customHeight="1">
      <c r="B242" s="123"/>
      <c r="C242" s="123"/>
      <c r="D242" s="124"/>
      <c r="E242" s="123"/>
    </row>
    <row r="243" spans="2:5" ht="19.5" customHeight="1">
      <c r="B243" s="123"/>
      <c r="C243" s="123"/>
      <c r="D243" s="124"/>
      <c r="E243" s="123"/>
    </row>
    <row r="244" spans="2:5" ht="19.5" customHeight="1">
      <c r="B244" s="123"/>
      <c r="C244" s="123"/>
      <c r="D244" s="124"/>
      <c r="E244" s="123"/>
    </row>
    <row r="245" spans="2:5" ht="19.5" customHeight="1">
      <c r="B245" s="123"/>
      <c r="C245" s="123"/>
      <c r="D245" s="124"/>
      <c r="E245" s="123"/>
    </row>
    <row r="246" spans="2:5" ht="19.5" customHeight="1">
      <c r="B246" s="123"/>
      <c r="C246" s="123"/>
      <c r="D246" s="124"/>
      <c r="E246" s="123"/>
    </row>
    <row r="247" spans="2:5" ht="19.5" customHeight="1">
      <c r="B247" s="123"/>
      <c r="C247" s="123"/>
      <c r="D247" s="124"/>
      <c r="E247" s="123"/>
    </row>
    <row r="248" spans="2:5" ht="19.5" customHeight="1">
      <c r="B248" s="123"/>
      <c r="C248" s="123"/>
      <c r="D248" s="124"/>
      <c r="E248" s="123"/>
    </row>
    <row r="249" spans="2:5" ht="19.5" customHeight="1">
      <c r="B249" s="123"/>
      <c r="C249" s="123"/>
      <c r="D249" s="124"/>
      <c r="E249" s="123"/>
    </row>
    <row r="250" spans="2:5" ht="19.5" customHeight="1">
      <c r="B250" s="123"/>
      <c r="C250" s="123"/>
      <c r="D250" s="124"/>
      <c r="E250" s="123"/>
    </row>
    <row r="251" spans="2:5" ht="19.5" customHeight="1">
      <c r="B251" s="123"/>
      <c r="C251" s="123"/>
      <c r="D251" s="124"/>
      <c r="E251" s="123"/>
    </row>
    <row r="252" spans="2:5" ht="19.5" customHeight="1">
      <c r="B252" s="123"/>
      <c r="C252" s="123"/>
      <c r="D252" s="124"/>
      <c r="E252" s="123"/>
    </row>
    <row r="253" spans="2:5" ht="19.5" customHeight="1">
      <c r="B253" s="123"/>
      <c r="C253" s="123"/>
      <c r="D253" s="124"/>
      <c r="E253" s="123"/>
    </row>
    <row r="254" spans="2:5" ht="19.5" customHeight="1">
      <c r="B254" s="123"/>
      <c r="C254" s="123"/>
      <c r="D254" s="124"/>
      <c r="E254" s="123"/>
    </row>
    <row r="255" spans="2:5" ht="19.5" customHeight="1">
      <c r="B255" s="123"/>
      <c r="C255" s="123"/>
      <c r="D255" s="124"/>
      <c r="E255" s="123"/>
    </row>
    <row r="256" spans="2:5" ht="19.5" customHeight="1">
      <c r="B256" s="123"/>
      <c r="C256" s="123"/>
      <c r="D256" s="124"/>
      <c r="E256" s="123"/>
    </row>
    <row r="257" spans="2:5" ht="19.5" customHeight="1">
      <c r="B257" s="123"/>
      <c r="C257" s="123"/>
      <c r="D257" s="124"/>
      <c r="E257" s="123"/>
    </row>
    <row r="258" spans="2:5" ht="19.5" customHeight="1">
      <c r="B258" s="123"/>
      <c r="C258" s="123"/>
      <c r="D258" s="124"/>
      <c r="E258" s="123"/>
    </row>
    <row r="259" spans="2:5" ht="19.5" customHeight="1">
      <c r="B259" s="123"/>
      <c r="C259" s="123"/>
      <c r="D259" s="124"/>
      <c r="E259" s="123"/>
    </row>
    <row r="260" spans="2:5" ht="19.5" customHeight="1">
      <c r="B260" s="123"/>
      <c r="C260" s="123"/>
      <c r="D260" s="124"/>
      <c r="E260" s="123"/>
    </row>
    <row r="261" spans="2:5" ht="19.5" customHeight="1">
      <c r="B261" s="123"/>
      <c r="C261" s="123"/>
      <c r="D261" s="124"/>
      <c r="E261" s="123"/>
    </row>
    <row r="262" spans="2:5" ht="19.5" customHeight="1">
      <c r="B262" s="123"/>
      <c r="C262" s="123"/>
      <c r="D262" s="124"/>
      <c r="E262" s="123"/>
    </row>
    <row r="263" spans="2:5" ht="19.5" customHeight="1">
      <c r="B263" s="123"/>
      <c r="C263" s="123"/>
      <c r="D263" s="124"/>
      <c r="E263" s="123"/>
    </row>
    <row r="264" spans="2:5" ht="19.5" customHeight="1">
      <c r="B264" s="123"/>
      <c r="C264" s="123"/>
      <c r="D264" s="124"/>
      <c r="E264" s="123"/>
    </row>
    <row r="265" spans="2:5" ht="19.5" customHeight="1">
      <c r="B265" s="123"/>
      <c r="C265" s="123"/>
      <c r="D265" s="124"/>
      <c r="E265" s="123"/>
    </row>
    <row r="266" spans="2:5" ht="19.5" customHeight="1">
      <c r="B266" s="123"/>
      <c r="C266" s="123"/>
      <c r="D266" s="124"/>
      <c r="E266" s="123"/>
    </row>
    <row r="267" spans="2:5" ht="19.5" customHeight="1">
      <c r="B267" s="123"/>
      <c r="C267" s="123"/>
      <c r="D267" s="124"/>
      <c r="E267" s="123"/>
    </row>
    <row r="268" spans="2:5" ht="19.5" customHeight="1">
      <c r="B268" s="123"/>
      <c r="C268" s="123"/>
      <c r="D268" s="124"/>
      <c r="E268" s="123"/>
    </row>
    <row r="269" spans="2:5" ht="19.5" customHeight="1">
      <c r="B269" s="123"/>
      <c r="C269" s="123"/>
      <c r="D269" s="124"/>
      <c r="E269" s="123"/>
    </row>
    <row r="270" spans="2:5" ht="19.5" customHeight="1">
      <c r="B270" s="123"/>
      <c r="C270" s="123"/>
      <c r="D270" s="124"/>
      <c r="E270" s="123"/>
    </row>
    <row r="271" spans="2:5" ht="19.5" customHeight="1">
      <c r="B271" s="123"/>
      <c r="C271" s="123"/>
      <c r="D271" s="124"/>
      <c r="E271" s="123"/>
    </row>
    <row r="272" spans="2:5" ht="19.5" customHeight="1">
      <c r="B272" s="123"/>
      <c r="C272" s="123"/>
      <c r="D272" s="124"/>
      <c r="E272" s="123"/>
    </row>
    <row r="273" spans="2:5" ht="19.5" customHeight="1">
      <c r="B273" s="123"/>
      <c r="C273" s="123"/>
      <c r="D273" s="124"/>
      <c r="E273" s="123"/>
    </row>
    <row r="274" spans="2:5" ht="19.5" customHeight="1">
      <c r="B274" s="123"/>
      <c r="C274" s="123"/>
      <c r="D274" s="124"/>
      <c r="E274" s="123"/>
    </row>
    <row r="275" spans="2:5" ht="19.5" customHeight="1">
      <c r="B275" s="123"/>
      <c r="C275" s="123"/>
      <c r="D275" s="124"/>
      <c r="E275" s="123"/>
    </row>
    <row r="276" spans="2:5" ht="19.5" customHeight="1">
      <c r="B276" s="123"/>
      <c r="C276" s="123"/>
      <c r="D276" s="124"/>
      <c r="E276" s="123"/>
    </row>
    <row r="277" spans="2:5" ht="19.5" customHeight="1">
      <c r="B277" s="123"/>
      <c r="C277" s="123"/>
      <c r="D277" s="124"/>
      <c r="E277" s="123"/>
    </row>
    <row r="278" spans="2:5" ht="19.5" customHeight="1">
      <c r="B278" s="123"/>
      <c r="C278" s="123"/>
      <c r="D278" s="124"/>
      <c r="E278" s="123"/>
    </row>
    <row r="279" spans="2:5" ht="19.5" customHeight="1">
      <c r="B279" s="123"/>
      <c r="C279" s="123"/>
      <c r="D279" s="124"/>
      <c r="E279" s="123"/>
    </row>
    <row r="280" spans="2:5" ht="19.5" customHeight="1">
      <c r="B280" s="123"/>
      <c r="C280" s="123"/>
      <c r="D280" s="124"/>
      <c r="E280" s="123"/>
    </row>
    <row r="281" spans="2:5" ht="19.5" customHeight="1">
      <c r="B281" s="123"/>
      <c r="C281" s="123"/>
      <c r="D281" s="124"/>
      <c r="E281" s="123"/>
    </row>
    <row r="282" spans="2:5" ht="19.5" customHeight="1">
      <c r="B282" s="123"/>
      <c r="C282" s="123"/>
      <c r="D282" s="124"/>
      <c r="E282" s="123"/>
    </row>
    <row r="283" spans="2:5" ht="19.5" customHeight="1">
      <c r="B283" s="123"/>
      <c r="C283" s="123"/>
      <c r="D283" s="124"/>
      <c r="E283" s="123"/>
    </row>
    <row r="284" spans="2:5" ht="19.5" customHeight="1">
      <c r="B284" s="123"/>
      <c r="C284" s="123"/>
      <c r="D284" s="124"/>
      <c r="E284" s="123"/>
    </row>
    <row r="285" spans="2:5" ht="19.5" customHeight="1">
      <c r="B285" s="123"/>
      <c r="C285" s="123"/>
      <c r="D285" s="124"/>
      <c r="E285" s="123"/>
    </row>
    <row r="286" spans="2:5" ht="19.5" customHeight="1">
      <c r="B286" s="123"/>
      <c r="C286" s="123"/>
      <c r="D286" s="124"/>
      <c r="E286" s="123"/>
    </row>
    <row r="287" spans="2:5" ht="19.5" customHeight="1">
      <c r="B287" s="123"/>
      <c r="C287" s="123"/>
      <c r="D287" s="124"/>
      <c r="E287" s="123"/>
    </row>
    <row r="288" spans="2:5" ht="19.5" customHeight="1">
      <c r="B288" s="123"/>
      <c r="C288" s="123"/>
      <c r="D288" s="124"/>
      <c r="E288" s="123"/>
    </row>
    <row r="289" spans="2:5" ht="19.5" customHeight="1">
      <c r="B289" s="123"/>
      <c r="C289" s="123"/>
      <c r="D289" s="124"/>
      <c r="E289" s="123"/>
    </row>
    <row r="290" spans="2:5" ht="19.5" customHeight="1">
      <c r="B290" s="123"/>
      <c r="C290" s="123"/>
      <c r="D290" s="124"/>
      <c r="E290" s="123"/>
    </row>
    <row r="291" spans="2:5" ht="19.5" customHeight="1">
      <c r="B291" s="123"/>
      <c r="C291" s="123"/>
      <c r="D291" s="124"/>
      <c r="E291" s="123"/>
    </row>
    <row r="292" spans="2:5" ht="19.5" customHeight="1">
      <c r="B292" s="123"/>
      <c r="C292" s="123"/>
      <c r="D292" s="124"/>
      <c r="E292" s="123"/>
    </row>
    <row r="293" spans="2:5" ht="19.5" customHeight="1">
      <c r="B293" s="123"/>
      <c r="C293" s="123"/>
      <c r="D293" s="124"/>
      <c r="E293" s="123"/>
    </row>
    <row r="294" spans="2:5" ht="19.5" customHeight="1">
      <c r="B294" s="123"/>
      <c r="C294" s="123"/>
      <c r="D294" s="124"/>
      <c r="E294" s="123"/>
    </row>
    <row r="295" spans="2:5" ht="19.5" customHeight="1">
      <c r="B295" s="123"/>
      <c r="C295" s="123"/>
      <c r="D295" s="124"/>
      <c r="E295" s="123"/>
    </row>
    <row r="296" spans="2:5" ht="19.5" customHeight="1">
      <c r="B296" s="123"/>
      <c r="C296" s="123"/>
      <c r="D296" s="124"/>
      <c r="E296" s="123"/>
    </row>
    <row r="297" spans="2:5" ht="19.5" customHeight="1">
      <c r="B297" s="123"/>
      <c r="C297" s="123"/>
      <c r="D297" s="124"/>
      <c r="E297" s="123"/>
    </row>
    <row r="298" spans="2:5" ht="19.5" customHeight="1">
      <c r="B298" s="123"/>
      <c r="C298" s="123"/>
      <c r="D298" s="124"/>
      <c r="E298" s="123"/>
    </row>
    <row r="299" spans="2:5" ht="19.5" customHeight="1">
      <c r="B299" s="123"/>
      <c r="C299" s="123"/>
      <c r="D299" s="124"/>
      <c r="E299" s="123"/>
    </row>
    <row r="300" spans="2:5" ht="19.5" customHeight="1">
      <c r="B300" s="123"/>
      <c r="C300" s="123"/>
      <c r="D300" s="124"/>
      <c r="E300" s="123"/>
    </row>
    <row r="301" spans="2:5" ht="19.5" customHeight="1">
      <c r="B301" s="123"/>
      <c r="C301" s="123"/>
      <c r="D301" s="124"/>
      <c r="E301" s="123"/>
    </row>
    <row r="302" spans="2:5" ht="19.5" customHeight="1">
      <c r="B302" s="123"/>
      <c r="C302" s="123"/>
      <c r="D302" s="124"/>
      <c r="E302" s="123"/>
    </row>
    <row r="303" spans="2:5" ht="19.5" customHeight="1">
      <c r="B303" s="123"/>
      <c r="C303" s="123"/>
      <c r="D303" s="124"/>
      <c r="E303" s="123"/>
    </row>
    <row r="304" spans="2:5" ht="19.5" customHeight="1">
      <c r="B304" s="123"/>
      <c r="C304" s="123"/>
      <c r="D304" s="124"/>
      <c r="E304" s="123"/>
    </row>
    <row r="305" spans="2:5" ht="19.5" customHeight="1">
      <c r="B305" s="123"/>
      <c r="C305" s="123"/>
      <c r="D305" s="124"/>
      <c r="E305" s="123"/>
    </row>
    <row r="306" spans="2:5" ht="19.5" customHeight="1">
      <c r="B306" s="123"/>
      <c r="C306" s="123"/>
      <c r="D306" s="124"/>
      <c r="E306" s="123"/>
    </row>
    <row r="307" spans="2:5" ht="19.5" customHeight="1">
      <c r="B307" s="123"/>
      <c r="C307" s="123"/>
      <c r="D307" s="124"/>
      <c r="E307" s="123"/>
    </row>
    <row r="308" spans="2:5" ht="19.5" customHeight="1">
      <c r="B308" s="123"/>
      <c r="C308" s="123"/>
      <c r="D308" s="124"/>
      <c r="E308" s="123"/>
    </row>
    <row r="309" spans="2:5" ht="19.5" customHeight="1">
      <c r="B309" s="123"/>
      <c r="C309" s="123"/>
      <c r="D309" s="124"/>
      <c r="E309" s="123"/>
    </row>
    <row r="310" spans="2:5" ht="19.5" customHeight="1">
      <c r="B310" s="123"/>
      <c r="C310" s="123"/>
      <c r="D310" s="124"/>
      <c r="E310" s="123"/>
    </row>
    <row r="311" spans="2:5" ht="19.5" customHeight="1">
      <c r="B311" s="123"/>
      <c r="C311" s="123"/>
      <c r="D311" s="124"/>
      <c r="E311" s="123"/>
    </row>
    <row r="312" spans="2:5" ht="19.5" customHeight="1">
      <c r="B312" s="123"/>
      <c r="C312" s="123"/>
      <c r="D312" s="124"/>
      <c r="E312" s="123"/>
    </row>
    <row r="313" spans="2:5" ht="19.5" customHeight="1">
      <c r="B313" s="123"/>
      <c r="C313" s="123"/>
      <c r="D313" s="124"/>
      <c r="E313" s="123"/>
    </row>
    <row r="314" spans="2:5" ht="19.5" customHeight="1">
      <c r="B314" s="123"/>
      <c r="C314" s="123"/>
      <c r="D314" s="124"/>
      <c r="E314" s="123"/>
    </row>
    <row r="315" spans="2:5" ht="19.5" customHeight="1">
      <c r="B315" s="123"/>
      <c r="C315" s="123"/>
      <c r="D315" s="124"/>
      <c r="E315" s="123"/>
    </row>
    <row r="316" spans="2:5" ht="19.5" customHeight="1">
      <c r="B316" s="123"/>
      <c r="C316" s="123"/>
      <c r="D316" s="124"/>
      <c r="E316" s="123"/>
    </row>
    <row r="317" spans="2:5" ht="19.5" customHeight="1">
      <c r="B317" s="123"/>
      <c r="C317" s="123"/>
      <c r="D317" s="124"/>
      <c r="E317" s="123"/>
    </row>
    <row r="318" spans="2:5" ht="19.5" customHeight="1">
      <c r="B318" s="123"/>
      <c r="C318" s="123"/>
      <c r="D318" s="124"/>
      <c r="E318" s="123"/>
    </row>
    <row r="319" spans="2:5" ht="19.5" customHeight="1">
      <c r="B319" s="123"/>
      <c r="C319" s="123"/>
      <c r="D319" s="124"/>
      <c r="E319" s="123"/>
    </row>
    <row r="320" spans="2:5" ht="19.5" customHeight="1">
      <c r="B320" s="123"/>
      <c r="C320" s="123"/>
      <c r="D320" s="124"/>
      <c r="E320" s="123"/>
    </row>
    <row r="321" spans="2:5" ht="19.5" customHeight="1">
      <c r="B321" s="123"/>
      <c r="C321" s="123"/>
      <c r="D321" s="124"/>
      <c r="E321" s="123"/>
    </row>
    <row r="322" spans="2:5" ht="19.5" customHeight="1">
      <c r="B322" s="123"/>
      <c r="C322" s="123"/>
      <c r="D322" s="124"/>
      <c r="E322" s="123"/>
    </row>
    <row r="323" spans="2:5" ht="19.5" customHeight="1">
      <c r="B323" s="123"/>
      <c r="C323" s="123"/>
      <c r="D323" s="124"/>
      <c r="E323" s="123"/>
    </row>
    <row r="324" spans="2:5" ht="19.5" customHeight="1">
      <c r="B324" s="123"/>
      <c r="C324" s="123"/>
      <c r="D324" s="124"/>
      <c r="E324" s="123"/>
    </row>
    <row r="325" spans="2:5" ht="19.5" customHeight="1">
      <c r="B325" s="123"/>
      <c r="C325" s="123"/>
      <c r="D325" s="124"/>
      <c r="E325" s="123"/>
    </row>
    <row r="326" spans="2:5" ht="19.5" customHeight="1">
      <c r="B326" s="123"/>
      <c r="C326" s="123"/>
      <c r="D326" s="124"/>
      <c r="E326" s="123"/>
    </row>
    <row r="327" spans="2:5" ht="19.5" customHeight="1">
      <c r="B327" s="123"/>
      <c r="C327" s="123"/>
      <c r="D327" s="124"/>
      <c r="E327" s="123"/>
    </row>
    <row r="328" spans="2:5" ht="19.5" customHeight="1">
      <c r="B328" s="123"/>
      <c r="C328" s="123"/>
      <c r="D328" s="124"/>
      <c r="E328" s="123"/>
    </row>
    <row r="329" spans="2:5" ht="19.5" customHeight="1">
      <c r="B329" s="123"/>
      <c r="C329" s="123"/>
      <c r="D329" s="124"/>
      <c r="E329" s="123"/>
    </row>
    <row r="330" spans="2:5" ht="19.5" customHeight="1">
      <c r="B330" s="123"/>
      <c r="C330" s="123"/>
      <c r="D330" s="124"/>
      <c r="E330" s="123"/>
    </row>
    <row r="331" spans="2:5" ht="19.5" customHeight="1">
      <c r="B331" s="123"/>
      <c r="C331" s="123"/>
      <c r="D331" s="124"/>
      <c r="E331" s="123"/>
    </row>
    <row r="332" spans="2:5" ht="19.5" customHeight="1">
      <c r="B332" s="123"/>
      <c r="C332" s="123"/>
      <c r="D332" s="124"/>
      <c r="E332" s="123"/>
    </row>
    <row r="333" spans="2:5" ht="19.5" customHeight="1">
      <c r="B333" s="123"/>
      <c r="C333" s="123"/>
      <c r="D333" s="124"/>
      <c r="E333" s="123"/>
    </row>
    <row r="334" spans="2:5" ht="19.5" customHeight="1">
      <c r="B334" s="123"/>
      <c r="C334" s="123"/>
      <c r="D334" s="124"/>
      <c r="E334" s="123"/>
    </row>
    <row r="335" spans="2:5" ht="19.5" customHeight="1">
      <c r="B335" s="123"/>
      <c r="C335" s="123"/>
      <c r="D335" s="124"/>
      <c r="E335" s="123"/>
    </row>
    <row r="336" spans="2:5" ht="19.5" customHeight="1">
      <c r="B336" s="123"/>
      <c r="C336" s="123"/>
      <c r="D336" s="124"/>
      <c r="E336" s="123"/>
    </row>
    <row r="337" spans="2:5" ht="19.5" customHeight="1">
      <c r="B337" s="123"/>
      <c r="C337" s="123"/>
      <c r="D337" s="124"/>
      <c r="E337" s="123"/>
    </row>
    <row r="338" spans="2:5" ht="19.5" customHeight="1">
      <c r="B338" s="123"/>
      <c r="C338" s="123"/>
      <c r="D338" s="124"/>
      <c r="E338" s="123"/>
    </row>
    <row r="339" spans="2:5" ht="19.5" customHeight="1">
      <c r="B339" s="123"/>
      <c r="C339" s="123"/>
      <c r="D339" s="124"/>
      <c r="E339" s="123"/>
    </row>
    <row r="340" spans="2:5" ht="19.5" customHeight="1">
      <c r="B340" s="123"/>
      <c r="C340" s="123"/>
      <c r="D340" s="124"/>
      <c r="E340" s="123"/>
    </row>
    <row r="341" spans="2:5" ht="19.5" customHeight="1">
      <c r="B341" s="123"/>
      <c r="C341" s="123"/>
      <c r="D341" s="124"/>
      <c r="E341" s="123"/>
    </row>
    <row r="342" spans="2:5" ht="19.5" customHeight="1">
      <c r="B342" s="123"/>
      <c r="C342" s="123"/>
      <c r="D342" s="124"/>
      <c r="E342" s="123"/>
    </row>
    <row r="343" spans="2:5" ht="19.5" customHeight="1">
      <c r="B343" s="123"/>
      <c r="C343" s="123"/>
      <c r="D343" s="124"/>
      <c r="E343" s="123"/>
    </row>
    <row r="344" spans="2:5" ht="19.5" customHeight="1">
      <c r="B344" s="123"/>
      <c r="C344" s="123"/>
      <c r="D344" s="124"/>
      <c r="E344" s="123"/>
    </row>
    <row r="345" spans="2:5" ht="19.5" customHeight="1">
      <c r="B345" s="123"/>
      <c r="C345" s="123"/>
      <c r="D345" s="124"/>
      <c r="E345" s="123"/>
    </row>
    <row r="346" spans="2:5" ht="19.5" customHeight="1">
      <c r="B346" s="123"/>
      <c r="C346" s="123"/>
      <c r="D346" s="124"/>
      <c r="E346" s="123"/>
    </row>
    <row r="347" spans="2:5" ht="19.5" customHeight="1">
      <c r="B347" s="123"/>
      <c r="C347" s="123"/>
      <c r="D347" s="124"/>
      <c r="E347" s="123"/>
    </row>
    <row r="348" spans="2:5" ht="19.5" customHeight="1">
      <c r="B348" s="123"/>
      <c r="C348" s="123"/>
      <c r="D348" s="124"/>
      <c r="E348" s="123"/>
    </row>
    <row r="349" spans="2:5" ht="19.5" customHeight="1">
      <c r="B349" s="123"/>
      <c r="C349" s="123"/>
      <c r="D349" s="124"/>
      <c r="E349" s="123"/>
    </row>
    <row r="350" spans="2:5" ht="19.5" customHeight="1">
      <c r="B350" s="123"/>
      <c r="C350" s="123"/>
      <c r="D350" s="124"/>
      <c r="E350" s="123"/>
    </row>
    <row r="351" spans="2:5" ht="19.5" customHeight="1">
      <c r="B351" s="123"/>
      <c r="C351" s="123"/>
      <c r="D351" s="124"/>
      <c r="E351" s="123"/>
    </row>
    <row r="352" spans="2:5" ht="19.5" customHeight="1">
      <c r="B352" s="123"/>
      <c r="C352" s="123"/>
      <c r="D352" s="124"/>
      <c r="E352" s="123"/>
    </row>
    <row r="353" spans="2:5" ht="19.5" customHeight="1">
      <c r="B353" s="123"/>
      <c r="C353" s="123"/>
      <c r="D353" s="124"/>
      <c r="E353" s="123"/>
    </row>
    <row r="354" spans="2:5" ht="19.5" customHeight="1">
      <c r="B354" s="123"/>
      <c r="C354" s="123"/>
      <c r="D354" s="124"/>
      <c r="E354" s="123"/>
    </row>
    <row r="355" spans="2:5" ht="19.5" customHeight="1">
      <c r="B355" s="123"/>
      <c r="C355" s="123"/>
      <c r="D355" s="124"/>
      <c r="E355" s="123"/>
    </row>
    <row r="356" spans="2:5" ht="19.5" customHeight="1">
      <c r="B356" s="123"/>
      <c r="C356" s="123"/>
      <c r="D356" s="124"/>
      <c r="E356" s="123"/>
    </row>
    <row r="357" spans="2:5" ht="19.5" customHeight="1">
      <c r="B357" s="123"/>
      <c r="C357" s="123"/>
      <c r="D357" s="124"/>
      <c r="E357" s="123"/>
    </row>
    <row r="358" spans="2:5" ht="19.5" customHeight="1">
      <c r="B358" s="123"/>
      <c r="C358" s="123"/>
      <c r="D358" s="124"/>
      <c r="E358" s="123"/>
    </row>
    <row r="359" spans="2:5" ht="19.5" customHeight="1">
      <c r="B359" s="123"/>
      <c r="C359" s="123"/>
      <c r="D359" s="124"/>
      <c r="E359" s="123"/>
    </row>
    <row r="360" spans="2:5" ht="19.5" customHeight="1">
      <c r="B360" s="123"/>
      <c r="C360" s="123"/>
      <c r="D360" s="124"/>
      <c r="E360" s="123"/>
    </row>
    <row r="361" spans="2:5" ht="19.5" customHeight="1">
      <c r="B361" s="123"/>
      <c r="C361" s="123"/>
      <c r="D361" s="124"/>
      <c r="E361" s="123"/>
    </row>
    <row r="362" spans="2:5" ht="19.5" customHeight="1">
      <c r="B362" s="123"/>
      <c r="C362" s="123"/>
      <c r="D362" s="124"/>
      <c r="E362" s="123"/>
    </row>
    <row r="363" spans="2:5" ht="19.5" customHeight="1">
      <c r="B363" s="123"/>
      <c r="C363" s="123"/>
      <c r="D363" s="124"/>
      <c r="E363" s="123"/>
    </row>
    <row r="364" spans="2:5" ht="19.5" customHeight="1">
      <c r="B364" s="123"/>
      <c r="C364" s="123"/>
      <c r="D364" s="124"/>
      <c r="E364" s="123"/>
    </row>
    <row r="365" spans="2:5" ht="19.5" customHeight="1">
      <c r="B365" s="123"/>
      <c r="C365" s="123"/>
      <c r="D365" s="124"/>
      <c r="E365" s="123"/>
    </row>
    <row r="366" spans="2:5" ht="19.5" customHeight="1">
      <c r="B366" s="123"/>
      <c r="C366" s="123"/>
      <c r="D366" s="124"/>
      <c r="E366" s="123"/>
    </row>
    <row r="367" spans="2:5" ht="19.5" customHeight="1">
      <c r="B367" s="123"/>
      <c r="C367" s="123"/>
      <c r="D367" s="124"/>
      <c r="E367" s="123"/>
    </row>
    <row r="368" spans="2:5" ht="19.5" customHeight="1">
      <c r="B368" s="123"/>
      <c r="C368" s="123"/>
      <c r="D368" s="124"/>
      <c r="E368" s="123"/>
    </row>
    <row r="369" spans="2:5" ht="19.5" customHeight="1">
      <c r="B369" s="123"/>
      <c r="C369" s="123"/>
      <c r="D369" s="124"/>
      <c r="E369" s="123"/>
    </row>
    <row r="370" spans="2:5" ht="19.5" customHeight="1">
      <c r="B370" s="123"/>
      <c r="C370" s="123"/>
      <c r="D370" s="124"/>
      <c r="E370" s="123"/>
    </row>
    <row r="371" spans="2:5" ht="19.5" customHeight="1">
      <c r="B371" s="123"/>
      <c r="C371" s="123"/>
      <c r="D371" s="124"/>
      <c r="E371" s="123"/>
    </row>
    <row r="372" spans="2:5" ht="19.5" customHeight="1">
      <c r="B372" s="123"/>
      <c r="C372" s="123"/>
      <c r="D372" s="124"/>
      <c r="E372" s="123"/>
    </row>
    <row r="373" spans="2:5" ht="19.5" customHeight="1">
      <c r="B373" s="123"/>
      <c r="C373" s="123"/>
      <c r="D373" s="124"/>
      <c r="E373" s="123"/>
    </row>
    <row r="374" spans="2:5" ht="19.5" customHeight="1">
      <c r="B374" s="123"/>
      <c r="C374" s="123"/>
      <c r="D374" s="124"/>
      <c r="E374" s="123"/>
    </row>
    <row r="375" spans="2:5" ht="19.5" customHeight="1">
      <c r="B375" s="123"/>
      <c r="C375" s="123"/>
      <c r="D375" s="124"/>
      <c r="E375" s="123"/>
    </row>
    <row r="376" spans="2:5" ht="19.5" customHeight="1">
      <c r="B376" s="123"/>
      <c r="C376" s="123"/>
      <c r="D376" s="124"/>
      <c r="E376" s="123"/>
    </row>
    <row r="377" spans="2:5" ht="19.5" customHeight="1">
      <c r="B377" s="123"/>
      <c r="C377" s="123"/>
      <c r="D377" s="124"/>
      <c r="E377" s="123"/>
    </row>
    <row r="378" spans="2:5" ht="19.5" customHeight="1">
      <c r="B378" s="123"/>
      <c r="C378" s="123"/>
      <c r="D378" s="124"/>
      <c r="E378" s="123"/>
    </row>
    <row r="379" spans="2:5" ht="19.5" customHeight="1">
      <c r="B379" s="123"/>
      <c r="C379" s="123"/>
      <c r="D379" s="124"/>
      <c r="E379" s="123"/>
    </row>
    <row r="380" spans="2:5" ht="19.5" customHeight="1">
      <c r="B380" s="123"/>
      <c r="C380" s="123"/>
      <c r="D380" s="124"/>
      <c r="E380" s="123"/>
    </row>
    <row r="381" spans="2:5" ht="19.5" customHeight="1">
      <c r="B381" s="123"/>
      <c r="C381" s="123"/>
      <c r="D381" s="124"/>
      <c r="E381" s="123"/>
    </row>
    <row r="382" spans="2:5" ht="19.5" customHeight="1">
      <c r="B382" s="123"/>
      <c r="C382" s="123"/>
      <c r="D382" s="124"/>
      <c r="E382" s="123"/>
    </row>
    <row r="383" spans="2:5" ht="19.5" customHeight="1">
      <c r="B383" s="123"/>
      <c r="C383" s="123"/>
      <c r="D383" s="124"/>
      <c r="E383" s="123"/>
    </row>
    <row r="384" spans="2:5" ht="19.5" customHeight="1">
      <c r="B384" s="123"/>
      <c r="C384" s="123"/>
      <c r="D384" s="124"/>
      <c r="E384" s="123"/>
    </row>
    <row r="385" spans="2:5" ht="19.5" customHeight="1">
      <c r="B385" s="123"/>
      <c r="C385" s="123"/>
      <c r="D385" s="124"/>
      <c r="E385" s="123"/>
    </row>
    <row r="386" spans="2:5" ht="19.5" customHeight="1">
      <c r="B386" s="123"/>
      <c r="C386" s="123"/>
      <c r="D386" s="124"/>
      <c r="E386" s="123"/>
    </row>
    <row r="387" spans="2:5" ht="19.5" customHeight="1">
      <c r="B387" s="123"/>
      <c r="C387" s="123"/>
      <c r="D387" s="124"/>
      <c r="E387" s="123"/>
    </row>
    <row r="388" spans="2:5" ht="19.5" customHeight="1">
      <c r="B388" s="123"/>
      <c r="C388" s="123"/>
      <c r="D388" s="124"/>
      <c r="E388" s="123"/>
    </row>
    <row r="389" spans="2:5" ht="19.5" customHeight="1">
      <c r="B389" s="123"/>
      <c r="C389" s="123"/>
      <c r="D389" s="124"/>
      <c r="E389" s="123"/>
    </row>
    <row r="390" spans="2:5" ht="19.5" customHeight="1">
      <c r="B390" s="123"/>
      <c r="C390" s="123"/>
      <c r="D390" s="124"/>
      <c r="E390" s="123"/>
    </row>
    <row r="391" spans="2:5" ht="19.5" customHeight="1">
      <c r="B391" s="123"/>
      <c r="C391" s="123"/>
      <c r="D391" s="124"/>
      <c r="E391" s="123"/>
    </row>
    <row r="392" spans="2:5" ht="19.5" customHeight="1">
      <c r="B392" s="123"/>
      <c r="C392" s="123"/>
      <c r="D392" s="124"/>
      <c r="E392" s="123"/>
    </row>
    <row r="393" spans="2:5" ht="19.5" customHeight="1">
      <c r="B393" s="123"/>
      <c r="C393" s="123"/>
      <c r="D393" s="124"/>
      <c r="E393" s="123"/>
    </row>
    <row r="394" spans="2:5" ht="19.5" customHeight="1">
      <c r="B394" s="123"/>
      <c r="C394" s="123"/>
      <c r="D394" s="124"/>
      <c r="E394" s="123"/>
    </row>
    <row r="395" spans="2:5" ht="19.5" customHeight="1">
      <c r="B395" s="123"/>
      <c r="C395" s="123"/>
      <c r="D395" s="124"/>
      <c r="E395" s="123"/>
    </row>
    <row r="396" spans="2:5" ht="19.5" customHeight="1">
      <c r="B396" s="123"/>
      <c r="C396" s="123"/>
      <c r="D396" s="124"/>
      <c r="E396" s="123"/>
    </row>
    <row r="397" spans="2:5" ht="19.5" customHeight="1">
      <c r="B397" s="123"/>
      <c r="C397" s="123"/>
      <c r="D397" s="124"/>
      <c r="E397" s="123"/>
    </row>
    <row r="398" spans="2:5" ht="19.5" customHeight="1">
      <c r="B398" s="123"/>
      <c r="C398" s="123"/>
      <c r="D398" s="124"/>
      <c r="E398" s="123"/>
    </row>
    <row r="399" spans="2:5" ht="19.5" customHeight="1">
      <c r="B399" s="123"/>
      <c r="C399" s="123"/>
      <c r="D399" s="124"/>
      <c r="E399" s="123"/>
    </row>
    <row r="400" spans="2:5" ht="19.5" customHeight="1">
      <c r="B400" s="123"/>
      <c r="C400" s="123"/>
      <c r="D400" s="124"/>
      <c r="E400" s="123"/>
    </row>
    <row r="401" spans="2:5" ht="19.5" customHeight="1">
      <c r="B401" s="123"/>
      <c r="C401" s="123"/>
      <c r="D401" s="124"/>
      <c r="E401" s="123"/>
    </row>
    <row r="402" spans="2:5" ht="19.5" customHeight="1">
      <c r="B402" s="123"/>
      <c r="C402" s="123"/>
      <c r="D402" s="124"/>
      <c r="E402" s="123"/>
    </row>
    <row r="403" spans="2:5" ht="19.5" customHeight="1">
      <c r="B403" s="123"/>
      <c r="C403" s="123"/>
      <c r="D403" s="124"/>
      <c r="E403" s="123"/>
    </row>
    <row r="404" spans="2:5" ht="19.5" customHeight="1">
      <c r="B404" s="123"/>
      <c r="C404" s="123"/>
      <c r="D404" s="124"/>
      <c r="E404" s="123"/>
    </row>
    <row r="405" spans="2:5" ht="19.5" customHeight="1">
      <c r="B405" s="123"/>
      <c r="C405" s="123"/>
      <c r="D405" s="124"/>
      <c r="E405" s="123"/>
    </row>
    <row r="406" spans="2:5" ht="19.5" customHeight="1">
      <c r="B406" s="123"/>
      <c r="C406" s="123"/>
      <c r="D406" s="124"/>
      <c r="E406" s="123"/>
    </row>
    <row r="407" spans="2:5" ht="19.5" customHeight="1">
      <c r="B407" s="123"/>
      <c r="C407" s="123"/>
      <c r="D407" s="124"/>
      <c r="E407" s="123"/>
    </row>
    <row r="408" spans="2:5" ht="19.5" customHeight="1">
      <c r="B408" s="123"/>
      <c r="C408" s="123"/>
      <c r="D408" s="124"/>
      <c r="E408" s="123"/>
    </row>
    <row r="409" spans="2:5" ht="19.5" customHeight="1">
      <c r="B409" s="123"/>
      <c r="C409" s="123"/>
      <c r="D409" s="124"/>
      <c r="E409" s="123"/>
    </row>
    <row r="410" spans="2:5" ht="19.5" customHeight="1">
      <c r="B410" s="123"/>
      <c r="C410" s="123"/>
      <c r="D410" s="124"/>
      <c r="E410" s="123"/>
    </row>
    <row r="411" spans="2:5" ht="19.5" customHeight="1">
      <c r="B411" s="123"/>
      <c r="C411" s="123"/>
      <c r="D411" s="124"/>
      <c r="E411" s="123"/>
    </row>
    <row r="412" spans="2:5" ht="19.5" customHeight="1">
      <c r="B412" s="123"/>
      <c r="C412" s="123"/>
      <c r="D412" s="124"/>
      <c r="E412" s="123"/>
    </row>
    <row r="413" spans="2:5" ht="19.5" customHeight="1">
      <c r="B413" s="123"/>
      <c r="C413" s="123"/>
      <c r="D413" s="124"/>
      <c r="E413" s="123"/>
    </row>
    <row r="414" spans="2:5" ht="19.5" customHeight="1">
      <c r="B414" s="123"/>
      <c r="C414" s="123"/>
      <c r="D414" s="124"/>
      <c r="E414" s="123"/>
    </row>
    <row r="415" spans="2:5" ht="19.5" customHeight="1">
      <c r="B415" s="123"/>
      <c r="C415" s="123"/>
      <c r="D415" s="124"/>
      <c r="E415" s="123"/>
    </row>
    <row r="416" spans="2:5" ht="19.5" customHeight="1">
      <c r="B416" s="123"/>
      <c r="C416" s="123"/>
      <c r="D416" s="124"/>
      <c r="E416" s="123"/>
    </row>
    <row r="417" spans="2:5" ht="19.5" customHeight="1">
      <c r="B417" s="123"/>
      <c r="C417" s="123"/>
      <c r="D417" s="124"/>
      <c r="E417" s="123"/>
    </row>
    <row r="418" spans="2:5" ht="19.5" customHeight="1">
      <c r="B418" s="123"/>
      <c r="C418" s="123"/>
      <c r="D418" s="124"/>
      <c r="E418" s="123"/>
    </row>
    <row r="419" spans="2:5" ht="19.5" customHeight="1">
      <c r="B419" s="123"/>
      <c r="C419" s="123"/>
      <c r="D419" s="124"/>
      <c r="E419" s="123"/>
    </row>
    <row r="420" spans="2:5" ht="19.5" customHeight="1">
      <c r="B420" s="123"/>
      <c r="C420" s="123"/>
      <c r="D420" s="124"/>
      <c r="E420" s="123"/>
    </row>
    <row r="421" spans="2:5" ht="19.5" customHeight="1">
      <c r="B421" s="123"/>
      <c r="C421" s="123"/>
      <c r="D421" s="124"/>
      <c r="E421" s="123"/>
    </row>
    <row r="422" spans="2:5" ht="19.5" customHeight="1">
      <c r="B422" s="123"/>
      <c r="C422" s="123"/>
      <c r="D422" s="124"/>
      <c r="E422" s="123"/>
    </row>
    <row r="423" spans="2:5" ht="19.5" customHeight="1">
      <c r="B423" s="123"/>
      <c r="C423" s="123"/>
      <c r="D423" s="124"/>
      <c r="E423" s="123"/>
    </row>
    <row r="424" spans="2:5" ht="19.5" customHeight="1">
      <c r="B424" s="123"/>
      <c r="C424" s="123"/>
      <c r="D424" s="124"/>
      <c r="E424" s="123"/>
    </row>
    <row r="425" spans="2:5" ht="19.5" customHeight="1">
      <c r="B425" s="123"/>
      <c r="C425" s="123"/>
      <c r="D425" s="124"/>
      <c r="E425" s="123"/>
    </row>
    <row r="426" spans="2:5" ht="19.5" customHeight="1">
      <c r="B426" s="123"/>
      <c r="C426" s="123"/>
      <c r="D426" s="124"/>
      <c r="E426" s="123"/>
    </row>
    <row r="427" spans="2:5" ht="19.5" customHeight="1">
      <c r="B427" s="123"/>
      <c r="C427" s="123"/>
      <c r="D427" s="124"/>
      <c r="E427" s="123"/>
    </row>
    <row r="428" spans="2:5" ht="19.5" customHeight="1">
      <c r="B428" s="123"/>
      <c r="C428" s="123"/>
      <c r="D428" s="124"/>
      <c r="E428" s="123"/>
    </row>
    <row r="429" spans="2:5" ht="19.5" customHeight="1">
      <c r="B429" s="123"/>
      <c r="C429" s="123"/>
      <c r="D429" s="124"/>
      <c r="E429" s="123"/>
    </row>
    <row r="430" spans="2:5" ht="19.5" customHeight="1">
      <c r="B430" s="123"/>
      <c r="C430" s="123"/>
      <c r="D430" s="124"/>
      <c r="E430" s="123"/>
    </row>
    <row r="431" spans="2:5" ht="19.5" customHeight="1">
      <c r="B431" s="123"/>
      <c r="C431" s="123"/>
      <c r="D431" s="124"/>
      <c r="E431" s="123"/>
    </row>
    <row r="432" spans="2:5" ht="19.5" customHeight="1">
      <c r="B432" s="123"/>
      <c r="C432" s="123"/>
      <c r="D432" s="124"/>
      <c r="E432" s="123"/>
    </row>
    <row r="433" spans="2:5" ht="19.5" customHeight="1">
      <c r="B433" s="123"/>
      <c r="C433" s="123"/>
      <c r="D433" s="124"/>
      <c r="E433" s="123"/>
    </row>
    <row r="434" spans="2:5" ht="19.5" customHeight="1">
      <c r="B434" s="123"/>
      <c r="C434" s="123"/>
      <c r="D434" s="124"/>
      <c r="E434" s="123"/>
    </row>
    <row r="435" spans="2:5" ht="19.5" customHeight="1">
      <c r="B435" s="123"/>
      <c r="C435" s="123"/>
      <c r="D435" s="124"/>
      <c r="E435" s="123"/>
    </row>
    <row r="436" spans="2:5" ht="19.5" customHeight="1">
      <c r="B436" s="123"/>
      <c r="C436" s="123"/>
      <c r="D436" s="124"/>
      <c r="E436" s="123"/>
    </row>
    <row r="437" spans="2:5" ht="19.5" customHeight="1">
      <c r="B437" s="123"/>
      <c r="C437" s="123"/>
      <c r="D437" s="124"/>
      <c r="E437" s="123"/>
    </row>
    <row r="438" spans="2:5" ht="19.5" customHeight="1">
      <c r="B438" s="123"/>
      <c r="C438" s="123"/>
      <c r="D438" s="124"/>
      <c r="E438" s="123"/>
    </row>
    <row r="439" spans="2:5" ht="19.5" customHeight="1">
      <c r="B439" s="123"/>
      <c r="C439" s="123"/>
      <c r="D439" s="124"/>
      <c r="E439" s="123"/>
    </row>
    <row r="440" spans="2:5" ht="19.5" customHeight="1">
      <c r="B440" s="123"/>
      <c r="C440" s="123"/>
      <c r="D440" s="124"/>
      <c r="E440" s="123"/>
    </row>
    <row r="441" spans="2:5" ht="19.5" customHeight="1">
      <c r="B441" s="123"/>
      <c r="C441" s="123"/>
      <c r="D441" s="124"/>
      <c r="E441" s="123"/>
    </row>
    <row r="442" spans="2:5" ht="19.5" customHeight="1">
      <c r="B442" s="123"/>
      <c r="C442" s="123"/>
      <c r="D442" s="124"/>
      <c r="E442" s="123"/>
    </row>
    <row r="443" spans="2:5" ht="19.5" customHeight="1">
      <c r="B443" s="123"/>
      <c r="C443" s="123"/>
      <c r="D443" s="124"/>
      <c r="E443" s="123"/>
    </row>
    <row r="444" spans="2:5" ht="19.5" customHeight="1">
      <c r="B444" s="123"/>
      <c r="C444" s="123"/>
      <c r="D444" s="124"/>
      <c r="E444" s="123"/>
    </row>
    <row r="445" spans="2:5" ht="19.5" customHeight="1">
      <c r="B445" s="123"/>
      <c r="C445" s="123"/>
      <c r="D445" s="124"/>
      <c r="E445" s="123"/>
    </row>
    <row r="446" spans="2:5" ht="19.5" customHeight="1">
      <c r="B446" s="123"/>
      <c r="C446" s="123"/>
      <c r="D446" s="124"/>
      <c r="E446" s="123"/>
    </row>
    <row r="447" spans="2:5" ht="19.5" customHeight="1">
      <c r="B447" s="123"/>
      <c r="C447" s="123"/>
      <c r="D447" s="124"/>
      <c r="E447" s="123"/>
    </row>
    <row r="448" spans="2:5" ht="19.5" customHeight="1">
      <c r="B448" s="123"/>
      <c r="C448" s="123"/>
      <c r="D448" s="124"/>
      <c r="E448" s="123"/>
    </row>
    <row r="449" spans="2:5" ht="19.5" customHeight="1">
      <c r="B449" s="123"/>
      <c r="C449" s="123"/>
      <c r="D449" s="124"/>
      <c r="E449" s="123"/>
    </row>
    <row r="450" spans="2:5" ht="19.5" customHeight="1">
      <c r="B450" s="123"/>
      <c r="C450" s="123"/>
      <c r="D450" s="124"/>
      <c r="E450" s="123"/>
    </row>
    <row r="451" spans="2:5" ht="19.5" customHeight="1">
      <c r="B451" s="123"/>
      <c r="C451" s="123"/>
      <c r="D451" s="124"/>
      <c r="E451" s="123"/>
    </row>
    <row r="452" spans="2:5" ht="19.5" customHeight="1">
      <c r="B452" s="123"/>
      <c r="C452" s="123"/>
      <c r="D452" s="124"/>
      <c r="E452" s="123"/>
    </row>
    <row r="453" spans="2:5" ht="19.5" customHeight="1">
      <c r="B453" s="123"/>
      <c r="C453" s="123"/>
      <c r="D453" s="124"/>
      <c r="E453" s="123"/>
    </row>
    <row r="454" spans="2:5" ht="19.5" customHeight="1">
      <c r="B454" s="123"/>
      <c r="C454" s="123"/>
      <c r="D454" s="124"/>
      <c r="E454" s="123"/>
    </row>
    <row r="455" spans="2:5" ht="19.5" customHeight="1">
      <c r="B455" s="123"/>
      <c r="C455" s="123"/>
      <c r="D455" s="124"/>
      <c r="E455" s="123"/>
    </row>
    <row r="456" spans="2:5" ht="19.5" customHeight="1">
      <c r="B456" s="123"/>
      <c r="C456" s="123"/>
      <c r="D456" s="124"/>
      <c r="E456" s="123"/>
    </row>
    <row r="457" spans="2:5" ht="19.5" customHeight="1">
      <c r="B457" s="123"/>
      <c r="C457" s="123"/>
      <c r="D457" s="124"/>
      <c r="E457" s="123"/>
    </row>
    <row r="458" spans="2:5" ht="19.5" customHeight="1">
      <c r="B458" s="123"/>
      <c r="C458" s="123"/>
      <c r="D458" s="124"/>
      <c r="E458" s="123"/>
    </row>
    <row r="459" spans="2:5" ht="19.5" customHeight="1">
      <c r="B459" s="123"/>
      <c r="C459" s="123"/>
      <c r="D459" s="124"/>
      <c r="E459" s="123"/>
    </row>
    <row r="460" spans="2:5" ht="19.5" customHeight="1">
      <c r="B460" s="123"/>
      <c r="C460" s="123"/>
      <c r="D460" s="124"/>
      <c r="E460" s="123"/>
    </row>
    <row r="461" spans="2:5" ht="19.5" customHeight="1">
      <c r="B461" s="123"/>
      <c r="C461" s="123"/>
      <c r="D461" s="124"/>
      <c r="E461" s="123"/>
    </row>
    <row r="462" spans="2:5" ht="19.5" customHeight="1">
      <c r="B462" s="123"/>
      <c r="C462" s="123"/>
      <c r="D462" s="124"/>
      <c r="E462" s="123"/>
    </row>
    <row r="463" spans="2:5" ht="19.5" customHeight="1">
      <c r="B463" s="123"/>
      <c r="C463" s="123"/>
      <c r="D463" s="124"/>
      <c r="E463" s="123"/>
    </row>
    <row r="464" spans="2:5" ht="19.5" customHeight="1">
      <c r="B464" s="123"/>
      <c r="C464" s="123"/>
      <c r="D464" s="124"/>
      <c r="E464" s="123"/>
    </row>
    <row r="465" spans="2:5" ht="19.5" customHeight="1">
      <c r="B465" s="123"/>
      <c r="C465" s="123"/>
      <c r="D465" s="124"/>
      <c r="E465" s="123"/>
    </row>
    <row r="466" spans="2:5" ht="19.5" customHeight="1">
      <c r="B466" s="123"/>
      <c r="C466" s="123"/>
      <c r="D466" s="124"/>
      <c r="E466" s="123"/>
    </row>
    <row r="467" spans="2:5" ht="19.5" customHeight="1">
      <c r="B467" s="123"/>
      <c r="C467" s="123"/>
      <c r="D467" s="124"/>
      <c r="E467" s="123"/>
    </row>
    <row r="468" spans="2:5" ht="19.5" customHeight="1">
      <c r="B468" s="123"/>
      <c r="C468" s="123"/>
      <c r="D468" s="124"/>
      <c r="E468" s="123"/>
    </row>
    <row r="469" spans="2:5" ht="19.5" customHeight="1">
      <c r="B469" s="123"/>
      <c r="C469" s="123"/>
      <c r="D469" s="124"/>
      <c r="E469" s="123"/>
    </row>
    <row r="470" spans="2:5" ht="19.5" customHeight="1">
      <c r="B470" s="123"/>
      <c r="C470" s="123"/>
      <c r="D470" s="124"/>
      <c r="E470" s="123"/>
    </row>
    <row r="471" spans="2:5" ht="19.5" customHeight="1">
      <c r="B471" s="123"/>
      <c r="C471" s="123"/>
      <c r="D471" s="124"/>
      <c r="E471" s="123"/>
    </row>
    <row r="472" spans="2:5" ht="19.5" customHeight="1">
      <c r="B472" s="123"/>
      <c r="C472" s="123"/>
      <c r="D472" s="124"/>
      <c r="E472" s="123"/>
    </row>
    <row r="473" spans="2:5" ht="19.5" customHeight="1">
      <c r="B473" s="123"/>
      <c r="C473" s="123"/>
      <c r="D473" s="124"/>
      <c r="E473" s="123"/>
    </row>
    <row r="474" spans="2:5" ht="19.5" customHeight="1">
      <c r="B474" s="123"/>
      <c r="C474" s="123"/>
      <c r="D474" s="124"/>
      <c r="E474" s="123"/>
    </row>
    <row r="475" spans="2:5" ht="19.5" customHeight="1">
      <c r="B475" s="123"/>
      <c r="C475" s="123"/>
      <c r="D475" s="124"/>
      <c r="E475" s="123"/>
    </row>
    <row r="476" spans="2:5" ht="19.5" customHeight="1">
      <c r="B476" s="123"/>
      <c r="C476" s="123"/>
      <c r="D476" s="124"/>
      <c r="E476" s="123"/>
    </row>
    <row r="477" spans="2:5" ht="19.5" customHeight="1">
      <c r="B477" s="123"/>
      <c r="C477" s="123"/>
      <c r="D477" s="124"/>
      <c r="E477" s="123"/>
    </row>
    <row r="478" spans="2:5" ht="19.5" customHeight="1">
      <c r="B478" s="123"/>
      <c r="C478" s="123"/>
      <c r="D478" s="124"/>
      <c r="E478" s="123"/>
    </row>
    <row r="479" spans="2:5" ht="19.5" customHeight="1">
      <c r="B479" s="123"/>
      <c r="C479" s="123"/>
      <c r="D479" s="124"/>
      <c r="E479" s="123"/>
    </row>
    <row r="480" spans="2:5" ht="19.5" customHeight="1">
      <c r="B480" s="123"/>
      <c r="C480" s="123"/>
      <c r="D480" s="124"/>
      <c r="E480" s="123"/>
    </row>
    <row r="481" spans="2:5" ht="19.5" customHeight="1">
      <c r="B481" s="123"/>
      <c r="C481" s="123"/>
      <c r="D481" s="124"/>
      <c r="E481" s="123"/>
    </row>
    <row r="482" spans="2:5" ht="19.5" customHeight="1">
      <c r="B482" s="123"/>
      <c r="C482" s="123"/>
      <c r="D482" s="124"/>
      <c r="E482" s="123"/>
    </row>
    <row r="483" spans="2:5" ht="19.5" customHeight="1">
      <c r="B483" s="123"/>
      <c r="C483" s="123"/>
      <c r="D483" s="124"/>
      <c r="E483" s="123"/>
    </row>
    <row r="484" spans="2:5" ht="19.5" customHeight="1">
      <c r="B484" s="123"/>
      <c r="C484" s="123"/>
      <c r="D484" s="124"/>
      <c r="E484" s="123"/>
    </row>
    <row r="485" spans="2:5" ht="19.5" customHeight="1">
      <c r="B485" s="123"/>
      <c r="C485" s="123"/>
      <c r="D485" s="124"/>
      <c r="E485" s="123"/>
    </row>
    <row r="486" spans="2:5" ht="19.5" customHeight="1">
      <c r="B486" s="123"/>
      <c r="C486" s="123"/>
      <c r="D486" s="124"/>
      <c r="E486" s="123"/>
    </row>
    <row r="487" spans="2:5" ht="19.5" customHeight="1">
      <c r="B487" s="123"/>
      <c r="C487" s="123"/>
      <c r="D487" s="124"/>
      <c r="E487" s="123"/>
    </row>
    <row r="488" spans="2:5" ht="19.5" customHeight="1">
      <c r="B488" s="123"/>
      <c r="C488" s="123"/>
      <c r="D488" s="124"/>
      <c r="E488" s="123"/>
    </row>
    <row r="489" spans="2:5" ht="19.5" customHeight="1">
      <c r="B489" s="123"/>
      <c r="C489" s="123"/>
      <c r="D489" s="124"/>
      <c r="E489" s="123"/>
    </row>
    <row r="490" spans="2:5" ht="19.5" customHeight="1">
      <c r="B490" s="123"/>
      <c r="C490" s="123"/>
      <c r="D490" s="124"/>
      <c r="E490" s="123"/>
    </row>
    <row r="491" spans="2:5" ht="19.5" customHeight="1">
      <c r="B491" s="123"/>
      <c r="C491" s="123"/>
      <c r="D491" s="124"/>
      <c r="E491" s="123"/>
    </row>
    <row r="492" spans="2:5" ht="19.5" customHeight="1">
      <c r="B492" s="123"/>
      <c r="C492" s="123"/>
      <c r="D492" s="124"/>
      <c r="E492" s="123"/>
    </row>
    <row r="493" spans="2:5" ht="19.5" customHeight="1">
      <c r="B493" s="123"/>
      <c r="C493" s="123"/>
      <c r="D493" s="124"/>
      <c r="E493" s="123"/>
    </row>
    <row r="494" spans="2:5" ht="19.5" customHeight="1">
      <c r="B494" s="123"/>
      <c r="C494" s="123"/>
      <c r="D494" s="124"/>
      <c r="E494" s="123"/>
    </row>
    <row r="495" spans="2:5" ht="19.5" customHeight="1">
      <c r="B495" s="123"/>
      <c r="C495" s="123"/>
      <c r="D495" s="124"/>
      <c r="E495" s="123"/>
    </row>
    <row r="496" spans="2:5" ht="19.5" customHeight="1">
      <c r="B496" s="123"/>
      <c r="C496" s="123"/>
      <c r="D496" s="124"/>
      <c r="E496" s="123"/>
    </row>
    <row r="497" spans="2:5" ht="19.5" customHeight="1">
      <c r="B497" s="123"/>
      <c r="C497" s="123"/>
      <c r="D497" s="124"/>
      <c r="E497" s="123"/>
    </row>
    <row r="498" spans="2:5" ht="19.5" customHeight="1">
      <c r="B498" s="123"/>
      <c r="C498" s="123"/>
      <c r="D498" s="124"/>
      <c r="E498" s="123"/>
    </row>
    <row r="499" spans="2:5" ht="19.5" customHeight="1">
      <c r="B499" s="123"/>
      <c r="C499" s="123"/>
      <c r="D499" s="124"/>
      <c r="E499" s="123"/>
    </row>
    <row r="500" spans="2:5" ht="19.5" customHeight="1">
      <c r="B500" s="123"/>
      <c r="C500" s="123"/>
      <c r="D500" s="124"/>
      <c r="E500" s="123"/>
    </row>
    <row r="501" spans="2:5" ht="19.5" customHeight="1">
      <c r="B501" s="123"/>
      <c r="C501" s="123"/>
      <c r="D501" s="124"/>
      <c r="E501" s="123"/>
    </row>
    <row r="502" spans="2:5" ht="19.5" customHeight="1">
      <c r="B502" s="123"/>
      <c r="C502" s="123"/>
      <c r="D502" s="124"/>
      <c r="E502" s="123"/>
    </row>
    <row r="503" spans="2:5" ht="19.5" customHeight="1">
      <c r="B503" s="123"/>
      <c r="C503" s="123"/>
      <c r="D503" s="124"/>
      <c r="E503" s="123"/>
    </row>
    <row r="504" spans="2:5" ht="19.5" customHeight="1">
      <c r="B504" s="123"/>
      <c r="C504" s="123"/>
      <c r="D504" s="124"/>
      <c r="E504" s="123"/>
    </row>
    <row r="505" spans="2:5" ht="19.5" customHeight="1">
      <c r="B505" s="123"/>
      <c r="C505" s="123"/>
      <c r="D505" s="124"/>
      <c r="E505" s="123"/>
    </row>
    <row r="506" spans="2:5" ht="19.5" customHeight="1">
      <c r="B506" s="123"/>
      <c r="C506" s="123"/>
      <c r="D506" s="124"/>
      <c r="E506" s="123"/>
    </row>
    <row r="507" spans="2:5" ht="19.5" customHeight="1">
      <c r="B507" s="123"/>
      <c r="C507" s="123"/>
      <c r="D507" s="124"/>
      <c r="E507" s="123"/>
    </row>
    <row r="508" spans="2:5" ht="19.5" customHeight="1">
      <c r="B508" s="123"/>
      <c r="C508" s="123"/>
      <c r="D508" s="124"/>
      <c r="E508" s="123"/>
    </row>
    <row r="509" spans="2:5" ht="19.5" customHeight="1">
      <c r="B509" s="123"/>
      <c r="C509" s="123"/>
      <c r="D509" s="124"/>
      <c r="E509" s="123"/>
    </row>
    <row r="510" spans="2:5" ht="19.5" customHeight="1">
      <c r="B510" s="123"/>
      <c r="C510" s="123"/>
      <c r="D510" s="124"/>
      <c r="E510" s="123"/>
    </row>
    <row r="511" spans="2:5" ht="19.5" customHeight="1">
      <c r="B511" s="123"/>
      <c r="C511" s="123"/>
      <c r="D511" s="124"/>
      <c r="E511" s="123"/>
    </row>
    <row r="512" spans="2:5" ht="19.5" customHeight="1">
      <c r="B512" s="123"/>
      <c r="C512" s="123"/>
      <c r="D512" s="124"/>
      <c r="E512" s="123"/>
    </row>
    <row r="513" spans="2:5" ht="19.5" customHeight="1">
      <c r="B513" s="123"/>
      <c r="C513" s="123"/>
      <c r="D513" s="124"/>
      <c r="E513" s="123"/>
    </row>
    <row r="514" spans="2:5" ht="19.5" customHeight="1">
      <c r="B514" s="123"/>
      <c r="C514" s="123"/>
      <c r="D514" s="124"/>
      <c r="E514" s="123"/>
    </row>
    <row r="515" spans="2:5" ht="19.5" customHeight="1">
      <c r="B515" s="123"/>
      <c r="C515" s="123"/>
      <c r="D515" s="124"/>
      <c r="E515" s="123"/>
    </row>
    <row r="516" spans="2:5" ht="19.5" customHeight="1">
      <c r="B516" s="123"/>
      <c r="C516" s="123"/>
      <c r="D516" s="124"/>
      <c r="E516" s="123"/>
    </row>
    <row r="517" spans="2:5" ht="19.5" customHeight="1">
      <c r="B517" s="123"/>
      <c r="C517" s="123"/>
      <c r="D517" s="124"/>
      <c r="E517" s="123"/>
    </row>
    <row r="518" spans="2:5" ht="19.5" customHeight="1">
      <c r="B518" s="123"/>
      <c r="C518" s="123"/>
      <c r="D518" s="124"/>
      <c r="E518" s="123"/>
    </row>
    <row r="519" spans="2:5" ht="19.5" customHeight="1">
      <c r="B519" s="123"/>
      <c r="C519" s="123"/>
      <c r="D519" s="124"/>
      <c r="E519" s="123"/>
    </row>
    <row r="520" spans="2:5" ht="19.5" customHeight="1">
      <c r="B520" s="123"/>
      <c r="C520" s="123"/>
      <c r="D520" s="124"/>
      <c r="E520" s="123"/>
    </row>
    <row r="521" spans="2:5" ht="19.5" customHeight="1">
      <c r="B521" s="123"/>
      <c r="C521" s="123"/>
      <c r="D521" s="124"/>
      <c r="E521" s="123"/>
    </row>
    <row r="522" spans="2:5" ht="19.5" customHeight="1">
      <c r="B522" s="123"/>
      <c r="C522" s="123"/>
      <c r="D522" s="124"/>
      <c r="E522" s="123"/>
    </row>
    <row r="523" spans="2:5" ht="19.5" customHeight="1">
      <c r="B523" s="123"/>
      <c r="C523" s="123"/>
      <c r="D523" s="124"/>
      <c r="E523" s="123"/>
    </row>
    <row r="524" spans="2:5" ht="19.5" customHeight="1">
      <c r="B524" s="123"/>
      <c r="C524" s="123"/>
      <c r="D524" s="124"/>
      <c r="E524" s="123"/>
    </row>
    <row r="525" spans="2:5" ht="19.5" customHeight="1">
      <c r="B525" s="123"/>
      <c r="C525" s="123"/>
      <c r="D525" s="124"/>
      <c r="E525" s="123"/>
    </row>
    <row r="526" spans="2:5" ht="19.5" customHeight="1">
      <c r="B526" s="123"/>
      <c r="C526" s="123"/>
      <c r="D526" s="124"/>
      <c r="E526" s="123"/>
    </row>
    <row r="527" spans="2:5" ht="19.5" customHeight="1">
      <c r="B527" s="123"/>
      <c r="C527" s="123"/>
      <c r="D527" s="124"/>
      <c r="E527" s="123"/>
    </row>
    <row r="528" spans="2:5" ht="19.5" customHeight="1">
      <c r="B528" s="123"/>
      <c r="C528" s="123"/>
      <c r="D528" s="124"/>
      <c r="E528" s="123"/>
    </row>
    <row r="529" spans="2:5" ht="19.5" customHeight="1">
      <c r="B529" s="123"/>
      <c r="C529" s="123"/>
      <c r="D529" s="124"/>
      <c r="E529" s="123"/>
    </row>
    <row r="530" spans="2:5" ht="19.5" customHeight="1">
      <c r="B530" s="123"/>
      <c r="C530" s="123"/>
      <c r="D530" s="124"/>
      <c r="E530" s="123"/>
    </row>
    <row r="531" spans="2:5" ht="19.5" customHeight="1">
      <c r="B531" s="123"/>
      <c r="C531" s="123"/>
      <c r="D531" s="124"/>
      <c r="E531" s="123"/>
    </row>
    <row r="532" spans="2:5" ht="19.5" customHeight="1">
      <c r="B532" s="123"/>
      <c r="C532" s="123"/>
      <c r="D532" s="124"/>
      <c r="E532" s="123"/>
    </row>
    <row r="533" spans="2:5" ht="19.5" customHeight="1">
      <c r="B533" s="123"/>
      <c r="C533" s="123"/>
      <c r="D533" s="124"/>
      <c r="E533" s="123"/>
    </row>
    <row r="534" spans="2:5" ht="19.5" customHeight="1">
      <c r="B534" s="123"/>
      <c r="C534" s="123"/>
      <c r="D534" s="124"/>
      <c r="E534" s="123"/>
    </row>
    <row r="535" spans="2:5" ht="19.5" customHeight="1">
      <c r="B535" s="123"/>
      <c r="C535" s="123"/>
      <c r="D535" s="124"/>
      <c r="E535" s="123"/>
    </row>
    <row r="536" spans="2:5" ht="19.5" customHeight="1">
      <c r="B536" s="123"/>
      <c r="C536" s="123"/>
      <c r="D536" s="124"/>
      <c r="E536" s="123"/>
    </row>
    <row r="537" spans="2:5" ht="19.5" customHeight="1">
      <c r="B537" s="123"/>
      <c r="C537" s="123"/>
      <c r="D537" s="124"/>
      <c r="E537" s="123"/>
    </row>
    <row r="538" spans="2:5" ht="19.5" customHeight="1">
      <c r="B538" s="123"/>
      <c r="C538" s="123"/>
      <c r="D538" s="124"/>
      <c r="E538" s="123"/>
    </row>
    <row r="539" spans="2:5" ht="19.5" customHeight="1">
      <c r="B539" s="123"/>
      <c r="C539" s="123"/>
      <c r="D539" s="124"/>
      <c r="E539" s="123"/>
    </row>
    <row r="540" spans="2:5" ht="19.5" customHeight="1">
      <c r="B540" s="123"/>
      <c r="C540" s="123"/>
      <c r="D540" s="124"/>
      <c r="E540" s="123"/>
    </row>
    <row r="541" spans="2:5" ht="19.5" customHeight="1">
      <c r="B541" s="123"/>
      <c r="C541" s="123"/>
      <c r="D541" s="124"/>
      <c r="E541" s="123"/>
    </row>
    <row r="542" spans="2:5" ht="19.5" customHeight="1">
      <c r="B542" s="123"/>
      <c r="C542" s="123"/>
      <c r="D542" s="124"/>
      <c r="E542" s="123"/>
    </row>
    <row r="543" spans="2:5" ht="19.5" customHeight="1">
      <c r="B543" s="123"/>
      <c r="C543" s="123"/>
      <c r="D543" s="124"/>
      <c r="E543" s="123"/>
    </row>
    <row r="544" spans="2:5" ht="19.5" customHeight="1">
      <c r="B544" s="123"/>
      <c r="C544" s="123"/>
      <c r="D544" s="124"/>
      <c r="E544" s="123"/>
    </row>
    <row r="545" spans="2:5" ht="19.5" customHeight="1">
      <c r="B545" s="123"/>
      <c r="C545" s="123"/>
      <c r="D545" s="124"/>
      <c r="E545" s="123"/>
    </row>
    <row r="546" spans="2:5" ht="19.5" customHeight="1">
      <c r="B546" s="123"/>
      <c r="C546" s="123"/>
      <c r="D546" s="124"/>
      <c r="E546" s="123"/>
    </row>
    <row r="547" spans="2:5" ht="19.5" customHeight="1">
      <c r="B547" s="123"/>
      <c r="C547" s="123"/>
      <c r="D547" s="124"/>
      <c r="E547" s="123"/>
    </row>
    <row r="548" spans="2:5" ht="19.5" customHeight="1">
      <c r="B548" s="123"/>
      <c r="C548" s="123"/>
      <c r="D548" s="124"/>
      <c r="E548" s="123"/>
    </row>
    <row r="549" spans="2:5" ht="19.5" customHeight="1">
      <c r="B549" s="123"/>
      <c r="C549" s="123"/>
      <c r="D549" s="124"/>
      <c r="E549" s="123"/>
    </row>
    <row r="550" spans="2:5" ht="19.5" customHeight="1">
      <c r="B550" s="123"/>
      <c r="C550" s="123"/>
      <c r="D550" s="124"/>
      <c r="E550" s="123"/>
    </row>
    <row r="551" spans="2:5" ht="19.5" customHeight="1">
      <c r="B551" s="123"/>
      <c r="C551" s="123"/>
      <c r="D551" s="124"/>
      <c r="E551" s="123"/>
    </row>
    <row r="552" spans="2:5" ht="19.5" customHeight="1">
      <c r="B552" s="123"/>
      <c r="C552" s="123"/>
      <c r="D552" s="124"/>
      <c r="E552" s="123"/>
    </row>
    <row r="553" spans="2:5" ht="19.5" customHeight="1">
      <c r="B553" s="123"/>
      <c r="C553" s="123"/>
      <c r="D553" s="124"/>
      <c r="E553" s="123"/>
    </row>
    <row r="554" spans="2:5" ht="19.5" customHeight="1">
      <c r="B554" s="123"/>
      <c r="C554" s="123"/>
      <c r="D554" s="124"/>
      <c r="E554" s="123"/>
    </row>
    <row r="555" spans="2:5" ht="19.5" customHeight="1">
      <c r="B555" s="123"/>
      <c r="C555" s="123"/>
      <c r="D555" s="124"/>
      <c r="E555" s="123"/>
    </row>
    <row r="556" spans="2:5" ht="19.5" customHeight="1">
      <c r="B556" s="123"/>
      <c r="C556" s="123"/>
      <c r="D556" s="124"/>
      <c r="E556" s="123"/>
    </row>
    <row r="557" spans="2:5" ht="19.5" customHeight="1">
      <c r="B557" s="123"/>
      <c r="C557" s="123"/>
      <c r="D557" s="124"/>
      <c r="E557" s="123"/>
    </row>
    <row r="558" spans="2:5" ht="19.5" customHeight="1">
      <c r="B558" s="123"/>
      <c r="C558" s="123"/>
      <c r="D558" s="124"/>
      <c r="E558" s="123"/>
    </row>
    <row r="559" spans="2:5" ht="19.5" customHeight="1">
      <c r="B559" s="123"/>
      <c r="C559" s="123"/>
      <c r="D559" s="124"/>
      <c r="E559" s="123"/>
    </row>
    <row r="560" spans="2:5" ht="19.5" customHeight="1">
      <c r="B560" s="123"/>
      <c r="C560" s="123"/>
      <c r="D560" s="124"/>
      <c r="E560" s="123"/>
    </row>
    <row r="561" spans="2:5" ht="19.5" customHeight="1">
      <c r="B561" s="123"/>
      <c r="C561" s="123"/>
      <c r="D561" s="124"/>
      <c r="E561" s="123"/>
    </row>
    <row r="562" spans="2:5" ht="19.5" customHeight="1">
      <c r="B562" s="123"/>
      <c r="C562" s="123"/>
      <c r="D562" s="124"/>
      <c r="E562" s="123"/>
    </row>
    <row r="563" spans="2:5" ht="19.5" customHeight="1">
      <c r="B563" s="123"/>
      <c r="C563" s="123"/>
      <c r="D563" s="124"/>
      <c r="E563" s="123"/>
    </row>
    <row r="564" spans="2:5" ht="19.5" customHeight="1">
      <c r="B564" s="123"/>
      <c r="C564" s="123"/>
      <c r="D564" s="124"/>
      <c r="E564" s="123"/>
    </row>
    <row r="565" spans="2:5" ht="19.5" customHeight="1">
      <c r="B565" s="123"/>
      <c r="C565" s="123"/>
      <c r="D565" s="124"/>
      <c r="E565" s="123"/>
    </row>
    <row r="566" spans="2:5" ht="19.5" customHeight="1">
      <c r="B566" s="123"/>
      <c r="C566" s="123"/>
      <c r="D566" s="124"/>
      <c r="E566" s="123"/>
    </row>
    <row r="567" spans="2:5" ht="19.5" customHeight="1">
      <c r="B567" s="123"/>
      <c r="C567" s="123"/>
      <c r="D567" s="124"/>
      <c r="E567" s="123"/>
    </row>
    <row r="568" spans="2:5" ht="19.5" customHeight="1">
      <c r="B568" s="123"/>
      <c r="C568" s="123"/>
      <c r="D568" s="124"/>
      <c r="E568" s="123"/>
    </row>
    <row r="569" spans="2:5" ht="19.5" customHeight="1">
      <c r="B569" s="123"/>
      <c r="C569" s="123"/>
      <c r="D569" s="124"/>
      <c r="E569" s="123"/>
    </row>
    <row r="570" spans="2:5" ht="19.5" customHeight="1">
      <c r="B570" s="123"/>
      <c r="C570" s="123"/>
      <c r="D570" s="124"/>
      <c r="E570" s="123"/>
    </row>
    <row r="571" spans="2:5" ht="19.5" customHeight="1">
      <c r="B571" s="123"/>
      <c r="C571" s="123"/>
      <c r="D571" s="124"/>
      <c r="E571" s="123"/>
    </row>
    <row r="572" spans="2:5" ht="19.5" customHeight="1">
      <c r="B572" s="123"/>
      <c r="C572" s="123"/>
      <c r="D572" s="124"/>
      <c r="E572" s="123"/>
    </row>
    <row r="573" spans="2:5" ht="19.5" customHeight="1">
      <c r="B573" s="123"/>
      <c r="C573" s="123"/>
      <c r="D573" s="124"/>
      <c r="E573" s="123"/>
    </row>
    <row r="574" spans="2:5" ht="19.5" customHeight="1">
      <c r="B574" s="123"/>
      <c r="C574" s="123"/>
      <c r="D574" s="124"/>
      <c r="E574" s="123"/>
    </row>
    <row r="575" spans="2:5" ht="19.5" customHeight="1">
      <c r="B575" s="123"/>
      <c r="C575" s="123"/>
      <c r="D575" s="124"/>
      <c r="E575" s="123"/>
    </row>
    <row r="576" spans="2:5" ht="19.5" customHeight="1">
      <c r="B576" s="123"/>
      <c r="C576" s="123"/>
      <c r="D576" s="124"/>
      <c r="E576" s="123"/>
    </row>
    <row r="577" spans="2:5" ht="19.5" customHeight="1">
      <c r="B577" s="123"/>
      <c r="C577" s="123"/>
      <c r="D577" s="124"/>
      <c r="E577" s="123"/>
    </row>
    <row r="578" spans="2:5" ht="19.5" customHeight="1">
      <c r="B578" s="123"/>
      <c r="C578" s="123"/>
      <c r="D578" s="124"/>
      <c r="E578" s="123"/>
    </row>
    <row r="579" spans="2:5" ht="19.5" customHeight="1">
      <c r="B579" s="123"/>
      <c r="C579" s="123"/>
      <c r="D579" s="124"/>
      <c r="E579" s="123"/>
    </row>
    <row r="580" spans="2:5" ht="19.5" customHeight="1">
      <c r="B580" s="123"/>
      <c r="C580" s="123"/>
      <c r="D580" s="124"/>
      <c r="E580" s="123"/>
    </row>
    <row r="581" spans="2:5" ht="19.5" customHeight="1">
      <c r="B581" s="123"/>
      <c r="C581" s="123"/>
      <c r="D581" s="124"/>
      <c r="E581" s="123"/>
    </row>
    <row r="582" spans="2:5" ht="19.5" customHeight="1">
      <c r="B582" s="123"/>
      <c r="C582" s="123"/>
      <c r="D582" s="124"/>
      <c r="E582" s="123"/>
    </row>
    <row r="583" spans="2:5" ht="19.5" customHeight="1">
      <c r="B583" s="123"/>
      <c r="C583" s="123"/>
      <c r="D583" s="124"/>
      <c r="E583" s="123"/>
    </row>
    <row r="584" spans="2:5" ht="19.5" customHeight="1">
      <c r="B584" s="123"/>
      <c r="C584" s="123"/>
      <c r="D584" s="124"/>
      <c r="E584" s="123"/>
    </row>
    <row r="585" spans="2:5" ht="19.5" customHeight="1">
      <c r="B585" s="123"/>
      <c r="C585" s="123"/>
      <c r="D585" s="124"/>
      <c r="E585" s="123"/>
    </row>
    <row r="586" spans="2:5" ht="19.5" customHeight="1">
      <c r="B586" s="123"/>
      <c r="C586" s="123"/>
      <c r="D586" s="124"/>
      <c r="E586" s="123"/>
    </row>
    <row r="587" spans="2:5" ht="19.5" customHeight="1">
      <c r="B587" s="123"/>
      <c r="C587" s="123"/>
      <c r="D587" s="124"/>
      <c r="E587" s="123"/>
    </row>
    <row r="588" spans="2:5" ht="19.5" customHeight="1">
      <c r="B588" s="123"/>
      <c r="C588" s="123"/>
      <c r="D588" s="124"/>
      <c r="E588" s="123"/>
    </row>
    <row r="589" spans="2:5" ht="19.5" customHeight="1">
      <c r="B589" s="123"/>
      <c r="C589" s="123"/>
      <c r="D589" s="124"/>
      <c r="E589" s="123"/>
    </row>
    <row r="590" spans="2:5" ht="19.5" customHeight="1">
      <c r="B590" s="123"/>
      <c r="C590" s="123"/>
      <c r="D590" s="124"/>
      <c r="E590" s="123"/>
    </row>
    <row r="591" spans="2:5" ht="19.5" customHeight="1">
      <c r="B591" s="123"/>
      <c r="C591" s="123"/>
      <c r="D591" s="124"/>
      <c r="E591" s="123"/>
    </row>
    <row r="592" spans="2:5" ht="19.5" customHeight="1">
      <c r="B592" s="123"/>
      <c r="C592" s="123"/>
      <c r="D592" s="124"/>
      <c r="E592" s="123"/>
    </row>
    <row r="593" spans="2:5" ht="19.5" customHeight="1">
      <c r="B593" s="123"/>
      <c r="C593" s="123"/>
      <c r="D593" s="124"/>
      <c r="E593" s="123"/>
    </row>
    <row r="594" spans="2:5" ht="19.5" customHeight="1">
      <c r="B594" s="123"/>
      <c r="C594" s="123"/>
      <c r="D594" s="124"/>
      <c r="E594" s="123"/>
    </row>
    <row r="595" spans="2:5" ht="19.5" customHeight="1">
      <c r="B595" s="123"/>
      <c r="C595" s="123"/>
      <c r="D595" s="124"/>
      <c r="E595" s="123"/>
    </row>
    <row r="596" spans="2:5" ht="19.5" customHeight="1">
      <c r="B596" s="123"/>
      <c r="C596" s="123"/>
      <c r="D596" s="124"/>
      <c r="E596" s="123"/>
    </row>
    <row r="597" spans="2:5" ht="19.5" customHeight="1">
      <c r="B597" s="123"/>
      <c r="C597" s="123"/>
      <c r="D597" s="124"/>
      <c r="E597" s="123"/>
    </row>
    <row r="598" spans="2:5" ht="19.5" customHeight="1">
      <c r="B598" s="123"/>
      <c r="C598" s="123"/>
      <c r="D598" s="124"/>
      <c r="E598" s="123"/>
    </row>
    <row r="599" spans="2:5" ht="19.5" customHeight="1">
      <c r="B599" s="123"/>
      <c r="C599" s="123"/>
      <c r="D599" s="124"/>
      <c r="E599" s="123"/>
    </row>
    <row r="600" spans="2:5" ht="19.5" customHeight="1">
      <c r="B600" s="123"/>
      <c r="C600" s="123"/>
      <c r="D600" s="124"/>
      <c r="E600" s="123"/>
    </row>
    <row r="601" spans="2:5" ht="19.5" customHeight="1">
      <c r="B601" s="123"/>
      <c r="C601" s="123"/>
      <c r="D601" s="124"/>
      <c r="E601" s="123"/>
    </row>
    <row r="602" spans="2:5" ht="19.5" customHeight="1">
      <c r="B602" s="123"/>
      <c r="C602" s="123"/>
      <c r="D602" s="124"/>
      <c r="E602" s="123"/>
    </row>
    <row r="603" spans="2:5" ht="19.5" customHeight="1">
      <c r="B603" s="123"/>
      <c r="C603" s="123"/>
      <c r="D603" s="124"/>
      <c r="E603" s="123"/>
    </row>
    <row r="604" spans="2:5" ht="19.5" customHeight="1">
      <c r="B604" s="123"/>
      <c r="C604" s="123"/>
      <c r="D604" s="124"/>
      <c r="E604" s="123"/>
    </row>
    <row r="605" spans="2:5" ht="19.5" customHeight="1">
      <c r="B605" s="123"/>
      <c r="C605" s="123"/>
      <c r="D605" s="124"/>
      <c r="E605" s="123"/>
    </row>
    <row r="606" spans="2:5" ht="19.5" customHeight="1">
      <c r="B606" s="123"/>
      <c r="C606" s="123"/>
      <c r="D606" s="124"/>
      <c r="E606" s="123"/>
    </row>
    <row r="607" spans="2:5" ht="19.5" customHeight="1">
      <c r="B607" s="123"/>
      <c r="C607" s="123"/>
      <c r="D607" s="124"/>
      <c r="E607" s="123"/>
    </row>
    <row r="608" spans="2:5" ht="19.5" customHeight="1">
      <c r="B608" s="123"/>
      <c r="C608" s="123"/>
      <c r="D608" s="124"/>
      <c r="E608" s="123"/>
    </row>
    <row r="609" spans="2:5" ht="19.5" customHeight="1">
      <c r="B609" s="123"/>
      <c r="C609" s="123"/>
      <c r="D609" s="124"/>
      <c r="E609" s="123"/>
    </row>
    <row r="610" spans="2:5" ht="19.5" customHeight="1">
      <c r="B610" s="123"/>
      <c r="C610" s="123"/>
      <c r="D610" s="124"/>
      <c r="E610" s="123"/>
    </row>
    <row r="611" spans="2:5" ht="19.5" customHeight="1">
      <c r="B611" s="123"/>
      <c r="C611" s="123"/>
      <c r="D611" s="124"/>
      <c r="E611" s="123"/>
    </row>
    <row r="612" spans="2:5" ht="19.5" customHeight="1">
      <c r="B612" s="123"/>
      <c r="C612" s="123"/>
      <c r="D612" s="124"/>
      <c r="E612" s="123"/>
    </row>
    <row r="613" spans="2:5" ht="19.5" customHeight="1">
      <c r="B613" s="123"/>
      <c r="C613" s="123"/>
      <c r="D613" s="124"/>
      <c r="E613" s="123"/>
    </row>
    <row r="614" spans="2:5" ht="19.5" customHeight="1">
      <c r="B614" s="123"/>
      <c r="C614" s="123"/>
      <c r="D614" s="124"/>
      <c r="E614" s="123"/>
    </row>
    <row r="615" spans="2:5" ht="19.5" customHeight="1">
      <c r="B615" s="123"/>
      <c r="C615" s="123"/>
      <c r="D615" s="124"/>
      <c r="E615" s="123"/>
    </row>
    <row r="616" spans="2:5" ht="19.5" customHeight="1">
      <c r="B616" s="123"/>
      <c r="C616" s="123"/>
      <c r="D616" s="124"/>
      <c r="E616" s="123"/>
    </row>
    <row r="617" spans="2:5" ht="19.5" customHeight="1">
      <c r="B617" s="123"/>
      <c r="C617" s="123"/>
      <c r="D617" s="124"/>
      <c r="E617" s="123"/>
    </row>
    <row r="618" spans="2:5" ht="19.5" customHeight="1">
      <c r="B618" s="123"/>
      <c r="C618" s="123"/>
      <c r="D618" s="124"/>
      <c r="E618" s="123"/>
    </row>
    <row r="619" spans="2:5" ht="19.5" customHeight="1">
      <c r="B619" s="123"/>
      <c r="C619" s="123"/>
      <c r="D619" s="124"/>
      <c r="E619" s="123"/>
    </row>
    <row r="620" spans="2:5" ht="19.5" customHeight="1">
      <c r="B620" s="123"/>
      <c r="C620" s="123"/>
      <c r="D620" s="124"/>
      <c r="E620" s="123"/>
    </row>
    <row r="621" spans="2:5" ht="19.5" customHeight="1">
      <c r="B621" s="123"/>
      <c r="C621" s="123"/>
      <c r="D621" s="124"/>
      <c r="E621" s="123"/>
    </row>
    <row r="622" spans="2:5" ht="19.5" customHeight="1">
      <c r="B622" s="123"/>
      <c r="C622" s="123"/>
      <c r="D622" s="124"/>
      <c r="E622" s="123"/>
    </row>
    <row r="623" spans="2:5" ht="19.5" customHeight="1">
      <c r="B623" s="123"/>
      <c r="C623" s="123"/>
      <c r="D623" s="124"/>
      <c r="E623" s="123"/>
    </row>
    <row r="624" spans="2:5" ht="19.5" customHeight="1">
      <c r="B624" s="123"/>
      <c r="C624" s="123"/>
      <c r="D624" s="124"/>
      <c r="E624" s="123"/>
    </row>
    <row r="625" spans="2:5" ht="19.5" customHeight="1">
      <c r="B625" s="123"/>
      <c r="C625" s="123"/>
      <c r="D625" s="124"/>
      <c r="E625" s="123"/>
    </row>
    <row r="626" spans="2:5" ht="19.5" customHeight="1">
      <c r="B626" s="123"/>
      <c r="C626" s="123"/>
      <c r="D626" s="124"/>
      <c r="E626" s="123"/>
    </row>
    <row r="627" spans="2:5" ht="19.5" customHeight="1">
      <c r="B627" s="123"/>
      <c r="C627" s="123"/>
      <c r="D627" s="124"/>
      <c r="E627" s="123"/>
    </row>
    <row r="628" spans="2:5" ht="19.5" customHeight="1">
      <c r="B628" s="123"/>
      <c r="C628" s="123"/>
      <c r="D628" s="124"/>
      <c r="E628" s="123"/>
    </row>
    <row r="629" spans="2:5" ht="19.5" customHeight="1">
      <c r="B629" s="123"/>
      <c r="C629" s="123"/>
      <c r="D629" s="124"/>
      <c r="E629" s="123"/>
    </row>
    <row r="630" spans="2:5" ht="19.5" customHeight="1">
      <c r="B630" s="123"/>
      <c r="C630" s="123"/>
      <c r="D630" s="124"/>
      <c r="E630" s="123"/>
    </row>
    <row r="631" spans="2:5" ht="19.5" customHeight="1">
      <c r="B631" s="123"/>
      <c r="C631" s="123"/>
      <c r="D631" s="124"/>
      <c r="E631" s="123"/>
    </row>
    <row r="632" spans="2:5" ht="19.5" customHeight="1">
      <c r="B632" s="123"/>
      <c r="C632" s="123"/>
      <c r="D632" s="124"/>
      <c r="E632" s="123"/>
    </row>
    <row r="633" spans="2:5" ht="19.5" customHeight="1">
      <c r="B633" s="123"/>
      <c r="C633" s="123"/>
      <c r="D633" s="124"/>
      <c r="E633" s="123"/>
    </row>
    <row r="634" spans="2:5" ht="19.5" customHeight="1">
      <c r="B634" s="123"/>
      <c r="C634" s="123"/>
      <c r="D634" s="124"/>
      <c r="E634" s="123"/>
    </row>
    <row r="635" spans="2:5" ht="19.5" customHeight="1">
      <c r="B635" s="123"/>
      <c r="C635" s="123"/>
      <c r="D635" s="124"/>
      <c r="E635" s="123"/>
    </row>
    <row r="636" spans="2:5" ht="19.5" customHeight="1">
      <c r="B636" s="123"/>
      <c r="C636" s="123"/>
      <c r="D636" s="124"/>
      <c r="E636" s="123"/>
    </row>
    <row r="637" spans="2:5" ht="19.5" customHeight="1">
      <c r="B637" s="123"/>
      <c r="C637" s="123"/>
      <c r="D637" s="124"/>
      <c r="E637" s="123"/>
    </row>
    <row r="638" spans="2:5" ht="19.5" customHeight="1">
      <c r="B638" s="123"/>
      <c r="C638" s="123"/>
      <c r="D638" s="124"/>
      <c r="E638" s="123"/>
    </row>
    <row r="639" spans="2:5" ht="19.5" customHeight="1">
      <c r="B639" s="123"/>
      <c r="C639" s="123"/>
      <c r="D639" s="124"/>
      <c r="E639" s="123"/>
    </row>
    <row r="640" spans="2:5" ht="19.5" customHeight="1">
      <c r="B640" s="123"/>
      <c r="C640" s="123"/>
      <c r="D640" s="124"/>
      <c r="E640" s="123"/>
    </row>
    <row r="641" spans="2:5" ht="19.5" customHeight="1">
      <c r="B641" s="123"/>
      <c r="C641" s="123"/>
      <c r="D641" s="124"/>
      <c r="E641" s="123"/>
    </row>
    <row r="642" spans="2:5" ht="19.5" customHeight="1">
      <c r="B642" s="123"/>
      <c r="C642" s="123"/>
      <c r="D642" s="124"/>
      <c r="E642" s="123"/>
    </row>
    <row r="643" spans="2:5" ht="19.5" customHeight="1">
      <c r="B643" s="123"/>
      <c r="C643" s="123"/>
      <c r="D643" s="124"/>
      <c r="E643" s="123"/>
    </row>
    <row r="644" spans="2:5" ht="19.5" customHeight="1">
      <c r="B644" s="123"/>
      <c r="C644" s="123"/>
      <c r="D644" s="124"/>
      <c r="E644" s="123"/>
    </row>
    <row r="645" spans="2:5" ht="19.5" customHeight="1">
      <c r="B645" s="123"/>
      <c r="C645" s="123"/>
      <c r="D645" s="124"/>
      <c r="E645" s="123"/>
    </row>
    <row r="646" spans="2:5" ht="19.5" customHeight="1">
      <c r="B646" s="123"/>
      <c r="C646" s="123"/>
      <c r="D646" s="124"/>
      <c r="E646" s="123"/>
    </row>
    <row r="647" spans="2:5" ht="19.5" customHeight="1">
      <c r="B647" s="123"/>
      <c r="C647" s="123"/>
      <c r="D647" s="124"/>
      <c r="E647" s="123"/>
    </row>
    <row r="648" spans="2:5" ht="19.5" customHeight="1">
      <c r="B648" s="123"/>
      <c r="C648" s="123"/>
      <c r="D648" s="124"/>
      <c r="E648" s="123"/>
    </row>
    <row r="649" spans="2:5" ht="19.5" customHeight="1">
      <c r="B649" s="123"/>
      <c r="C649" s="123"/>
      <c r="D649" s="124"/>
      <c r="E649" s="123"/>
    </row>
    <row r="650" spans="2:5" ht="19.5" customHeight="1">
      <c r="B650" s="123"/>
      <c r="C650" s="123"/>
      <c r="D650" s="124"/>
      <c r="E650" s="123"/>
    </row>
    <row r="651" spans="2:5" ht="19.5" customHeight="1">
      <c r="B651" s="123"/>
      <c r="C651" s="123"/>
      <c r="D651" s="124"/>
      <c r="E651" s="123"/>
    </row>
    <row r="652" spans="2:5" ht="19.5" customHeight="1">
      <c r="B652" s="123"/>
      <c r="C652" s="123"/>
      <c r="D652" s="124"/>
      <c r="E652" s="123"/>
    </row>
    <row r="653" spans="2:5" ht="19.5" customHeight="1">
      <c r="B653" s="123"/>
      <c r="C653" s="123"/>
      <c r="D653" s="124"/>
      <c r="E653" s="123"/>
    </row>
    <row r="654" spans="2:5" ht="19.5" customHeight="1">
      <c r="B654" s="123"/>
      <c r="C654" s="123"/>
      <c r="D654" s="124"/>
      <c r="E654" s="123"/>
    </row>
    <row r="655" spans="2:5" ht="19.5" customHeight="1">
      <c r="B655" s="123"/>
      <c r="C655" s="123"/>
      <c r="D655" s="124"/>
      <c r="E655" s="123"/>
    </row>
    <row r="656" spans="2:5" ht="19.5" customHeight="1">
      <c r="B656" s="123"/>
      <c r="C656" s="123"/>
      <c r="D656" s="124"/>
      <c r="E656" s="123"/>
    </row>
    <row r="657" spans="2:5" ht="19.5" customHeight="1">
      <c r="B657" s="123"/>
      <c r="C657" s="123"/>
      <c r="D657" s="124"/>
      <c r="E657" s="123"/>
    </row>
    <row r="658" spans="2:5" ht="19.5" customHeight="1">
      <c r="B658" s="123"/>
      <c r="C658" s="123"/>
      <c r="D658" s="124"/>
      <c r="E658" s="123"/>
    </row>
    <row r="659" spans="2:5" ht="19.5" customHeight="1">
      <c r="B659" s="123"/>
      <c r="C659" s="123"/>
      <c r="D659" s="124"/>
      <c r="E659" s="123"/>
    </row>
    <row r="660" spans="2:5" ht="19.5" customHeight="1">
      <c r="B660" s="123"/>
      <c r="C660" s="123"/>
      <c r="D660" s="124"/>
      <c r="E660" s="123"/>
    </row>
    <row r="661" spans="2:5" ht="19.5" customHeight="1">
      <c r="B661" s="123"/>
      <c r="C661" s="123"/>
      <c r="D661" s="124"/>
      <c r="E661" s="123"/>
    </row>
    <row r="662" spans="2:5" ht="19.5" customHeight="1">
      <c r="B662" s="123"/>
      <c r="C662" s="123"/>
      <c r="D662" s="124"/>
      <c r="E662" s="123"/>
    </row>
    <row r="663" spans="2:5" ht="19.5" customHeight="1">
      <c r="B663" s="123"/>
      <c r="C663" s="123"/>
      <c r="D663" s="124"/>
      <c r="E663" s="123"/>
    </row>
    <row r="664" spans="2:5" ht="19.5" customHeight="1">
      <c r="B664" s="123"/>
      <c r="C664" s="123"/>
      <c r="D664" s="124"/>
      <c r="E664" s="123"/>
    </row>
    <row r="665" spans="2:5" ht="19.5" customHeight="1">
      <c r="B665" s="123"/>
      <c r="C665" s="123"/>
      <c r="D665" s="124"/>
      <c r="E665" s="123"/>
    </row>
    <row r="666" spans="2:5" ht="19.5" customHeight="1">
      <c r="B666" s="123"/>
      <c r="C666" s="123"/>
      <c r="D666" s="124"/>
      <c r="E666" s="123"/>
    </row>
    <row r="667" spans="2:5" ht="19.5" customHeight="1">
      <c r="B667" s="123"/>
      <c r="C667" s="123"/>
      <c r="D667" s="124"/>
      <c r="E667" s="123"/>
    </row>
    <row r="668" spans="2:5" ht="19.5" customHeight="1">
      <c r="B668" s="123"/>
      <c r="C668" s="123"/>
      <c r="D668" s="124"/>
      <c r="E668" s="123"/>
    </row>
    <row r="669" spans="2:5" ht="19.5" customHeight="1">
      <c r="B669" s="123"/>
      <c r="C669" s="123"/>
      <c r="D669" s="124"/>
      <c r="E669" s="123"/>
    </row>
    <row r="670" spans="2:5" ht="19.5" customHeight="1">
      <c r="B670" s="123"/>
      <c r="C670" s="123"/>
      <c r="D670" s="124"/>
      <c r="E670" s="123"/>
    </row>
    <row r="671" spans="2:5" ht="19.5" customHeight="1">
      <c r="B671" s="123"/>
      <c r="C671" s="123"/>
      <c r="D671" s="124"/>
      <c r="E671" s="123"/>
    </row>
    <row r="672" spans="2:5" ht="19.5" customHeight="1">
      <c r="B672" s="123"/>
      <c r="C672" s="123"/>
      <c r="D672" s="124"/>
      <c r="E672" s="123"/>
    </row>
    <row r="673" spans="2:5" ht="19.5" customHeight="1">
      <c r="B673" s="123"/>
      <c r="C673" s="123"/>
      <c r="D673" s="124"/>
      <c r="E673" s="123"/>
    </row>
    <row r="674" spans="2:5" ht="19.5" customHeight="1">
      <c r="B674" s="123"/>
      <c r="C674" s="123"/>
      <c r="D674" s="124"/>
      <c r="E674" s="123"/>
    </row>
    <row r="675" spans="2:5" ht="19.5" customHeight="1">
      <c r="B675" s="123"/>
      <c r="C675" s="123"/>
      <c r="D675" s="124"/>
      <c r="E675" s="123"/>
    </row>
    <row r="676" spans="2:5" ht="19.5" customHeight="1">
      <c r="B676" s="123"/>
      <c r="C676" s="123"/>
      <c r="D676" s="124"/>
      <c r="E676" s="123"/>
    </row>
    <row r="677" spans="2:5" ht="19.5" customHeight="1">
      <c r="B677" s="123"/>
      <c r="C677" s="123"/>
      <c r="D677" s="124"/>
      <c r="E677" s="123"/>
    </row>
    <row r="678" spans="2:5" ht="19.5" customHeight="1">
      <c r="B678" s="123"/>
      <c r="C678" s="123"/>
      <c r="D678" s="124"/>
      <c r="E678" s="123"/>
    </row>
    <row r="679" spans="2:5" ht="19.5" customHeight="1">
      <c r="B679" s="123"/>
      <c r="C679" s="123"/>
      <c r="D679" s="124"/>
      <c r="E679" s="123"/>
    </row>
    <row r="680" spans="2:5" ht="19.5" customHeight="1">
      <c r="B680" s="123"/>
      <c r="C680" s="123"/>
      <c r="D680" s="124"/>
      <c r="E680" s="123"/>
    </row>
    <row r="681" spans="2:5" ht="19.5" customHeight="1">
      <c r="B681" s="123"/>
      <c r="C681" s="123"/>
      <c r="D681" s="124"/>
      <c r="E681" s="123"/>
    </row>
    <row r="682" spans="2:5" ht="19.5" customHeight="1">
      <c r="B682" s="123"/>
      <c r="C682" s="123"/>
      <c r="D682" s="124"/>
      <c r="E682" s="123"/>
    </row>
    <row r="683" spans="2:5" ht="19.5" customHeight="1">
      <c r="B683" s="123"/>
      <c r="C683" s="123"/>
      <c r="D683" s="124"/>
      <c r="E683" s="123"/>
    </row>
    <row r="684" spans="2:5" ht="19.5" customHeight="1">
      <c r="B684" s="123"/>
      <c r="C684" s="123"/>
      <c r="D684" s="124"/>
      <c r="E684" s="123"/>
    </row>
    <row r="685" spans="2:5" ht="19.5" customHeight="1">
      <c r="B685" s="123"/>
      <c r="C685" s="123"/>
      <c r="D685" s="124"/>
      <c r="E685" s="123"/>
    </row>
    <row r="686" spans="2:5" ht="19.5" customHeight="1">
      <c r="B686" s="123"/>
      <c r="C686" s="123"/>
      <c r="D686" s="124"/>
      <c r="E686" s="123"/>
    </row>
    <row r="687" spans="2:5" ht="19.5" customHeight="1">
      <c r="B687" s="123"/>
      <c r="C687" s="123"/>
      <c r="D687" s="122"/>
      <c r="E687" s="123"/>
    </row>
    <row r="688" spans="2:5" ht="19.5" customHeight="1">
      <c r="D688" s="122"/>
    </row>
    <row r="689" spans="4:4" ht="19.5" customHeight="1">
      <c r="D689" s="122"/>
    </row>
    <row r="690" spans="4:4" ht="19.5" customHeight="1">
      <c r="D690" s="122"/>
    </row>
    <row r="691" spans="4:4" ht="19.5" customHeight="1">
      <c r="D691" s="122"/>
    </row>
    <row r="692" spans="4:4" ht="19.5" customHeight="1">
      <c r="D692" s="122"/>
    </row>
    <row r="693" spans="4:4" ht="19.5" customHeight="1">
      <c r="D693" s="122"/>
    </row>
    <row r="694" spans="4:4" ht="19.5" customHeight="1">
      <c r="D694" s="122"/>
    </row>
    <row r="695" spans="4:4" ht="19.5" customHeight="1">
      <c r="D695" s="122"/>
    </row>
    <row r="696" spans="4:4" ht="19.5" customHeight="1">
      <c r="D696" s="122"/>
    </row>
    <row r="697" spans="4:4" ht="19.5" customHeight="1">
      <c r="D697" s="122"/>
    </row>
    <row r="698" spans="4:4" ht="19.5" customHeight="1">
      <c r="D698" s="122"/>
    </row>
    <row r="699" spans="4:4" ht="19.5" customHeight="1">
      <c r="D699" s="122"/>
    </row>
    <row r="700" spans="4:4" ht="19.5" customHeight="1">
      <c r="D700" s="122"/>
    </row>
    <row r="701" spans="4:4" ht="19.5" customHeight="1">
      <c r="D701" s="122"/>
    </row>
    <row r="702" spans="4:4" ht="19.5" customHeight="1">
      <c r="D702" s="122"/>
    </row>
    <row r="703" spans="4:4" ht="19.5" customHeight="1">
      <c r="D703" s="122"/>
    </row>
    <row r="704" spans="4:4" ht="19.5" customHeight="1">
      <c r="D704" s="122"/>
    </row>
    <row r="705" spans="4:4" ht="19.5" customHeight="1">
      <c r="D705" s="122"/>
    </row>
    <row r="706" spans="4:4" ht="19.5" customHeight="1">
      <c r="D706" s="122"/>
    </row>
    <row r="707" spans="4:4" ht="19.5" customHeight="1">
      <c r="D707" s="122"/>
    </row>
    <row r="708" spans="4:4" ht="19.5" customHeight="1">
      <c r="D708" s="122"/>
    </row>
    <row r="709" spans="4:4" ht="19.5" customHeight="1">
      <c r="D709" s="122"/>
    </row>
    <row r="710" spans="4:4" ht="19.5" customHeight="1">
      <c r="D710" s="122"/>
    </row>
    <row r="711" spans="4:4" ht="19.5" customHeight="1">
      <c r="D711" s="122"/>
    </row>
    <row r="712" spans="4:4" ht="19.5" customHeight="1">
      <c r="D712" s="122"/>
    </row>
  </sheetData>
  <mergeCells count="5">
    <mergeCell ref="B9:B10"/>
    <mergeCell ref="B2:D2"/>
    <mergeCell ref="E2:F2"/>
    <mergeCell ref="B1:F1"/>
    <mergeCell ref="B3:F3"/>
  </mergeCells>
  <pageMargins left="0.5" right="0.5" top="0.5" bottom="0.5" header="0" footer="0"/>
  <pageSetup scale="55" fitToWidth="2" fitToHeight="0" orientation="portrait" r:id="rId1"/>
  <headerFooter>
    <oddHeader>&amp;L&amp;"+,Regular"&amp;16&amp;K04+035Customer&amp;"-,Regular"&amp;K01+000 Contacts</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N31" sqref="N31"/>
    </sheetView>
  </sheetViews>
  <sheetFormatPr baseColWidth="10" defaultColWidth="14.44140625" defaultRowHeight="15" customHeight="1"/>
  <cols>
    <col min="1" max="1" width="15.6640625" customWidth="1"/>
    <col min="2" max="2" width="14.6640625" customWidth="1"/>
    <col min="3" max="4" width="16.6640625" customWidth="1"/>
    <col min="5" max="5" width="14.6640625" customWidth="1"/>
    <col min="6" max="6" width="9.6640625" customWidth="1"/>
    <col min="7" max="7" width="11.6640625" customWidth="1"/>
    <col min="8" max="13" width="12.6640625" customWidth="1"/>
    <col min="14" max="15" width="10.6640625" customWidth="1"/>
    <col min="16" max="26" width="11.44140625" customWidth="1"/>
  </cols>
  <sheetData>
    <row r="1" spans="1:26" ht="14.4">
      <c r="A1" s="1"/>
      <c r="B1" s="55" t="s">
        <v>67</v>
      </c>
      <c r="C1" s="55"/>
      <c r="D1" s="55"/>
      <c r="E1" s="1"/>
      <c r="F1" s="1"/>
      <c r="G1" s="1"/>
      <c r="H1" s="1"/>
      <c r="I1" s="1"/>
      <c r="J1" s="1"/>
      <c r="K1" s="1"/>
      <c r="L1" s="1"/>
      <c r="M1" s="1"/>
      <c r="N1" s="1"/>
      <c r="O1" s="1"/>
      <c r="P1" s="1"/>
      <c r="Q1" s="1"/>
      <c r="R1" s="1"/>
      <c r="S1" s="1"/>
      <c r="T1" s="1"/>
      <c r="U1" s="1"/>
      <c r="V1" s="1"/>
      <c r="W1" s="1"/>
      <c r="X1" s="1"/>
      <c r="Y1" s="1"/>
      <c r="Z1" s="1"/>
    </row>
    <row r="2" spans="1:26" ht="14.4">
      <c r="A2" s="1"/>
      <c r="B2" s="1"/>
      <c r="C2" s="1"/>
      <c r="D2" s="1"/>
      <c r="E2" s="1"/>
      <c r="F2" s="1"/>
      <c r="G2" s="56" t="s">
        <v>68</v>
      </c>
      <c r="H2" s="57" t="s">
        <v>69</v>
      </c>
      <c r="I2" s="58" t="s">
        <v>70</v>
      </c>
      <c r="J2" s="59" t="s">
        <v>71</v>
      </c>
      <c r="K2" s="60" t="s">
        <v>72</v>
      </c>
      <c r="L2" s="59" t="s">
        <v>73</v>
      </c>
      <c r="M2" s="61" t="s">
        <v>74</v>
      </c>
      <c r="N2" s="1"/>
      <c r="O2" s="1"/>
      <c r="P2" s="1"/>
      <c r="Q2" s="1"/>
      <c r="R2" s="1"/>
      <c r="S2" s="1"/>
      <c r="T2" s="1"/>
      <c r="U2" s="1"/>
      <c r="V2" s="1"/>
      <c r="W2" s="1"/>
      <c r="X2" s="1"/>
      <c r="Y2" s="1"/>
      <c r="Z2" s="1"/>
    </row>
    <row r="3" spans="1:26" ht="14.4">
      <c r="A3" s="1"/>
      <c r="B3" s="62" t="s">
        <v>75</v>
      </c>
      <c r="C3" s="343" t="s">
        <v>76</v>
      </c>
      <c r="D3" s="341"/>
      <c r="E3" s="63" t="s">
        <v>77</v>
      </c>
      <c r="F3" s="64" t="s">
        <v>78</v>
      </c>
      <c r="G3" s="65" t="s">
        <v>43</v>
      </c>
      <c r="H3" s="65" t="s">
        <v>43</v>
      </c>
      <c r="I3" s="65" t="s">
        <v>43</v>
      </c>
      <c r="J3" s="65" t="s">
        <v>43</v>
      </c>
      <c r="K3" s="65" t="s">
        <v>43</v>
      </c>
      <c r="L3" s="65" t="s">
        <v>43</v>
      </c>
      <c r="M3" s="66" t="s">
        <v>43</v>
      </c>
      <c r="N3" s="1"/>
      <c r="O3" s="1"/>
      <c r="P3" s="1"/>
      <c r="Q3" s="1"/>
      <c r="R3" s="1"/>
      <c r="S3" s="1"/>
      <c r="T3" s="1"/>
      <c r="U3" s="1"/>
      <c r="V3" s="1"/>
      <c r="W3" s="1"/>
      <c r="X3" s="1"/>
      <c r="Y3" s="1"/>
      <c r="Z3" s="1"/>
    </row>
    <row r="4" spans="1:26" ht="14.4">
      <c r="A4" s="67" t="s">
        <v>79</v>
      </c>
      <c r="B4" s="68">
        <v>828116</v>
      </c>
      <c r="C4" s="69" t="s">
        <v>80</v>
      </c>
      <c r="D4" s="70"/>
      <c r="E4" s="71"/>
      <c r="F4" s="72"/>
      <c r="G4" s="73"/>
      <c r="H4" s="73"/>
      <c r="I4" s="73"/>
      <c r="J4" s="73"/>
      <c r="K4" s="74"/>
      <c r="L4" s="74"/>
      <c r="M4" s="74"/>
      <c r="N4" s="1"/>
      <c r="O4" s="1"/>
      <c r="P4" s="1"/>
      <c r="Q4" s="1"/>
      <c r="R4" s="1"/>
      <c r="S4" s="1"/>
      <c r="T4" s="1"/>
      <c r="U4" s="1"/>
      <c r="V4" s="1"/>
      <c r="W4" s="1"/>
      <c r="X4" s="1"/>
      <c r="Y4" s="1"/>
      <c r="Z4" s="1"/>
    </row>
    <row r="5" spans="1:26" ht="14.4">
      <c r="A5" s="67" t="s">
        <v>81</v>
      </c>
      <c r="B5" s="75">
        <f>ROUND(B4*1.4,0)</f>
        <v>1159362</v>
      </c>
      <c r="C5" s="340" t="s">
        <v>82</v>
      </c>
      <c r="D5" s="341"/>
      <c r="E5" s="76">
        <v>8.5000000000000006E-2</v>
      </c>
      <c r="F5" s="77">
        <v>0.04</v>
      </c>
      <c r="G5" s="78">
        <f>($B$4*E5)</f>
        <v>70389.86</v>
      </c>
      <c r="H5" s="78">
        <f>($B$5*E5)</f>
        <v>98545.77</v>
      </c>
      <c r="I5" s="78">
        <f>$B$6*E5</f>
        <v>175974.65000000002</v>
      </c>
      <c r="J5" s="78">
        <f>$B$7*E5</f>
        <v>126701.74800000001</v>
      </c>
      <c r="K5" s="78">
        <f>$B$8*E5</f>
        <v>126701.74800000001</v>
      </c>
      <c r="L5" s="78">
        <f>$B$9*E5</f>
        <v>140779.72</v>
      </c>
      <c r="M5" s="79">
        <f>$B$10*E5</f>
        <v>112623.77600000001</v>
      </c>
      <c r="N5" s="1"/>
      <c r="O5" s="1"/>
      <c r="P5" s="1"/>
      <c r="Q5" s="1"/>
      <c r="R5" s="1"/>
      <c r="S5" s="1"/>
      <c r="T5" s="1"/>
      <c r="U5" s="1"/>
      <c r="V5" s="1"/>
      <c r="W5" s="1"/>
      <c r="X5" s="1"/>
      <c r="Y5" s="1"/>
      <c r="Z5" s="1"/>
    </row>
    <row r="6" spans="1:26" ht="14.4">
      <c r="A6" s="67" t="s">
        <v>83</v>
      </c>
      <c r="B6" s="80">
        <f>B4*2.5</f>
        <v>2070290</v>
      </c>
      <c r="C6" s="340" t="s">
        <v>84</v>
      </c>
      <c r="D6" s="341"/>
      <c r="E6" s="81">
        <v>0.12</v>
      </c>
      <c r="F6" s="82">
        <v>0.04</v>
      </c>
      <c r="G6" s="78">
        <f>($B$4*E6)</f>
        <v>99373.92</v>
      </c>
      <c r="H6" s="78">
        <f>($B$5*E6)</f>
        <v>139123.44</v>
      </c>
      <c r="I6" s="78">
        <f>$B$6*E6</f>
        <v>248434.8</v>
      </c>
      <c r="J6" s="78">
        <f>$B$7*E6</f>
        <v>178873.05600000001</v>
      </c>
      <c r="K6" s="78">
        <f>$B$8*E6</f>
        <v>178873.05600000001</v>
      </c>
      <c r="L6" s="78">
        <f>$B$9*E6</f>
        <v>198747.84</v>
      </c>
      <c r="M6" s="83">
        <f>$B$10*E6</f>
        <v>158998.272</v>
      </c>
      <c r="N6" s="1"/>
      <c r="O6" s="1"/>
      <c r="P6" s="1"/>
      <c r="Q6" s="1"/>
      <c r="R6" s="1"/>
      <c r="S6" s="1"/>
      <c r="T6" s="1"/>
      <c r="U6" s="1"/>
      <c r="V6" s="1"/>
      <c r="W6" s="1"/>
      <c r="X6" s="1"/>
      <c r="Y6" s="1"/>
      <c r="Z6" s="1"/>
    </row>
    <row r="7" spans="1:26" ht="14.4">
      <c r="A7" s="67" t="s">
        <v>85</v>
      </c>
      <c r="B7" s="84">
        <f>B4*1.8</f>
        <v>1490608.8</v>
      </c>
      <c r="C7" s="340" t="s">
        <v>86</v>
      </c>
      <c r="D7" s="341"/>
      <c r="E7" s="81">
        <v>6.9599999999999995E-2</v>
      </c>
      <c r="F7" s="82"/>
      <c r="G7" s="78">
        <f>($B$4*E7)</f>
        <v>57636.873599999999</v>
      </c>
      <c r="H7" s="78">
        <f>($B$5*E7)</f>
        <v>80691.595199999996</v>
      </c>
      <c r="I7" s="78">
        <f>$B$6*E7</f>
        <v>144092.18399999998</v>
      </c>
      <c r="J7" s="78">
        <f>$B$7*E7</f>
        <v>103746.37247999999</v>
      </c>
      <c r="K7" s="78">
        <f>$B$8*E7</f>
        <v>103746.37247999999</v>
      </c>
      <c r="L7" s="78">
        <f>$B$9*E7</f>
        <v>115273.7472</v>
      </c>
      <c r="M7" s="83">
        <f>$B$10*E7</f>
        <v>92218.997759999998</v>
      </c>
      <c r="N7" s="1"/>
      <c r="O7" s="1"/>
      <c r="P7" s="1"/>
      <c r="Q7" s="1"/>
      <c r="R7" s="1"/>
      <c r="S7" s="1"/>
      <c r="T7" s="1"/>
      <c r="U7" s="1"/>
      <c r="V7" s="1"/>
      <c r="W7" s="1"/>
      <c r="X7" s="1"/>
      <c r="Y7" s="1"/>
      <c r="Z7" s="1"/>
    </row>
    <row r="8" spans="1:26" ht="14.4">
      <c r="A8" s="67" t="s">
        <v>87</v>
      </c>
      <c r="B8" s="85">
        <f>B4*1.8</f>
        <v>1490608.8</v>
      </c>
      <c r="C8" s="340" t="s">
        <v>88</v>
      </c>
      <c r="D8" s="341"/>
      <c r="E8" s="86">
        <v>0.04</v>
      </c>
      <c r="F8" s="82"/>
      <c r="G8" s="78">
        <f>($B$4*E8)</f>
        <v>33124.639999999999</v>
      </c>
      <c r="H8" s="78">
        <f>($B$5*E8)</f>
        <v>46374.48</v>
      </c>
      <c r="I8" s="78">
        <f>$B$6*E8</f>
        <v>82811.600000000006</v>
      </c>
      <c r="J8" s="78">
        <f>$B$7*E8</f>
        <v>59624.352000000006</v>
      </c>
      <c r="K8" s="78">
        <f>$B$8*E8</f>
        <v>59624.352000000006</v>
      </c>
      <c r="L8" s="78">
        <f>$B$9*E8</f>
        <v>66249.279999999999</v>
      </c>
      <c r="M8" s="83">
        <f>$B$10*E8</f>
        <v>52999.424000000006</v>
      </c>
      <c r="N8" s="1"/>
      <c r="O8" s="1"/>
      <c r="P8" s="1"/>
      <c r="Q8" s="1"/>
      <c r="R8" s="1"/>
      <c r="S8" s="1"/>
      <c r="T8" s="1"/>
      <c r="U8" s="1"/>
      <c r="V8" s="1"/>
      <c r="W8" s="1"/>
      <c r="X8" s="1"/>
      <c r="Y8" s="1"/>
      <c r="Z8" s="1"/>
    </row>
    <row r="9" spans="1:26" ht="14.4">
      <c r="A9" s="67" t="s">
        <v>89</v>
      </c>
      <c r="B9" s="87">
        <f>B4*2</f>
        <v>1656232</v>
      </c>
      <c r="C9" s="69" t="s">
        <v>90</v>
      </c>
      <c r="D9" s="69"/>
      <c r="E9" s="71"/>
      <c r="F9" s="72"/>
      <c r="G9" s="73"/>
      <c r="H9" s="73"/>
      <c r="I9" s="73"/>
      <c r="J9" s="73"/>
      <c r="K9" s="74"/>
      <c r="L9" s="74"/>
      <c r="M9" s="74"/>
      <c r="N9" s="1"/>
      <c r="O9" s="1"/>
      <c r="P9" s="1"/>
      <c r="Q9" s="1"/>
      <c r="R9" s="1"/>
      <c r="S9" s="1"/>
      <c r="T9" s="1"/>
      <c r="U9" s="1"/>
      <c r="V9" s="1"/>
      <c r="W9" s="1"/>
      <c r="X9" s="1"/>
      <c r="Y9" s="1"/>
      <c r="Z9" s="1"/>
    </row>
    <row r="10" spans="1:26" ht="14.4">
      <c r="A10" s="88" t="s">
        <v>91</v>
      </c>
      <c r="B10" s="89">
        <f>B4*1.6</f>
        <v>1324985.6000000001</v>
      </c>
      <c r="C10" s="340" t="s">
        <v>92</v>
      </c>
      <c r="D10" s="341"/>
      <c r="E10" s="86">
        <f>30/360</f>
        <v>8.3333333333333329E-2</v>
      </c>
      <c r="F10" s="82"/>
      <c r="G10" s="90">
        <f>($B$4+B11)*E10</f>
        <v>77095.666666666657</v>
      </c>
      <c r="H10" s="90">
        <f>($B$5+B11)*E10</f>
        <v>104699.5</v>
      </c>
      <c r="I10" s="90">
        <f>($B$6+B11)*E10</f>
        <v>180610.16666666666</v>
      </c>
      <c r="J10" s="90">
        <f>($B$7+B11)*E10</f>
        <v>132303.4</v>
      </c>
      <c r="K10" s="90">
        <f>($B$8+B11)*E10</f>
        <v>132303.4</v>
      </c>
      <c r="L10" s="78">
        <f>$B$9*E10</f>
        <v>138019.33333333331</v>
      </c>
      <c r="M10" s="91">
        <f>($B$10+B11)*E10</f>
        <v>118501.46666666667</v>
      </c>
      <c r="N10" s="1"/>
      <c r="O10" s="1"/>
      <c r="P10" s="1"/>
      <c r="Q10" s="1"/>
      <c r="R10" s="1"/>
      <c r="S10" s="1"/>
      <c r="T10" s="1"/>
      <c r="U10" s="1"/>
      <c r="V10" s="1"/>
      <c r="W10" s="1"/>
      <c r="X10" s="1"/>
      <c r="Y10" s="1"/>
      <c r="Z10" s="1"/>
    </row>
    <row r="11" spans="1:26" ht="14.4">
      <c r="A11" s="92" t="s">
        <v>93</v>
      </c>
      <c r="B11" s="68">
        <v>97032</v>
      </c>
      <c r="C11" s="340" t="s">
        <v>94</v>
      </c>
      <c r="D11" s="341"/>
      <c r="E11" s="86">
        <f>15/360</f>
        <v>4.1666666666666664E-2</v>
      </c>
      <c r="F11" s="82"/>
      <c r="G11" s="78">
        <f>($B$4*E11)</f>
        <v>34504.833333333328</v>
      </c>
      <c r="H11" s="78">
        <f>($B$5*E11)</f>
        <v>48306.75</v>
      </c>
      <c r="I11" s="78">
        <f>($B$6*E11)</f>
        <v>86262.083333333328</v>
      </c>
      <c r="J11" s="78">
        <f>$B$7*E11</f>
        <v>62108.7</v>
      </c>
      <c r="K11" s="78">
        <f>$B$8*E11</f>
        <v>62108.7</v>
      </c>
      <c r="L11" s="78">
        <f>$B$9*E11</f>
        <v>69009.666666666657</v>
      </c>
      <c r="M11" s="83">
        <f>$B$10*E11</f>
        <v>55207.733333333337</v>
      </c>
      <c r="N11" s="1"/>
      <c r="O11" s="1"/>
      <c r="P11" s="1"/>
      <c r="Q11" s="1"/>
      <c r="R11" s="1"/>
      <c r="S11" s="1"/>
      <c r="T11" s="1"/>
      <c r="U11" s="1"/>
      <c r="V11" s="1"/>
      <c r="W11" s="1"/>
      <c r="X11" s="1"/>
      <c r="Y11" s="1"/>
      <c r="Z11" s="1"/>
    </row>
    <row r="12" spans="1:26" ht="14.4">
      <c r="A12" s="1"/>
      <c r="B12" s="1"/>
      <c r="C12" s="340" t="s">
        <v>95</v>
      </c>
      <c r="D12" s="341"/>
      <c r="E12" s="81">
        <f>36/360</f>
        <v>0.1</v>
      </c>
      <c r="F12" s="82"/>
      <c r="G12" s="90">
        <f>($B$4+B11)*E12</f>
        <v>92514.8</v>
      </c>
      <c r="H12" s="90">
        <f>($B$5+B11)*E12</f>
        <v>125639.40000000001</v>
      </c>
      <c r="I12" s="78">
        <f>($B$6)*E12</f>
        <v>207029</v>
      </c>
      <c r="J12" s="90">
        <f>($B$7+B11)*E12</f>
        <v>158764.08000000002</v>
      </c>
      <c r="K12" s="90">
        <f>($B$8+B11)*E12</f>
        <v>158764.08000000002</v>
      </c>
      <c r="L12" s="78">
        <f>$B$9*E12</f>
        <v>165623.20000000001</v>
      </c>
      <c r="M12" s="91">
        <f>($B$10+B11)*E12</f>
        <v>142201.76</v>
      </c>
      <c r="N12" s="1"/>
      <c r="O12" s="1"/>
      <c r="P12" s="1"/>
      <c r="Q12" s="1"/>
      <c r="R12" s="1"/>
      <c r="S12" s="1"/>
      <c r="T12" s="1"/>
      <c r="U12" s="1"/>
      <c r="V12" s="1"/>
      <c r="W12" s="1"/>
      <c r="X12" s="1"/>
      <c r="Y12" s="1"/>
      <c r="Z12" s="1"/>
    </row>
    <row r="13" spans="1:26" ht="14.4">
      <c r="A13" s="1"/>
      <c r="B13" s="1"/>
      <c r="C13" s="340" t="s">
        <v>96</v>
      </c>
      <c r="D13" s="341"/>
      <c r="E13" s="81">
        <v>1.2E-2</v>
      </c>
      <c r="F13" s="82"/>
      <c r="G13" s="90">
        <f>($B$4+B11)*E13</f>
        <v>11101.776</v>
      </c>
      <c r="H13" s="90">
        <f>($B$5+B11)*E13</f>
        <v>15076.728000000001</v>
      </c>
      <c r="I13" s="78">
        <f>($B$6)*E13</f>
        <v>24843.48</v>
      </c>
      <c r="J13" s="90">
        <f>($B$7+B11)*E13</f>
        <v>19051.689600000002</v>
      </c>
      <c r="K13" s="90">
        <f>($B$8+B11)*E13</f>
        <v>19051.689600000002</v>
      </c>
      <c r="L13" s="78">
        <f>$B$9*E13</f>
        <v>19874.784</v>
      </c>
      <c r="M13" s="91">
        <f>($B$10+B11)*E13</f>
        <v>17064.211200000002</v>
      </c>
      <c r="N13" s="1"/>
      <c r="O13" s="1"/>
      <c r="P13" s="1"/>
      <c r="Q13" s="1"/>
      <c r="R13" s="1"/>
      <c r="S13" s="1"/>
      <c r="T13" s="1"/>
      <c r="U13" s="1"/>
      <c r="V13" s="1"/>
      <c r="W13" s="1"/>
      <c r="X13" s="1"/>
      <c r="Y13" s="1"/>
      <c r="Z13" s="1"/>
    </row>
    <row r="14" spans="1:26" ht="14.4">
      <c r="A14" s="92" t="s">
        <v>97</v>
      </c>
      <c r="B14" s="93">
        <f>B4+B11</f>
        <v>925148</v>
      </c>
      <c r="C14" s="69" t="s">
        <v>98</v>
      </c>
      <c r="D14" s="70"/>
      <c r="E14" s="71"/>
      <c r="F14" s="72"/>
      <c r="G14" s="73"/>
      <c r="H14" s="73"/>
      <c r="I14" s="73"/>
      <c r="J14" s="73"/>
      <c r="K14" s="74"/>
      <c r="L14" s="74"/>
      <c r="M14" s="74"/>
      <c r="N14" s="1"/>
      <c r="O14" s="1"/>
      <c r="P14" s="1"/>
      <c r="Q14" s="1"/>
      <c r="R14" s="1"/>
      <c r="S14" s="1"/>
      <c r="T14" s="1"/>
      <c r="U14" s="1"/>
      <c r="V14" s="1"/>
      <c r="W14" s="1"/>
      <c r="X14" s="1"/>
      <c r="Y14" s="1"/>
      <c r="Z14" s="1"/>
    </row>
    <row r="15" spans="1:26" ht="15.75" customHeight="1">
      <c r="A15" s="1"/>
      <c r="B15" s="1"/>
      <c r="C15" s="340" t="s">
        <v>99</v>
      </c>
      <c r="D15" s="341"/>
      <c r="E15" s="81">
        <f>3%-3%</f>
        <v>0</v>
      </c>
      <c r="F15" s="82"/>
      <c r="G15" s="78">
        <f>($B$4*E15)</f>
        <v>0</v>
      </c>
      <c r="H15" s="78">
        <f>($B$5*E15)</f>
        <v>0</v>
      </c>
      <c r="I15" s="78">
        <f>$B$6*E15</f>
        <v>0</v>
      </c>
      <c r="J15" s="78">
        <f>$B$7*E15</f>
        <v>0</v>
      </c>
      <c r="K15" s="78">
        <f>$B$8*E15</f>
        <v>0</v>
      </c>
      <c r="L15" s="78">
        <f>$B$9*E15</f>
        <v>0</v>
      </c>
      <c r="M15" s="83">
        <f>$B$10*E15</f>
        <v>0</v>
      </c>
      <c r="N15" s="1"/>
      <c r="O15" s="1"/>
      <c r="P15" s="1"/>
      <c r="Q15" s="1"/>
      <c r="R15" s="1"/>
      <c r="S15" s="1"/>
      <c r="T15" s="1"/>
      <c r="U15" s="1"/>
      <c r="V15" s="1"/>
      <c r="W15" s="1"/>
      <c r="X15" s="1"/>
      <c r="Y15" s="1"/>
      <c r="Z15" s="1"/>
    </row>
    <row r="16" spans="1:26" ht="14.4">
      <c r="A16" s="1"/>
      <c r="B16" s="1"/>
      <c r="C16" s="340" t="s">
        <v>100</v>
      </c>
      <c r="D16" s="341"/>
      <c r="E16" s="81">
        <f>2%-2%</f>
        <v>0</v>
      </c>
      <c r="F16" s="82"/>
      <c r="G16" s="78">
        <f>($B$4*E16)</f>
        <v>0</v>
      </c>
      <c r="H16" s="78">
        <f>($B$5*E16)</f>
        <v>0</v>
      </c>
      <c r="I16" s="78">
        <f>$B$6*E16</f>
        <v>0</v>
      </c>
      <c r="J16" s="78">
        <f>$B$7*E16</f>
        <v>0</v>
      </c>
      <c r="K16" s="78">
        <f>$B$8*E16</f>
        <v>0</v>
      </c>
      <c r="L16" s="78">
        <f>$B$9*E16</f>
        <v>0</v>
      </c>
      <c r="M16" s="83">
        <f>$B$10*E16</f>
        <v>0</v>
      </c>
      <c r="N16" s="1"/>
      <c r="O16" s="1"/>
      <c r="P16" s="1"/>
      <c r="Q16" s="1"/>
      <c r="R16" s="1"/>
      <c r="S16" s="1"/>
      <c r="T16" s="1"/>
      <c r="U16" s="1"/>
      <c r="V16" s="1"/>
      <c r="W16" s="1"/>
      <c r="X16" s="1"/>
      <c r="Y16" s="1"/>
      <c r="Z16" s="1"/>
    </row>
    <row r="17" spans="1:26" ht="14.4">
      <c r="A17" s="1"/>
      <c r="B17" s="1"/>
      <c r="C17" s="340" t="s">
        <v>101</v>
      </c>
      <c r="D17" s="341"/>
      <c r="E17" s="81">
        <v>2.5000000000000001E-2</v>
      </c>
      <c r="F17" s="82"/>
      <c r="G17" s="78">
        <f>($B$4*E17)</f>
        <v>20702.900000000001</v>
      </c>
      <c r="H17" s="78">
        <f>($B$5*E17)</f>
        <v>28984.050000000003</v>
      </c>
      <c r="I17" s="78">
        <f>$B$6*E17</f>
        <v>51757.25</v>
      </c>
      <c r="J17" s="78">
        <f>$B$7*E17</f>
        <v>37265.22</v>
      </c>
      <c r="K17" s="78">
        <f>$B$8*E17</f>
        <v>37265.22</v>
      </c>
      <c r="L17" s="78">
        <f>$B$9*E17</f>
        <v>41405.800000000003</v>
      </c>
      <c r="M17" s="83">
        <f>$B$10*E17</f>
        <v>33124.640000000007</v>
      </c>
      <c r="N17" s="1"/>
      <c r="O17" s="1"/>
      <c r="P17" s="1"/>
      <c r="Q17" s="1"/>
      <c r="R17" s="1"/>
      <c r="S17" s="1"/>
      <c r="T17" s="1"/>
      <c r="U17" s="1"/>
      <c r="V17" s="1"/>
      <c r="W17" s="1"/>
      <c r="X17" s="1"/>
      <c r="Y17" s="1"/>
      <c r="Z17" s="1"/>
    </row>
    <row r="18" spans="1:26" ht="14.4">
      <c r="A18" s="1"/>
      <c r="B18" s="1"/>
      <c r="C18" s="69" t="s">
        <v>102</v>
      </c>
      <c r="D18" s="70"/>
      <c r="E18" s="71"/>
      <c r="F18" s="72"/>
      <c r="G18" s="73"/>
      <c r="H18" s="73"/>
      <c r="I18" s="73"/>
      <c r="J18" s="73"/>
      <c r="K18" s="74"/>
      <c r="L18" s="74"/>
      <c r="M18" s="74"/>
      <c r="N18" s="1"/>
      <c r="O18" s="1"/>
      <c r="P18" s="1"/>
      <c r="Q18" s="1"/>
      <c r="R18" s="1"/>
      <c r="S18" s="1"/>
      <c r="T18" s="1"/>
      <c r="U18" s="1"/>
      <c r="V18" s="1"/>
      <c r="W18" s="1"/>
      <c r="X18" s="1"/>
      <c r="Y18" s="1"/>
      <c r="Z18" s="1"/>
    </row>
    <row r="19" spans="1:26" ht="14.4">
      <c r="A19" s="1"/>
      <c r="B19" s="1"/>
      <c r="C19" s="340" t="s">
        <v>103</v>
      </c>
      <c r="D19" s="341"/>
      <c r="E19" s="81">
        <v>4.5999999999999999E-2</v>
      </c>
      <c r="F19" s="94"/>
      <c r="G19" s="78">
        <f>($B$4*E19)</f>
        <v>38093.336000000003</v>
      </c>
      <c r="H19" s="78">
        <f>($B$5*E19)</f>
        <v>53330.652000000002</v>
      </c>
      <c r="I19" s="78">
        <f>$B$6*E19</f>
        <v>95233.34</v>
      </c>
      <c r="J19" s="78">
        <f>$B$7*E19</f>
        <v>68568.004799999995</v>
      </c>
      <c r="K19" s="78">
        <f>$B$8*E19</f>
        <v>68568.004799999995</v>
      </c>
      <c r="L19" s="78">
        <f>$B$9*E19</f>
        <v>76186.672000000006</v>
      </c>
      <c r="M19" s="83">
        <f>$B$10*E19</f>
        <v>60949.337600000006</v>
      </c>
      <c r="N19" s="1"/>
      <c r="O19" s="1"/>
      <c r="P19" s="1"/>
      <c r="Q19" s="1"/>
      <c r="R19" s="1"/>
      <c r="S19" s="1"/>
      <c r="T19" s="1"/>
      <c r="U19" s="1"/>
      <c r="V19" s="1"/>
      <c r="W19" s="1"/>
      <c r="X19" s="1"/>
      <c r="Y19" s="1"/>
      <c r="Z19" s="1"/>
    </row>
    <row r="20" spans="1:26" ht="14.4">
      <c r="A20" s="1"/>
      <c r="B20" s="1"/>
      <c r="C20" s="69" t="s">
        <v>104</v>
      </c>
      <c r="D20" s="70"/>
      <c r="E20" s="71"/>
      <c r="F20" s="72"/>
      <c r="G20" s="73"/>
      <c r="H20" s="73"/>
      <c r="I20" s="73"/>
      <c r="J20" s="73"/>
      <c r="K20" s="74"/>
      <c r="L20" s="74"/>
      <c r="M20" s="74"/>
      <c r="N20" s="1"/>
      <c r="O20" s="1"/>
      <c r="P20" s="1"/>
      <c r="Q20" s="1"/>
      <c r="R20" s="1"/>
      <c r="S20" s="1"/>
      <c r="T20" s="1"/>
      <c r="U20" s="1"/>
      <c r="V20" s="1"/>
      <c r="W20" s="1"/>
      <c r="X20" s="1"/>
      <c r="Y20" s="1"/>
      <c r="Z20" s="1"/>
    </row>
    <row r="21" spans="1:26" ht="15.75" customHeight="1">
      <c r="A21" s="1"/>
      <c r="B21" s="1"/>
      <c r="C21" s="342" t="s">
        <v>105</v>
      </c>
      <c r="D21" s="341"/>
      <c r="E21" s="81">
        <v>0.04</v>
      </c>
      <c r="F21" s="94"/>
      <c r="G21" s="78">
        <f>($B$4*E21)</f>
        <v>33124.639999999999</v>
      </c>
      <c r="H21" s="78">
        <f>($B$5*E21)</f>
        <v>46374.48</v>
      </c>
      <c r="I21" s="78">
        <f>$B$6*E21</f>
        <v>82811.600000000006</v>
      </c>
      <c r="J21" s="78">
        <f>$B$7*E21</f>
        <v>59624.352000000006</v>
      </c>
      <c r="K21" s="78">
        <f>$B$8*E21</f>
        <v>59624.352000000006</v>
      </c>
      <c r="L21" s="78">
        <f>$B$9*E21</f>
        <v>66249.279999999999</v>
      </c>
      <c r="M21" s="83">
        <f>$B$10*E21</f>
        <v>52999.424000000006</v>
      </c>
      <c r="N21" s="1"/>
      <c r="O21" s="1"/>
      <c r="P21" s="1"/>
      <c r="Q21" s="1"/>
      <c r="R21" s="1"/>
      <c r="S21" s="1"/>
      <c r="T21" s="1"/>
      <c r="U21" s="1"/>
      <c r="V21" s="1"/>
      <c r="W21" s="1"/>
      <c r="X21" s="1"/>
      <c r="Y21" s="1"/>
      <c r="Z21" s="1"/>
    </row>
    <row r="22" spans="1:26" ht="15.75" customHeight="1">
      <c r="A22" s="1"/>
      <c r="B22" s="1"/>
      <c r="C22" s="69" t="s">
        <v>106</v>
      </c>
      <c r="D22" s="70"/>
      <c r="E22" s="71"/>
      <c r="F22" s="72"/>
      <c r="G22" s="73"/>
      <c r="H22" s="73"/>
      <c r="I22" s="73"/>
      <c r="J22" s="73"/>
      <c r="K22" s="74"/>
      <c r="L22" s="74"/>
      <c r="M22" s="74"/>
      <c r="N22" s="1"/>
      <c r="O22" s="1"/>
      <c r="P22" s="1"/>
      <c r="Q22" s="1"/>
      <c r="R22" s="1"/>
      <c r="S22" s="1"/>
      <c r="T22" s="1"/>
      <c r="U22" s="1"/>
      <c r="V22" s="1"/>
      <c r="W22" s="1"/>
      <c r="X22" s="1"/>
      <c r="Y22" s="1"/>
      <c r="Z22" s="1"/>
    </row>
    <row r="23" spans="1:26" ht="15.75" customHeight="1">
      <c r="A23" s="1"/>
      <c r="B23" s="1"/>
      <c r="C23" s="340" t="s">
        <v>107</v>
      </c>
      <c r="D23" s="341"/>
      <c r="E23" s="54"/>
      <c r="F23" s="94"/>
      <c r="G23" s="95">
        <f>$B$11</f>
        <v>97032</v>
      </c>
      <c r="H23" s="95">
        <f>$B$11</f>
        <v>97032</v>
      </c>
      <c r="I23" s="1"/>
      <c r="J23" s="95">
        <f>$B$11</f>
        <v>97032</v>
      </c>
      <c r="K23" s="95">
        <f>$B$11</f>
        <v>97032</v>
      </c>
      <c r="L23" s="96">
        <v>0</v>
      </c>
      <c r="M23" s="95">
        <f>$B$11</f>
        <v>97032</v>
      </c>
      <c r="N23" s="1"/>
      <c r="O23" s="1"/>
      <c r="P23" s="1"/>
      <c r="Q23" s="1"/>
      <c r="R23" s="1"/>
      <c r="S23" s="1"/>
      <c r="T23" s="1"/>
      <c r="U23" s="1"/>
      <c r="V23" s="1"/>
      <c r="W23" s="1"/>
      <c r="X23" s="1"/>
      <c r="Y23" s="1"/>
      <c r="Z23" s="1"/>
    </row>
    <row r="24" spans="1:26" ht="15.75" customHeight="1">
      <c r="A24" s="1"/>
      <c r="B24" s="1"/>
      <c r="C24" s="97"/>
      <c r="D24" s="97"/>
      <c r="E24" s="98"/>
      <c r="F24" s="97"/>
      <c r="G24" s="99">
        <f>ROUND(B4+(SUM(G5:G23)),0)</f>
        <v>1492811</v>
      </c>
      <c r="H24" s="99">
        <f>ROUND(B5+(SUM(H5:H23)),0)</f>
        <v>2043541</v>
      </c>
      <c r="I24" s="100">
        <f>ROUND(B6+(SUM(I5:I23)),0)</f>
        <v>3450150</v>
      </c>
      <c r="J24" s="100">
        <f>ROUND(B7+(SUM(J5:J23)),0)</f>
        <v>2594272</v>
      </c>
      <c r="K24" s="100">
        <f>ROUND(B8+(SUM(K5:K23)),0)</f>
        <v>2594272</v>
      </c>
      <c r="L24" s="100">
        <f>ROUND(B9+(SUM(L5:L23)),0)</f>
        <v>2753651</v>
      </c>
      <c r="M24" s="101">
        <f>ROUND(B10+(SUM(M5:M23)),0)</f>
        <v>2318907</v>
      </c>
      <c r="N24" s="1"/>
      <c r="O24" s="1"/>
      <c r="P24" s="1"/>
      <c r="Q24" s="1"/>
      <c r="R24" s="1"/>
      <c r="S24" s="1"/>
      <c r="T24" s="1"/>
      <c r="U24" s="1"/>
      <c r="V24" s="1"/>
      <c r="W24" s="1"/>
      <c r="X24" s="1"/>
      <c r="Y24" s="1"/>
      <c r="Z24" s="1"/>
    </row>
    <row r="25" spans="1:26" ht="15.75" customHeight="1">
      <c r="A25" s="1"/>
      <c r="B25" s="1"/>
      <c r="C25" s="1"/>
      <c r="D25" s="1"/>
      <c r="E25" s="1"/>
      <c r="F25" s="1"/>
      <c r="G25" s="102"/>
      <c r="H25" s="102"/>
      <c r="I25" s="1"/>
      <c r="J25" s="1"/>
      <c r="K25" s="1"/>
      <c r="L25" s="1"/>
      <c r="M25" s="1"/>
      <c r="N25" s="1"/>
      <c r="O25" s="1"/>
      <c r="P25" s="1"/>
      <c r="Q25" s="1"/>
      <c r="R25" s="1"/>
      <c r="S25" s="1"/>
      <c r="T25" s="1"/>
      <c r="U25" s="1"/>
      <c r="V25" s="1"/>
      <c r="W25" s="1"/>
      <c r="X25" s="1"/>
      <c r="Y25" s="1"/>
      <c r="Z25" s="1"/>
    </row>
    <row r="26" spans="1:26" ht="59.25" customHeight="1">
      <c r="A26" s="103" t="s">
        <v>108</v>
      </c>
      <c r="B26" s="104"/>
      <c r="C26" s="105" t="s">
        <v>109</v>
      </c>
      <c r="D26" s="106" t="s">
        <v>110</v>
      </c>
      <c r="E26" s="107" t="s">
        <v>111</v>
      </c>
      <c r="F26" s="1"/>
      <c r="G26" s="1"/>
      <c r="H26" s="1"/>
      <c r="I26" s="1"/>
      <c r="J26" s="108"/>
      <c r="K26" s="108"/>
      <c r="L26" s="108"/>
      <c r="M26" s="1"/>
      <c r="N26" s="1"/>
      <c r="O26" s="1"/>
      <c r="P26" s="1"/>
      <c r="Q26" s="1"/>
      <c r="R26" s="1"/>
      <c r="S26" s="1"/>
      <c r="T26" s="1"/>
      <c r="U26" s="1"/>
      <c r="V26" s="1"/>
      <c r="W26" s="1"/>
      <c r="X26" s="1"/>
      <c r="Y26" s="1"/>
      <c r="Z26" s="1"/>
    </row>
    <row r="27" spans="1:26" ht="15.75" customHeight="1">
      <c r="A27" s="109" t="s">
        <v>112</v>
      </c>
      <c r="B27" s="110"/>
      <c r="C27" s="111">
        <f>B4</f>
        <v>828116</v>
      </c>
      <c r="D27" s="111">
        <f>C27+(SUM($G$5:$G$23))</f>
        <v>1492811.2456</v>
      </c>
      <c r="E27" s="112">
        <f t="shared" ref="E27:E40" si="0">D27/24</f>
        <v>62200.46856666667</v>
      </c>
      <c r="F27" s="1"/>
      <c r="G27" s="1"/>
      <c r="H27" s="1"/>
      <c r="I27" s="1"/>
      <c r="J27" s="1"/>
      <c r="K27" s="1"/>
      <c r="L27" s="1"/>
      <c r="M27" s="1"/>
      <c r="N27" s="1"/>
      <c r="O27" s="1"/>
      <c r="P27" s="1"/>
      <c r="Q27" s="1"/>
      <c r="R27" s="1"/>
      <c r="S27" s="1"/>
      <c r="T27" s="1"/>
      <c r="U27" s="1"/>
      <c r="V27" s="1"/>
      <c r="W27" s="1"/>
      <c r="X27" s="1"/>
      <c r="Y27" s="1"/>
      <c r="Z27" s="1"/>
    </row>
    <row r="28" spans="1:26" ht="15.75" customHeight="1">
      <c r="A28" s="109" t="s">
        <v>113</v>
      </c>
      <c r="B28" s="110"/>
      <c r="C28" s="111">
        <f>B5</f>
        <v>1159362</v>
      </c>
      <c r="D28" s="111">
        <f>C28+SUM(H5:H23)</f>
        <v>2043540.8451999999</v>
      </c>
      <c r="E28" s="112">
        <f t="shared" si="0"/>
        <v>85147.535216666656</v>
      </c>
      <c r="F28" s="1"/>
      <c r="G28" s="1"/>
      <c r="H28" s="1"/>
      <c r="I28" s="1"/>
      <c r="J28" s="1"/>
      <c r="K28" s="1"/>
      <c r="L28" s="1"/>
      <c r="M28" s="1"/>
      <c r="N28" s="1"/>
      <c r="O28" s="1"/>
      <c r="P28" s="1"/>
      <c r="Q28" s="1"/>
      <c r="R28" s="1"/>
      <c r="S28" s="1"/>
      <c r="T28" s="1"/>
      <c r="U28" s="1"/>
      <c r="V28" s="1"/>
      <c r="W28" s="1"/>
      <c r="X28" s="1"/>
      <c r="Y28" s="1"/>
      <c r="Z28" s="1"/>
    </row>
    <row r="29" spans="1:26" ht="15.75" customHeight="1">
      <c r="A29" s="109" t="s">
        <v>114</v>
      </c>
      <c r="B29" s="110"/>
      <c r="C29" s="111">
        <f>B5</f>
        <v>1159362</v>
      </c>
      <c r="D29" s="111">
        <f>C29+SUM(H5:H23)</f>
        <v>2043540.8451999999</v>
      </c>
      <c r="E29" s="112">
        <f t="shared" si="0"/>
        <v>85147.535216666656</v>
      </c>
      <c r="F29" s="1"/>
      <c r="G29" s="1"/>
      <c r="H29" s="1"/>
      <c r="I29" s="1"/>
      <c r="J29" s="1"/>
      <c r="K29" s="1"/>
      <c r="L29" s="1"/>
      <c r="M29" s="1"/>
      <c r="N29" s="1"/>
      <c r="O29" s="1"/>
      <c r="P29" s="1"/>
      <c r="Q29" s="1"/>
      <c r="R29" s="1"/>
      <c r="S29" s="1"/>
      <c r="T29" s="1"/>
      <c r="U29" s="1"/>
      <c r="V29" s="1"/>
      <c r="W29" s="1"/>
      <c r="X29" s="1"/>
      <c r="Y29" s="1"/>
      <c r="Z29" s="1"/>
    </row>
    <row r="30" spans="1:26" ht="15.75" customHeight="1">
      <c r="A30" s="113" t="s">
        <v>70</v>
      </c>
      <c r="B30" s="114"/>
      <c r="C30" s="95">
        <f>B6</f>
        <v>2070290</v>
      </c>
      <c r="D30" s="95">
        <f>C30+(SUM($I$5:$I$23))</f>
        <v>3450150.1540000001</v>
      </c>
      <c r="E30" s="115">
        <f t="shared" si="0"/>
        <v>143756.25641666667</v>
      </c>
      <c r="F30" s="1"/>
      <c r="G30" s="1"/>
      <c r="H30" s="1"/>
      <c r="I30" s="1"/>
      <c r="J30" s="1"/>
      <c r="K30" s="1"/>
      <c r="L30" s="1"/>
      <c r="M30" s="1"/>
      <c r="N30" s="1"/>
      <c r="O30" s="1"/>
      <c r="P30" s="1"/>
      <c r="Q30" s="1"/>
      <c r="R30" s="1"/>
      <c r="S30" s="1"/>
      <c r="T30" s="1"/>
      <c r="U30" s="1"/>
      <c r="V30" s="1"/>
      <c r="W30" s="1"/>
      <c r="X30" s="1"/>
      <c r="Y30" s="1"/>
      <c r="Z30" s="1"/>
    </row>
    <row r="31" spans="1:26" ht="15.75" customHeight="1">
      <c r="A31" s="113" t="s">
        <v>115</v>
      </c>
      <c r="B31" s="114"/>
      <c r="C31" s="95">
        <f t="shared" ref="C31:C36" si="1">$B$7</f>
        <v>1490608.8</v>
      </c>
      <c r="D31" s="95">
        <f t="shared" ref="D31:D36" si="2">C31+(SUM($J$5:$J$23))</f>
        <v>2594271.7748800004</v>
      </c>
      <c r="E31" s="115">
        <f t="shared" si="0"/>
        <v>108094.65728666668</v>
      </c>
      <c r="F31" s="1"/>
      <c r="G31" s="1"/>
      <c r="H31" s="1"/>
      <c r="I31" s="1"/>
      <c r="J31" s="1"/>
      <c r="K31" s="1"/>
      <c r="L31" s="1"/>
      <c r="M31" s="1"/>
      <c r="N31" s="1"/>
      <c r="O31" s="1"/>
      <c r="P31" s="1"/>
      <c r="Q31" s="1"/>
      <c r="R31" s="1"/>
      <c r="S31" s="1"/>
      <c r="T31" s="1"/>
      <c r="U31" s="1"/>
      <c r="V31" s="1"/>
      <c r="W31" s="1"/>
      <c r="X31" s="1"/>
      <c r="Y31" s="1"/>
      <c r="Z31" s="1"/>
    </row>
    <row r="32" spans="1:26" ht="15.75" customHeight="1">
      <c r="A32" s="113" t="s">
        <v>116</v>
      </c>
      <c r="B32" s="114"/>
      <c r="C32" s="95">
        <f t="shared" si="1"/>
        <v>1490608.8</v>
      </c>
      <c r="D32" s="95">
        <f t="shared" si="2"/>
        <v>2594271.7748800004</v>
      </c>
      <c r="E32" s="115">
        <f t="shared" si="0"/>
        <v>108094.65728666668</v>
      </c>
      <c r="F32" s="1"/>
      <c r="G32" s="1"/>
      <c r="H32" s="1"/>
      <c r="I32" s="1"/>
      <c r="J32" s="1"/>
      <c r="K32" s="1"/>
      <c r="L32" s="1"/>
      <c r="M32" s="1"/>
      <c r="N32" s="1"/>
      <c r="O32" s="1"/>
      <c r="P32" s="1"/>
      <c r="Q32" s="1"/>
      <c r="R32" s="1"/>
      <c r="S32" s="1"/>
      <c r="T32" s="1"/>
      <c r="U32" s="1"/>
      <c r="V32" s="1"/>
      <c r="W32" s="1"/>
      <c r="X32" s="1"/>
      <c r="Y32" s="1"/>
      <c r="Z32" s="1"/>
    </row>
    <row r="33" spans="1:26" ht="15.75" customHeight="1">
      <c r="A33" s="113" t="s">
        <v>117</v>
      </c>
      <c r="B33" s="114"/>
      <c r="C33" s="95">
        <f t="shared" si="1"/>
        <v>1490608.8</v>
      </c>
      <c r="D33" s="95">
        <f t="shared" si="2"/>
        <v>2594271.7748800004</v>
      </c>
      <c r="E33" s="115">
        <f t="shared" si="0"/>
        <v>108094.65728666668</v>
      </c>
      <c r="F33" s="1"/>
      <c r="G33" s="1"/>
      <c r="H33" s="1"/>
      <c r="I33" s="1"/>
      <c r="J33" s="1"/>
      <c r="K33" s="1"/>
      <c r="L33" s="1"/>
      <c r="M33" s="1"/>
      <c r="N33" s="1"/>
      <c r="O33" s="1"/>
      <c r="P33" s="1"/>
      <c r="Q33" s="1"/>
      <c r="R33" s="1"/>
      <c r="S33" s="1"/>
      <c r="T33" s="1"/>
      <c r="U33" s="1"/>
      <c r="V33" s="1"/>
      <c r="W33" s="1"/>
      <c r="X33" s="1"/>
      <c r="Y33" s="1"/>
      <c r="Z33" s="1"/>
    </row>
    <row r="34" spans="1:26" ht="15.75" customHeight="1">
      <c r="A34" s="113" t="s">
        <v>118</v>
      </c>
      <c r="B34" s="114"/>
      <c r="C34" s="95">
        <f t="shared" si="1"/>
        <v>1490608.8</v>
      </c>
      <c r="D34" s="95">
        <f t="shared" si="2"/>
        <v>2594271.7748800004</v>
      </c>
      <c r="E34" s="115">
        <f t="shared" si="0"/>
        <v>108094.65728666668</v>
      </c>
      <c r="F34" s="1"/>
      <c r="G34" s="1"/>
      <c r="H34" s="1"/>
      <c r="I34" s="1"/>
      <c r="J34" s="1"/>
      <c r="K34" s="1"/>
      <c r="L34" s="1"/>
      <c r="M34" s="1"/>
      <c r="N34" s="1"/>
      <c r="O34" s="1"/>
      <c r="P34" s="1"/>
      <c r="Q34" s="1"/>
      <c r="R34" s="1"/>
      <c r="S34" s="1"/>
      <c r="T34" s="1"/>
      <c r="U34" s="1"/>
      <c r="V34" s="1"/>
      <c r="W34" s="1"/>
      <c r="X34" s="1"/>
      <c r="Y34" s="1"/>
      <c r="Z34" s="1"/>
    </row>
    <row r="35" spans="1:26" ht="15.75" customHeight="1">
      <c r="A35" s="113" t="s">
        <v>119</v>
      </c>
      <c r="B35" s="114"/>
      <c r="C35" s="95">
        <f t="shared" si="1"/>
        <v>1490608.8</v>
      </c>
      <c r="D35" s="95">
        <f t="shared" si="2"/>
        <v>2594271.7748800004</v>
      </c>
      <c r="E35" s="115">
        <f t="shared" si="0"/>
        <v>108094.65728666668</v>
      </c>
      <c r="F35" s="1"/>
      <c r="G35" s="1"/>
      <c r="H35" s="1"/>
      <c r="I35" s="1"/>
      <c r="J35" s="1"/>
      <c r="K35" s="1"/>
      <c r="L35" s="1"/>
      <c r="M35" s="1"/>
      <c r="N35" s="1"/>
      <c r="O35" s="1"/>
      <c r="P35" s="1"/>
      <c r="Q35" s="1"/>
      <c r="R35" s="1"/>
      <c r="S35" s="1"/>
      <c r="T35" s="1"/>
      <c r="U35" s="1"/>
      <c r="V35" s="1"/>
      <c r="W35" s="1"/>
      <c r="X35" s="1"/>
      <c r="Y35" s="1"/>
      <c r="Z35" s="1"/>
    </row>
    <row r="36" spans="1:26" ht="15.75" customHeight="1">
      <c r="A36" s="113" t="s">
        <v>120</v>
      </c>
      <c r="B36" s="114"/>
      <c r="C36" s="95">
        <f t="shared" si="1"/>
        <v>1490608.8</v>
      </c>
      <c r="D36" s="95">
        <f t="shared" si="2"/>
        <v>2594271.7748800004</v>
      </c>
      <c r="E36" s="115">
        <f t="shared" si="0"/>
        <v>108094.65728666668</v>
      </c>
      <c r="F36" s="1"/>
      <c r="G36" s="1"/>
      <c r="H36" s="1"/>
      <c r="I36" s="1"/>
      <c r="J36" s="1"/>
      <c r="K36" s="1"/>
      <c r="L36" s="1"/>
      <c r="M36" s="1"/>
      <c r="N36" s="1"/>
      <c r="O36" s="1"/>
      <c r="P36" s="1"/>
      <c r="Q36" s="1"/>
      <c r="R36" s="1"/>
      <c r="S36" s="1"/>
      <c r="T36" s="1"/>
      <c r="U36" s="1"/>
      <c r="V36" s="1"/>
      <c r="W36" s="1"/>
      <c r="X36" s="1"/>
      <c r="Y36" s="1"/>
      <c r="Z36" s="1"/>
    </row>
    <row r="37" spans="1:26" ht="15.75" customHeight="1">
      <c r="A37" s="113" t="s">
        <v>73</v>
      </c>
      <c r="B37" s="114"/>
      <c r="C37" s="95">
        <f>$B$9</f>
        <v>1656232</v>
      </c>
      <c r="D37" s="95">
        <f>C37+(SUM($L$5:$L$23))</f>
        <v>2753651.3232</v>
      </c>
      <c r="E37" s="115">
        <f t="shared" si="0"/>
        <v>114735.4718</v>
      </c>
      <c r="F37" s="1"/>
      <c r="G37" s="1"/>
      <c r="H37" s="1"/>
      <c r="I37" s="1"/>
      <c r="J37" s="1"/>
      <c r="K37" s="1"/>
      <c r="L37" s="1"/>
      <c r="M37" s="1"/>
      <c r="N37" s="1"/>
      <c r="O37" s="1"/>
      <c r="P37" s="1"/>
      <c r="Q37" s="1"/>
      <c r="R37" s="1"/>
      <c r="S37" s="1"/>
      <c r="T37" s="1"/>
      <c r="U37" s="1"/>
      <c r="V37" s="1"/>
      <c r="W37" s="1"/>
      <c r="X37" s="1"/>
      <c r="Y37" s="1"/>
      <c r="Z37" s="1"/>
    </row>
    <row r="38" spans="1:26" ht="15.75" customHeight="1">
      <c r="A38" s="113" t="s">
        <v>74</v>
      </c>
      <c r="B38" s="114"/>
      <c r="C38" s="95">
        <f>$B$10</f>
        <v>1324985.6000000001</v>
      </c>
      <c r="D38" s="95">
        <f>C38+(SUM($M$5:$M$23))</f>
        <v>2318906.6425600001</v>
      </c>
      <c r="E38" s="115">
        <f t="shared" si="0"/>
        <v>96621.110106666674</v>
      </c>
      <c r="F38" s="1"/>
      <c r="G38" s="1"/>
      <c r="H38" s="1"/>
      <c r="I38" s="1"/>
      <c r="J38" s="1"/>
      <c r="K38" s="1"/>
      <c r="L38" s="1"/>
      <c r="M38" s="1"/>
      <c r="N38" s="1"/>
      <c r="O38" s="1"/>
      <c r="P38" s="1"/>
      <c r="Q38" s="1"/>
      <c r="R38" s="1"/>
      <c r="S38" s="1"/>
      <c r="T38" s="1"/>
      <c r="U38" s="1"/>
      <c r="V38" s="1"/>
      <c r="W38" s="1"/>
      <c r="X38" s="1"/>
      <c r="Y38" s="1"/>
      <c r="Z38" s="1"/>
    </row>
    <row r="39" spans="1:26" ht="15.75" customHeight="1">
      <c r="A39" s="113" t="s">
        <v>72</v>
      </c>
      <c r="B39" s="114"/>
      <c r="C39" s="95">
        <f>$B$8</f>
        <v>1490608.8</v>
      </c>
      <c r="D39" s="95">
        <f>C39+(SUM($K$5:$K$23))</f>
        <v>2594271.7748800004</v>
      </c>
      <c r="E39" s="115">
        <f t="shared" si="0"/>
        <v>108094.65728666668</v>
      </c>
      <c r="F39" s="1"/>
      <c r="G39" s="1"/>
      <c r="H39" s="1"/>
      <c r="I39" s="1"/>
      <c r="J39" s="1"/>
      <c r="K39" s="1"/>
      <c r="L39" s="1"/>
      <c r="M39" s="1"/>
      <c r="N39" s="1"/>
      <c r="O39" s="1"/>
      <c r="P39" s="1"/>
      <c r="Q39" s="1"/>
      <c r="R39" s="1"/>
      <c r="S39" s="1"/>
      <c r="T39" s="1"/>
      <c r="U39" s="1"/>
      <c r="V39" s="1"/>
      <c r="W39" s="1"/>
      <c r="X39" s="1"/>
      <c r="Y39" s="1"/>
      <c r="Z39" s="1"/>
    </row>
    <row r="40" spans="1:26" ht="15.75" customHeight="1">
      <c r="A40" s="113" t="s">
        <v>71</v>
      </c>
      <c r="B40" s="114"/>
      <c r="C40" s="95">
        <f>$B$7</f>
        <v>1490608.8</v>
      </c>
      <c r="D40" s="95">
        <f>C40+(SUM($J$5:$J$23))</f>
        <v>2594271.7748800004</v>
      </c>
      <c r="E40" s="115">
        <f t="shared" si="0"/>
        <v>108094.65728666668</v>
      </c>
      <c r="F40" s="1"/>
      <c r="G40" s="1"/>
      <c r="H40" s="1"/>
      <c r="I40" s="1"/>
      <c r="J40" s="1"/>
      <c r="K40" s="1"/>
      <c r="L40" s="1"/>
      <c r="M40" s="1"/>
      <c r="N40" s="1"/>
      <c r="O40" s="1"/>
      <c r="P40" s="1"/>
      <c r="Q40" s="1"/>
      <c r="R40" s="1"/>
      <c r="S40" s="1"/>
      <c r="T40" s="1"/>
      <c r="U40" s="1"/>
      <c r="V40" s="1"/>
      <c r="W40" s="1"/>
      <c r="X40" s="1"/>
      <c r="Y40" s="1"/>
      <c r="Z40" s="1"/>
    </row>
    <row r="41" spans="1:26" ht="15.75" customHeight="1">
      <c r="A41" s="1"/>
      <c r="B41" s="97"/>
      <c r="C41" s="1"/>
      <c r="D41" s="108"/>
      <c r="E41" s="116"/>
      <c r="F41" s="1"/>
      <c r="G41" s="1"/>
      <c r="H41" s="1"/>
      <c r="I41" s="1"/>
      <c r="J41" s="1"/>
      <c r="K41" s="1"/>
      <c r="L41" s="1"/>
      <c r="M41" s="1"/>
      <c r="N41" s="1"/>
      <c r="O41" s="1"/>
      <c r="P41" s="1"/>
      <c r="Q41" s="1"/>
      <c r="R41" s="1"/>
      <c r="S41" s="1"/>
      <c r="T41" s="1"/>
      <c r="U41" s="1"/>
      <c r="V41" s="1"/>
      <c r="W41" s="1"/>
      <c r="X41" s="1"/>
      <c r="Y41" s="1"/>
      <c r="Z41" s="1"/>
    </row>
    <row r="42" spans="1:26" ht="15.75" customHeight="1">
      <c r="A42" s="117" t="s">
        <v>121</v>
      </c>
      <c r="B42" s="62"/>
      <c r="C42" s="62" t="s">
        <v>122</v>
      </c>
      <c r="D42" s="1"/>
      <c r="E42" s="116"/>
      <c r="F42" s="1"/>
      <c r="G42" s="1"/>
      <c r="H42" s="1"/>
      <c r="I42" s="1"/>
      <c r="J42" s="1"/>
      <c r="K42" s="1"/>
      <c r="L42" s="1"/>
      <c r="M42" s="1"/>
      <c r="N42" s="1"/>
      <c r="O42" s="1"/>
      <c r="P42" s="1"/>
      <c r="Q42" s="1"/>
      <c r="R42" s="1"/>
      <c r="S42" s="1"/>
      <c r="T42" s="1"/>
      <c r="U42" s="1"/>
      <c r="V42" s="1"/>
      <c r="W42" s="1"/>
      <c r="X42" s="1"/>
      <c r="Y42" s="1"/>
      <c r="Z42" s="1"/>
    </row>
    <row r="43" spans="1:26" ht="15.75" customHeight="1">
      <c r="A43" s="118" t="s">
        <v>123</v>
      </c>
      <c r="B43" s="119"/>
      <c r="C43" s="111">
        <f>E27</f>
        <v>62200.46856666667</v>
      </c>
      <c r="D43" s="1"/>
      <c r="E43" s="116"/>
      <c r="F43" s="1"/>
      <c r="G43" s="1"/>
      <c r="H43" s="1"/>
      <c r="I43" s="1"/>
      <c r="J43" s="1"/>
      <c r="K43" s="1"/>
      <c r="L43" s="1"/>
      <c r="M43" s="1"/>
      <c r="N43" s="1"/>
      <c r="O43" s="1"/>
      <c r="P43" s="1"/>
      <c r="Q43" s="1"/>
      <c r="R43" s="1"/>
      <c r="S43" s="1"/>
      <c r="T43" s="1"/>
      <c r="U43" s="1"/>
      <c r="V43" s="1"/>
      <c r="W43" s="1"/>
      <c r="X43" s="1"/>
      <c r="Y43" s="1"/>
      <c r="Z43" s="1"/>
    </row>
    <row r="44" spans="1:26" ht="15.75" customHeight="1">
      <c r="A44" s="113" t="s">
        <v>124</v>
      </c>
      <c r="B44" s="114"/>
      <c r="C44" s="95">
        <f>2*E27</f>
        <v>124400.93713333334</v>
      </c>
      <c r="D44" s="1"/>
      <c r="E44" s="116"/>
      <c r="F44" s="1"/>
      <c r="G44" s="1"/>
      <c r="H44" s="1"/>
      <c r="I44" s="1"/>
      <c r="J44" s="1"/>
      <c r="K44" s="1"/>
      <c r="L44" s="1"/>
      <c r="M44" s="1"/>
      <c r="N44" s="1"/>
      <c r="O44" s="1"/>
      <c r="P44" s="1"/>
      <c r="Q44" s="1"/>
      <c r="R44" s="1"/>
      <c r="S44" s="1"/>
      <c r="T44" s="1"/>
      <c r="U44" s="1"/>
      <c r="V44" s="1"/>
      <c r="W44" s="1"/>
      <c r="X44" s="1"/>
      <c r="Y44" s="1"/>
      <c r="Z44" s="1"/>
    </row>
    <row r="45" spans="1:26" ht="15.75" customHeight="1">
      <c r="A45" s="113" t="s">
        <v>125</v>
      </c>
      <c r="B45" s="114"/>
      <c r="C45" s="95">
        <f>4*E27</f>
        <v>248801.87426666668</v>
      </c>
      <c r="D45" s="1"/>
      <c r="E45" s="116"/>
      <c r="F45" s="1"/>
      <c r="G45" s="1"/>
      <c r="H45" s="1"/>
      <c r="I45" s="1"/>
      <c r="J45" s="1"/>
      <c r="K45" s="1"/>
      <c r="L45" s="1"/>
      <c r="M45" s="1"/>
      <c r="N45" s="1"/>
      <c r="O45" s="1"/>
      <c r="P45" s="1"/>
      <c r="Q45" s="1"/>
      <c r="R45" s="1"/>
      <c r="S45" s="1"/>
      <c r="T45" s="1"/>
      <c r="U45" s="1"/>
      <c r="V45" s="1"/>
      <c r="W45" s="1"/>
      <c r="X45" s="1"/>
      <c r="Y45" s="1"/>
      <c r="Z45" s="1"/>
    </row>
    <row r="46" spans="1:26" ht="15.75" customHeight="1">
      <c r="A46" s="113" t="s">
        <v>126</v>
      </c>
      <c r="B46" s="114"/>
      <c r="C46" s="95">
        <f>E31</f>
        <v>108094.65728666668</v>
      </c>
      <c r="D46" s="1"/>
      <c r="E46" s="116"/>
      <c r="F46" s="1"/>
      <c r="G46" s="1"/>
      <c r="H46" s="1"/>
      <c r="I46" s="1"/>
      <c r="J46" s="1"/>
      <c r="K46" s="1"/>
      <c r="L46" s="1"/>
      <c r="M46" s="1"/>
      <c r="N46" s="1"/>
      <c r="O46" s="1"/>
      <c r="P46" s="1"/>
      <c r="Q46" s="1"/>
      <c r="R46" s="1"/>
      <c r="S46" s="1"/>
      <c r="T46" s="1"/>
      <c r="U46" s="1"/>
      <c r="V46" s="1"/>
      <c r="W46" s="1"/>
      <c r="X46" s="1"/>
      <c r="Y46" s="1"/>
      <c r="Z46" s="1"/>
    </row>
    <row r="47" spans="1:26" ht="15.75" customHeight="1">
      <c r="A47" s="39" t="s">
        <v>127</v>
      </c>
      <c r="B47" s="39"/>
      <c r="C47" s="95">
        <f>E40+E27</f>
        <v>170295.12585333336</v>
      </c>
      <c r="D47" s="1"/>
      <c r="E47" s="116"/>
      <c r="F47" s="1"/>
      <c r="G47" s="1"/>
      <c r="H47" s="1"/>
      <c r="I47" s="1"/>
      <c r="J47" s="1"/>
      <c r="K47" s="1"/>
      <c r="L47" s="1"/>
      <c r="M47" s="1"/>
      <c r="N47" s="1"/>
      <c r="O47" s="1"/>
      <c r="P47" s="1"/>
      <c r="Q47" s="1"/>
      <c r="R47" s="1"/>
      <c r="S47" s="1"/>
      <c r="T47" s="1"/>
      <c r="U47" s="1"/>
      <c r="V47" s="1"/>
      <c r="W47" s="1"/>
      <c r="X47" s="1"/>
      <c r="Y47" s="1"/>
      <c r="Z47" s="1"/>
    </row>
    <row r="48" spans="1:26" ht="15.75" customHeight="1">
      <c r="A48" s="39" t="s">
        <v>128</v>
      </c>
      <c r="B48" s="39"/>
      <c r="C48" s="95">
        <f>E31+(2*E27)</f>
        <v>232495.59442000004</v>
      </c>
      <c r="D48" s="1"/>
      <c r="E48" s="116"/>
      <c r="F48" s="1"/>
      <c r="G48" s="1"/>
      <c r="H48" s="1"/>
      <c r="I48" s="1"/>
      <c r="J48" s="1"/>
      <c r="K48" s="1"/>
      <c r="L48" s="1"/>
      <c r="M48" s="1"/>
      <c r="N48" s="1"/>
      <c r="O48" s="1"/>
      <c r="P48" s="1"/>
      <c r="Q48" s="1"/>
      <c r="R48" s="1"/>
      <c r="S48" s="1"/>
      <c r="T48" s="1"/>
      <c r="U48" s="1"/>
      <c r="V48" s="1"/>
      <c r="W48" s="1"/>
      <c r="X48" s="1"/>
      <c r="Y48" s="1"/>
      <c r="Z48" s="1"/>
    </row>
    <row r="49" spans="1:26" ht="15.75" customHeight="1">
      <c r="A49" s="39" t="s">
        <v>129</v>
      </c>
      <c r="B49" s="39"/>
      <c r="C49" s="95">
        <f>E33+(4*E27)</f>
        <v>356896.53155333339</v>
      </c>
      <c r="D49" s="1"/>
      <c r="E49" s="116"/>
      <c r="F49" s="1"/>
      <c r="G49" s="1"/>
      <c r="H49" s="1"/>
      <c r="I49" s="1"/>
      <c r="J49" s="1"/>
      <c r="K49" s="1"/>
      <c r="L49" s="1"/>
      <c r="M49" s="1"/>
      <c r="N49" s="1"/>
      <c r="O49" s="1"/>
      <c r="P49" s="1"/>
      <c r="Q49" s="1"/>
      <c r="R49" s="1"/>
      <c r="S49" s="1"/>
      <c r="T49" s="1"/>
      <c r="U49" s="1"/>
      <c r="V49" s="1"/>
      <c r="W49" s="1"/>
      <c r="X49" s="1"/>
      <c r="Y49" s="1"/>
      <c r="Z49" s="1"/>
    </row>
    <row r="50" spans="1:26" ht="15.75" customHeight="1">
      <c r="A50" s="39" t="s">
        <v>130</v>
      </c>
      <c r="B50" s="39"/>
      <c r="C50" s="95">
        <f>E33+(7*E27)</f>
        <v>543497.9372533334</v>
      </c>
      <c r="D50" s="1"/>
      <c r="E50" s="116"/>
      <c r="F50" s="1"/>
      <c r="G50" s="1"/>
      <c r="H50" s="1"/>
      <c r="I50" s="1"/>
      <c r="J50" s="1"/>
      <c r="K50" s="1"/>
      <c r="L50" s="1"/>
      <c r="M50" s="1"/>
      <c r="N50" s="1"/>
      <c r="O50" s="1"/>
      <c r="P50" s="1"/>
      <c r="Q50" s="1"/>
      <c r="R50" s="1"/>
      <c r="S50" s="1"/>
      <c r="T50" s="1"/>
      <c r="U50" s="1"/>
      <c r="V50" s="1"/>
      <c r="W50" s="1"/>
      <c r="X50" s="1"/>
      <c r="Y50" s="1"/>
      <c r="Z50" s="1"/>
    </row>
    <row r="51" spans="1:26" ht="15" customHeight="1">
      <c r="A51" s="39" t="s">
        <v>131</v>
      </c>
      <c r="B51" s="39"/>
      <c r="C51" s="95">
        <f>(2*E40)+(4*E27)</f>
        <v>464991.18884000008</v>
      </c>
      <c r="D51" s="1"/>
      <c r="E51" s="116"/>
      <c r="F51" s="1"/>
      <c r="G51" s="1"/>
      <c r="H51" s="1"/>
      <c r="I51" s="1"/>
      <c r="J51" s="1"/>
      <c r="K51" s="1"/>
      <c r="L51" s="1"/>
      <c r="M51" s="1"/>
      <c r="N51" s="1"/>
      <c r="O51" s="1"/>
      <c r="P51" s="1"/>
      <c r="Q51" s="1"/>
      <c r="R51" s="1"/>
      <c r="S51" s="1"/>
      <c r="T51" s="1"/>
      <c r="U51" s="1"/>
      <c r="V51" s="1"/>
      <c r="W51" s="1"/>
      <c r="X51" s="1"/>
      <c r="Y51" s="1"/>
      <c r="Z51" s="1"/>
    </row>
    <row r="52" spans="1:26" ht="15" customHeight="1">
      <c r="A52" s="44" t="s">
        <v>132</v>
      </c>
      <c r="B52" s="44"/>
      <c r="C52" s="120">
        <f>(2*E40)+(8*E27)</f>
        <v>713793.06310666678</v>
      </c>
      <c r="D52" s="1"/>
      <c r="E52" s="116"/>
      <c r="F52" s="1"/>
      <c r="G52" s="1"/>
      <c r="H52" s="1"/>
      <c r="I52" s="1"/>
      <c r="J52" s="1"/>
      <c r="K52" s="1"/>
      <c r="L52" s="1"/>
      <c r="M52" s="1"/>
      <c r="N52" s="1"/>
      <c r="O52" s="1"/>
      <c r="P52" s="1"/>
      <c r="Q52" s="1"/>
      <c r="R52" s="1"/>
      <c r="S52" s="1"/>
      <c r="T52" s="1"/>
      <c r="U52" s="1"/>
      <c r="V52" s="1"/>
      <c r="W52" s="1"/>
      <c r="X52" s="1"/>
      <c r="Y52" s="1"/>
      <c r="Z52" s="1"/>
    </row>
    <row r="53" spans="1:26" ht="15" customHeight="1">
      <c r="A53" s="39" t="s">
        <v>133</v>
      </c>
      <c r="B53" s="39"/>
      <c r="C53" s="95">
        <f>(6*E40)+(4*E27)</f>
        <v>897369.81798666681</v>
      </c>
      <c r="D53" s="1"/>
      <c r="E53" s="116"/>
      <c r="F53" s="1"/>
      <c r="G53" s="1"/>
      <c r="H53" s="1"/>
      <c r="I53" s="1"/>
      <c r="J53" s="1"/>
      <c r="K53" s="1"/>
      <c r="L53" s="1"/>
      <c r="M53" s="1"/>
      <c r="N53" s="1"/>
      <c r="O53" s="1"/>
      <c r="P53" s="1"/>
      <c r="Q53" s="1"/>
      <c r="R53" s="1"/>
      <c r="S53" s="1"/>
      <c r="T53" s="1"/>
      <c r="U53" s="1"/>
      <c r="V53" s="1"/>
      <c r="W53" s="1"/>
      <c r="X53" s="1"/>
      <c r="Y53" s="1"/>
      <c r="Z53" s="1"/>
    </row>
    <row r="54" spans="1:26" ht="15" customHeight="1">
      <c r="A54" s="118" t="s">
        <v>134</v>
      </c>
      <c r="B54" s="119"/>
      <c r="C54" s="111">
        <f>(1*E37)+(1*E29)</f>
        <v>199883.00701666664</v>
      </c>
      <c r="D54" s="1"/>
      <c r="E54" s="116"/>
      <c r="F54" s="1"/>
      <c r="G54" s="1"/>
      <c r="H54" s="1"/>
      <c r="I54" s="1"/>
      <c r="J54" s="1"/>
      <c r="K54" s="1"/>
      <c r="L54" s="1"/>
      <c r="M54" s="1"/>
      <c r="N54" s="1"/>
      <c r="O54" s="1"/>
      <c r="P54" s="1"/>
      <c r="Q54" s="1"/>
      <c r="R54" s="1"/>
      <c r="S54" s="1"/>
      <c r="T54" s="1"/>
      <c r="U54" s="1"/>
      <c r="V54" s="1"/>
      <c r="W54" s="1"/>
      <c r="X54" s="1"/>
      <c r="Y54" s="1"/>
      <c r="Z54" s="1"/>
    </row>
    <row r="55" spans="1:26" ht="15" customHeight="1">
      <c r="A55" s="118" t="s">
        <v>135</v>
      </c>
      <c r="B55" s="119"/>
      <c r="C55" s="111">
        <f>(1*E37)+(2*E29)</f>
        <v>285030.54223333334</v>
      </c>
      <c r="D55" s="1"/>
      <c r="E55" s="116"/>
      <c r="F55" s="1"/>
      <c r="G55" s="1"/>
      <c r="H55" s="1"/>
      <c r="I55" s="1"/>
      <c r="J55" s="1"/>
      <c r="K55" s="1"/>
      <c r="L55" s="1"/>
      <c r="M55" s="1"/>
      <c r="N55" s="1"/>
      <c r="O55" s="1"/>
      <c r="P55" s="1"/>
      <c r="Q55" s="1"/>
      <c r="R55" s="1"/>
      <c r="S55" s="1"/>
      <c r="T55" s="1"/>
      <c r="U55" s="1"/>
      <c r="V55" s="1"/>
      <c r="W55" s="1"/>
      <c r="X55" s="1"/>
      <c r="Y55" s="1"/>
      <c r="Z55" s="1"/>
    </row>
    <row r="56" spans="1:26" ht="15" customHeight="1">
      <c r="A56" s="118" t="s">
        <v>136</v>
      </c>
      <c r="B56" s="119"/>
      <c r="C56" s="111">
        <f>(1*E39)+(1*E28)</f>
        <v>193242.19250333332</v>
      </c>
      <c r="D56" s="1"/>
      <c r="E56" s="116"/>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C11:D11"/>
    <mergeCell ref="C10:D10"/>
    <mergeCell ref="C3:D3"/>
    <mergeCell ref="C5:D5"/>
    <mergeCell ref="C6:D6"/>
    <mergeCell ref="C7:D7"/>
    <mergeCell ref="C8:D8"/>
    <mergeCell ref="C12:D12"/>
    <mergeCell ref="C17:D17"/>
    <mergeCell ref="C19:D19"/>
    <mergeCell ref="C21:D21"/>
    <mergeCell ref="C23:D23"/>
    <mergeCell ref="C16:D16"/>
    <mergeCell ref="C15:D15"/>
    <mergeCell ref="C13:D13"/>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7"/>
  <sheetViews>
    <sheetView workbookViewId="0">
      <selection sqref="A1:D1"/>
    </sheetView>
  </sheetViews>
  <sheetFormatPr baseColWidth="10" defaultColWidth="14.44140625" defaultRowHeight="14.4"/>
  <cols>
    <col min="1" max="1" width="23" style="199" customWidth="1"/>
    <col min="2" max="2" width="16.33203125" style="199" customWidth="1"/>
    <col min="3" max="3" width="17.44140625" style="199" customWidth="1"/>
    <col min="4" max="4" width="18" style="199" customWidth="1"/>
    <col min="5" max="5" width="11.44140625" style="199" customWidth="1"/>
    <col min="6" max="24" width="10.6640625" style="199" customWidth="1"/>
    <col min="25" max="16384" width="14.44140625" style="199"/>
  </cols>
  <sheetData>
    <row r="1" spans="1:4" ht="23.25" customHeight="1">
      <c r="A1" s="344" t="s">
        <v>357</v>
      </c>
      <c r="B1" s="345"/>
      <c r="C1" s="345"/>
      <c r="D1" s="345"/>
    </row>
    <row r="2" spans="1:4">
      <c r="A2" s="344" t="s">
        <v>0</v>
      </c>
      <c r="B2" s="345"/>
      <c r="C2" s="345"/>
      <c r="D2" s="345"/>
    </row>
    <row r="4" spans="1:4" ht="43.2">
      <c r="A4" s="2"/>
      <c r="B4" s="3" t="s">
        <v>2</v>
      </c>
      <c r="C4" s="3" t="s">
        <v>3</v>
      </c>
      <c r="D4" s="3" t="s">
        <v>4</v>
      </c>
    </row>
    <row r="5" spans="1:4">
      <c r="A5" s="38" t="s">
        <v>5</v>
      </c>
      <c r="B5" s="45">
        <v>476.7</v>
      </c>
      <c r="C5" s="45">
        <v>561.9</v>
      </c>
      <c r="D5" s="200">
        <f>SUM(B5:C5)</f>
        <v>1038.5999999999999</v>
      </c>
    </row>
    <row r="6" spans="1:4">
      <c r="A6" s="38" t="s">
        <v>7</v>
      </c>
      <c r="B6" s="45">
        <v>408.7</v>
      </c>
      <c r="C6" s="45">
        <v>409.5</v>
      </c>
      <c r="D6" s="200">
        <f>SUM(B6:C6)</f>
        <v>818.2</v>
      </c>
    </row>
    <row r="7" spans="1:4" ht="15.6">
      <c r="A7" s="38" t="s">
        <v>8</v>
      </c>
      <c r="B7" s="200">
        <f>SUM(B5:B6)</f>
        <v>885.4</v>
      </c>
      <c r="C7" s="200">
        <f>SUM(C5:C6)</f>
        <v>971.4</v>
      </c>
      <c r="D7" s="201">
        <f>SUM(B7:C7)</f>
        <v>1856.8</v>
      </c>
    </row>
  </sheetData>
  <mergeCells count="2">
    <mergeCell ref="A1:D1"/>
    <mergeCell ref="A2:D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B33-817F-4B7C-8D45-B55990ADB672}">
  <dimension ref="A1:H37"/>
  <sheetViews>
    <sheetView topLeftCell="A25" workbookViewId="0">
      <selection activeCell="D10" sqref="D10"/>
    </sheetView>
  </sheetViews>
  <sheetFormatPr baseColWidth="10" defaultRowHeight="14.4"/>
  <cols>
    <col min="1" max="1" width="6.109375" customWidth="1"/>
    <col min="2" max="2" width="36.5546875" customWidth="1"/>
    <col min="3" max="3" width="26.5546875" customWidth="1"/>
    <col min="5" max="5" width="16.6640625" bestFit="1" customWidth="1"/>
  </cols>
  <sheetData>
    <row r="1" spans="1:8" ht="26.25" customHeight="1">
      <c r="A1" s="243"/>
      <c r="B1" s="350" t="s">
        <v>405</v>
      </c>
      <c r="C1" s="350"/>
      <c r="D1" s="310"/>
      <c r="E1" s="310"/>
      <c r="F1" s="310"/>
      <c r="G1" s="310"/>
      <c r="H1" s="310"/>
    </row>
    <row r="2" spans="1:8" ht="15">
      <c r="A2" s="348" t="s">
        <v>358</v>
      </c>
      <c r="B2" s="348"/>
      <c r="C2" s="348"/>
      <c r="D2" s="310"/>
      <c r="E2" s="310"/>
      <c r="F2" s="310"/>
      <c r="G2" s="310"/>
      <c r="H2" s="310"/>
    </row>
    <row r="3" spans="1:8" ht="57" customHeight="1">
      <c r="A3" s="347" t="s">
        <v>448</v>
      </c>
      <c r="B3" s="347"/>
      <c r="C3" s="347"/>
      <c r="D3" s="295"/>
      <c r="E3" s="295"/>
      <c r="F3" s="310"/>
      <c r="G3" s="310"/>
      <c r="H3" s="310"/>
    </row>
    <row r="4" spans="1:8">
      <c r="A4" s="243"/>
    </row>
    <row r="5" spans="1:8">
      <c r="A5" s="243"/>
      <c r="B5" s="349" t="s">
        <v>375</v>
      </c>
      <c r="C5" s="349"/>
    </row>
    <row r="6" spans="1:8" ht="39" customHeight="1">
      <c r="A6" s="311" t="s">
        <v>444</v>
      </c>
      <c r="B6" s="312" t="s">
        <v>26</v>
      </c>
      <c r="C6" s="313" t="s">
        <v>386</v>
      </c>
    </row>
    <row r="7" spans="1:8">
      <c r="A7" s="246" t="s">
        <v>387</v>
      </c>
      <c r="B7" s="247" t="s">
        <v>388</v>
      </c>
      <c r="C7" s="248"/>
    </row>
    <row r="8" spans="1:8">
      <c r="A8" s="246" t="s">
        <v>389</v>
      </c>
      <c r="B8" s="246" t="s">
        <v>390</v>
      </c>
      <c r="C8" s="248"/>
    </row>
    <row r="9" spans="1:8">
      <c r="A9" s="246"/>
      <c r="B9" s="246"/>
      <c r="C9" s="248"/>
    </row>
    <row r="10" spans="1:8" ht="15.6">
      <c r="A10" s="246" t="s">
        <v>397</v>
      </c>
      <c r="B10" s="249" t="s">
        <v>391</v>
      </c>
      <c r="C10" s="248"/>
    </row>
    <row r="11" spans="1:8">
      <c r="A11" s="246" t="s">
        <v>406</v>
      </c>
      <c r="B11" s="246" t="s">
        <v>404</v>
      </c>
      <c r="C11" s="245"/>
    </row>
    <row r="12" spans="1:8">
      <c r="A12" s="246" t="s">
        <v>407</v>
      </c>
      <c r="B12" s="246" t="s">
        <v>393</v>
      </c>
      <c r="C12" s="245"/>
    </row>
    <row r="13" spans="1:8">
      <c r="A13" s="246" t="s">
        <v>408</v>
      </c>
      <c r="B13" s="246" t="s">
        <v>94</v>
      </c>
      <c r="C13" s="245"/>
    </row>
    <row r="14" spans="1:8">
      <c r="A14" s="246" t="s">
        <v>409</v>
      </c>
      <c r="B14" s="255" t="s">
        <v>392</v>
      </c>
      <c r="C14" s="250"/>
    </row>
    <row r="15" spans="1:8">
      <c r="A15" s="246"/>
      <c r="B15" s="255"/>
      <c r="C15" s="250"/>
    </row>
    <row r="16" spans="1:8" ht="15.6">
      <c r="A16" s="246" t="s">
        <v>398</v>
      </c>
      <c r="B16" s="273" t="s">
        <v>410</v>
      </c>
      <c r="C16" s="250"/>
    </row>
    <row r="17" spans="1:5">
      <c r="A17" s="246" t="s">
        <v>411</v>
      </c>
      <c r="B17" s="246" t="s">
        <v>396</v>
      </c>
      <c r="C17" s="245"/>
    </row>
    <row r="18" spans="1:5">
      <c r="A18" s="246" t="s">
        <v>412</v>
      </c>
      <c r="B18" s="246" t="s">
        <v>395</v>
      </c>
      <c r="C18" s="245"/>
    </row>
    <row r="19" spans="1:5" ht="28.8">
      <c r="A19" s="251" t="s">
        <v>13</v>
      </c>
      <c r="B19" s="257" t="s">
        <v>401</v>
      </c>
      <c r="C19" s="258"/>
    </row>
    <row r="20" spans="1:5">
      <c r="A20" s="251" t="s">
        <v>413</v>
      </c>
      <c r="B20" s="246" t="s">
        <v>394</v>
      </c>
      <c r="C20" s="258"/>
    </row>
    <row r="21" spans="1:5">
      <c r="A21" s="251"/>
      <c r="B21" s="246"/>
      <c r="C21" s="258"/>
    </row>
    <row r="22" spans="1:5" ht="15.6">
      <c r="A22" s="252" t="s">
        <v>399</v>
      </c>
      <c r="B22" s="249" t="s">
        <v>414</v>
      </c>
      <c r="C22" s="253"/>
      <c r="E22" s="262"/>
    </row>
    <row r="23" spans="1:5">
      <c r="A23" s="252" t="s">
        <v>415</v>
      </c>
      <c r="B23" s="274" t="s">
        <v>99</v>
      </c>
      <c r="C23" s="253"/>
      <c r="E23" s="262"/>
    </row>
    <row r="24" spans="1:5">
      <c r="A24" s="252" t="s">
        <v>416</v>
      </c>
      <c r="B24" s="274" t="s">
        <v>418</v>
      </c>
      <c r="C24" s="253"/>
      <c r="E24" s="262"/>
    </row>
    <row r="25" spans="1:5">
      <c r="A25" s="259" t="s">
        <v>417</v>
      </c>
      <c r="B25" s="257" t="s">
        <v>419</v>
      </c>
      <c r="C25" s="248"/>
    </row>
    <row r="26" spans="1:5">
      <c r="A26" s="259"/>
      <c r="B26" s="257"/>
      <c r="C26" s="248"/>
    </row>
    <row r="27" spans="1:5" ht="31.2">
      <c r="A27" s="276" t="s">
        <v>421</v>
      </c>
      <c r="B27" s="275" t="s">
        <v>420</v>
      </c>
      <c r="C27" s="248"/>
      <c r="E27" s="263"/>
    </row>
    <row r="28" spans="1:5" ht="26.4">
      <c r="A28" s="252"/>
      <c r="B28" s="261" t="s">
        <v>422</v>
      </c>
      <c r="C28" s="248"/>
      <c r="E28" s="263"/>
    </row>
    <row r="29" spans="1:5">
      <c r="A29" s="252"/>
      <c r="B29" s="260" t="s">
        <v>424</v>
      </c>
      <c r="C29" s="248"/>
      <c r="E29" s="263"/>
    </row>
    <row r="30" spans="1:5">
      <c r="A30" s="252"/>
      <c r="B30" s="254" t="s">
        <v>423</v>
      </c>
      <c r="C30" s="248"/>
      <c r="E30" s="263"/>
    </row>
    <row r="31" spans="1:5" ht="15.6">
      <c r="A31" s="276" t="s">
        <v>400</v>
      </c>
      <c r="B31" s="256" t="s">
        <v>425</v>
      </c>
      <c r="C31" s="253"/>
      <c r="E31" s="263"/>
    </row>
    <row r="32" spans="1:5">
      <c r="A32" s="252"/>
      <c r="B32" s="246"/>
      <c r="C32" s="248"/>
      <c r="E32" s="263"/>
    </row>
    <row r="33" spans="1:5" ht="15.6">
      <c r="A33" s="260" t="s">
        <v>426</v>
      </c>
      <c r="B33" s="249" t="s">
        <v>427</v>
      </c>
      <c r="C33" s="248"/>
      <c r="E33" s="263"/>
    </row>
    <row r="34" spans="1:5">
      <c r="A34" s="246"/>
      <c r="B34" s="246"/>
      <c r="C34" s="248"/>
      <c r="E34" s="263"/>
    </row>
    <row r="35" spans="1:5" ht="15.6">
      <c r="A35" s="243"/>
      <c r="B35" s="273" t="s">
        <v>375</v>
      </c>
      <c r="C35" s="253">
        <f>ROUND(SUM(C31:C34),3)</f>
        <v>0</v>
      </c>
      <c r="E35" s="263"/>
    </row>
    <row r="36" spans="1:5">
      <c r="A36" s="243"/>
      <c r="B36" s="243"/>
      <c r="C36" s="244"/>
    </row>
    <row r="37" spans="1:5" ht="37.5" customHeight="1">
      <c r="A37" s="277" t="s">
        <v>428</v>
      </c>
      <c r="B37" s="346" t="s">
        <v>429</v>
      </c>
      <c r="C37" s="346"/>
    </row>
  </sheetData>
  <mergeCells count="5">
    <mergeCell ref="B37:C37"/>
    <mergeCell ref="A3:C3"/>
    <mergeCell ref="A2:C2"/>
    <mergeCell ref="B5:C5"/>
    <mergeCell ref="B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52"/>
  <sheetViews>
    <sheetView tabSelected="1" zoomScale="66" zoomScaleNormal="66" workbookViewId="0">
      <selection activeCell="F15" sqref="F15"/>
    </sheetView>
  </sheetViews>
  <sheetFormatPr baseColWidth="10" defaultColWidth="11.44140625" defaultRowHeight="15"/>
  <cols>
    <col min="1" max="2" width="25.6640625" style="202" customWidth="1"/>
    <col min="3" max="3" width="10" style="202" customWidth="1"/>
    <col min="4" max="4" width="16" style="202" customWidth="1"/>
    <col min="5" max="5" width="14.6640625" style="202" customWidth="1"/>
    <col min="6" max="6" width="11" style="202" customWidth="1"/>
    <col min="7" max="7" width="19.109375" style="202" customWidth="1"/>
    <col min="8" max="8" width="16.44140625" style="202" customWidth="1"/>
    <col min="9" max="16384" width="11.44140625" style="202"/>
  </cols>
  <sheetData>
    <row r="2" spans="1:8" ht="24.6">
      <c r="A2" s="357" t="s">
        <v>443</v>
      </c>
      <c r="B2" s="357"/>
      <c r="C2" s="357"/>
      <c r="D2" s="357"/>
      <c r="E2" s="357"/>
      <c r="F2" s="357"/>
      <c r="G2" s="357"/>
    </row>
    <row r="3" spans="1:8" ht="16.5" customHeight="1" thickBot="1">
      <c r="A3" s="309"/>
      <c r="B3" s="309"/>
      <c r="C3" s="309"/>
      <c r="D3" s="309"/>
      <c r="E3" s="309"/>
      <c r="F3" s="309"/>
      <c r="G3" s="309"/>
    </row>
    <row r="4" spans="1:8" ht="90" customHeight="1" thickBot="1">
      <c r="A4" s="352" t="s">
        <v>358</v>
      </c>
      <c r="B4" s="353"/>
      <c r="C4" s="354" t="s">
        <v>442</v>
      </c>
      <c r="D4" s="355"/>
      <c r="E4" s="355"/>
      <c r="F4" s="355"/>
      <c r="G4" s="356"/>
      <c r="H4" s="203"/>
    </row>
    <row r="5" spans="1:8">
      <c r="H5" s="203"/>
    </row>
    <row r="6" spans="1:8" ht="16.2" thickBot="1">
      <c r="A6" s="205" t="s">
        <v>359</v>
      </c>
      <c r="C6" s="206">
        <v>13</v>
      </c>
      <c r="D6" s="207" t="s">
        <v>360</v>
      </c>
      <c r="E6" s="238"/>
      <c r="F6" s="238"/>
      <c r="H6" s="208"/>
    </row>
    <row r="7" spans="1:8" ht="24.6" thickBot="1">
      <c r="A7" s="240" t="s">
        <v>361</v>
      </c>
      <c r="B7" s="296" t="s">
        <v>441</v>
      </c>
      <c r="C7" s="316" t="s">
        <v>1</v>
      </c>
      <c r="D7" s="317" t="s">
        <v>445</v>
      </c>
      <c r="E7" s="318" t="s">
        <v>362</v>
      </c>
      <c r="F7" s="318" t="s">
        <v>363</v>
      </c>
      <c r="G7" s="319" t="s">
        <v>12</v>
      </c>
      <c r="H7" s="209"/>
    </row>
    <row r="8" spans="1:8" ht="16.2" thickBot="1">
      <c r="A8" s="211"/>
      <c r="B8" s="212"/>
      <c r="C8" s="212"/>
      <c r="D8" s="320" t="s">
        <v>446</v>
      </c>
      <c r="E8" s="321" t="s">
        <v>402</v>
      </c>
      <c r="F8" s="321" t="s">
        <v>366</v>
      </c>
      <c r="G8" s="322" t="s">
        <v>447</v>
      </c>
      <c r="H8" s="209"/>
    </row>
    <row r="9" spans="1:8" ht="16.2" thickBot="1">
      <c r="A9" s="213" t="s">
        <v>364</v>
      </c>
      <c r="B9" s="214"/>
      <c r="C9" s="214"/>
      <c r="D9" s="314"/>
      <c r="E9" s="314"/>
      <c r="F9" s="314"/>
      <c r="G9" s="315"/>
      <c r="H9" s="210"/>
    </row>
    <row r="10" spans="1:8" ht="38.25" customHeight="1">
      <c r="A10" s="305" t="s">
        <v>365</v>
      </c>
      <c r="B10" s="306" t="s">
        <v>449</v>
      </c>
      <c r="C10" s="282" t="s">
        <v>366</v>
      </c>
      <c r="D10" s="283"/>
      <c r="E10" s="307">
        <v>0.5</v>
      </c>
      <c r="F10" s="308">
        <f>C6</f>
        <v>13</v>
      </c>
      <c r="G10" s="286">
        <f>ROUND(F10*E10*D10,0)</f>
        <v>0</v>
      </c>
    </row>
    <row r="11" spans="1:8" ht="40.5" customHeight="1">
      <c r="A11" s="239" t="s">
        <v>367</v>
      </c>
      <c r="B11" s="301" t="s">
        <v>456</v>
      </c>
      <c r="C11" s="302" t="s">
        <v>368</v>
      </c>
      <c r="D11" s="267"/>
      <c r="E11" s="303">
        <v>1</v>
      </c>
      <c r="F11" s="268">
        <f>C6</f>
        <v>13</v>
      </c>
      <c r="G11" s="289">
        <f t="shared" ref="G11:G16" si="0">ROUND(F11*E11*D11,0)</f>
        <v>0</v>
      </c>
    </row>
    <row r="12" spans="1:8" ht="47.25" customHeight="1">
      <c r="A12" s="239" t="s">
        <v>369</v>
      </c>
      <c r="B12" s="299" t="s">
        <v>370</v>
      </c>
      <c r="C12" s="264" t="s">
        <v>366</v>
      </c>
      <c r="D12" s="267"/>
      <c r="E12" s="300">
        <v>0.5</v>
      </c>
      <c r="F12" s="399">
        <v>12.5</v>
      </c>
      <c r="G12" s="289">
        <f t="shared" si="0"/>
        <v>0</v>
      </c>
    </row>
    <row r="13" spans="1:8" s="216" customFormat="1" ht="63.75" customHeight="1">
      <c r="A13" s="239" t="s">
        <v>451</v>
      </c>
      <c r="B13" s="299" t="s">
        <v>450</v>
      </c>
      <c r="C13" s="264" t="s">
        <v>366</v>
      </c>
      <c r="D13" s="267"/>
      <c r="E13" s="300">
        <v>0.5</v>
      </c>
      <c r="F13" s="399">
        <v>12.5</v>
      </c>
      <c r="G13" s="289">
        <f t="shared" si="0"/>
        <v>0</v>
      </c>
    </row>
    <row r="14" spans="1:8" s="216" customFormat="1" ht="63.75" customHeight="1">
      <c r="A14" s="287" t="s">
        <v>452</v>
      </c>
      <c r="B14" s="299" t="s">
        <v>453</v>
      </c>
      <c r="C14" s="264" t="s">
        <v>366</v>
      </c>
      <c r="D14" s="267"/>
      <c r="E14" s="300">
        <v>-0.5</v>
      </c>
      <c r="F14" s="268">
        <v>12</v>
      </c>
      <c r="G14" s="289">
        <f t="shared" ref="G14" si="1">ROUND(F14*E14*D14,0)</f>
        <v>0</v>
      </c>
    </row>
    <row r="15" spans="1:8" s="204" customFormat="1" ht="60.75" customHeight="1">
      <c r="A15" s="239" t="s">
        <v>454</v>
      </c>
      <c r="B15" s="299" t="s">
        <v>371</v>
      </c>
      <c r="C15" s="264" t="s">
        <v>366</v>
      </c>
      <c r="D15" s="267"/>
      <c r="E15" s="300">
        <v>0.5</v>
      </c>
      <c r="F15" s="268">
        <v>12</v>
      </c>
      <c r="G15" s="289">
        <f t="shared" si="0"/>
        <v>0</v>
      </c>
    </row>
    <row r="16" spans="1:8" ht="48" customHeight="1">
      <c r="A16" s="239" t="s">
        <v>372</v>
      </c>
      <c r="B16" s="299" t="s">
        <v>10</v>
      </c>
      <c r="C16" s="264" t="s">
        <v>366</v>
      </c>
      <c r="D16" s="267"/>
      <c r="E16" s="300">
        <v>1</v>
      </c>
      <c r="F16" s="268">
        <v>12</v>
      </c>
      <c r="G16" s="289">
        <f t="shared" si="0"/>
        <v>0</v>
      </c>
    </row>
    <row r="17" spans="1:8" ht="48" customHeight="1">
      <c r="A17" s="272" t="s">
        <v>373</v>
      </c>
      <c r="B17" s="328" t="s">
        <v>374</v>
      </c>
      <c r="C17" s="323" t="s">
        <v>366</v>
      </c>
      <c r="D17" s="324"/>
      <c r="E17" s="325">
        <v>1</v>
      </c>
      <c r="F17" s="326">
        <v>12</v>
      </c>
      <c r="G17" s="327">
        <f>ROUND(F17*E17*D17,0)</f>
        <v>0</v>
      </c>
    </row>
    <row r="18" spans="1:8" ht="21.75" customHeight="1">
      <c r="A18" s="239"/>
      <c r="B18" s="304"/>
      <c r="C18" s="264"/>
      <c r="D18" s="267"/>
      <c r="E18" s="300"/>
      <c r="F18" s="268"/>
      <c r="G18" s="289"/>
    </row>
    <row r="19" spans="1:8" ht="17.25" customHeight="1" thickBot="1">
      <c r="A19" s="329"/>
      <c r="B19" s="330"/>
      <c r="C19" s="330"/>
      <c r="D19" s="330"/>
      <c r="E19" s="330"/>
      <c r="F19" s="330"/>
      <c r="G19" s="331"/>
    </row>
    <row r="20" spans="1:8">
      <c r="A20" s="297"/>
      <c r="B20" s="217"/>
      <c r="C20" s="366" t="s">
        <v>184</v>
      </c>
      <c r="D20" s="367"/>
      <c r="E20" s="204"/>
      <c r="F20" s="217"/>
      <c r="G20" s="298">
        <f>SUM(G10:G19)</f>
        <v>0</v>
      </c>
    </row>
    <row r="21" spans="1:8" s="208" customFormat="1" ht="16.2" thickBot="1">
      <c r="A21" s="242"/>
      <c r="B21" s="218"/>
      <c r="C21" s="241" t="s">
        <v>375</v>
      </c>
      <c r="D21" s="218"/>
      <c r="E21" s="219">
        <f>ROUND('formato 8'!C35/100,1)</f>
        <v>0</v>
      </c>
      <c r="F21" s="220"/>
      <c r="G21" s="221"/>
    </row>
    <row r="22" spans="1:8" ht="16.2" thickBot="1">
      <c r="A22" s="352" t="s">
        <v>376</v>
      </c>
      <c r="B22" s="368"/>
      <c r="C22" s="368"/>
      <c r="D22" s="368"/>
      <c r="E22" s="368"/>
      <c r="F22" s="353"/>
      <c r="G22" s="222">
        <f>ROUND((G20*E21),0)</f>
        <v>0</v>
      </c>
    </row>
    <row r="23" spans="1:8" ht="15.6" thickBot="1">
      <c r="A23" s="217"/>
      <c r="B23" s="217"/>
      <c r="C23" s="217"/>
      <c r="D23" s="217"/>
      <c r="E23" s="217"/>
      <c r="F23" s="223"/>
      <c r="G23" s="224"/>
    </row>
    <row r="24" spans="1:8" ht="16.2" thickBot="1">
      <c r="A24" s="213" t="s">
        <v>377</v>
      </c>
      <c r="B24" s="214"/>
      <c r="C24" s="214"/>
      <c r="D24" s="214"/>
      <c r="E24" s="214"/>
      <c r="F24" s="280"/>
      <c r="G24" s="215"/>
    </row>
    <row r="25" spans="1:8" ht="35.25" customHeight="1" thickBot="1">
      <c r="A25" s="369" t="s">
        <v>455</v>
      </c>
      <c r="B25" s="370"/>
      <c r="C25" s="282" t="s">
        <v>379</v>
      </c>
      <c r="D25" s="283">
        <v>13983314</v>
      </c>
      <c r="E25" s="284"/>
      <c r="F25" s="285"/>
      <c r="G25" s="286">
        <f>+D25</f>
        <v>13983314</v>
      </c>
      <c r="H25" s="225"/>
    </row>
    <row r="26" spans="1:8" ht="35.25" customHeight="1">
      <c r="A26" s="369" t="s">
        <v>378</v>
      </c>
      <c r="B26" s="370"/>
      <c r="C26" s="282" t="s">
        <v>379</v>
      </c>
      <c r="D26" s="283">
        <v>3500000</v>
      </c>
      <c r="E26" s="284"/>
      <c r="F26" s="285"/>
      <c r="G26" s="286">
        <f>+D26</f>
        <v>3500000</v>
      </c>
      <c r="H26" s="225"/>
    </row>
    <row r="27" spans="1:8" ht="35.25" customHeight="1">
      <c r="A27" s="371" t="s">
        <v>430</v>
      </c>
      <c r="B27" s="372"/>
      <c r="C27" s="264" t="s">
        <v>379</v>
      </c>
      <c r="D27" s="267">
        <v>4500000</v>
      </c>
      <c r="E27" s="269">
        <v>1</v>
      </c>
      <c r="F27" s="270"/>
      <c r="G27" s="288">
        <f>+D27</f>
        <v>4500000</v>
      </c>
    </row>
    <row r="28" spans="1:8" ht="39" customHeight="1">
      <c r="A28" s="371" t="s">
        <v>431</v>
      </c>
      <c r="B28" s="372"/>
      <c r="C28" s="266" t="s">
        <v>382</v>
      </c>
      <c r="D28" s="267"/>
      <c r="E28" s="269"/>
      <c r="F28" s="268"/>
      <c r="G28" s="289">
        <f>ROUND(F28*E28*D28,0)</f>
        <v>0</v>
      </c>
    </row>
    <row r="29" spans="1:8" ht="35.25" customHeight="1">
      <c r="A29" s="373" t="s">
        <v>432</v>
      </c>
      <c r="B29" s="374"/>
      <c r="C29" s="264" t="s">
        <v>366</v>
      </c>
      <c r="D29" s="267"/>
      <c r="E29" s="269"/>
      <c r="F29" s="270"/>
      <c r="G29" s="288">
        <f>+D29</f>
        <v>0</v>
      </c>
    </row>
    <row r="30" spans="1:8" ht="51" customHeight="1">
      <c r="A30" s="371" t="s">
        <v>380</v>
      </c>
      <c r="B30" s="372"/>
      <c r="C30" s="266" t="s">
        <v>366</v>
      </c>
      <c r="D30" s="267"/>
      <c r="E30" s="265"/>
      <c r="F30" s="268"/>
      <c r="G30" s="289">
        <f t="shared" ref="G30:G33" si="2">ROUND(F30*E30*D30,0)</f>
        <v>0</v>
      </c>
    </row>
    <row r="31" spans="1:8" ht="51" customHeight="1">
      <c r="A31" s="371" t="s">
        <v>403</v>
      </c>
      <c r="B31" s="372"/>
      <c r="C31" s="266" t="s">
        <v>366</v>
      </c>
      <c r="D31" s="267"/>
      <c r="E31" s="271"/>
      <c r="F31" s="268"/>
      <c r="G31" s="289">
        <f t="shared" si="2"/>
        <v>0</v>
      </c>
    </row>
    <row r="32" spans="1:8" ht="31.5" customHeight="1">
      <c r="A32" s="371" t="s">
        <v>381</v>
      </c>
      <c r="B32" s="372"/>
      <c r="C32" s="264" t="s">
        <v>366</v>
      </c>
      <c r="D32" s="267"/>
      <c r="E32" s="265"/>
      <c r="F32" s="268"/>
      <c r="G32" s="289">
        <f t="shared" si="2"/>
        <v>0</v>
      </c>
    </row>
    <row r="33" spans="1:7" ht="24" customHeight="1">
      <c r="A33" s="371" t="s">
        <v>433</v>
      </c>
      <c r="B33" s="372"/>
      <c r="C33" s="264" t="s">
        <v>366</v>
      </c>
      <c r="D33" s="267"/>
      <c r="E33" s="265"/>
      <c r="F33" s="268"/>
      <c r="G33" s="289">
        <f t="shared" si="2"/>
        <v>0</v>
      </c>
    </row>
    <row r="34" spans="1:7" ht="19.5" customHeight="1" thickBot="1">
      <c r="A34" s="364"/>
      <c r="B34" s="365"/>
      <c r="C34" s="290"/>
      <c r="D34" s="291"/>
      <c r="E34" s="292"/>
      <c r="F34" s="293"/>
      <c r="G34" s="294"/>
    </row>
    <row r="35" spans="1:7" ht="16.2" thickBot="1">
      <c r="A35" s="358" t="s">
        <v>435</v>
      </c>
      <c r="B35" s="359"/>
      <c r="C35" s="359"/>
      <c r="D35" s="359"/>
      <c r="E35" s="359"/>
      <c r="F35" s="359"/>
      <c r="G35" s="281">
        <f>SUM(G25:G34)</f>
        <v>21983314</v>
      </c>
    </row>
    <row r="36" spans="1:7" ht="16.2" thickBot="1">
      <c r="A36" s="226"/>
      <c r="B36" s="226"/>
      <c r="C36" s="226"/>
      <c r="D36" s="226"/>
      <c r="E36" s="226"/>
      <c r="F36" s="226"/>
      <c r="G36" s="227"/>
    </row>
    <row r="37" spans="1:7">
      <c r="A37" s="228"/>
      <c r="B37" s="229"/>
      <c r="C37" s="229"/>
      <c r="D37" s="229"/>
      <c r="E37" s="229"/>
      <c r="F37" s="229"/>
      <c r="G37" s="230"/>
    </row>
    <row r="38" spans="1:7" ht="17.399999999999999">
      <c r="A38" s="360" t="s">
        <v>383</v>
      </c>
      <c r="B38" s="361"/>
      <c r="C38" s="361"/>
      <c r="D38" s="361"/>
      <c r="E38" s="361"/>
      <c r="F38" s="361"/>
      <c r="G38" s="231">
        <f>G35+G22</f>
        <v>21983314</v>
      </c>
    </row>
    <row r="39" spans="1:7" ht="17.399999999999999">
      <c r="A39" s="232"/>
      <c r="B39" s="204"/>
      <c r="C39" s="204"/>
      <c r="D39" s="233" t="s">
        <v>384</v>
      </c>
      <c r="E39" s="234">
        <v>0.19</v>
      </c>
      <c r="F39" s="235"/>
      <c r="G39" s="231">
        <f>+G38*E39</f>
        <v>4176829.66</v>
      </c>
    </row>
    <row r="40" spans="1:7" ht="18" thickBot="1">
      <c r="A40" s="362" t="s">
        <v>385</v>
      </c>
      <c r="B40" s="363"/>
      <c r="C40" s="363"/>
      <c r="D40" s="363"/>
      <c r="E40" s="363"/>
      <c r="F40" s="363"/>
      <c r="G40" s="236">
        <f>+G38+G39</f>
        <v>26160143.66</v>
      </c>
    </row>
    <row r="42" spans="1:7" ht="15.6">
      <c r="A42" s="207" t="s">
        <v>434</v>
      </c>
    </row>
    <row r="43" spans="1:7" s="204" customFormat="1">
      <c r="A43" s="202"/>
      <c r="B43" s="202"/>
      <c r="C43" s="202"/>
      <c r="D43" s="202"/>
      <c r="E43" s="202"/>
      <c r="F43" s="202"/>
      <c r="G43" s="202"/>
    </row>
    <row r="44" spans="1:7">
      <c r="G44" s="237"/>
    </row>
    <row r="45" spans="1:7" ht="15.6">
      <c r="A45" s="207" t="s">
        <v>436</v>
      </c>
      <c r="G45" s="237"/>
    </row>
    <row r="46" spans="1:7" ht="15.6">
      <c r="A46" s="207"/>
      <c r="G46" s="237"/>
    </row>
    <row r="47" spans="1:7" ht="15.6">
      <c r="A47" s="207"/>
    </row>
    <row r="48" spans="1:7" ht="15.6">
      <c r="A48" s="207" t="s">
        <v>437</v>
      </c>
    </row>
    <row r="49" spans="1:7" ht="15.6">
      <c r="A49" s="207"/>
    </row>
    <row r="50" spans="1:7">
      <c r="A50" s="278" t="s">
        <v>440</v>
      </c>
      <c r="B50" s="204"/>
      <c r="C50" s="204"/>
      <c r="D50" s="204"/>
      <c r="E50" s="204"/>
      <c r="F50" s="204"/>
      <c r="G50" s="204"/>
    </row>
    <row r="51" spans="1:7" ht="15.75" customHeight="1">
      <c r="A51" s="279">
        <v>1</v>
      </c>
      <c r="B51" s="351" t="s">
        <v>438</v>
      </c>
      <c r="C51" s="351"/>
      <c r="D51" s="351"/>
      <c r="E51" s="351"/>
      <c r="F51" s="351"/>
      <c r="G51" s="351"/>
    </row>
    <row r="52" spans="1:7" ht="28.5" customHeight="1">
      <c r="A52" s="279">
        <v>2</v>
      </c>
      <c r="B52" s="351" t="s">
        <v>439</v>
      </c>
      <c r="C52" s="351"/>
      <c r="D52" s="351"/>
      <c r="E52" s="351"/>
      <c r="F52" s="351"/>
      <c r="G52" s="351"/>
    </row>
  </sheetData>
  <mergeCells count="20">
    <mergeCell ref="A33:B33"/>
    <mergeCell ref="A29:B29"/>
    <mergeCell ref="A31:B31"/>
    <mergeCell ref="A26:B26"/>
    <mergeCell ref="B52:G52"/>
    <mergeCell ref="A4:B4"/>
    <mergeCell ref="C4:G4"/>
    <mergeCell ref="A2:G2"/>
    <mergeCell ref="A35:F35"/>
    <mergeCell ref="A38:F38"/>
    <mergeCell ref="A40:F40"/>
    <mergeCell ref="A34:B34"/>
    <mergeCell ref="B51:G51"/>
    <mergeCell ref="C20:D20"/>
    <mergeCell ref="A22:F22"/>
    <mergeCell ref="A25:B25"/>
    <mergeCell ref="A27:B27"/>
    <mergeCell ref="A28:B28"/>
    <mergeCell ref="A30:B30"/>
    <mergeCell ref="A32:B3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D1000"/>
  <sheetViews>
    <sheetView workbookViewId="0">
      <selection sqref="A1:M1"/>
    </sheetView>
  </sheetViews>
  <sheetFormatPr baseColWidth="10" defaultColWidth="14.44140625" defaultRowHeight="15" customHeight="1"/>
  <cols>
    <col min="1" max="1" width="8.44140625" customWidth="1"/>
    <col min="2" max="2" width="35.33203125" customWidth="1"/>
    <col min="3" max="3" width="6.6640625" customWidth="1"/>
    <col min="4" max="6" width="11.44140625" customWidth="1"/>
    <col min="7" max="7" width="10.109375" customWidth="1"/>
    <col min="8" max="30" width="11.44140625" customWidth="1"/>
  </cols>
  <sheetData>
    <row r="1" spans="1:30" ht="14.4">
      <c r="A1" s="381" t="s">
        <v>23</v>
      </c>
      <c r="B1" s="382"/>
      <c r="C1" s="382"/>
      <c r="D1" s="382"/>
      <c r="E1" s="382"/>
      <c r="F1" s="382"/>
      <c r="G1" s="382"/>
      <c r="H1" s="382"/>
      <c r="I1" s="382"/>
      <c r="J1" s="382"/>
      <c r="K1" s="382"/>
      <c r="L1" s="382"/>
      <c r="M1" s="383"/>
      <c r="N1" s="1"/>
      <c r="O1" s="1"/>
      <c r="P1" s="1"/>
      <c r="Q1" s="1"/>
      <c r="R1" s="1"/>
      <c r="S1" s="1"/>
      <c r="T1" s="1"/>
      <c r="U1" s="1"/>
      <c r="V1" s="1"/>
      <c r="W1" s="1"/>
      <c r="X1" s="1"/>
      <c r="Y1" s="1"/>
      <c r="Z1" s="1"/>
      <c r="AA1" s="1"/>
      <c r="AB1" s="1"/>
      <c r="AC1" s="1"/>
      <c r="AD1" s="1"/>
    </row>
    <row r="2" spans="1:30" ht="14.4">
      <c r="A2" s="384" t="s">
        <v>24</v>
      </c>
      <c r="B2" s="385"/>
      <c r="C2" s="385"/>
      <c r="D2" s="385"/>
      <c r="E2" s="385"/>
      <c r="F2" s="385"/>
      <c r="G2" s="385"/>
      <c r="H2" s="385"/>
      <c r="I2" s="385"/>
      <c r="J2" s="385"/>
      <c r="K2" s="385"/>
      <c r="L2" s="385"/>
      <c r="M2" s="385"/>
      <c r="N2" s="1"/>
      <c r="O2" s="1"/>
      <c r="P2" s="1"/>
      <c r="Q2" s="1"/>
      <c r="R2" s="1"/>
      <c r="S2" s="1"/>
      <c r="T2" s="1"/>
      <c r="U2" s="1"/>
      <c r="V2" s="1"/>
      <c r="W2" s="1"/>
      <c r="X2" s="1"/>
      <c r="Y2" s="1"/>
      <c r="Z2" s="1"/>
      <c r="AA2" s="1"/>
      <c r="AB2" s="1"/>
      <c r="AC2" s="1"/>
      <c r="AD2" s="1"/>
    </row>
    <row r="3" spans="1:30" ht="14.4">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14.4">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26.25" customHeight="1">
      <c r="A5" s="380" t="s">
        <v>57</v>
      </c>
      <c r="B5" s="376"/>
      <c r="C5" s="376"/>
      <c r="D5" s="376"/>
      <c r="E5" s="376"/>
      <c r="F5" s="376"/>
      <c r="G5" s="376"/>
      <c r="H5" s="376"/>
      <c r="I5" s="376"/>
      <c r="J5" s="376"/>
      <c r="K5" s="376"/>
      <c r="L5" s="376"/>
      <c r="M5" s="376"/>
      <c r="N5" s="341"/>
      <c r="O5" s="1"/>
      <c r="P5" s="1"/>
      <c r="Q5" s="1"/>
      <c r="R5" s="1"/>
      <c r="S5" s="1"/>
      <c r="T5" s="1"/>
      <c r="U5" s="1"/>
      <c r="V5" s="1"/>
      <c r="W5" s="1"/>
      <c r="X5" s="1"/>
      <c r="Y5" s="1"/>
      <c r="Z5" s="1"/>
      <c r="AA5" s="1"/>
      <c r="AB5" s="1"/>
      <c r="AC5" s="1"/>
      <c r="AD5" s="1"/>
    </row>
    <row r="6" spans="1:30" ht="14.4">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4.4">
      <c r="A7" s="388" t="s">
        <v>25</v>
      </c>
      <c r="B7" s="387" t="s">
        <v>26</v>
      </c>
      <c r="C7" s="8"/>
      <c r="D7" s="386" t="s">
        <v>27</v>
      </c>
      <c r="E7" s="386" t="s">
        <v>28</v>
      </c>
      <c r="F7" s="377" t="s">
        <v>29</v>
      </c>
      <c r="G7" s="375" t="s">
        <v>30</v>
      </c>
      <c r="H7" s="376"/>
      <c r="I7" s="376"/>
      <c r="J7" s="376"/>
      <c r="K7" s="376"/>
      <c r="L7" s="376"/>
      <c r="M7" s="341"/>
      <c r="N7" s="377" t="s">
        <v>31</v>
      </c>
      <c r="O7" s="1"/>
      <c r="P7" s="1"/>
      <c r="Q7" s="1"/>
      <c r="R7" s="1"/>
      <c r="S7" s="1"/>
      <c r="T7" s="1"/>
      <c r="U7" s="1"/>
      <c r="V7" s="1"/>
      <c r="W7" s="1"/>
      <c r="X7" s="1"/>
      <c r="Y7" s="1"/>
      <c r="Z7" s="1"/>
      <c r="AA7" s="1"/>
      <c r="AB7" s="1"/>
      <c r="AC7" s="1"/>
      <c r="AD7" s="1"/>
    </row>
    <row r="8" spans="1:30" ht="14.4">
      <c r="A8" s="378"/>
      <c r="B8" s="378"/>
      <c r="C8" s="8" t="s">
        <v>32</v>
      </c>
      <c r="D8" s="378"/>
      <c r="E8" s="378"/>
      <c r="F8" s="378"/>
      <c r="G8" s="9" t="s">
        <v>33</v>
      </c>
      <c r="H8" s="10" t="s">
        <v>34</v>
      </c>
      <c r="I8" s="10" t="s">
        <v>35</v>
      </c>
      <c r="J8" s="10" t="s">
        <v>36</v>
      </c>
      <c r="K8" s="10" t="s">
        <v>37</v>
      </c>
      <c r="L8" s="10" t="s">
        <v>38</v>
      </c>
      <c r="M8" s="10" t="s">
        <v>39</v>
      </c>
      <c r="N8" s="378"/>
      <c r="O8" s="1"/>
      <c r="P8" s="1"/>
      <c r="Q8" s="1"/>
      <c r="R8" s="1"/>
      <c r="S8" s="1"/>
      <c r="T8" s="1"/>
      <c r="U8" s="1"/>
      <c r="V8" s="1"/>
      <c r="W8" s="1"/>
      <c r="X8" s="1"/>
      <c r="Y8" s="1"/>
      <c r="Z8" s="1"/>
      <c r="AA8" s="1"/>
      <c r="AB8" s="1"/>
      <c r="AC8" s="1"/>
      <c r="AD8" s="1"/>
    </row>
    <row r="9" spans="1:30" ht="14.4">
      <c r="A9" s="379"/>
      <c r="B9" s="379"/>
      <c r="C9" s="8"/>
      <c r="D9" s="379"/>
      <c r="E9" s="379"/>
      <c r="F9" s="379"/>
      <c r="G9" s="8">
        <v>0.25</v>
      </c>
      <c r="H9" s="8">
        <v>0.56000000000000005</v>
      </c>
      <c r="I9" s="8">
        <v>1</v>
      </c>
      <c r="J9" s="8">
        <v>1.56</v>
      </c>
      <c r="K9" s="8">
        <v>2.25</v>
      </c>
      <c r="L9" s="8">
        <v>3.04</v>
      </c>
      <c r="M9" s="8">
        <v>3.97</v>
      </c>
      <c r="N9" s="379"/>
      <c r="O9" s="1"/>
      <c r="P9" s="1"/>
      <c r="Q9" s="1"/>
      <c r="R9" s="1"/>
      <c r="S9" s="1"/>
      <c r="T9" s="1"/>
      <c r="U9" s="1"/>
      <c r="V9" s="1"/>
      <c r="W9" s="1"/>
      <c r="X9" s="1"/>
      <c r="Y9" s="1"/>
      <c r="Z9" s="1"/>
      <c r="AA9" s="1"/>
      <c r="AB9" s="1"/>
      <c r="AC9" s="1"/>
      <c r="AD9" s="1"/>
    </row>
    <row r="10" spans="1:30" ht="27.6">
      <c r="A10" s="391" t="s">
        <v>13</v>
      </c>
      <c r="B10" s="11" t="s">
        <v>58</v>
      </c>
      <c r="C10" s="12"/>
      <c r="D10" s="13"/>
      <c r="E10" s="14"/>
      <c r="F10" s="14"/>
      <c r="G10" s="15"/>
      <c r="H10" s="14"/>
      <c r="I10" s="13"/>
      <c r="J10" s="13"/>
      <c r="K10" s="13"/>
      <c r="L10" s="14"/>
      <c r="M10" s="14"/>
      <c r="N10" s="4"/>
      <c r="O10" s="1"/>
      <c r="P10" s="1"/>
      <c r="Q10" s="1"/>
      <c r="R10" s="1"/>
      <c r="S10" s="1"/>
      <c r="T10" s="1"/>
      <c r="U10" s="1"/>
      <c r="V10" s="1"/>
      <c r="W10" s="1"/>
      <c r="X10" s="1"/>
      <c r="Y10" s="1"/>
      <c r="Z10" s="1"/>
      <c r="AA10" s="1"/>
      <c r="AB10" s="1"/>
      <c r="AC10" s="1"/>
      <c r="AD10" s="1"/>
    </row>
    <row r="11" spans="1:30" ht="14.4">
      <c r="A11" s="378"/>
      <c r="B11" s="389" t="s">
        <v>40</v>
      </c>
      <c r="C11" s="16" t="s">
        <v>36</v>
      </c>
      <c r="D11" s="21">
        <v>2.25</v>
      </c>
      <c r="E11" s="4">
        <v>20</v>
      </c>
      <c r="F11" s="17">
        <v>4</v>
      </c>
      <c r="G11" s="18" t="str">
        <f t="shared" ref="G11:G16" si="0">IF($G$8=C11,D11*E11*F11*$G$9,"-")</f>
        <v>-</v>
      </c>
      <c r="H11" s="18" t="str">
        <f t="shared" ref="H11:H16" si="1">IF($H$8=C11,D11*E11*F11*$H$9,"-")</f>
        <v>-</v>
      </c>
      <c r="I11" s="18" t="str">
        <f t="shared" ref="I11:I16" si="2">IF($I$8=C11,D11*E11*F11*$I$9,"-")</f>
        <v>-</v>
      </c>
      <c r="J11" s="18">
        <f t="shared" ref="J11:J16" si="3">IF($J$8=C11,D11*E11*F11*$J$9,"-")</f>
        <v>280.8</v>
      </c>
      <c r="K11" s="18" t="str">
        <f t="shared" ref="K11:K16" si="4">IF($K$8=C11,D11*E11*F11*$K$9,"-")</f>
        <v>-</v>
      </c>
      <c r="L11" s="18" t="str">
        <f t="shared" ref="L11:L16" si="5">IF($L$8=C11,D11*E11*F11*$L$9,"-")</f>
        <v>-</v>
      </c>
      <c r="M11" s="18" t="str">
        <f t="shared" ref="M11:M16" si="6">IF($M$8=C11,D11*E11*F11*$M$9,"-")</f>
        <v>-</v>
      </c>
      <c r="N11" s="19"/>
      <c r="O11" s="1"/>
      <c r="P11" s="1"/>
      <c r="Q11" s="1"/>
      <c r="R11" s="1"/>
      <c r="S11" s="1"/>
      <c r="T11" s="1"/>
      <c r="U11" s="1"/>
      <c r="V11" s="1"/>
      <c r="W11" s="1"/>
      <c r="X11" s="1"/>
      <c r="Y11" s="1"/>
      <c r="Z11" s="1"/>
      <c r="AA11" s="1"/>
      <c r="AB11" s="1"/>
      <c r="AC11" s="1"/>
      <c r="AD11" s="1"/>
    </row>
    <row r="12" spans="1:30" ht="14.4">
      <c r="A12" s="378"/>
      <c r="B12" s="379"/>
      <c r="C12" s="20" t="s">
        <v>36</v>
      </c>
      <c r="D12" s="21">
        <v>3.25</v>
      </c>
      <c r="E12" s="4">
        <v>14</v>
      </c>
      <c r="F12" s="17">
        <v>4</v>
      </c>
      <c r="G12" s="18" t="str">
        <f t="shared" si="0"/>
        <v>-</v>
      </c>
      <c r="H12" s="18" t="str">
        <f t="shared" si="1"/>
        <v>-</v>
      </c>
      <c r="I12" s="18" t="str">
        <f t="shared" si="2"/>
        <v>-</v>
      </c>
      <c r="J12" s="18">
        <f t="shared" si="3"/>
        <v>283.92</v>
      </c>
      <c r="K12" s="18" t="str">
        <f t="shared" si="4"/>
        <v>-</v>
      </c>
      <c r="L12" s="18" t="str">
        <f t="shared" si="5"/>
        <v>-</v>
      </c>
      <c r="M12" s="18" t="str">
        <f t="shared" si="6"/>
        <v>-</v>
      </c>
      <c r="N12" s="19"/>
      <c r="O12" s="1"/>
      <c r="P12" s="1"/>
      <c r="Q12" s="1"/>
      <c r="R12" s="1"/>
      <c r="S12" s="1"/>
      <c r="T12" s="1"/>
      <c r="U12" s="1"/>
      <c r="V12" s="1"/>
      <c r="W12" s="1"/>
      <c r="X12" s="1"/>
      <c r="Y12" s="1"/>
      <c r="Z12" s="1"/>
      <c r="AA12" s="1"/>
      <c r="AB12" s="1"/>
      <c r="AC12" s="1"/>
      <c r="AD12" s="1"/>
    </row>
    <row r="13" spans="1:30" ht="14.4">
      <c r="A13" s="378"/>
      <c r="B13" s="389" t="s">
        <v>41</v>
      </c>
      <c r="C13" s="22" t="s">
        <v>36</v>
      </c>
      <c r="D13" s="21">
        <v>1.45</v>
      </c>
      <c r="E13" s="4">
        <v>14</v>
      </c>
      <c r="F13" s="17">
        <v>10</v>
      </c>
      <c r="G13" s="18" t="str">
        <f t="shared" si="0"/>
        <v>-</v>
      </c>
      <c r="H13" s="18" t="str">
        <f t="shared" si="1"/>
        <v>-</v>
      </c>
      <c r="I13" s="18" t="str">
        <f t="shared" si="2"/>
        <v>-</v>
      </c>
      <c r="J13" s="18">
        <f t="shared" si="3"/>
        <v>316.68</v>
      </c>
      <c r="K13" s="18" t="str">
        <f t="shared" si="4"/>
        <v>-</v>
      </c>
      <c r="L13" s="18" t="str">
        <f t="shared" si="5"/>
        <v>-</v>
      </c>
      <c r="M13" s="18" t="str">
        <f t="shared" si="6"/>
        <v>-</v>
      </c>
      <c r="N13" s="19"/>
      <c r="O13" s="1"/>
      <c r="P13" s="1"/>
      <c r="Q13" s="1"/>
      <c r="R13" s="1"/>
      <c r="S13" s="1"/>
      <c r="T13" s="1"/>
      <c r="U13" s="1"/>
      <c r="V13" s="1"/>
      <c r="W13" s="1"/>
      <c r="X13" s="1"/>
      <c r="Y13" s="1"/>
      <c r="Z13" s="1"/>
      <c r="AA13" s="1"/>
      <c r="AB13" s="1"/>
      <c r="AC13" s="1"/>
      <c r="AD13" s="1"/>
    </row>
    <row r="14" spans="1:30" ht="14.4">
      <c r="A14" s="378"/>
      <c r="B14" s="379"/>
      <c r="C14" s="16" t="s">
        <v>36</v>
      </c>
      <c r="D14" s="21">
        <v>2.25</v>
      </c>
      <c r="E14" s="4">
        <v>9</v>
      </c>
      <c r="F14" s="17">
        <v>10</v>
      </c>
      <c r="G14" s="18" t="str">
        <f t="shared" si="0"/>
        <v>-</v>
      </c>
      <c r="H14" s="18" t="str">
        <f t="shared" si="1"/>
        <v>-</v>
      </c>
      <c r="I14" s="18" t="str">
        <f t="shared" si="2"/>
        <v>-</v>
      </c>
      <c r="J14" s="18">
        <f t="shared" si="3"/>
        <v>315.90000000000003</v>
      </c>
      <c r="K14" s="18" t="str">
        <f t="shared" si="4"/>
        <v>-</v>
      </c>
      <c r="L14" s="18" t="str">
        <f t="shared" si="5"/>
        <v>-</v>
      </c>
      <c r="M14" s="18" t="str">
        <f t="shared" si="6"/>
        <v>-</v>
      </c>
      <c r="N14" s="19"/>
      <c r="O14" s="1"/>
      <c r="P14" s="1"/>
      <c r="Q14" s="1"/>
      <c r="R14" s="1"/>
      <c r="S14" s="1"/>
      <c r="T14" s="1"/>
      <c r="U14" s="1"/>
      <c r="V14" s="1"/>
      <c r="W14" s="1"/>
      <c r="X14" s="1"/>
      <c r="Y14" s="1"/>
      <c r="Z14" s="1"/>
      <c r="AA14" s="1"/>
      <c r="AB14" s="1"/>
      <c r="AC14" s="1"/>
      <c r="AD14" s="1"/>
    </row>
    <row r="15" spans="1:30" ht="14.4">
      <c r="A15" s="378"/>
      <c r="B15" s="389" t="s">
        <v>42</v>
      </c>
      <c r="C15" s="22" t="s">
        <v>35</v>
      </c>
      <c r="D15" s="21">
        <v>1.3</v>
      </c>
      <c r="E15" s="4">
        <v>9</v>
      </c>
      <c r="F15" s="17">
        <v>10</v>
      </c>
      <c r="G15" s="18" t="str">
        <f t="shared" si="0"/>
        <v>-</v>
      </c>
      <c r="H15" s="18" t="str">
        <f t="shared" si="1"/>
        <v>-</v>
      </c>
      <c r="I15" s="18">
        <f t="shared" si="2"/>
        <v>117.00000000000001</v>
      </c>
      <c r="J15" s="18" t="str">
        <f t="shared" si="3"/>
        <v>-</v>
      </c>
      <c r="K15" s="18" t="str">
        <f t="shared" si="4"/>
        <v>-</v>
      </c>
      <c r="L15" s="18" t="str">
        <f t="shared" si="5"/>
        <v>-</v>
      </c>
      <c r="M15" s="18" t="str">
        <f t="shared" si="6"/>
        <v>-</v>
      </c>
      <c r="N15" s="19"/>
      <c r="O15" s="1"/>
      <c r="P15" s="1"/>
      <c r="Q15" s="1"/>
      <c r="R15" s="1"/>
      <c r="S15" s="1"/>
      <c r="T15" s="1"/>
      <c r="U15" s="1"/>
      <c r="V15" s="1"/>
      <c r="W15" s="1"/>
      <c r="X15" s="1"/>
      <c r="Y15" s="1"/>
      <c r="Z15" s="1"/>
      <c r="AA15" s="1"/>
      <c r="AB15" s="1"/>
      <c r="AC15" s="1"/>
      <c r="AD15" s="1"/>
    </row>
    <row r="16" spans="1:30" ht="14.4">
      <c r="A16" s="378"/>
      <c r="B16" s="379"/>
      <c r="C16" s="22" t="s">
        <v>35</v>
      </c>
      <c r="D16" s="21">
        <v>1.5</v>
      </c>
      <c r="E16" s="4">
        <v>7</v>
      </c>
      <c r="F16" s="17">
        <v>10</v>
      </c>
      <c r="G16" s="18" t="str">
        <f t="shared" si="0"/>
        <v>-</v>
      </c>
      <c r="H16" s="18" t="str">
        <f t="shared" si="1"/>
        <v>-</v>
      </c>
      <c r="I16" s="18">
        <f t="shared" si="2"/>
        <v>105</v>
      </c>
      <c r="J16" s="18" t="str">
        <f t="shared" si="3"/>
        <v>-</v>
      </c>
      <c r="K16" s="18" t="str">
        <f t="shared" si="4"/>
        <v>-</v>
      </c>
      <c r="L16" s="18" t="str">
        <f t="shared" si="5"/>
        <v>-</v>
      </c>
      <c r="M16" s="18" t="str">
        <f t="shared" si="6"/>
        <v>-</v>
      </c>
      <c r="N16" s="19"/>
      <c r="O16" s="1"/>
      <c r="P16" s="1"/>
      <c r="Q16" s="1"/>
      <c r="R16" s="1"/>
      <c r="S16" s="1"/>
      <c r="T16" s="1"/>
      <c r="U16" s="1"/>
      <c r="V16" s="1"/>
      <c r="W16" s="1"/>
      <c r="X16" s="1"/>
      <c r="Y16" s="1"/>
      <c r="Z16" s="1"/>
      <c r="AA16" s="1"/>
      <c r="AB16" s="1"/>
      <c r="AC16" s="1"/>
      <c r="AD16" s="1"/>
    </row>
    <row r="17" spans="1:30" ht="14.4">
      <c r="A17" s="379"/>
      <c r="B17" s="23" t="s">
        <v>43</v>
      </c>
      <c r="C17" s="24"/>
      <c r="D17" s="21"/>
      <c r="E17" s="4"/>
      <c r="F17" s="17"/>
      <c r="G17" s="25">
        <f t="shared" ref="G17:M17" si="7">SUM(G11:G16)</f>
        <v>0</v>
      </c>
      <c r="H17" s="25">
        <f t="shared" si="7"/>
        <v>0</v>
      </c>
      <c r="I17" s="25">
        <f t="shared" si="7"/>
        <v>222</v>
      </c>
      <c r="J17" s="25">
        <f t="shared" si="7"/>
        <v>1197.3000000000002</v>
      </c>
      <c r="K17" s="25">
        <f t="shared" si="7"/>
        <v>0</v>
      </c>
      <c r="L17" s="25">
        <f t="shared" si="7"/>
        <v>0</v>
      </c>
      <c r="M17" s="25">
        <f t="shared" si="7"/>
        <v>0</v>
      </c>
      <c r="N17" s="26">
        <f>SUM(G17:M17)</f>
        <v>1419.3000000000002</v>
      </c>
      <c r="O17" s="1"/>
      <c r="P17" s="1"/>
      <c r="Q17" s="1"/>
      <c r="R17" s="1"/>
      <c r="S17" s="1"/>
      <c r="T17" s="1"/>
      <c r="U17" s="1"/>
      <c r="V17" s="1"/>
      <c r="W17" s="1"/>
      <c r="X17" s="1"/>
      <c r="Y17" s="1"/>
      <c r="Z17" s="1"/>
      <c r="AA17" s="1"/>
      <c r="AB17" s="1"/>
      <c r="AC17" s="1"/>
      <c r="AD17" s="1"/>
    </row>
    <row r="18" spans="1:30" ht="41.4">
      <c r="A18" s="391" t="s">
        <v>59</v>
      </c>
      <c r="B18" s="27" t="s">
        <v>14</v>
      </c>
      <c r="C18" s="24"/>
      <c r="D18" s="21"/>
      <c r="E18" s="4"/>
      <c r="F18" s="17"/>
      <c r="G18" s="18"/>
      <c r="H18" s="18"/>
      <c r="I18" s="18"/>
      <c r="J18" s="18"/>
      <c r="K18" s="18"/>
      <c r="L18" s="18"/>
      <c r="M18" s="18"/>
      <c r="N18" s="28"/>
      <c r="O18" s="1"/>
      <c r="P18" s="1"/>
      <c r="Q18" s="1"/>
      <c r="R18" s="1"/>
      <c r="S18" s="1"/>
      <c r="T18" s="1"/>
      <c r="U18" s="1"/>
      <c r="V18" s="1"/>
      <c r="W18" s="1"/>
      <c r="X18" s="1"/>
      <c r="Y18" s="1"/>
      <c r="Z18" s="1"/>
      <c r="AA18" s="1"/>
      <c r="AB18" s="1"/>
      <c r="AC18" s="1"/>
      <c r="AD18" s="1"/>
    </row>
    <row r="19" spans="1:30" ht="14.4">
      <c r="A19" s="378"/>
      <c r="B19" s="389" t="s">
        <v>44</v>
      </c>
      <c r="C19" s="22" t="s">
        <v>37</v>
      </c>
      <c r="D19" s="21">
        <v>9</v>
      </c>
      <c r="E19" s="4">
        <v>9</v>
      </c>
      <c r="F19" s="17">
        <v>2</v>
      </c>
      <c r="G19" s="18" t="str">
        <f t="shared" ref="G19:G34" si="8">IF($G$8=C19,D19*E19*F19*$G$9,"-")</f>
        <v>-</v>
      </c>
      <c r="H19" s="18" t="str">
        <f t="shared" ref="H19:H34" si="9">IF($H$8=C19,D19*E19*F19*$H$9,"-")</f>
        <v>-</v>
      </c>
      <c r="I19" s="18" t="str">
        <f t="shared" ref="I19:I34" si="10">IF($I$8=C19,D19*E19*F19*$I$9,"-")</f>
        <v>-</v>
      </c>
      <c r="J19" s="18" t="str">
        <f t="shared" ref="J19:J34" si="11">IF($J$8=C19,D19*E19*F19*$J$9,"-")</f>
        <v>-</v>
      </c>
      <c r="K19" s="18">
        <f t="shared" ref="K19:K34" si="12">IF($K$8=C19,D19*E19*F19*$K$9,"-")</f>
        <v>364.5</v>
      </c>
      <c r="L19" s="18" t="str">
        <f t="shared" ref="L19:L34" si="13">IF($L$8=C19,D19*E19*F19*$L$9,"-")</f>
        <v>-</v>
      </c>
      <c r="M19" s="18" t="str">
        <f t="shared" ref="M19:M34" si="14">IF($M$8=C19,D19*E19*F19*$M$9,"-")</f>
        <v>-</v>
      </c>
      <c r="N19" s="28"/>
      <c r="O19" s="1"/>
      <c r="P19" s="1"/>
      <c r="Q19" s="1"/>
      <c r="R19" s="1"/>
      <c r="S19" s="1"/>
      <c r="T19" s="1"/>
      <c r="U19" s="1"/>
      <c r="V19" s="1"/>
      <c r="W19" s="1"/>
      <c r="X19" s="1"/>
      <c r="Y19" s="1"/>
      <c r="Z19" s="1"/>
      <c r="AA19" s="1"/>
      <c r="AB19" s="1"/>
      <c r="AC19" s="1"/>
      <c r="AD19" s="1"/>
    </row>
    <row r="20" spans="1:30" ht="14.4">
      <c r="A20" s="378"/>
      <c r="B20" s="378"/>
      <c r="C20" s="22" t="s">
        <v>37</v>
      </c>
      <c r="D20" s="21">
        <v>6</v>
      </c>
      <c r="E20" s="4">
        <v>6</v>
      </c>
      <c r="F20" s="17">
        <v>2</v>
      </c>
      <c r="G20" s="18" t="str">
        <f t="shared" si="8"/>
        <v>-</v>
      </c>
      <c r="H20" s="18" t="str">
        <f t="shared" si="9"/>
        <v>-</v>
      </c>
      <c r="I20" s="18" t="str">
        <f t="shared" si="10"/>
        <v>-</v>
      </c>
      <c r="J20" s="18" t="str">
        <f t="shared" si="11"/>
        <v>-</v>
      </c>
      <c r="K20" s="18">
        <f t="shared" si="12"/>
        <v>162</v>
      </c>
      <c r="L20" s="18" t="str">
        <f t="shared" si="13"/>
        <v>-</v>
      </c>
      <c r="M20" s="18" t="str">
        <f t="shared" si="14"/>
        <v>-</v>
      </c>
      <c r="N20" s="28"/>
      <c r="O20" s="1"/>
      <c r="P20" s="1"/>
      <c r="Q20" s="1"/>
      <c r="R20" s="1"/>
      <c r="S20" s="1"/>
      <c r="T20" s="1"/>
      <c r="U20" s="1"/>
      <c r="V20" s="1"/>
      <c r="W20" s="1"/>
      <c r="X20" s="1"/>
      <c r="Y20" s="1"/>
      <c r="Z20" s="1"/>
      <c r="AA20" s="1"/>
      <c r="AB20" s="1"/>
      <c r="AC20" s="1"/>
      <c r="AD20" s="1"/>
    </row>
    <row r="21" spans="1:30" ht="15.75" customHeight="1">
      <c r="A21" s="378"/>
      <c r="B21" s="379"/>
      <c r="C21" s="22" t="s">
        <v>37</v>
      </c>
      <c r="D21" s="21">
        <v>3</v>
      </c>
      <c r="E21" s="4">
        <v>5</v>
      </c>
      <c r="F21" s="17">
        <v>2</v>
      </c>
      <c r="G21" s="18" t="str">
        <f t="shared" si="8"/>
        <v>-</v>
      </c>
      <c r="H21" s="18" t="str">
        <f t="shared" si="9"/>
        <v>-</v>
      </c>
      <c r="I21" s="18" t="str">
        <f t="shared" si="10"/>
        <v>-</v>
      </c>
      <c r="J21" s="18" t="str">
        <f t="shared" si="11"/>
        <v>-</v>
      </c>
      <c r="K21" s="18">
        <f t="shared" si="12"/>
        <v>67.5</v>
      </c>
      <c r="L21" s="18" t="str">
        <f t="shared" si="13"/>
        <v>-</v>
      </c>
      <c r="M21" s="18" t="str">
        <f t="shared" si="14"/>
        <v>-</v>
      </c>
      <c r="N21" s="28"/>
      <c r="O21" s="29"/>
      <c r="P21" s="29"/>
      <c r="Q21" s="29"/>
      <c r="R21" s="29"/>
      <c r="S21" s="29"/>
      <c r="T21" s="29"/>
      <c r="U21" s="29"/>
      <c r="V21" s="29"/>
      <c r="W21" s="29"/>
      <c r="X21" s="29"/>
      <c r="Y21" s="29"/>
      <c r="Z21" s="29"/>
      <c r="AA21" s="29"/>
      <c r="AB21" s="29"/>
      <c r="AC21" s="29"/>
      <c r="AD21" s="29"/>
    </row>
    <row r="22" spans="1:30" ht="15.75" customHeight="1">
      <c r="A22" s="378"/>
      <c r="B22" s="4" t="s">
        <v>45</v>
      </c>
      <c r="C22" s="22" t="s">
        <v>34</v>
      </c>
      <c r="D22" s="21">
        <v>1.6</v>
      </c>
      <c r="E22" s="4">
        <v>78</v>
      </c>
      <c r="F22" s="17">
        <v>2</v>
      </c>
      <c r="G22" s="18" t="str">
        <f t="shared" si="8"/>
        <v>-</v>
      </c>
      <c r="H22" s="18">
        <f t="shared" si="9"/>
        <v>139.77600000000004</v>
      </c>
      <c r="I22" s="18" t="str">
        <f t="shared" si="10"/>
        <v>-</v>
      </c>
      <c r="J22" s="18" t="str">
        <f t="shared" si="11"/>
        <v>-</v>
      </c>
      <c r="K22" s="18" t="str">
        <f t="shared" si="12"/>
        <v>-</v>
      </c>
      <c r="L22" s="18" t="str">
        <f t="shared" si="13"/>
        <v>-</v>
      </c>
      <c r="M22" s="18" t="str">
        <f t="shared" si="14"/>
        <v>-</v>
      </c>
      <c r="N22" s="28"/>
      <c r="O22" s="1"/>
      <c r="P22" s="1"/>
      <c r="Q22" s="1"/>
      <c r="R22" s="1"/>
      <c r="S22" s="1"/>
      <c r="T22" s="1"/>
      <c r="U22" s="1"/>
      <c r="V22" s="1"/>
      <c r="W22" s="1"/>
      <c r="X22" s="1"/>
      <c r="Y22" s="1"/>
      <c r="Z22" s="1"/>
      <c r="AA22" s="1"/>
      <c r="AB22" s="1"/>
      <c r="AC22" s="1"/>
      <c r="AD22" s="1"/>
    </row>
    <row r="23" spans="1:30" ht="15.75" customHeight="1">
      <c r="A23" s="378"/>
      <c r="B23" s="30" t="s">
        <v>46</v>
      </c>
      <c r="C23" s="22" t="s">
        <v>37</v>
      </c>
      <c r="D23" s="21">
        <v>3.75</v>
      </c>
      <c r="E23" s="4">
        <v>6</v>
      </c>
      <c r="F23" s="17">
        <v>2</v>
      </c>
      <c r="G23" s="18" t="str">
        <f t="shared" si="8"/>
        <v>-</v>
      </c>
      <c r="H23" s="18" t="str">
        <f t="shared" si="9"/>
        <v>-</v>
      </c>
      <c r="I23" s="18" t="str">
        <f t="shared" si="10"/>
        <v>-</v>
      </c>
      <c r="J23" s="18" t="str">
        <f t="shared" si="11"/>
        <v>-</v>
      </c>
      <c r="K23" s="18">
        <f t="shared" si="12"/>
        <v>101.25</v>
      </c>
      <c r="L23" s="18" t="str">
        <f t="shared" si="13"/>
        <v>-</v>
      </c>
      <c r="M23" s="18" t="str">
        <f t="shared" si="14"/>
        <v>-</v>
      </c>
      <c r="N23" s="28"/>
      <c r="O23" s="29"/>
      <c r="P23" s="1"/>
      <c r="Q23" s="29"/>
      <c r="R23" s="1"/>
      <c r="S23" s="1"/>
      <c r="T23" s="29"/>
      <c r="U23" s="1"/>
      <c r="V23" s="1"/>
      <c r="W23" s="1"/>
      <c r="X23" s="1"/>
      <c r="Y23" s="1"/>
      <c r="Z23" s="1"/>
      <c r="AA23" s="1"/>
      <c r="AB23" s="1"/>
      <c r="AC23" s="1"/>
      <c r="AD23" s="1"/>
    </row>
    <row r="24" spans="1:30" ht="15.75" customHeight="1">
      <c r="A24" s="378"/>
      <c r="B24" s="4" t="s">
        <v>45</v>
      </c>
      <c r="C24" s="22" t="s">
        <v>34</v>
      </c>
      <c r="D24" s="21">
        <v>1.6</v>
      </c>
      <c r="E24" s="4">
        <v>14</v>
      </c>
      <c r="F24" s="17">
        <v>2</v>
      </c>
      <c r="G24" s="18" t="str">
        <f t="shared" si="8"/>
        <v>-</v>
      </c>
      <c r="H24" s="18">
        <f t="shared" si="9"/>
        <v>25.088000000000005</v>
      </c>
      <c r="I24" s="18" t="str">
        <f t="shared" si="10"/>
        <v>-</v>
      </c>
      <c r="J24" s="18" t="str">
        <f t="shared" si="11"/>
        <v>-</v>
      </c>
      <c r="K24" s="18" t="str">
        <f t="shared" si="12"/>
        <v>-</v>
      </c>
      <c r="L24" s="18" t="str">
        <f t="shared" si="13"/>
        <v>-</v>
      </c>
      <c r="M24" s="18" t="str">
        <f t="shared" si="14"/>
        <v>-</v>
      </c>
      <c r="N24" s="28"/>
      <c r="O24" s="29"/>
      <c r="P24" s="1"/>
      <c r="Q24" s="29"/>
      <c r="R24" s="1"/>
      <c r="S24" s="1"/>
      <c r="T24" s="29"/>
      <c r="U24" s="1"/>
      <c r="V24" s="1"/>
      <c r="W24" s="1"/>
      <c r="X24" s="1"/>
      <c r="Y24" s="1"/>
      <c r="Z24" s="1"/>
      <c r="AA24" s="1"/>
      <c r="AB24" s="1"/>
      <c r="AC24" s="1"/>
      <c r="AD24" s="1"/>
    </row>
    <row r="25" spans="1:30" ht="15.75" customHeight="1">
      <c r="A25" s="378"/>
      <c r="B25" s="30" t="s">
        <v>47</v>
      </c>
      <c r="C25" s="22" t="s">
        <v>37</v>
      </c>
      <c r="D25" s="21">
        <v>7</v>
      </c>
      <c r="E25" s="4">
        <v>6</v>
      </c>
      <c r="F25" s="17">
        <v>1</v>
      </c>
      <c r="G25" s="18" t="str">
        <f t="shared" si="8"/>
        <v>-</v>
      </c>
      <c r="H25" s="18" t="str">
        <f t="shared" si="9"/>
        <v>-</v>
      </c>
      <c r="I25" s="18" t="str">
        <f t="shared" si="10"/>
        <v>-</v>
      </c>
      <c r="J25" s="18" t="str">
        <f t="shared" si="11"/>
        <v>-</v>
      </c>
      <c r="K25" s="18">
        <f t="shared" si="12"/>
        <v>94.5</v>
      </c>
      <c r="L25" s="18" t="str">
        <f t="shared" si="13"/>
        <v>-</v>
      </c>
      <c r="M25" s="18" t="str">
        <f t="shared" si="14"/>
        <v>-</v>
      </c>
      <c r="N25" s="28"/>
      <c r="O25" s="29"/>
      <c r="P25" s="1"/>
      <c r="Q25" s="29"/>
      <c r="R25" s="1"/>
      <c r="S25" s="1"/>
      <c r="T25" s="29"/>
      <c r="U25" s="1"/>
      <c r="V25" s="1"/>
      <c r="W25" s="1"/>
      <c r="X25" s="1"/>
      <c r="Y25" s="1"/>
      <c r="Z25" s="1"/>
      <c r="AA25" s="1"/>
      <c r="AB25" s="1"/>
      <c r="AC25" s="1"/>
      <c r="AD25" s="1"/>
    </row>
    <row r="26" spans="1:30" ht="15.75" customHeight="1">
      <c r="A26" s="378"/>
      <c r="B26" s="30" t="s">
        <v>45</v>
      </c>
      <c r="C26" s="22" t="s">
        <v>34</v>
      </c>
      <c r="D26" s="21">
        <v>1.6</v>
      </c>
      <c r="E26" s="4">
        <v>30</v>
      </c>
      <c r="F26" s="17">
        <v>1</v>
      </c>
      <c r="G26" s="18" t="str">
        <f t="shared" si="8"/>
        <v>-</v>
      </c>
      <c r="H26" s="18">
        <f t="shared" si="9"/>
        <v>26.880000000000003</v>
      </c>
      <c r="I26" s="18" t="str">
        <f t="shared" si="10"/>
        <v>-</v>
      </c>
      <c r="J26" s="18" t="str">
        <f t="shared" si="11"/>
        <v>-</v>
      </c>
      <c r="K26" s="18" t="str">
        <f t="shared" si="12"/>
        <v>-</v>
      </c>
      <c r="L26" s="18" t="str">
        <f t="shared" si="13"/>
        <v>-</v>
      </c>
      <c r="M26" s="18" t="str">
        <f t="shared" si="14"/>
        <v>-</v>
      </c>
      <c r="N26" s="28"/>
      <c r="O26" s="1"/>
      <c r="P26" s="1"/>
      <c r="Q26" s="1"/>
      <c r="R26" s="1"/>
      <c r="S26" s="1"/>
      <c r="T26" s="1"/>
      <c r="U26" s="1"/>
      <c r="V26" s="1"/>
      <c r="W26" s="1"/>
      <c r="X26" s="1"/>
      <c r="Y26" s="1"/>
      <c r="Z26" s="1"/>
      <c r="AA26" s="1"/>
      <c r="AB26" s="1"/>
      <c r="AC26" s="1"/>
      <c r="AD26" s="1"/>
    </row>
    <row r="27" spans="1:30" ht="15.75" customHeight="1">
      <c r="A27" s="378"/>
      <c r="B27" s="389" t="s">
        <v>48</v>
      </c>
      <c r="C27" s="22" t="s">
        <v>37</v>
      </c>
      <c r="D27" s="21">
        <v>12</v>
      </c>
      <c r="E27" s="4">
        <v>3</v>
      </c>
      <c r="F27" s="17">
        <v>2</v>
      </c>
      <c r="G27" s="18" t="str">
        <f t="shared" si="8"/>
        <v>-</v>
      </c>
      <c r="H27" s="18" t="str">
        <f t="shared" si="9"/>
        <v>-</v>
      </c>
      <c r="I27" s="18" t="str">
        <f t="shared" si="10"/>
        <v>-</v>
      </c>
      <c r="J27" s="18" t="str">
        <f t="shared" si="11"/>
        <v>-</v>
      </c>
      <c r="K27" s="18">
        <f t="shared" si="12"/>
        <v>162</v>
      </c>
      <c r="L27" s="18" t="str">
        <f t="shared" si="13"/>
        <v>-</v>
      </c>
      <c r="M27" s="18" t="str">
        <f t="shared" si="14"/>
        <v>-</v>
      </c>
      <c r="N27" s="28"/>
      <c r="O27" s="1"/>
      <c r="P27" s="1"/>
      <c r="Q27" s="1"/>
      <c r="R27" s="1"/>
      <c r="S27" s="1"/>
      <c r="T27" s="1"/>
      <c r="U27" s="1"/>
      <c r="V27" s="1"/>
      <c r="W27" s="1"/>
      <c r="X27" s="1"/>
      <c r="Y27" s="1"/>
      <c r="Z27" s="1"/>
      <c r="AA27" s="1"/>
      <c r="AB27" s="1"/>
      <c r="AC27" s="1"/>
      <c r="AD27" s="1"/>
    </row>
    <row r="28" spans="1:30" ht="15.75" customHeight="1">
      <c r="A28" s="378"/>
      <c r="B28" s="378"/>
      <c r="C28" s="16" t="s">
        <v>37</v>
      </c>
      <c r="D28" s="21">
        <v>10</v>
      </c>
      <c r="E28" s="4">
        <v>6</v>
      </c>
      <c r="F28" s="17">
        <v>2</v>
      </c>
      <c r="G28" s="18" t="str">
        <f t="shared" si="8"/>
        <v>-</v>
      </c>
      <c r="H28" s="18" t="str">
        <f t="shared" si="9"/>
        <v>-</v>
      </c>
      <c r="I28" s="18" t="str">
        <f t="shared" si="10"/>
        <v>-</v>
      </c>
      <c r="J28" s="18" t="str">
        <f t="shared" si="11"/>
        <v>-</v>
      </c>
      <c r="K28" s="18">
        <f t="shared" si="12"/>
        <v>270</v>
      </c>
      <c r="L28" s="18" t="str">
        <f t="shared" si="13"/>
        <v>-</v>
      </c>
      <c r="M28" s="18" t="str">
        <f t="shared" si="14"/>
        <v>-</v>
      </c>
      <c r="N28" s="28"/>
      <c r="O28" s="1"/>
      <c r="P28" s="1"/>
      <c r="Q28" s="1"/>
      <c r="R28" s="1"/>
      <c r="S28" s="1"/>
      <c r="T28" s="1"/>
      <c r="U28" s="1"/>
      <c r="V28" s="1"/>
      <c r="W28" s="1"/>
      <c r="X28" s="1"/>
      <c r="Y28" s="1"/>
      <c r="Z28" s="1"/>
      <c r="AA28" s="1"/>
      <c r="AB28" s="1"/>
      <c r="AC28" s="1"/>
      <c r="AD28" s="1"/>
    </row>
    <row r="29" spans="1:30" ht="15.75" customHeight="1">
      <c r="A29" s="378"/>
      <c r="B29" s="379"/>
      <c r="C29" s="22" t="s">
        <v>37</v>
      </c>
      <c r="D29" s="21">
        <v>5</v>
      </c>
      <c r="E29" s="4">
        <v>6</v>
      </c>
      <c r="F29" s="17">
        <v>2</v>
      </c>
      <c r="G29" s="18" t="str">
        <f t="shared" si="8"/>
        <v>-</v>
      </c>
      <c r="H29" s="18" t="str">
        <f t="shared" si="9"/>
        <v>-</v>
      </c>
      <c r="I29" s="18" t="str">
        <f t="shared" si="10"/>
        <v>-</v>
      </c>
      <c r="J29" s="18" t="str">
        <f t="shared" si="11"/>
        <v>-</v>
      </c>
      <c r="K29" s="18">
        <f t="shared" si="12"/>
        <v>135</v>
      </c>
      <c r="L29" s="18" t="str">
        <f t="shared" si="13"/>
        <v>-</v>
      </c>
      <c r="M29" s="18" t="str">
        <f t="shared" si="14"/>
        <v>-</v>
      </c>
      <c r="N29" s="28"/>
      <c r="O29" s="1"/>
      <c r="P29" s="1"/>
      <c r="Q29" s="1"/>
      <c r="R29" s="1"/>
      <c r="S29" s="1"/>
      <c r="T29" s="1"/>
      <c r="U29" s="1"/>
      <c r="V29" s="1"/>
      <c r="W29" s="1"/>
      <c r="X29" s="1"/>
      <c r="Y29" s="1"/>
      <c r="Z29" s="1"/>
      <c r="AA29" s="1"/>
      <c r="AB29" s="1"/>
      <c r="AC29" s="1"/>
      <c r="AD29" s="1"/>
    </row>
    <row r="30" spans="1:30" ht="15.75" customHeight="1">
      <c r="A30" s="378"/>
      <c r="B30" s="30" t="s">
        <v>45</v>
      </c>
      <c r="C30" s="22" t="s">
        <v>34</v>
      </c>
      <c r="D30" s="21">
        <v>1.6</v>
      </c>
      <c r="E30" s="4">
        <v>86</v>
      </c>
      <c r="F30" s="17">
        <v>2</v>
      </c>
      <c r="G30" s="18" t="str">
        <f t="shared" si="8"/>
        <v>-</v>
      </c>
      <c r="H30" s="18">
        <f t="shared" si="9"/>
        <v>154.11199999999999</v>
      </c>
      <c r="I30" s="18" t="str">
        <f t="shared" si="10"/>
        <v>-</v>
      </c>
      <c r="J30" s="18" t="str">
        <f t="shared" si="11"/>
        <v>-</v>
      </c>
      <c r="K30" s="18" t="str">
        <f t="shared" si="12"/>
        <v>-</v>
      </c>
      <c r="L30" s="18" t="str">
        <f t="shared" si="13"/>
        <v>-</v>
      </c>
      <c r="M30" s="18" t="str">
        <f t="shared" si="14"/>
        <v>-</v>
      </c>
      <c r="N30" s="28"/>
      <c r="O30" s="1"/>
      <c r="P30" s="1"/>
      <c r="Q30" s="1"/>
      <c r="R30" s="1"/>
      <c r="S30" s="1"/>
      <c r="T30" s="1"/>
      <c r="U30" s="1"/>
      <c r="V30" s="1"/>
      <c r="W30" s="1"/>
      <c r="X30" s="1"/>
      <c r="Y30" s="1"/>
      <c r="Z30" s="1"/>
      <c r="AA30" s="1"/>
      <c r="AB30" s="1"/>
      <c r="AC30" s="1"/>
      <c r="AD30" s="1"/>
    </row>
    <row r="31" spans="1:30" ht="15.75" customHeight="1">
      <c r="A31" s="378"/>
      <c r="B31" s="30" t="s">
        <v>49</v>
      </c>
      <c r="C31" s="22" t="s">
        <v>37</v>
      </c>
      <c r="D31" s="21">
        <v>3.75</v>
      </c>
      <c r="E31" s="4">
        <v>6</v>
      </c>
      <c r="F31" s="17">
        <v>4</v>
      </c>
      <c r="G31" s="18" t="str">
        <f t="shared" si="8"/>
        <v>-</v>
      </c>
      <c r="H31" s="18" t="str">
        <f t="shared" si="9"/>
        <v>-</v>
      </c>
      <c r="I31" s="18" t="str">
        <f t="shared" si="10"/>
        <v>-</v>
      </c>
      <c r="J31" s="18" t="str">
        <f t="shared" si="11"/>
        <v>-</v>
      </c>
      <c r="K31" s="18">
        <f t="shared" si="12"/>
        <v>202.5</v>
      </c>
      <c r="L31" s="18" t="str">
        <f t="shared" si="13"/>
        <v>-</v>
      </c>
      <c r="M31" s="18" t="str">
        <f t="shared" si="14"/>
        <v>-</v>
      </c>
      <c r="N31" s="28"/>
      <c r="O31" s="1"/>
      <c r="P31" s="1"/>
      <c r="Q31" s="1"/>
      <c r="R31" s="1"/>
      <c r="S31" s="1"/>
      <c r="T31" s="1"/>
      <c r="U31" s="1"/>
      <c r="V31" s="1"/>
      <c r="W31" s="1"/>
      <c r="X31" s="1"/>
      <c r="Y31" s="1"/>
      <c r="Z31" s="1"/>
      <c r="AA31" s="1"/>
      <c r="AB31" s="1"/>
      <c r="AC31" s="1"/>
      <c r="AD31" s="1"/>
    </row>
    <row r="32" spans="1:30" ht="15.75" customHeight="1">
      <c r="A32" s="378"/>
      <c r="B32" s="30" t="s">
        <v>45</v>
      </c>
      <c r="C32" s="22" t="s">
        <v>34</v>
      </c>
      <c r="D32" s="21">
        <v>1.6</v>
      </c>
      <c r="E32" s="4">
        <v>24</v>
      </c>
      <c r="F32" s="17">
        <v>4</v>
      </c>
      <c r="G32" s="18" t="str">
        <f t="shared" si="8"/>
        <v>-</v>
      </c>
      <c r="H32" s="18">
        <f t="shared" si="9"/>
        <v>86.01600000000002</v>
      </c>
      <c r="I32" s="18" t="str">
        <f t="shared" si="10"/>
        <v>-</v>
      </c>
      <c r="J32" s="18" t="str">
        <f t="shared" si="11"/>
        <v>-</v>
      </c>
      <c r="K32" s="18" t="str">
        <f t="shared" si="12"/>
        <v>-</v>
      </c>
      <c r="L32" s="18" t="str">
        <f t="shared" si="13"/>
        <v>-</v>
      </c>
      <c r="M32" s="18" t="str">
        <f t="shared" si="14"/>
        <v>-</v>
      </c>
      <c r="N32" s="28"/>
      <c r="O32" s="1"/>
      <c r="P32" s="1"/>
      <c r="Q32" s="1"/>
      <c r="R32" s="1"/>
      <c r="S32" s="1"/>
      <c r="T32" s="1"/>
      <c r="U32" s="1"/>
      <c r="V32" s="1"/>
      <c r="W32" s="1"/>
      <c r="X32" s="1"/>
      <c r="Y32" s="1"/>
      <c r="Z32" s="1"/>
      <c r="AA32" s="1"/>
      <c r="AB32" s="1"/>
      <c r="AC32" s="1"/>
      <c r="AD32" s="1"/>
    </row>
    <row r="33" spans="1:30" ht="15.75" customHeight="1">
      <c r="A33" s="378"/>
      <c r="B33" s="30" t="s">
        <v>61</v>
      </c>
      <c r="C33" s="22" t="s">
        <v>35</v>
      </c>
      <c r="D33" s="21">
        <v>49</v>
      </c>
      <c r="E33" s="4">
        <v>3</v>
      </c>
      <c r="F33" s="17">
        <v>4</v>
      </c>
      <c r="G33" s="18" t="str">
        <f t="shared" si="8"/>
        <v>-</v>
      </c>
      <c r="H33" s="18" t="str">
        <f t="shared" si="9"/>
        <v>-</v>
      </c>
      <c r="I33" s="18">
        <f t="shared" si="10"/>
        <v>588</v>
      </c>
      <c r="J33" s="18" t="str">
        <f t="shared" si="11"/>
        <v>-</v>
      </c>
      <c r="K33" s="18" t="str">
        <f t="shared" si="12"/>
        <v>-</v>
      </c>
      <c r="L33" s="18" t="str">
        <f t="shared" si="13"/>
        <v>-</v>
      </c>
      <c r="M33" s="18" t="str">
        <f t="shared" si="14"/>
        <v>-</v>
      </c>
      <c r="N33" s="28"/>
      <c r="O33" s="1"/>
      <c r="P33" s="1"/>
      <c r="Q33" s="1"/>
      <c r="R33" s="1"/>
      <c r="S33" s="1"/>
      <c r="T33" s="1"/>
      <c r="U33" s="1"/>
      <c r="V33" s="1"/>
      <c r="W33" s="1"/>
      <c r="X33" s="1"/>
      <c r="Y33" s="1"/>
      <c r="Z33" s="1"/>
      <c r="AA33" s="1"/>
      <c r="AB33" s="1"/>
      <c r="AC33" s="1"/>
      <c r="AD33" s="1"/>
    </row>
    <row r="34" spans="1:30" ht="15.75" customHeight="1">
      <c r="A34" s="378"/>
      <c r="B34" s="30" t="s">
        <v>45</v>
      </c>
      <c r="C34" s="22" t="s">
        <v>34</v>
      </c>
      <c r="D34" s="21">
        <v>0.85</v>
      </c>
      <c r="E34" s="4">
        <v>186</v>
      </c>
      <c r="F34" s="17">
        <v>1</v>
      </c>
      <c r="G34" s="18" t="str">
        <f t="shared" si="8"/>
        <v>-</v>
      </c>
      <c r="H34" s="18">
        <f t="shared" si="9"/>
        <v>88.536000000000001</v>
      </c>
      <c r="I34" s="18" t="str">
        <f t="shared" si="10"/>
        <v>-</v>
      </c>
      <c r="J34" s="18" t="str">
        <f t="shared" si="11"/>
        <v>-</v>
      </c>
      <c r="K34" s="18" t="str">
        <f t="shared" si="12"/>
        <v>-</v>
      </c>
      <c r="L34" s="18" t="str">
        <f t="shared" si="13"/>
        <v>-</v>
      </c>
      <c r="M34" s="18" t="str">
        <f t="shared" si="14"/>
        <v>-</v>
      </c>
      <c r="N34" s="28"/>
      <c r="O34" s="1"/>
      <c r="P34" s="1"/>
      <c r="Q34" s="1"/>
      <c r="R34" s="1"/>
      <c r="S34" s="1"/>
      <c r="T34" s="1"/>
      <c r="U34" s="1"/>
      <c r="V34" s="1"/>
      <c r="W34" s="1"/>
      <c r="X34" s="1"/>
      <c r="Y34" s="1"/>
      <c r="Z34" s="1"/>
      <c r="AA34" s="1"/>
      <c r="AB34" s="1"/>
      <c r="AC34" s="1"/>
      <c r="AD34" s="1"/>
    </row>
    <row r="35" spans="1:30" ht="15.75" customHeight="1">
      <c r="A35" s="379"/>
      <c r="B35" s="23" t="s">
        <v>43</v>
      </c>
      <c r="C35" s="24"/>
      <c r="D35" s="21"/>
      <c r="E35" s="4"/>
      <c r="F35" s="17"/>
      <c r="G35" s="25">
        <f t="shared" ref="G35:M35" si="15">SUM(G19:G34)</f>
        <v>0</v>
      </c>
      <c r="H35" s="25">
        <f t="shared" si="15"/>
        <v>520.40800000000002</v>
      </c>
      <c r="I35" s="25">
        <f t="shared" si="15"/>
        <v>588</v>
      </c>
      <c r="J35" s="25">
        <f t="shared" si="15"/>
        <v>0</v>
      </c>
      <c r="K35" s="25">
        <f t="shared" si="15"/>
        <v>1559.25</v>
      </c>
      <c r="L35" s="25">
        <f t="shared" si="15"/>
        <v>0</v>
      </c>
      <c r="M35" s="25">
        <f t="shared" si="15"/>
        <v>0</v>
      </c>
      <c r="N35" s="31">
        <f>SUM(G35:M35)</f>
        <v>2667.6579999999999</v>
      </c>
      <c r="O35" s="1"/>
      <c r="P35" s="1"/>
      <c r="Q35" s="1"/>
      <c r="R35" s="1"/>
      <c r="S35" s="1"/>
      <c r="T35" s="1"/>
      <c r="U35" s="1"/>
      <c r="V35" s="1"/>
      <c r="W35" s="1"/>
      <c r="X35" s="1"/>
      <c r="Y35" s="1"/>
      <c r="Z35" s="1"/>
      <c r="AA35" s="1"/>
      <c r="AB35" s="1"/>
      <c r="AC35" s="1"/>
      <c r="AD35" s="1"/>
    </row>
    <row r="36" spans="1:30" ht="15.75" customHeight="1">
      <c r="A36" s="391" t="s">
        <v>15</v>
      </c>
      <c r="B36" s="27" t="s">
        <v>16</v>
      </c>
      <c r="C36" s="4"/>
      <c r="D36" s="4"/>
      <c r="E36" s="4"/>
      <c r="F36" s="4"/>
      <c r="G36" s="4"/>
      <c r="H36" s="4"/>
      <c r="I36" s="4"/>
      <c r="J36" s="4"/>
      <c r="K36" s="4"/>
      <c r="L36" s="4"/>
      <c r="M36" s="4"/>
      <c r="N36" s="28"/>
      <c r="O36" s="1"/>
      <c r="P36" s="1"/>
      <c r="Q36" s="1"/>
      <c r="R36" s="1"/>
      <c r="S36" s="1"/>
      <c r="T36" s="1"/>
      <c r="U36" s="1"/>
      <c r="V36" s="1"/>
      <c r="W36" s="1"/>
      <c r="X36" s="1"/>
      <c r="Y36" s="1"/>
      <c r="Z36" s="1"/>
      <c r="AA36" s="1"/>
      <c r="AB36" s="1"/>
      <c r="AC36" s="1"/>
      <c r="AD36" s="1"/>
    </row>
    <row r="37" spans="1:30" ht="15.75" customHeight="1">
      <c r="A37" s="378"/>
      <c r="B37" s="392" t="s">
        <v>51</v>
      </c>
      <c r="C37" s="22" t="s">
        <v>38</v>
      </c>
      <c r="D37" s="21">
        <v>4</v>
      </c>
      <c r="E37" s="4">
        <v>20</v>
      </c>
      <c r="F37" s="17">
        <v>14</v>
      </c>
      <c r="G37" s="18"/>
      <c r="H37" s="18" t="str">
        <f>IF($H$8=C37,D37*E37*F37*$H$9,"-")</f>
        <v>-</v>
      </c>
      <c r="I37" s="18" t="str">
        <f>IF($I$8=C37,D37*E37*F37*$I$9,"-")</f>
        <v>-</v>
      </c>
      <c r="J37" s="18" t="str">
        <f>IF($J$8=C37,D37*E37*F37*$J$9,"-")</f>
        <v>-</v>
      </c>
      <c r="K37" s="18" t="str">
        <f>IF($K$8=C37,D37*E37*F37*$K$9,"-")</f>
        <v>-</v>
      </c>
      <c r="L37" s="18">
        <f>IF($L$8=C37,D37*E37*F37*$L$9,"-")</f>
        <v>3404.8</v>
      </c>
      <c r="M37" s="18" t="str">
        <f>IF($M$8=C37,D37*E37*F37*$M$9,"-")</f>
        <v>-</v>
      </c>
      <c r="N37" s="28"/>
      <c r="O37" s="1"/>
      <c r="P37" s="1"/>
      <c r="Q37" s="1"/>
      <c r="R37" s="1"/>
      <c r="S37" s="1"/>
      <c r="T37" s="1"/>
      <c r="U37" s="1"/>
      <c r="V37" s="1"/>
      <c r="W37" s="1"/>
      <c r="X37" s="1"/>
      <c r="Y37" s="1"/>
      <c r="Z37" s="1"/>
      <c r="AA37" s="1"/>
      <c r="AB37" s="1"/>
      <c r="AC37" s="1"/>
      <c r="AD37" s="1"/>
    </row>
    <row r="38" spans="1:30" ht="15.75" customHeight="1">
      <c r="A38" s="378"/>
      <c r="B38" s="378"/>
      <c r="C38" s="16" t="s">
        <v>34</v>
      </c>
      <c r="D38" s="21">
        <v>3.8</v>
      </c>
      <c r="E38" s="4">
        <v>28</v>
      </c>
      <c r="F38" s="17">
        <v>14</v>
      </c>
      <c r="G38" s="18"/>
      <c r="H38" s="18">
        <f>IF($H$8=C38,D38*E38*F38*$H$9,"-")</f>
        <v>834.17600000000004</v>
      </c>
      <c r="I38" s="18" t="str">
        <f>IF($I$8=C38,D38*E38*F38*$I$9,"-")</f>
        <v>-</v>
      </c>
      <c r="J38" s="18" t="str">
        <f>IF($J$8=C38,D38*E38*F38*$J$9,"-")</f>
        <v>-</v>
      </c>
      <c r="K38" s="18" t="str">
        <f>IF($K$8=C38,D38*E38*F38*$K$9,"-")</f>
        <v>-</v>
      </c>
      <c r="L38" s="18" t="str">
        <f>IF($L$8=C38,D38*E38*F38*$L$9,"-")</f>
        <v>-</v>
      </c>
      <c r="M38" s="18" t="str">
        <f>IF($M$8=C38,D38*E38*F38*$M$9,"-")</f>
        <v>-</v>
      </c>
      <c r="N38" s="28"/>
      <c r="O38" s="1"/>
      <c r="P38" s="1"/>
      <c r="Q38" s="1"/>
      <c r="R38" s="1"/>
      <c r="S38" s="1"/>
      <c r="T38" s="1"/>
      <c r="U38" s="1"/>
      <c r="V38" s="1"/>
      <c r="W38" s="1"/>
      <c r="X38" s="1"/>
      <c r="Y38" s="1"/>
      <c r="Z38" s="1"/>
      <c r="AA38" s="1"/>
      <c r="AB38" s="1"/>
      <c r="AC38" s="1"/>
      <c r="AD38" s="1"/>
    </row>
    <row r="39" spans="1:30" ht="15.75" customHeight="1">
      <c r="A39" s="378"/>
      <c r="B39" s="378"/>
      <c r="C39" s="22" t="s">
        <v>34</v>
      </c>
      <c r="D39" s="21">
        <v>1.4</v>
      </c>
      <c r="E39" s="4">
        <f>28*2</f>
        <v>56</v>
      </c>
      <c r="F39" s="17">
        <v>14</v>
      </c>
      <c r="G39" s="18"/>
      <c r="H39" s="18">
        <f>IF($H$8=C39,D39*E39*F39*$H$9,"-")</f>
        <v>614.65600000000006</v>
      </c>
      <c r="I39" s="18" t="str">
        <f>IF($I$8=C39,D39*E39*F39*$I$9,"-")</f>
        <v>-</v>
      </c>
      <c r="J39" s="18" t="str">
        <f>IF($J$8=C39,D39*E39*F39*$J$9,"-")</f>
        <v>-</v>
      </c>
      <c r="K39" s="18" t="str">
        <f>IF($K$8=C39,D39*E39*F39*$K$9,"-")</f>
        <v>-</v>
      </c>
      <c r="L39" s="18" t="str">
        <f>IF($L$8=C39,D39*E39*F39*$L$9,"-")</f>
        <v>-</v>
      </c>
      <c r="M39" s="18" t="str">
        <f>IF($M$8=C39,D39*E39*F39*$M$9,"-")</f>
        <v>-</v>
      </c>
      <c r="N39" s="28"/>
      <c r="O39" s="1"/>
      <c r="P39" s="1"/>
      <c r="Q39" s="1"/>
      <c r="R39" s="1"/>
      <c r="S39" s="1"/>
      <c r="T39" s="1"/>
      <c r="U39" s="1"/>
      <c r="V39" s="1"/>
      <c r="W39" s="1"/>
      <c r="X39" s="1"/>
      <c r="Y39" s="1"/>
      <c r="Z39" s="1"/>
      <c r="AA39" s="1"/>
      <c r="AB39" s="1"/>
      <c r="AC39" s="1"/>
      <c r="AD39" s="1"/>
    </row>
    <row r="40" spans="1:30" ht="15.75" customHeight="1">
      <c r="A40" s="378"/>
      <c r="B40" s="379"/>
      <c r="C40" s="22" t="s">
        <v>34</v>
      </c>
      <c r="D40" s="21">
        <v>0.8</v>
      </c>
      <c r="E40" s="4">
        <f>28*3</f>
        <v>84</v>
      </c>
      <c r="F40" s="17">
        <v>14</v>
      </c>
      <c r="G40" s="18"/>
      <c r="H40" s="18">
        <f>IF($H$8=C40,D40*E40*F40*$H$9,"-")</f>
        <v>526.84800000000007</v>
      </c>
      <c r="I40" s="18" t="str">
        <f>IF($I$8=C40,D40*E40*F40*$I$9,"-")</f>
        <v>-</v>
      </c>
      <c r="J40" s="18" t="str">
        <f>IF($J$8=C40,D40*E40*F40*$J$9,"-")</f>
        <v>-</v>
      </c>
      <c r="K40" s="18" t="str">
        <f>IF($K$8=C40,D40*E40*F40*$K$9,"-")</f>
        <v>-</v>
      </c>
      <c r="L40" s="18" t="str">
        <f>IF($L$8=C40,D40*E40*F40*$L$9,"-")</f>
        <v>-</v>
      </c>
      <c r="M40" s="18" t="str">
        <f>IF($M$8=C40,D40*E40*F40*$M$9,"-")</f>
        <v>-</v>
      </c>
      <c r="N40" s="28"/>
      <c r="O40" s="1"/>
      <c r="P40" s="1"/>
      <c r="Q40" s="1"/>
      <c r="R40" s="1"/>
      <c r="S40" s="1"/>
      <c r="T40" s="1"/>
      <c r="U40" s="1"/>
      <c r="V40" s="1"/>
      <c r="W40" s="1"/>
      <c r="X40" s="1"/>
      <c r="Y40" s="1"/>
      <c r="Z40" s="1"/>
      <c r="AA40" s="1"/>
      <c r="AB40" s="1"/>
      <c r="AC40" s="1"/>
      <c r="AD40" s="1"/>
    </row>
    <row r="41" spans="1:30" ht="15.75" customHeight="1">
      <c r="A41" s="379"/>
      <c r="B41" s="23" t="s">
        <v>43</v>
      </c>
      <c r="C41" s="24"/>
      <c r="D41" s="21"/>
      <c r="E41" s="4"/>
      <c r="F41" s="17"/>
      <c r="G41" s="25">
        <f t="shared" ref="G41:M41" si="16">SUM(G37:G40)</f>
        <v>0</v>
      </c>
      <c r="H41" s="25">
        <f t="shared" si="16"/>
        <v>1975.6800000000003</v>
      </c>
      <c r="I41" s="25">
        <f t="shared" si="16"/>
        <v>0</v>
      </c>
      <c r="J41" s="25">
        <f t="shared" si="16"/>
        <v>0</v>
      </c>
      <c r="K41" s="25">
        <f t="shared" si="16"/>
        <v>0</v>
      </c>
      <c r="L41" s="25">
        <f t="shared" si="16"/>
        <v>3404.8</v>
      </c>
      <c r="M41" s="25">
        <f t="shared" si="16"/>
        <v>0</v>
      </c>
      <c r="N41" s="31">
        <f>SUM(G41:M41)</f>
        <v>5380.4800000000005</v>
      </c>
      <c r="O41" s="1"/>
      <c r="P41" s="1"/>
      <c r="Q41" s="1"/>
      <c r="R41" s="1"/>
      <c r="S41" s="1"/>
      <c r="T41" s="1"/>
      <c r="U41" s="1"/>
      <c r="V41" s="1"/>
      <c r="W41" s="1"/>
      <c r="X41" s="1"/>
      <c r="Y41" s="1"/>
      <c r="Z41" s="1"/>
      <c r="AA41" s="1"/>
      <c r="AB41" s="1"/>
      <c r="AC41" s="1"/>
      <c r="AD41" s="1"/>
    </row>
    <row r="42" spans="1:30" ht="15.75" customHeight="1">
      <c r="A42" s="391" t="s">
        <v>17</v>
      </c>
      <c r="B42" s="27" t="s">
        <v>50</v>
      </c>
      <c r="C42" s="32"/>
      <c r="D42" s="21"/>
      <c r="E42" s="4"/>
      <c r="F42" s="17"/>
      <c r="G42" s="18"/>
      <c r="H42" s="18"/>
      <c r="I42" s="18"/>
      <c r="J42" s="18"/>
      <c r="K42" s="18"/>
      <c r="L42" s="18"/>
      <c r="M42" s="18"/>
      <c r="N42" s="28"/>
      <c r="O42" s="1"/>
      <c r="P42" s="1"/>
      <c r="Q42" s="1"/>
      <c r="R42" s="1"/>
      <c r="S42" s="1"/>
      <c r="T42" s="1"/>
      <c r="U42" s="1"/>
      <c r="V42" s="1"/>
      <c r="W42" s="1"/>
      <c r="X42" s="1"/>
      <c r="Y42" s="1"/>
      <c r="Z42" s="1"/>
      <c r="AA42" s="1"/>
      <c r="AB42" s="1"/>
      <c r="AC42" s="1"/>
      <c r="AD42" s="1"/>
    </row>
    <row r="43" spans="1:30" ht="15.75" customHeight="1">
      <c r="A43" s="379"/>
      <c r="B43" s="23" t="s">
        <v>43</v>
      </c>
      <c r="C43" s="24"/>
      <c r="D43" s="21"/>
      <c r="E43" s="4"/>
      <c r="F43" s="17"/>
      <c r="G43" s="25"/>
      <c r="H43" s="25"/>
      <c r="I43" s="25"/>
      <c r="J43" s="25"/>
      <c r="K43" s="25"/>
      <c r="L43" s="25"/>
      <c r="M43" s="25"/>
      <c r="N43" s="31"/>
      <c r="O43" s="1"/>
      <c r="P43" s="1"/>
      <c r="Q43" s="1"/>
      <c r="R43" s="1"/>
      <c r="S43" s="1"/>
      <c r="T43" s="1"/>
      <c r="U43" s="1"/>
      <c r="V43" s="1"/>
      <c r="W43" s="1"/>
      <c r="X43" s="1"/>
      <c r="Y43" s="1"/>
      <c r="Z43" s="1"/>
      <c r="AA43" s="1"/>
      <c r="AB43" s="1"/>
      <c r="AC43" s="1"/>
      <c r="AD43" s="1"/>
    </row>
    <row r="44" spans="1:30" ht="15.75" customHeight="1">
      <c r="A44" s="390" t="s">
        <v>18</v>
      </c>
      <c r="B44" s="34" t="s">
        <v>62</v>
      </c>
      <c r="C44" s="24"/>
      <c r="D44" s="21"/>
      <c r="E44" s="4"/>
      <c r="F44" s="17"/>
      <c r="G44" s="18">
        <f>G45</f>
        <v>1620</v>
      </c>
      <c r="H44" s="25"/>
      <c r="I44" s="25"/>
      <c r="J44" s="25"/>
      <c r="K44" s="25"/>
      <c r="L44" s="25"/>
      <c r="M44" s="25"/>
      <c r="N44" s="4"/>
      <c r="O44" s="1"/>
      <c r="P44" s="1"/>
      <c r="Q44" s="1"/>
      <c r="R44" s="1"/>
      <c r="S44" s="1"/>
      <c r="T44" s="1"/>
      <c r="U44" s="1"/>
      <c r="V44" s="1"/>
      <c r="W44" s="1"/>
      <c r="X44" s="1"/>
      <c r="Y44" s="1"/>
      <c r="Z44" s="1"/>
      <c r="AA44" s="1"/>
      <c r="AB44" s="1"/>
      <c r="AC44" s="1"/>
      <c r="AD44" s="1"/>
    </row>
    <row r="45" spans="1:30" ht="15.75" customHeight="1">
      <c r="A45" s="379"/>
      <c r="B45" s="4" t="s">
        <v>52</v>
      </c>
      <c r="C45" s="35" t="s">
        <v>53</v>
      </c>
      <c r="D45" s="21"/>
      <c r="E45" s="4">
        <v>45</v>
      </c>
      <c r="F45" s="17">
        <v>36</v>
      </c>
      <c r="G45" s="18">
        <f>F45*E45</f>
        <v>1620</v>
      </c>
      <c r="H45" s="18" t="str">
        <f>IF($H$8=C45,D45*E45*F45*$H$9,"-")</f>
        <v>-</v>
      </c>
      <c r="I45" s="18" t="str">
        <f>IF($I$8=C45,D45*E45*F45*$I$9,"-")</f>
        <v>-</v>
      </c>
      <c r="J45" s="18" t="str">
        <f>IF($J$8=C45,D45*E45*F45*$J$9,"-")</f>
        <v>-</v>
      </c>
      <c r="K45" s="18" t="str">
        <f>IF($K$8=C45,D45*E45*F45*$K$9,"-")</f>
        <v>-</v>
      </c>
      <c r="L45" s="18" t="str">
        <f>IF($L$8=C45,D45*E45*F45*$L$9,"-")</f>
        <v>-</v>
      </c>
      <c r="M45" s="18" t="str">
        <f>IF($M$8=C45,D45*E45*F45*$M$9,"-")</f>
        <v>-</v>
      </c>
      <c r="N45" s="31">
        <f>SUM(G45:M45)</f>
        <v>1620</v>
      </c>
      <c r="O45" s="1"/>
      <c r="P45" s="1"/>
      <c r="Q45" s="1"/>
      <c r="R45" s="1"/>
      <c r="S45" s="1"/>
      <c r="T45" s="1"/>
      <c r="U45" s="1"/>
      <c r="V45" s="1"/>
      <c r="W45" s="1"/>
      <c r="X45" s="1"/>
      <c r="Y45" s="1"/>
      <c r="Z45" s="1"/>
      <c r="AA45" s="1"/>
      <c r="AB45" s="1"/>
      <c r="AC45" s="1"/>
      <c r="AD45" s="1"/>
    </row>
    <row r="46" spans="1:30" ht="15.75" customHeight="1">
      <c r="A46" s="390" t="s">
        <v>20</v>
      </c>
      <c r="B46" s="7" t="s">
        <v>19</v>
      </c>
      <c r="C46" s="32"/>
      <c r="D46" s="21"/>
      <c r="E46" s="4"/>
      <c r="F46" s="17"/>
      <c r="G46" s="18"/>
      <c r="H46" s="18"/>
      <c r="I46" s="18"/>
      <c r="J46" s="18"/>
      <c r="K46" s="18"/>
      <c r="L46" s="18"/>
      <c r="M46" s="18"/>
      <c r="N46" s="36"/>
      <c r="O46" s="1"/>
      <c r="P46" s="1"/>
      <c r="Q46" s="1"/>
      <c r="R46" s="1"/>
      <c r="S46" s="1"/>
      <c r="T46" s="1"/>
      <c r="U46" s="1"/>
      <c r="V46" s="1"/>
      <c r="W46" s="1"/>
      <c r="X46" s="1"/>
      <c r="Y46" s="1"/>
      <c r="Z46" s="1"/>
      <c r="AA46" s="1"/>
      <c r="AB46" s="1"/>
      <c r="AC46" s="1"/>
      <c r="AD46" s="1"/>
    </row>
    <row r="47" spans="1:30" ht="15.75" customHeight="1">
      <c r="A47" s="378"/>
      <c r="B47" s="389" t="s">
        <v>54</v>
      </c>
      <c r="C47" s="16" t="s">
        <v>35</v>
      </c>
      <c r="D47" s="21">
        <f>6.2/10</f>
        <v>0.62</v>
      </c>
      <c r="E47" s="4">
        <v>42</v>
      </c>
      <c r="F47" s="17">
        <v>2</v>
      </c>
      <c r="G47" s="18" t="str">
        <f>IF($G$8=C47,D47*E47*F47*$G$9,"-")</f>
        <v>-</v>
      </c>
      <c r="H47" s="18" t="str">
        <f>IF($H$8=C47,D47*E47*F47*$H$9,"-")</f>
        <v>-</v>
      </c>
      <c r="I47" s="18">
        <f>IF($I$8=C47,D47*E47*F47*$I$9,"-")</f>
        <v>52.08</v>
      </c>
      <c r="J47" s="18" t="str">
        <f>IF($J$8=C47,D47*E47*F47*$J$9,"-")</f>
        <v>-</v>
      </c>
      <c r="K47" s="18" t="str">
        <f>IF($K$8=C47,D47*E47*F47*$K$9,"-")</f>
        <v>-</v>
      </c>
      <c r="L47" s="18" t="str">
        <f>IF($L$8=C47,D47*E47*F47*$L$9,"-")</f>
        <v>-</v>
      </c>
      <c r="M47" s="18" t="str">
        <f>IF($M$8=C47,D47*E47*F47*$M$9,"-")</f>
        <v>-</v>
      </c>
      <c r="N47" s="28"/>
      <c r="O47" s="1"/>
      <c r="P47" s="1"/>
      <c r="Q47" s="1"/>
      <c r="R47" s="1"/>
      <c r="S47" s="1"/>
      <c r="T47" s="1"/>
      <c r="U47" s="1"/>
      <c r="V47" s="1"/>
      <c r="W47" s="1"/>
      <c r="X47" s="1"/>
      <c r="Y47" s="1"/>
      <c r="Z47" s="1"/>
      <c r="AA47" s="1"/>
      <c r="AB47" s="1"/>
      <c r="AC47" s="1"/>
      <c r="AD47" s="1"/>
    </row>
    <row r="48" spans="1:30" ht="15.75" customHeight="1">
      <c r="A48" s="378"/>
      <c r="B48" s="379"/>
      <c r="C48" s="16" t="s">
        <v>34</v>
      </c>
      <c r="D48" s="21">
        <f>2.2/10</f>
        <v>0.22000000000000003</v>
      </c>
      <c r="E48" s="4">
        <v>64</v>
      </c>
      <c r="F48" s="17">
        <v>2</v>
      </c>
      <c r="G48" s="18" t="str">
        <f>IF($G$8=C48,D48*E48*F48*$G$9,"-")</f>
        <v>-</v>
      </c>
      <c r="H48" s="18">
        <f>IF($H$8=C48,D48*E48*F48*$H$9,"-")</f>
        <v>15.769600000000004</v>
      </c>
      <c r="I48" s="18" t="str">
        <f>IF($I$8=C48,D48*E48*F48*$I$9,"-")</f>
        <v>-</v>
      </c>
      <c r="J48" s="18" t="str">
        <f>IF($J$8=C48,D48*E48*F48*$J$9,"-")</f>
        <v>-</v>
      </c>
      <c r="K48" s="18" t="str">
        <f>IF($K$8=C48,D48*E48*F48*$K$9,"-")</f>
        <v>-</v>
      </c>
      <c r="L48" s="18" t="str">
        <f>IF($L$8=C48,D48*E48*F48*$L$9,"-")</f>
        <v>-</v>
      </c>
      <c r="M48" s="18" t="str">
        <f>IF($M$8=C48,D48*E48*F48*$M$9,"-")</f>
        <v>-</v>
      </c>
      <c r="N48" s="37"/>
      <c r="O48" s="1"/>
      <c r="P48" s="1"/>
      <c r="Q48" s="1"/>
      <c r="R48" s="1"/>
      <c r="S48" s="1"/>
      <c r="T48" s="1"/>
      <c r="U48" s="1"/>
      <c r="V48" s="1"/>
      <c r="W48" s="1"/>
      <c r="X48" s="1"/>
      <c r="Y48" s="1"/>
      <c r="Z48" s="1"/>
      <c r="AA48" s="1"/>
      <c r="AB48" s="1"/>
      <c r="AC48" s="1"/>
      <c r="AD48" s="1"/>
    </row>
    <row r="49" spans="1:30" ht="15.75" customHeight="1">
      <c r="A49" s="379"/>
      <c r="B49" s="23" t="s">
        <v>43</v>
      </c>
      <c r="C49" s="32"/>
      <c r="D49" s="21"/>
      <c r="E49" s="4"/>
      <c r="F49" s="17"/>
      <c r="G49" s="18">
        <f t="shared" ref="G49:M49" si="17">SUM(G47:G48)</f>
        <v>0</v>
      </c>
      <c r="H49" s="18">
        <f t="shared" si="17"/>
        <v>15.769600000000004</v>
      </c>
      <c r="I49" s="18">
        <f t="shared" si="17"/>
        <v>52.08</v>
      </c>
      <c r="J49" s="18">
        <f t="shared" si="17"/>
        <v>0</v>
      </c>
      <c r="K49" s="18">
        <f t="shared" si="17"/>
        <v>0</v>
      </c>
      <c r="L49" s="18">
        <f t="shared" si="17"/>
        <v>0</v>
      </c>
      <c r="M49" s="18">
        <f t="shared" si="17"/>
        <v>0</v>
      </c>
      <c r="N49" s="31">
        <f>SUM(G49:M49)</f>
        <v>67.849600000000009</v>
      </c>
      <c r="O49" s="1"/>
      <c r="P49" s="1"/>
      <c r="Q49" s="1"/>
      <c r="R49" s="1"/>
      <c r="S49" s="1"/>
      <c r="T49" s="1"/>
      <c r="U49" s="1"/>
      <c r="V49" s="1"/>
      <c r="W49" s="1"/>
      <c r="X49" s="1"/>
      <c r="Y49" s="1"/>
      <c r="Z49" s="1"/>
      <c r="AA49" s="1"/>
      <c r="AB49" s="1"/>
      <c r="AC49" s="1"/>
      <c r="AD49" s="1"/>
    </row>
    <row r="50" spans="1:30" ht="15.75" customHeight="1">
      <c r="A50" s="390" t="s">
        <v>22</v>
      </c>
      <c r="B50" s="7" t="s">
        <v>21</v>
      </c>
      <c r="C50" s="32"/>
      <c r="D50" s="21"/>
      <c r="E50" s="4"/>
      <c r="F50" s="17"/>
      <c r="G50" s="18"/>
      <c r="H50" s="18"/>
      <c r="I50" s="18"/>
      <c r="J50" s="18"/>
      <c r="K50" s="18"/>
      <c r="L50" s="18"/>
      <c r="M50" s="18"/>
      <c r="N50" s="18"/>
      <c r="O50" s="1"/>
      <c r="P50" s="1"/>
      <c r="Q50" s="1"/>
      <c r="R50" s="1"/>
      <c r="S50" s="1"/>
      <c r="T50" s="1"/>
      <c r="U50" s="1"/>
      <c r="V50" s="1"/>
      <c r="W50" s="1"/>
      <c r="X50" s="1"/>
      <c r="Y50" s="1"/>
      <c r="Z50" s="1"/>
      <c r="AA50" s="1"/>
      <c r="AB50" s="1"/>
      <c r="AC50" s="1"/>
      <c r="AD50" s="1"/>
    </row>
    <row r="51" spans="1:30" ht="15.75" customHeight="1">
      <c r="A51" s="378"/>
      <c r="B51" s="389" t="s">
        <v>55</v>
      </c>
      <c r="C51" s="33" t="s">
        <v>34</v>
      </c>
      <c r="D51" s="46">
        <f>32/6</f>
        <v>5.333333333333333</v>
      </c>
      <c r="E51" s="4">
        <v>22</v>
      </c>
      <c r="F51" s="17">
        <v>1</v>
      </c>
      <c r="G51" s="18" t="str">
        <f>IF($G$8=C51,D51*E51*F51*$G$9,"-")</f>
        <v>-</v>
      </c>
      <c r="H51" s="6">
        <f>IF($H$8=C51,D51*E51*F51*$H$9,"-")</f>
        <v>65.706666666666663</v>
      </c>
      <c r="I51" s="6" t="str">
        <f>IF($I$8=C51,D51*E51*F51*$I$9,"-")</f>
        <v>-</v>
      </c>
      <c r="J51" s="18" t="str">
        <f>IF($J$8=C51,D51*E51*F51*$J$9,"-")</f>
        <v>-</v>
      </c>
      <c r="K51" s="18" t="str">
        <f>IF($K$8=C51,D51*E51*F51*$K$9,"-")</f>
        <v>-</v>
      </c>
      <c r="L51" s="18" t="str">
        <f>IF($L$8=C51,D51*E51*F51*$L$9,"-")</f>
        <v>-</v>
      </c>
      <c r="M51" s="18" t="str">
        <f>IF($M$8=C51,D51*E51*F51*$M$9,"-")</f>
        <v>-</v>
      </c>
      <c r="N51" s="28"/>
      <c r="O51" s="1"/>
      <c r="P51" s="1"/>
      <c r="Q51" s="1"/>
      <c r="R51" s="1"/>
      <c r="S51" s="1"/>
      <c r="T51" s="1"/>
      <c r="U51" s="1"/>
      <c r="V51" s="1"/>
      <c r="W51" s="1"/>
      <c r="X51" s="1"/>
      <c r="Y51" s="1"/>
      <c r="Z51" s="1"/>
      <c r="AA51" s="1"/>
      <c r="AB51" s="1"/>
      <c r="AC51" s="1"/>
      <c r="AD51" s="1"/>
    </row>
    <row r="52" spans="1:30" ht="15.75" customHeight="1">
      <c r="A52" s="378"/>
      <c r="B52" s="378"/>
      <c r="C52" s="16" t="s">
        <v>34</v>
      </c>
      <c r="D52" s="46">
        <f>2.6/6</f>
        <v>0.43333333333333335</v>
      </c>
      <c r="E52" s="4">
        <v>205</v>
      </c>
      <c r="F52" s="17">
        <v>1</v>
      </c>
      <c r="G52" s="18" t="str">
        <f>IF($G$8=C52,D52*E52*F52*$G$9,"-")</f>
        <v>-</v>
      </c>
      <c r="H52" s="6">
        <f>IF($H$8=C52,D52*E52*F52*$H$9,"-")</f>
        <v>49.746666666666677</v>
      </c>
      <c r="I52" s="6" t="str">
        <f>IF($I$8=C52,D52*E52*F52*$I$9,"-")</f>
        <v>-</v>
      </c>
      <c r="J52" s="18" t="str">
        <f>IF($J$8=C52,D52*E52*F52*$J$9,"-")</f>
        <v>-</v>
      </c>
      <c r="K52" s="18" t="str">
        <f>IF($K$8=C52,D52*E52*F52*$K$9,"-")</f>
        <v>-</v>
      </c>
      <c r="L52" s="18" t="str">
        <f>IF($L$8=C52,D52*E52*F52*$L$9,"-")</f>
        <v>-</v>
      </c>
      <c r="M52" s="18" t="str">
        <f>IF($M$8=C52,D52*E52*F52*$M$9,"-")</f>
        <v>-</v>
      </c>
      <c r="N52" s="28"/>
      <c r="O52" s="1"/>
      <c r="P52" s="1"/>
      <c r="Q52" s="1"/>
      <c r="R52" s="1"/>
      <c r="S52" s="1"/>
      <c r="T52" s="1"/>
      <c r="U52" s="1"/>
      <c r="V52" s="1"/>
      <c r="W52" s="1"/>
      <c r="X52" s="1"/>
      <c r="Y52" s="1"/>
      <c r="Z52" s="1"/>
      <c r="AA52" s="1"/>
      <c r="AB52" s="1"/>
      <c r="AC52" s="1"/>
      <c r="AD52" s="1"/>
    </row>
    <row r="53" spans="1:30" ht="15.75" customHeight="1">
      <c r="A53" s="378"/>
      <c r="B53" s="378"/>
      <c r="C53" s="16" t="s">
        <v>35</v>
      </c>
      <c r="D53" s="46">
        <f>35/6</f>
        <v>5.833333333333333</v>
      </c>
      <c r="E53" s="4">
        <v>4</v>
      </c>
      <c r="F53" s="17">
        <v>1</v>
      </c>
      <c r="G53" s="18" t="str">
        <f>IF($G$8=C53,D53*E53*F53*$G$9,"-")</f>
        <v>-</v>
      </c>
      <c r="H53" s="6" t="str">
        <f>IF($H$8=C53,D53*E53*F53*$H$9,"-")</f>
        <v>-</v>
      </c>
      <c r="I53" s="6">
        <f>IF($I$8=C53,D53*E53*F53*$I$9,"-")</f>
        <v>23.333333333333332</v>
      </c>
      <c r="J53" s="18" t="str">
        <f>IF($J$8=C53,D53*E53*F53*$J$9,"-")</f>
        <v>-</v>
      </c>
      <c r="K53" s="18" t="str">
        <f>IF($K$8=C53,D53*E53*F53*$K$9,"-")</f>
        <v>-</v>
      </c>
      <c r="L53" s="18" t="str">
        <f>IF($L$8=C53,D53*E53*F53*$L$9,"-")</f>
        <v>-</v>
      </c>
      <c r="M53" s="18" t="str">
        <f>IF($M$8=C53,D53*E53*F53*$M$9,"-")</f>
        <v>-</v>
      </c>
      <c r="N53" s="28"/>
      <c r="O53" s="1"/>
      <c r="P53" s="1"/>
      <c r="Q53" s="1"/>
      <c r="R53" s="1"/>
      <c r="S53" s="1"/>
      <c r="T53" s="1"/>
      <c r="U53" s="1"/>
      <c r="V53" s="1"/>
      <c r="W53" s="1"/>
      <c r="X53" s="1"/>
      <c r="Y53" s="1"/>
      <c r="Z53" s="1"/>
      <c r="AA53" s="1"/>
      <c r="AB53" s="1"/>
      <c r="AC53" s="1"/>
      <c r="AD53" s="1"/>
    </row>
    <row r="54" spans="1:30" ht="15.75" customHeight="1">
      <c r="A54" s="378"/>
      <c r="B54" s="379"/>
      <c r="C54" s="16" t="s">
        <v>34</v>
      </c>
      <c r="D54" s="46">
        <f>0.92/6</f>
        <v>0.15333333333333335</v>
      </c>
      <c r="E54" s="4">
        <v>205</v>
      </c>
      <c r="F54" s="17">
        <v>1</v>
      </c>
      <c r="G54" s="18" t="str">
        <f>IF($G$8=C54,D54*E54*F54*$G$9,"-")</f>
        <v>-</v>
      </c>
      <c r="H54" s="6">
        <f>IF($H$8=C54,D54*E54*F54*$H$9,"-")</f>
        <v>17.602666666666671</v>
      </c>
      <c r="I54" s="6" t="str">
        <f>IF($I$8=C54,D54*E54*F54*$I$9,"-")</f>
        <v>-</v>
      </c>
      <c r="J54" s="18" t="str">
        <f>IF($J$8=C54,D54*E54*F54*$J$9,"-")</f>
        <v>-</v>
      </c>
      <c r="K54" s="18" t="str">
        <f>IF($K$8=C54,D54*E54*F54*$K$9,"-")</f>
        <v>-</v>
      </c>
      <c r="L54" s="18" t="str">
        <f>IF($L$8=C54,D54*E54*F54*$L$9,"-")</f>
        <v>-</v>
      </c>
      <c r="M54" s="18" t="str">
        <f>IF($M$8=C54,D54*E54*F54*$M$9,"-")</f>
        <v>-</v>
      </c>
      <c r="N54" s="28"/>
      <c r="O54" s="1"/>
      <c r="P54" s="1"/>
      <c r="Q54" s="1"/>
      <c r="R54" s="1"/>
      <c r="S54" s="1"/>
      <c r="T54" s="1"/>
      <c r="U54" s="1"/>
      <c r="V54" s="1"/>
      <c r="W54" s="1"/>
      <c r="X54" s="1"/>
      <c r="Y54" s="1"/>
      <c r="Z54" s="1"/>
      <c r="AA54" s="1"/>
      <c r="AB54" s="1"/>
      <c r="AC54" s="1"/>
      <c r="AD54" s="1"/>
    </row>
    <row r="55" spans="1:30" ht="15.75" customHeight="1">
      <c r="A55" s="378"/>
      <c r="B55" s="23" t="s">
        <v>43</v>
      </c>
      <c r="C55" s="24"/>
      <c r="D55" s="21"/>
      <c r="E55" s="4"/>
      <c r="F55" s="17"/>
      <c r="G55" s="25">
        <f t="shared" ref="G55:M55" si="18">SUM(G51:G54)</f>
        <v>0</v>
      </c>
      <c r="H55" s="53">
        <f t="shared" si="18"/>
        <v>133.05600000000001</v>
      </c>
      <c r="I55" s="53">
        <f t="shared" si="18"/>
        <v>23.333333333333332</v>
      </c>
      <c r="J55" s="25">
        <f t="shared" si="18"/>
        <v>0</v>
      </c>
      <c r="K55" s="25">
        <f t="shared" si="18"/>
        <v>0</v>
      </c>
      <c r="L55" s="25">
        <f t="shared" si="18"/>
        <v>0</v>
      </c>
      <c r="M55" s="25">
        <f t="shared" si="18"/>
        <v>0</v>
      </c>
      <c r="N55" s="5">
        <f>SUM(G55:M55)</f>
        <v>156.38933333333335</v>
      </c>
      <c r="O55" s="1"/>
      <c r="P55" s="1"/>
      <c r="Q55" s="1"/>
      <c r="R55" s="1"/>
      <c r="S55" s="1"/>
      <c r="T55" s="1"/>
      <c r="U55" s="1"/>
      <c r="V55" s="1"/>
      <c r="W55" s="1"/>
      <c r="X55" s="1"/>
      <c r="Y55" s="1"/>
      <c r="Z55" s="1"/>
      <c r="AA55" s="1"/>
      <c r="AB55" s="1"/>
      <c r="AC55" s="1"/>
      <c r="AD55" s="1"/>
    </row>
    <row r="56" spans="1:30" ht="15.75" customHeight="1">
      <c r="A56" s="50"/>
      <c r="B56" s="51"/>
      <c r="C56" s="47"/>
      <c r="D56" s="13"/>
      <c r="E56" s="14"/>
      <c r="F56" s="48"/>
      <c r="G56" s="25"/>
      <c r="H56" s="25"/>
      <c r="I56" s="25"/>
      <c r="J56" s="25"/>
      <c r="K56" s="25"/>
      <c r="L56" s="25"/>
      <c r="M56" s="25"/>
      <c r="N56" s="49"/>
      <c r="O56" s="1"/>
      <c r="P56" s="1"/>
      <c r="Q56" s="1"/>
      <c r="R56" s="1"/>
      <c r="S56" s="1"/>
      <c r="T56" s="1"/>
      <c r="U56" s="1"/>
      <c r="V56" s="1"/>
      <c r="W56" s="1"/>
      <c r="X56" s="1"/>
      <c r="Y56" s="1"/>
      <c r="Z56" s="1"/>
      <c r="AA56" s="1"/>
      <c r="AB56" s="1"/>
      <c r="AC56" s="1"/>
      <c r="AD56" s="1"/>
    </row>
    <row r="57" spans="1:30" ht="15.75" customHeight="1">
      <c r="A57" s="50"/>
      <c r="B57" s="52"/>
      <c r="C57" s="47"/>
      <c r="D57" s="13"/>
      <c r="E57" s="14"/>
      <c r="F57" s="48"/>
      <c r="G57" s="25"/>
      <c r="H57" s="25"/>
      <c r="I57" s="25"/>
      <c r="J57" s="25"/>
      <c r="K57" s="25"/>
      <c r="L57" s="25"/>
      <c r="M57" s="25"/>
      <c r="N57" s="49"/>
      <c r="O57" s="1"/>
      <c r="P57" s="1"/>
      <c r="Q57" s="1"/>
      <c r="R57" s="1"/>
      <c r="S57" s="1"/>
      <c r="T57" s="1"/>
      <c r="U57" s="1"/>
      <c r="V57" s="1"/>
      <c r="W57" s="1"/>
      <c r="X57" s="1"/>
      <c r="Y57" s="1"/>
      <c r="Z57" s="1"/>
      <c r="AA57" s="1"/>
      <c r="AB57" s="1"/>
      <c r="AC57" s="1"/>
      <c r="AD57" s="1"/>
    </row>
    <row r="58" spans="1:30" ht="15.75" customHeight="1">
      <c r="A58" s="40"/>
      <c r="B58" s="40" t="s">
        <v>56</v>
      </c>
      <c r="C58" s="41"/>
      <c r="D58" s="41"/>
      <c r="E58" s="41"/>
      <c r="F58" s="41"/>
      <c r="G58" s="42">
        <f t="shared" ref="G58:M58" si="19">SUM(G10:G45)/2</f>
        <v>1620</v>
      </c>
      <c r="H58" s="42">
        <f t="shared" si="19"/>
        <v>2496.0880000000002</v>
      </c>
      <c r="I58" s="42">
        <f t="shared" si="19"/>
        <v>810</v>
      </c>
      <c r="J58" s="42">
        <f t="shared" si="19"/>
        <v>1197.3000000000002</v>
      </c>
      <c r="K58" s="42">
        <f t="shared" si="19"/>
        <v>1559.25</v>
      </c>
      <c r="L58" s="42">
        <f t="shared" si="19"/>
        <v>3404.8</v>
      </c>
      <c r="M58" s="42">
        <f t="shared" si="19"/>
        <v>0</v>
      </c>
      <c r="N58" s="43">
        <f>SUM(G58:M58)</f>
        <v>11087.438</v>
      </c>
      <c r="O58" s="1"/>
      <c r="P58" s="1"/>
      <c r="Q58" s="1"/>
      <c r="R58" s="1"/>
      <c r="S58" s="1"/>
      <c r="T58" s="1"/>
      <c r="U58" s="1"/>
      <c r="V58" s="1"/>
      <c r="W58" s="1"/>
      <c r="X58" s="1"/>
      <c r="Y58" s="1"/>
      <c r="Z58" s="1"/>
      <c r="AA58" s="1"/>
      <c r="AB58" s="1"/>
      <c r="AC58" s="1"/>
      <c r="AD58" s="1"/>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36:A41"/>
    <mergeCell ref="B37:B40"/>
    <mergeCell ref="A42:A43"/>
    <mergeCell ref="A10:A17"/>
    <mergeCell ref="A18:A35"/>
    <mergeCell ref="B19:B21"/>
    <mergeCell ref="B15:B16"/>
    <mergeCell ref="B11:B12"/>
    <mergeCell ref="B13:B14"/>
    <mergeCell ref="B27:B29"/>
    <mergeCell ref="B51:B54"/>
    <mergeCell ref="B47:B48"/>
    <mergeCell ref="A46:A49"/>
    <mergeCell ref="A44:A45"/>
    <mergeCell ref="A50:A55"/>
    <mergeCell ref="G7:M7"/>
    <mergeCell ref="N7:N9"/>
    <mergeCell ref="A5:N5"/>
    <mergeCell ref="A1:M1"/>
    <mergeCell ref="A2:M2"/>
    <mergeCell ref="F7:F9"/>
    <mergeCell ref="E7:E9"/>
    <mergeCell ref="D7:D9"/>
    <mergeCell ref="B7:B9"/>
    <mergeCell ref="A7:A9"/>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15"/>
  <sheetViews>
    <sheetView zoomScale="70" zoomScaleNormal="70" workbookViewId="0">
      <selection activeCell="A18" sqref="A18"/>
    </sheetView>
  </sheetViews>
  <sheetFormatPr baseColWidth="10" defaultColWidth="11.44140625" defaultRowHeight="18"/>
  <cols>
    <col min="1" max="1" width="54.44140625" style="196" customWidth="1"/>
    <col min="2" max="2" width="11.44140625" style="197"/>
    <col min="3" max="3" width="23.109375" style="198" bestFit="1" customWidth="1"/>
    <col min="4" max="6" width="23.109375" style="198" customWidth="1"/>
    <col min="7" max="7" width="11.44140625" style="182" hidden="1" customWidth="1"/>
    <col min="8" max="8" width="22.88671875" style="182" hidden="1" customWidth="1"/>
    <col min="9" max="9" width="11.44140625" style="182" hidden="1" customWidth="1"/>
    <col min="10" max="10" width="14.44140625" style="154" hidden="1" customWidth="1"/>
    <col min="11" max="11" width="14.44140625" style="154" customWidth="1"/>
    <col min="12" max="12" width="14.44140625" style="154" bestFit="1" customWidth="1"/>
    <col min="13" max="16384" width="11.44140625" style="154"/>
  </cols>
  <sheetData>
    <row r="1" spans="1:12">
      <c r="A1" s="393" t="s">
        <v>186</v>
      </c>
      <c r="B1" s="394"/>
      <c r="C1" s="394"/>
      <c r="D1" s="394"/>
      <c r="E1" s="394"/>
      <c r="F1" s="394"/>
      <c r="G1" s="394"/>
      <c r="H1" s="394"/>
      <c r="I1" s="395"/>
    </row>
    <row r="2" spans="1:12">
      <c r="A2" s="396" t="s">
        <v>187</v>
      </c>
      <c r="B2" s="397"/>
      <c r="C2" s="397"/>
      <c r="D2" s="397"/>
      <c r="E2" s="397"/>
      <c r="F2" s="397"/>
      <c r="G2" s="397"/>
      <c r="H2" s="397"/>
      <c r="I2" s="398"/>
    </row>
    <row r="3" spans="1:12">
      <c r="A3" s="155"/>
      <c r="B3" s="156"/>
      <c r="C3" s="157"/>
      <c r="D3" s="157"/>
      <c r="E3" s="157"/>
      <c r="F3" s="157"/>
      <c r="G3" s="158"/>
      <c r="H3" s="158"/>
      <c r="I3" s="159"/>
    </row>
    <row r="4" spans="1:12">
      <c r="A4" s="155"/>
      <c r="B4" s="156"/>
      <c r="C4" s="157"/>
      <c r="D4" s="160" t="s">
        <v>188</v>
      </c>
      <c r="E4" s="160" t="s">
        <v>189</v>
      </c>
      <c r="F4" s="160" t="s">
        <v>190</v>
      </c>
      <c r="G4" s="158"/>
      <c r="H4" s="158"/>
      <c r="I4" s="159"/>
    </row>
    <row r="5" spans="1:12">
      <c r="A5" s="161" t="s">
        <v>191</v>
      </c>
      <c r="B5" s="162" t="s">
        <v>183</v>
      </c>
      <c r="C5" s="163" t="s">
        <v>192</v>
      </c>
      <c r="D5" s="163"/>
      <c r="E5" s="163"/>
      <c r="F5" s="163"/>
      <c r="G5" s="158"/>
      <c r="H5" s="158"/>
      <c r="I5" s="159"/>
      <c r="L5" s="154" t="s">
        <v>193</v>
      </c>
    </row>
    <row r="6" spans="1:12">
      <c r="A6" s="155" t="s">
        <v>194</v>
      </c>
      <c r="B6" s="156" t="s">
        <v>183</v>
      </c>
      <c r="C6" s="164">
        <v>90504.78360000001</v>
      </c>
      <c r="D6" s="157">
        <v>86195.032000000007</v>
      </c>
      <c r="E6" s="157">
        <f>+D6*1.05</f>
        <v>90504.78360000001</v>
      </c>
      <c r="F6" s="157">
        <f>+D6</f>
        <v>86195.032000000007</v>
      </c>
      <c r="G6" s="158">
        <v>1.19</v>
      </c>
      <c r="H6" s="158">
        <v>65848</v>
      </c>
      <c r="I6" s="159">
        <v>1.1000000000000001</v>
      </c>
      <c r="K6" s="165">
        <f t="shared" ref="K6:K12" si="0">+F6/D6</f>
        <v>1</v>
      </c>
      <c r="L6" s="166">
        <f t="shared" ref="L6:L12" si="1">+IF(F6=0,0,D6-F6)</f>
        <v>0</v>
      </c>
    </row>
    <row r="7" spans="1:12" ht="18.75" customHeight="1">
      <c r="A7" s="155" t="s">
        <v>195</v>
      </c>
      <c r="B7" s="156" t="s">
        <v>6</v>
      </c>
      <c r="C7" s="164">
        <v>4119.8850000000002</v>
      </c>
      <c r="D7" s="157">
        <v>3923.7000000000003</v>
      </c>
      <c r="E7" s="157">
        <f>+D7*1.05</f>
        <v>4119.8850000000002</v>
      </c>
      <c r="F7" s="157">
        <v>3225</v>
      </c>
      <c r="G7" s="158">
        <v>1</v>
      </c>
      <c r="H7" s="158">
        <v>3567</v>
      </c>
      <c r="I7" s="159">
        <v>1.1000000000000001</v>
      </c>
      <c r="K7" s="165">
        <f t="shared" si="0"/>
        <v>0.82192828197874446</v>
      </c>
      <c r="L7" s="166">
        <f t="shared" si="1"/>
        <v>698.70000000000027</v>
      </c>
    </row>
    <row r="8" spans="1:12" ht="18.75" customHeight="1">
      <c r="A8" s="155" t="s">
        <v>196</v>
      </c>
      <c r="B8" s="156" t="s">
        <v>6</v>
      </c>
      <c r="C8" s="167">
        <v>3225</v>
      </c>
      <c r="D8" s="157">
        <v>2726.9</v>
      </c>
      <c r="E8" s="157"/>
      <c r="F8" s="157">
        <v>3225</v>
      </c>
      <c r="G8" s="158">
        <v>1</v>
      </c>
      <c r="H8" s="158">
        <v>2479</v>
      </c>
      <c r="I8" s="159">
        <v>1.1000000000000001</v>
      </c>
      <c r="K8" s="165">
        <f t="shared" si="0"/>
        <v>1.1826616304228244</v>
      </c>
      <c r="L8" s="166">
        <f t="shared" si="1"/>
        <v>-498.09999999999991</v>
      </c>
    </row>
    <row r="9" spans="1:12">
      <c r="A9" s="155" t="s">
        <v>197</v>
      </c>
      <c r="B9" s="156" t="s">
        <v>6</v>
      </c>
      <c r="C9" s="164">
        <v>2005.0800000000002</v>
      </c>
      <c r="D9" s="157">
        <v>1909.6000000000001</v>
      </c>
      <c r="E9" s="157">
        <f>+D9*1.05</f>
        <v>2005.0800000000002</v>
      </c>
      <c r="F9" s="157">
        <f>+D9</f>
        <v>1909.6000000000001</v>
      </c>
      <c r="G9" s="158">
        <v>1</v>
      </c>
      <c r="H9" s="158">
        <v>1736</v>
      </c>
      <c r="I9" s="159">
        <v>1.1000000000000001</v>
      </c>
      <c r="K9" s="165">
        <f t="shared" si="0"/>
        <v>1</v>
      </c>
      <c r="L9" s="166">
        <f t="shared" si="1"/>
        <v>0</v>
      </c>
    </row>
    <row r="10" spans="1:12">
      <c r="A10" s="155" t="s">
        <v>198</v>
      </c>
      <c r="B10" s="156" t="s">
        <v>183</v>
      </c>
      <c r="C10" s="164">
        <v>2109.0300000000002</v>
      </c>
      <c r="D10" s="157">
        <v>2008.6000000000001</v>
      </c>
      <c r="E10" s="157">
        <f t="shared" ref="E10:E12" si="2">+D10*1.05</f>
        <v>2109.0300000000002</v>
      </c>
      <c r="F10" s="157">
        <f t="shared" ref="F10:F11" si="3">+D10</f>
        <v>2008.6000000000001</v>
      </c>
      <c r="G10" s="158">
        <v>1</v>
      </c>
      <c r="H10" s="158">
        <v>1826</v>
      </c>
      <c r="I10" s="159">
        <v>1.1000000000000001</v>
      </c>
      <c r="K10" s="165">
        <f t="shared" si="0"/>
        <v>1</v>
      </c>
      <c r="L10" s="166">
        <f t="shared" si="1"/>
        <v>0</v>
      </c>
    </row>
    <row r="11" spans="1:12">
      <c r="A11" s="155" t="s">
        <v>199</v>
      </c>
      <c r="B11" s="156" t="s">
        <v>183</v>
      </c>
      <c r="C11" s="164">
        <v>2310</v>
      </c>
      <c r="D11" s="157">
        <v>2200</v>
      </c>
      <c r="E11" s="157">
        <f t="shared" si="2"/>
        <v>2310</v>
      </c>
      <c r="F11" s="157">
        <f t="shared" si="3"/>
        <v>2200</v>
      </c>
      <c r="G11" s="158">
        <v>1</v>
      </c>
      <c r="H11" s="158">
        <v>2000</v>
      </c>
      <c r="I11" s="159">
        <v>1.1000000000000001</v>
      </c>
      <c r="K11" s="165">
        <f t="shared" si="0"/>
        <v>1</v>
      </c>
      <c r="L11" s="166">
        <f t="shared" si="1"/>
        <v>0</v>
      </c>
    </row>
    <row r="12" spans="1:12" ht="18.75" customHeight="1">
      <c r="A12" s="155" t="s">
        <v>200</v>
      </c>
      <c r="B12" s="156" t="s">
        <v>183</v>
      </c>
      <c r="C12" s="164">
        <v>12243.000000000002</v>
      </c>
      <c r="D12" s="157">
        <v>11660.000000000002</v>
      </c>
      <c r="E12" s="157">
        <f t="shared" si="2"/>
        <v>12243.000000000002</v>
      </c>
      <c r="F12" s="157">
        <v>7702</v>
      </c>
      <c r="G12" s="158">
        <v>1</v>
      </c>
      <c r="H12" s="158">
        <v>10600</v>
      </c>
      <c r="I12" s="159">
        <v>1.1000000000000001</v>
      </c>
      <c r="K12" s="165">
        <f t="shared" si="0"/>
        <v>0.6605488850771869</v>
      </c>
      <c r="L12" s="166">
        <f t="shared" si="1"/>
        <v>3958.0000000000018</v>
      </c>
    </row>
    <row r="13" spans="1:12">
      <c r="A13" s="155"/>
      <c r="B13" s="156"/>
      <c r="C13" s="157"/>
      <c r="D13" s="157"/>
      <c r="E13" s="157"/>
      <c r="F13" s="157"/>
      <c r="G13" s="158"/>
      <c r="H13" s="158"/>
      <c r="I13" s="159"/>
      <c r="K13" s="165"/>
      <c r="L13" s="166"/>
    </row>
    <row r="14" spans="1:12">
      <c r="A14" s="155" t="s">
        <v>185</v>
      </c>
      <c r="B14" s="156"/>
      <c r="C14" s="157"/>
      <c r="D14" s="157"/>
      <c r="E14" s="157"/>
      <c r="F14" s="157"/>
      <c r="G14" s="158"/>
      <c r="H14" s="158"/>
      <c r="I14" s="159"/>
      <c r="K14" s="165"/>
      <c r="L14" s="166"/>
    </row>
    <row r="15" spans="1:12">
      <c r="A15" s="155"/>
      <c r="B15" s="156"/>
      <c r="C15" s="157"/>
      <c r="D15" s="157"/>
      <c r="E15" s="157"/>
      <c r="F15" s="157"/>
      <c r="G15" s="158"/>
      <c r="H15" s="158"/>
      <c r="I15" s="159"/>
      <c r="K15" s="165"/>
      <c r="L15" s="166"/>
    </row>
    <row r="16" spans="1:12">
      <c r="A16" s="155"/>
      <c r="B16" s="156"/>
      <c r="C16" s="157"/>
      <c r="D16" s="157"/>
      <c r="E16" s="157"/>
      <c r="F16" s="157"/>
      <c r="G16" s="158"/>
      <c r="H16" s="158"/>
      <c r="I16" s="159"/>
      <c r="K16" s="165"/>
      <c r="L16" s="166"/>
    </row>
    <row r="17" spans="1:12">
      <c r="A17" s="155"/>
      <c r="B17" s="156"/>
      <c r="C17" s="157"/>
      <c r="D17" s="157"/>
      <c r="E17" s="157"/>
      <c r="F17" s="157"/>
      <c r="G17" s="158"/>
      <c r="H17" s="158"/>
      <c r="I17" s="159"/>
      <c r="K17" s="165"/>
      <c r="L17" s="166"/>
    </row>
    <row r="18" spans="1:12" ht="36">
      <c r="A18" s="155" t="s">
        <v>201</v>
      </c>
      <c r="B18" s="156" t="s">
        <v>183</v>
      </c>
      <c r="C18" s="167">
        <v>121475</v>
      </c>
      <c r="D18" s="157">
        <v>120543.19200000001</v>
      </c>
      <c r="E18" s="157"/>
      <c r="F18" s="157">
        <v>121475</v>
      </c>
      <c r="G18" s="158">
        <v>1.19</v>
      </c>
      <c r="H18" s="158">
        <v>92088</v>
      </c>
      <c r="I18" s="159">
        <v>1.1000000000000001</v>
      </c>
      <c r="K18" s="165">
        <f t="shared" ref="K18:K28" si="4">+F18/D18</f>
        <v>1.0077300757059759</v>
      </c>
      <c r="L18" s="166">
        <f t="shared" ref="L18:L28" si="5">+IF(F18=0,0,D18-F18)</f>
        <v>-931.80799999998999</v>
      </c>
    </row>
    <row r="19" spans="1:12">
      <c r="A19" s="155" t="s">
        <v>202</v>
      </c>
      <c r="B19" s="156" t="s">
        <v>183</v>
      </c>
      <c r="C19" s="167">
        <v>9300</v>
      </c>
      <c r="D19" s="157">
        <v>8901.2000000000007</v>
      </c>
      <c r="E19" s="157"/>
      <c r="F19" s="157">
        <v>9300</v>
      </c>
      <c r="G19" s="158">
        <v>1.19</v>
      </c>
      <c r="H19" s="158">
        <v>6800</v>
      </c>
      <c r="I19" s="159">
        <v>1.1000000000000001</v>
      </c>
      <c r="K19" s="165">
        <f t="shared" si="4"/>
        <v>1.0448029479171346</v>
      </c>
      <c r="L19" s="166">
        <f t="shared" si="5"/>
        <v>-398.79999999999927</v>
      </c>
    </row>
    <row r="20" spans="1:12">
      <c r="A20" s="155" t="s">
        <v>203</v>
      </c>
      <c r="B20" s="156" t="s">
        <v>183</v>
      </c>
      <c r="C20" s="167">
        <v>15510</v>
      </c>
      <c r="D20" s="157">
        <v>11650.1</v>
      </c>
      <c r="E20" s="157"/>
      <c r="F20" s="157">
        <v>15510</v>
      </c>
      <c r="G20" s="158">
        <v>1.19</v>
      </c>
      <c r="H20" s="158">
        <v>8900</v>
      </c>
      <c r="I20" s="159">
        <v>1.1000000000000001</v>
      </c>
      <c r="K20" s="165">
        <f t="shared" si="4"/>
        <v>1.3313190444717213</v>
      </c>
      <c r="L20" s="166">
        <f t="shared" si="5"/>
        <v>-3859.8999999999996</v>
      </c>
    </row>
    <row r="21" spans="1:12">
      <c r="A21" s="155" t="s">
        <v>204</v>
      </c>
      <c r="B21" s="156" t="s">
        <v>183</v>
      </c>
      <c r="C21" s="164">
        <v>9346.260000000002</v>
      </c>
      <c r="D21" s="157">
        <v>8901.2000000000007</v>
      </c>
      <c r="E21" s="157">
        <f t="shared" ref="E21" si="6">+D21*1.05</f>
        <v>9346.260000000002</v>
      </c>
      <c r="F21" s="157">
        <v>8200</v>
      </c>
      <c r="G21" s="158">
        <v>1.19</v>
      </c>
      <c r="H21" s="158">
        <v>6800</v>
      </c>
      <c r="I21" s="159">
        <v>1.1000000000000001</v>
      </c>
      <c r="K21" s="165">
        <f t="shared" si="4"/>
        <v>0.92122410461510795</v>
      </c>
      <c r="L21" s="166">
        <f t="shared" si="5"/>
        <v>701.20000000000073</v>
      </c>
    </row>
    <row r="22" spans="1:12" ht="36">
      <c r="A22" s="155" t="s">
        <v>205</v>
      </c>
      <c r="B22" s="156" t="s">
        <v>183</v>
      </c>
      <c r="C22" s="164">
        <v>10155.811050000002</v>
      </c>
      <c r="D22" s="157">
        <v>9672.2010000000009</v>
      </c>
      <c r="E22" s="157">
        <f>+D22*1.05</f>
        <v>10155.811050000002</v>
      </c>
      <c r="F22" s="157">
        <f>+D22</f>
        <v>9672.2010000000009</v>
      </c>
      <c r="G22" s="158">
        <v>1.19</v>
      </c>
      <c r="H22" s="158">
        <v>7389</v>
      </c>
      <c r="I22" s="159">
        <v>1.1000000000000001</v>
      </c>
      <c r="K22" s="165">
        <f t="shared" si="4"/>
        <v>1</v>
      </c>
      <c r="L22" s="166">
        <f t="shared" si="5"/>
        <v>0</v>
      </c>
    </row>
    <row r="23" spans="1:12" ht="36">
      <c r="A23" s="155" t="s">
        <v>206</v>
      </c>
      <c r="B23" s="156" t="s">
        <v>183</v>
      </c>
      <c r="C23" s="164">
        <v>44889.537000000004</v>
      </c>
      <c r="D23" s="157">
        <v>42751.94</v>
      </c>
      <c r="E23" s="157">
        <f t="shared" ref="E23:E28" si="7">+D23*1.05</f>
        <v>44889.537000000004</v>
      </c>
      <c r="F23" s="157">
        <f t="shared" ref="F23:F28" si="8">+D23</f>
        <v>42751.94</v>
      </c>
      <c r="G23" s="158">
        <v>1.19</v>
      </c>
      <c r="H23" s="158">
        <v>32660</v>
      </c>
      <c r="I23" s="159">
        <v>1.1000000000000001</v>
      </c>
      <c r="K23" s="165">
        <f t="shared" si="4"/>
        <v>1</v>
      </c>
      <c r="L23" s="166">
        <f t="shared" si="5"/>
        <v>0</v>
      </c>
    </row>
    <row r="24" spans="1:12" ht="36">
      <c r="A24" s="155" t="s">
        <v>207</v>
      </c>
      <c r="B24" s="156" t="s">
        <v>183</v>
      </c>
      <c r="C24" s="164">
        <v>86634.332400000014</v>
      </c>
      <c r="D24" s="157">
        <v>82508.888000000006</v>
      </c>
      <c r="E24" s="157">
        <f t="shared" si="7"/>
        <v>86634.332400000014</v>
      </c>
      <c r="F24" s="157">
        <f t="shared" si="8"/>
        <v>82508.888000000006</v>
      </c>
      <c r="G24" s="158">
        <v>1.19</v>
      </c>
      <c r="H24" s="158">
        <v>63032</v>
      </c>
      <c r="I24" s="159">
        <v>1.1000000000000001</v>
      </c>
      <c r="K24" s="165">
        <f t="shared" si="4"/>
        <v>1</v>
      </c>
      <c r="L24" s="166">
        <f t="shared" si="5"/>
        <v>0</v>
      </c>
    </row>
    <row r="25" spans="1:12" ht="36">
      <c r="A25" s="155" t="s">
        <v>208</v>
      </c>
      <c r="B25" s="156"/>
      <c r="C25" s="164">
        <v>112024.54725</v>
      </c>
      <c r="D25" s="157">
        <v>106690.045</v>
      </c>
      <c r="E25" s="157">
        <f t="shared" si="7"/>
        <v>112024.54725</v>
      </c>
      <c r="F25" s="157">
        <f t="shared" si="8"/>
        <v>106690.045</v>
      </c>
      <c r="G25" s="158">
        <v>1.19</v>
      </c>
      <c r="H25" s="158">
        <v>81505</v>
      </c>
      <c r="I25" s="159">
        <v>1.1000000000000001</v>
      </c>
      <c r="K25" s="165">
        <f t="shared" si="4"/>
        <v>1</v>
      </c>
      <c r="L25" s="166">
        <f t="shared" si="5"/>
        <v>0</v>
      </c>
    </row>
    <row r="26" spans="1:12" ht="36">
      <c r="A26" s="155" t="s">
        <v>209</v>
      </c>
      <c r="B26" s="156" t="s">
        <v>183</v>
      </c>
      <c r="C26" s="164">
        <v>318460.06500000006</v>
      </c>
      <c r="D26" s="157">
        <v>303295.30000000005</v>
      </c>
      <c r="E26" s="157">
        <f t="shared" si="7"/>
        <v>318460.06500000006</v>
      </c>
      <c r="F26" s="157">
        <f t="shared" si="8"/>
        <v>303295.30000000005</v>
      </c>
      <c r="G26" s="158">
        <v>1.19</v>
      </c>
      <c r="H26" s="158">
        <v>231700</v>
      </c>
      <c r="I26" s="159">
        <v>1.1000000000000001</v>
      </c>
      <c r="K26" s="165">
        <f t="shared" si="4"/>
        <v>1</v>
      </c>
      <c r="L26" s="166">
        <f t="shared" si="5"/>
        <v>0</v>
      </c>
    </row>
    <row r="27" spans="1:12">
      <c r="A27" s="155" t="s">
        <v>210</v>
      </c>
      <c r="B27" s="156" t="s">
        <v>183</v>
      </c>
      <c r="C27" s="164">
        <v>190911.10500000001</v>
      </c>
      <c r="D27" s="157">
        <v>181820.1</v>
      </c>
      <c r="E27" s="157">
        <f t="shared" si="7"/>
        <v>190911.10500000001</v>
      </c>
      <c r="F27" s="157">
        <f t="shared" si="8"/>
        <v>181820.1</v>
      </c>
      <c r="G27" s="158">
        <v>1.19</v>
      </c>
      <c r="H27" s="158">
        <v>138900</v>
      </c>
      <c r="I27" s="159">
        <v>1.1000000000000001</v>
      </c>
      <c r="K27" s="165">
        <f t="shared" si="4"/>
        <v>1</v>
      </c>
      <c r="L27" s="166">
        <f t="shared" si="5"/>
        <v>0</v>
      </c>
    </row>
    <row r="28" spans="1:12">
      <c r="A28" s="155" t="s">
        <v>211</v>
      </c>
      <c r="B28" s="156" t="s">
        <v>183</v>
      </c>
      <c r="C28" s="164">
        <v>5497.8</v>
      </c>
      <c r="D28" s="157">
        <v>5236</v>
      </c>
      <c r="E28" s="157">
        <f t="shared" si="7"/>
        <v>5497.8</v>
      </c>
      <c r="F28" s="157">
        <f t="shared" si="8"/>
        <v>5236</v>
      </c>
      <c r="G28" s="158">
        <v>1.19</v>
      </c>
      <c r="H28" s="158">
        <v>4000</v>
      </c>
      <c r="I28" s="159">
        <v>1.1000000000000001</v>
      </c>
      <c r="K28" s="165">
        <f t="shared" si="4"/>
        <v>1</v>
      </c>
      <c r="L28" s="166">
        <f t="shared" si="5"/>
        <v>0</v>
      </c>
    </row>
    <row r="29" spans="1:12">
      <c r="A29" s="155"/>
      <c r="B29" s="156"/>
      <c r="C29" s="157"/>
      <c r="D29" s="157"/>
      <c r="E29" s="157"/>
      <c r="F29" s="157"/>
      <c r="G29" s="158"/>
      <c r="H29" s="158"/>
      <c r="I29" s="159"/>
      <c r="K29" s="165"/>
      <c r="L29" s="166"/>
    </row>
    <row r="30" spans="1:12">
      <c r="A30" s="155"/>
      <c r="B30" s="156"/>
      <c r="C30" s="157"/>
      <c r="D30" s="157"/>
      <c r="E30" s="157"/>
      <c r="F30" s="157"/>
      <c r="G30" s="158"/>
      <c r="H30" s="158"/>
      <c r="I30" s="159"/>
      <c r="K30" s="165"/>
      <c r="L30" s="166"/>
    </row>
    <row r="31" spans="1:12">
      <c r="A31" s="155"/>
      <c r="B31" s="156"/>
      <c r="C31" s="157"/>
      <c r="D31" s="157"/>
      <c r="E31" s="157"/>
      <c r="F31" s="157"/>
      <c r="G31" s="158"/>
      <c r="H31" s="158"/>
      <c r="I31" s="159"/>
      <c r="K31" s="165"/>
      <c r="L31" s="166"/>
    </row>
    <row r="32" spans="1:12">
      <c r="A32" s="155" t="s">
        <v>212</v>
      </c>
      <c r="B32" s="156" t="s">
        <v>183</v>
      </c>
      <c r="C32" s="167">
        <v>8250</v>
      </c>
      <c r="D32" s="157">
        <v>6937.7000000000007</v>
      </c>
      <c r="E32" s="157"/>
      <c r="F32" s="157">
        <v>8250</v>
      </c>
      <c r="G32" s="158">
        <v>1.19</v>
      </c>
      <c r="H32" s="158">
        <v>5300</v>
      </c>
      <c r="I32" s="159">
        <v>1.1000000000000001</v>
      </c>
      <c r="K32" s="165">
        <f>+F32/D32</f>
        <v>1.1891549072459171</v>
      </c>
      <c r="L32" s="166">
        <f>+IF(F32=0,0,D32-F32)</f>
        <v>-1312.2999999999993</v>
      </c>
    </row>
    <row r="33" spans="1:12">
      <c r="A33" s="155" t="s">
        <v>213</v>
      </c>
      <c r="B33" s="156" t="s">
        <v>183</v>
      </c>
      <c r="C33" s="167">
        <v>157900</v>
      </c>
      <c r="D33" s="157">
        <v>120540.57400000001</v>
      </c>
      <c r="E33" s="157"/>
      <c r="F33" s="157">
        <v>157900</v>
      </c>
      <c r="G33" s="158">
        <v>1.19</v>
      </c>
      <c r="H33" s="158">
        <v>92086</v>
      </c>
      <c r="I33" s="159">
        <v>1.1000000000000001</v>
      </c>
      <c r="K33" s="165">
        <f>+F33/D33</f>
        <v>1.3099323718169784</v>
      </c>
      <c r="L33" s="166">
        <f>+IF(F33=0,0,D33-F33)</f>
        <v>-37359.425999999992</v>
      </c>
    </row>
    <row r="34" spans="1:12">
      <c r="A34" s="155" t="s">
        <v>214</v>
      </c>
      <c r="B34" s="156" t="s">
        <v>183</v>
      </c>
      <c r="C34" s="157">
        <f>+G34*H34*I34</f>
        <v>0</v>
      </c>
      <c r="D34" s="157">
        <v>0</v>
      </c>
      <c r="E34" s="157"/>
      <c r="F34" s="157"/>
      <c r="G34" s="158">
        <v>1.19</v>
      </c>
      <c r="H34" s="158"/>
      <c r="I34" s="159">
        <v>1.1000000000000001</v>
      </c>
      <c r="K34" s="165"/>
      <c r="L34" s="166"/>
    </row>
    <row r="35" spans="1:12">
      <c r="A35" s="155" t="s">
        <v>215</v>
      </c>
      <c r="B35" s="156" t="s">
        <v>183</v>
      </c>
      <c r="C35" s="164">
        <v>114468.31935000001</v>
      </c>
      <c r="D35" s="157">
        <v>109017.447</v>
      </c>
      <c r="E35" s="157">
        <f t="shared" ref="E35:E36" si="9">+D35*1.05</f>
        <v>114468.31935000001</v>
      </c>
      <c r="F35" s="157">
        <f>+D35</f>
        <v>109017.447</v>
      </c>
      <c r="G35" s="158">
        <v>1.19</v>
      </c>
      <c r="H35" s="158">
        <v>83283</v>
      </c>
      <c r="I35" s="159">
        <v>1.1000000000000001</v>
      </c>
      <c r="K35" s="165">
        <f>+F35/D35</f>
        <v>1</v>
      </c>
      <c r="L35" s="166">
        <f>+IF(F35=0,0,D35-F35)</f>
        <v>0</v>
      </c>
    </row>
    <row r="36" spans="1:12">
      <c r="A36" s="155" t="s">
        <v>216</v>
      </c>
      <c r="B36" s="156" t="s">
        <v>183</v>
      </c>
      <c r="C36" s="164">
        <v>206167.50000000003</v>
      </c>
      <c r="D36" s="157">
        <v>196350.00000000003</v>
      </c>
      <c r="E36" s="157">
        <f t="shared" si="9"/>
        <v>206167.50000000003</v>
      </c>
      <c r="F36" s="157">
        <f>+D36</f>
        <v>196350.00000000003</v>
      </c>
      <c r="G36" s="158">
        <v>1.19</v>
      </c>
      <c r="H36" s="158">
        <v>150000</v>
      </c>
      <c r="I36" s="159">
        <v>1.1000000000000001</v>
      </c>
      <c r="K36" s="165">
        <f>+F36/D36</f>
        <v>1</v>
      </c>
      <c r="L36" s="166">
        <f>+IF(F36=0,0,D36-F36)</f>
        <v>0</v>
      </c>
    </row>
    <row r="37" spans="1:12">
      <c r="A37" s="155"/>
      <c r="B37" s="156"/>
      <c r="C37" s="157"/>
      <c r="D37" s="157"/>
      <c r="E37" s="157"/>
      <c r="F37" s="157"/>
      <c r="G37" s="158"/>
      <c r="H37" s="158"/>
      <c r="I37" s="159"/>
      <c r="K37" s="165"/>
      <c r="L37" s="166"/>
    </row>
    <row r="38" spans="1:12">
      <c r="A38" s="155"/>
      <c r="B38" s="156"/>
      <c r="C38" s="157"/>
      <c r="D38" s="157"/>
      <c r="E38" s="157"/>
      <c r="F38" s="157"/>
      <c r="G38" s="158"/>
      <c r="H38" s="158"/>
      <c r="I38" s="159"/>
      <c r="K38" s="165"/>
      <c r="L38" s="166"/>
    </row>
    <row r="39" spans="1:12">
      <c r="A39" s="155"/>
      <c r="B39" s="156"/>
      <c r="C39" s="157"/>
      <c r="D39" s="157"/>
      <c r="E39" s="157"/>
      <c r="F39" s="157"/>
      <c r="G39" s="158"/>
      <c r="H39" s="158"/>
      <c r="I39" s="159"/>
      <c r="K39" s="165"/>
      <c r="L39" s="166"/>
    </row>
    <row r="40" spans="1:12">
      <c r="A40" s="155"/>
      <c r="B40" s="156"/>
      <c r="C40" s="157"/>
      <c r="D40" s="157"/>
      <c r="E40" s="157"/>
      <c r="F40" s="157"/>
      <c r="G40" s="158"/>
      <c r="H40" s="158"/>
      <c r="I40" s="159"/>
      <c r="K40" s="165"/>
      <c r="L40" s="166"/>
    </row>
    <row r="41" spans="1:12">
      <c r="A41" s="155"/>
      <c r="B41" s="156"/>
      <c r="C41" s="157"/>
      <c r="D41" s="157"/>
      <c r="E41" s="157"/>
      <c r="F41" s="157"/>
      <c r="G41" s="158"/>
      <c r="H41" s="158"/>
      <c r="I41" s="159"/>
      <c r="K41" s="165"/>
      <c r="L41" s="166"/>
    </row>
    <row r="42" spans="1:12">
      <c r="A42" s="155"/>
      <c r="B42" s="156"/>
      <c r="C42" s="157"/>
      <c r="D42" s="157"/>
      <c r="E42" s="157"/>
      <c r="F42" s="157"/>
      <c r="G42" s="158"/>
      <c r="H42" s="158"/>
      <c r="I42" s="159"/>
      <c r="K42" s="165"/>
      <c r="L42" s="166"/>
    </row>
    <row r="43" spans="1:12">
      <c r="A43" s="155" t="s">
        <v>217</v>
      </c>
      <c r="B43" s="156" t="s">
        <v>218</v>
      </c>
      <c r="C43" s="164">
        <v>2061.6750000000002</v>
      </c>
      <c r="D43" s="157">
        <v>1963.5000000000002</v>
      </c>
      <c r="E43" s="157">
        <f t="shared" ref="E43:E50" si="10">+D43*1.05</f>
        <v>2061.6750000000002</v>
      </c>
      <c r="F43" s="157">
        <f>+D43</f>
        <v>1963.5000000000002</v>
      </c>
      <c r="G43" s="158">
        <v>1.19</v>
      </c>
      <c r="H43" s="158">
        <v>1500</v>
      </c>
      <c r="I43" s="159">
        <v>1.1000000000000001</v>
      </c>
      <c r="K43" s="165">
        <f t="shared" ref="K43:K59" si="11">+F43/D43</f>
        <v>1</v>
      </c>
      <c r="L43" s="166">
        <f t="shared" ref="L43:L59" si="12">+IF(F43=0,0,D43-F43)</f>
        <v>0</v>
      </c>
    </row>
    <row r="44" spans="1:12">
      <c r="A44" s="155" t="s">
        <v>219</v>
      </c>
      <c r="B44" s="156" t="s">
        <v>183</v>
      </c>
      <c r="C44" s="164">
        <v>19242.3</v>
      </c>
      <c r="D44" s="157">
        <v>18326</v>
      </c>
      <c r="E44" s="157">
        <f t="shared" si="10"/>
        <v>19242.3</v>
      </c>
      <c r="F44" s="157">
        <f>+D44</f>
        <v>18326</v>
      </c>
      <c r="G44" s="158">
        <v>1.19</v>
      </c>
      <c r="H44" s="158">
        <v>14000</v>
      </c>
      <c r="I44" s="159">
        <v>1.1000000000000001</v>
      </c>
      <c r="K44" s="165">
        <f t="shared" si="11"/>
        <v>1</v>
      </c>
      <c r="L44" s="166">
        <f t="shared" si="12"/>
        <v>0</v>
      </c>
    </row>
    <row r="45" spans="1:12">
      <c r="A45" s="155" t="s">
        <v>220</v>
      </c>
      <c r="B45" s="156" t="s">
        <v>183</v>
      </c>
      <c r="C45" s="164">
        <v>1374.45</v>
      </c>
      <c r="D45" s="157">
        <v>1309</v>
      </c>
      <c r="E45" s="157">
        <f t="shared" si="10"/>
        <v>1374.45</v>
      </c>
      <c r="F45" s="157">
        <v>1050</v>
      </c>
      <c r="G45" s="158">
        <v>1.19</v>
      </c>
      <c r="H45" s="158">
        <v>1000</v>
      </c>
      <c r="I45" s="159">
        <v>1.1000000000000001</v>
      </c>
      <c r="K45" s="165">
        <f t="shared" si="11"/>
        <v>0.80213903743315507</v>
      </c>
      <c r="L45" s="166">
        <f t="shared" si="12"/>
        <v>259</v>
      </c>
    </row>
    <row r="46" spans="1:12">
      <c r="A46" s="155" t="s">
        <v>221</v>
      </c>
      <c r="B46" s="156" t="s">
        <v>183</v>
      </c>
      <c r="C46" s="164">
        <v>10995.6</v>
      </c>
      <c r="D46" s="157">
        <v>10472</v>
      </c>
      <c r="E46" s="157">
        <f t="shared" si="10"/>
        <v>10995.6</v>
      </c>
      <c r="F46" s="157">
        <f>+D46</f>
        <v>10472</v>
      </c>
      <c r="G46" s="158">
        <v>1.19</v>
      </c>
      <c r="H46" s="158">
        <v>8000</v>
      </c>
      <c r="I46" s="159">
        <v>1.1000000000000001</v>
      </c>
      <c r="K46" s="165">
        <f t="shared" si="11"/>
        <v>1</v>
      </c>
      <c r="L46" s="166">
        <f t="shared" si="12"/>
        <v>0</v>
      </c>
    </row>
    <row r="47" spans="1:12">
      <c r="A47" s="155" t="s">
        <v>222</v>
      </c>
      <c r="B47" s="156" t="s">
        <v>183</v>
      </c>
      <c r="C47" s="164">
        <v>35735.700000000004</v>
      </c>
      <c r="D47" s="157">
        <v>34034</v>
      </c>
      <c r="E47" s="157">
        <f t="shared" si="10"/>
        <v>35735.700000000004</v>
      </c>
      <c r="F47" s="157">
        <f t="shared" ref="F47:F50" si="13">+D47</f>
        <v>34034</v>
      </c>
      <c r="G47" s="158">
        <v>1.19</v>
      </c>
      <c r="H47" s="158">
        <v>26000</v>
      </c>
      <c r="I47" s="159">
        <v>1.1000000000000001</v>
      </c>
      <c r="K47" s="165">
        <f t="shared" si="11"/>
        <v>1</v>
      </c>
      <c r="L47" s="166">
        <f t="shared" si="12"/>
        <v>0</v>
      </c>
    </row>
    <row r="48" spans="1:12">
      <c r="A48" s="155" t="s">
        <v>223</v>
      </c>
      <c r="B48" s="156" t="s">
        <v>183</v>
      </c>
      <c r="C48" s="164">
        <v>38484.6</v>
      </c>
      <c r="D48" s="157">
        <v>36652</v>
      </c>
      <c r="E48" s="157">
        <f t="shared" si="10"/>
        <v>38484.6</v>
      </c>
      <c r="F48" s="157">
        <f t="shared" si="13"/>
        <v>36652</v>
      </c>
      <c r="G48" s="158">
        <v>1.19</v>
      </c>
      <c r="H48" s="158">
        <v>28000</v>
      </c>
      <c r="I48" s="159">
        <v>1.1000000000000001</v>
      </c>
      <c r="K48" s="165">
        <f t="shared" si="11"/>
        <v>1</v>
      </c>
      <c r="L48" s="166">
        <f t="shared" si="12"/>
        <v>0</v>
      </c>
    </row>
    <row r="49" spans="1:12">
      <c r="A49" s="155" t="s">
        <v>224</v>
      </c>
      <c r="B49" s="156" t="s">
        <v>183</v>
      </c>
      <c r="C49" s="164">
        <v>6872.2500000000009</v>
      </c>
      <c r="D49" s="157">
        <v>6545.0000000000009</v>
      </c>
      <c r="E49" s="157">
        <f t="shared" si="10"/>
        <v>6872.2500000000009</v>
      </c>
      <c r="F49" s="157">
        <f t="shared" si="13"/>
        <v>6545.0000000000009</v>
      </c>
      <c r="G49" s="158">
        <v>1.19</v>
      </c>
      <c r="H49" s="158">
        <v>5000</v>
      </c>
      <c r="I49" s="159">
        <v>1.1000000000000001</v>
      </c>
      <c r="K49" s="165">
        <f t="shared" si="11"/>
        <v>1</v>
      </c>
      <c r="L49" s="166">
        <f t="shared" si="12"/>
        <v>0</v>
      </c>
    </row>
    <row r="50" spans="1:12">
      <c r="A50" s="155" t="s">
        <v>225</v>
      </c>
      <c r="B50" s="156" t="s">
        <v>6</v>
      </c>
      <c r="C50" s="164">
        <v>4810.5750000000007</v>
      </c>
      <c r="D50" s="157">
        <v>4581.5000000000009</v>
      </c>
      <c r="E50" s="157">
        <f t="shared" si="10"/>
        <v>4810.5750000000007</v>
      </c>
      <c r="F50" s="157">
        <f t="shared" si="13"/>
        <v>4581.5000000000009</v>
      </c>
      <c r="G50" s="158">
        <v>1.19</v>
      </c>
      <c r="H50" s="158">
        <v>10500</v>
      </c>
      <c r="I50" s="159">
        <v>1.1000000000000001</v>
      </c>
      <c r="K50" s="165">
        <f t="shared" si="11"/>
        <v>1</v>
      </c>
      <c r="L50" s="166">
        <f t="shared" si="12"/>
        <v>0</v>
      </c>
    </row>
    <row r="51" spans="1:12">
      <c r="A51" s="155" t="s">
        <v>226</v>
      </c>
      <c r="B51" s="156" t="s">
        <v>6</v>
      </c>
      <c r="C51" s="167">
        <v>2007</v>
      </c>
      <c r="D51" s="157">
        <v>1658.0666666666668</v>
      </c>
      <c r="E51" s="157"/>
      <c r="F51" s="157">
        <v>2007</v>
      </c>
      <c r="G51" s="158">
        <v>1.19</v>
      </c>
      <c r="H51" s="158">
        <v>3800</v>
      </c>
      <c r="I51" s="159">
        <v>1.1000000000000001</v>
      </c>
      <c r="K51" s="165">
        <f t="shared" si="11"/>
        <v>1.2104459008483774</v>
      </c>
      <c r="L51" s="166">
        <f t="shared" si="12"/>
        <v>-348.93333333333317</v>
      </c>
    </row>
    <row r="52" spans="1:12">
      <c r="A52" s="155" t="s">
        <v>227</v>
      </c>
      <c r="B52" s="156" t="s">
        <v>6</v>
      </c>
      <c r="C52" s="167">
        <v>1533</v>
      </c>
      <c r="D52" s="157">
        <v>1221.7333333333333</v>
      </c>
      <c r="E52" s="157"/>
      <c r="F52" s="157">
        <v>1533</v>
      </c>
      <c r="G52" s="158">
        <v>1.19</v>
      </c>
      <c r="H52" s="158">
        <v>2800</v>
      </c>
      <c r="I52" s="159">
        <v>1.1000000000000001</v>
      </c>
      <c r="K52" s="165">
        <f t="shared" si="11"/>
        <v>1.2547746371275783</v>
      </c>
      <c r="L52" s="166">
        <f t="shared" si="12"/>
        <v>-311.26666666666665</v>
      </c>
    </row>
    <row r="53" spans="1:12">
      <c r="A53" s="155" t="s">
        <v>228</v>
      </c>
      <c r="B53" s="156" t="s">
        <v>6</v>
      </c>
      <c r="C53" s="164">
        <v>5929.0000000000009</v>
      </c>
      <c r="D53" s="157">
        <v>5646.666666666667</v>
      </c>
      <c r="E53" s="157">
        <f t="shared" ref="E53:E67" si="14">+D53*1.05</f>
        <v>5929.0000000000009</v>
      </c>
      <c r="F53" s="157">
        <v>5066</v>
      </c>
      <c r="G53" s="158">
        <v>1</v>
      </c>
      <c r="H53" s="158">
        <v>15400</v>
      </c>
      <c r="I53" s="159">
        <v>1.1000000000000001</v>
      </c>
      <c r="K53" s="165">
        <f t="shared" si="11"/>
        <v>0.8971664698937426</v>
      </c>
      <c r="L53" s="166">
        <f t="shared" si="12"/>
        <v>580.66666666666697</v>
      </c>
    </row>
    <row r="54" spans="1:12" s="172" customFormat="1">
      <c r="A54" s="168" t="s">
        <v>229</v>
      </c>
      <c r="B54" s="169" t="s">
        <v>6</v>
      </c>
      <c r="C54" s="164">
        <v>8585.5000000000018</v>
      </c>
      <c r="D54" s="167">
        <v>8176.6666666666679</v>
      </c>
      <c r="E54" s="157">
        <f t="shared" si="14"/>
        <v>8585.5000000000018</v>
      </c>
      <c r="F54" s="157">
        <f>+D54</f>
        <v>8176.6666666666679</v>
      </c>
      <c r="G54" s="170">
        <v>1</v>
      </c>
      <c r="H54" s="170">
        <v>22300</v>
      </c>
      <c r="I54" s="171">
        <v>1.1000000000000001</v>
      </c>
      <c r="K54" s="165">
        <f t="shared" si="11"/>
        <v>1</v>
      </c>
      <c r="L54" s="166">
        <f t="shared" si="12"/>
        <v>0</v>
      </c>
    </row>
    <row r="55" spans="1:12" s="172" customFormat="1">
      <c r="A55" s="168" t="s">
        <v>230</v>
      </c>
      <c r="B55" s="169" t="s">
        <v>6</v>
      </c>
      <c r="C55" s="164">
        <v>14957.25</v>
      </c>
      <c r="D55" s="167">
        <v>14245</v>
      </c>
      <c r="E55" s="157">
        <f t="shared" si="14"/>
        <v>14957.25</v>
      </c>
      <c r="F55" s="157">
        <f t="shared" ref="F55:F59" si="15">+D55</f>
        <v>14245</v>
      </c>
      <c r="G55" s="170">
        <v>1</v>
      </c>
      <c r="H55" s="170">
        <v>38850</v>
      </c>
      <c r="I55" s="171">
        <v>1.1000000000000001</v>
      </c>
      <c r="K55" s="165">
        <f t="shared" si="11"/>
        <v>1</v>
      </c>
      <c r="L55" s="166">
        <f t="shared" si="12"/>
        <v>0</v>
      </c>
    </row>
    <row r="56" spans="1:12" s="172" customFormat="1">
      <c r="A56" s="168" t="s">
        <v>231</v>
      </c>
      <c r="B56" s="169" t="s">
        <v>6</v>
      </c>
      <c r="C56" s="164">
        <v>16709.000000000004</v>
      </c>
      <c r="D56" s="167">
        <v>15913.333333333336</v>
      </c>
      <c r="E56" s="157">
        <f t="shared" si="14"/>
        <v>16709.000000000004</v>
      </c>
      <c r="F56" s="157">
        <f t="shared" si="15"/>
        <v>15913.333333333336</v>
      </c>
      <c r="G56" s="170">
        <v>1</v>
      </c>
      <c r="H56" s="170">
        <v>43400</v>
      </c>
      <c r="I56" s="171">
        <v>1.1000000000000001</v>
      </c>
      <c r="K56" s="165">
        <f t="shared" si="11"/>
        <v>1</v>
      </c>
      <c r="L56" s="166">
        <f t="shared" si="12"/>
        <v>0</v>
      </c>
    </row>
    <row r="57" spans="1:12" s="172" customFormat="1">
      <c r="A57" s="168" t="s">
        <v>232</v>
      </c>
      <c r="B57" s="169" t="s">
        <v>6</v>
      </c>
      <c r="C57" s="164">
        <v>34284.250000000007</v>
      </c>
      <c r="D57" s="167">
        <v>32651.666666666672</v>
      </c>
      <c r="E57" s="157">
        <f t="shared" si="14"/>
        <v>34284.250000000007</v>
      </c>
      <c r="F57" s="157">
        <f t="shared" si="15"/>
        <v>32651.666666666672</v>
      </c>
      <c r="G57" s="170">
        <v>1</v>
      </c>
      <c r="H57" s="170">
        <v>89050</v>
      </c>
      <c r="I57" s="171">
        <v>1.1000000000000001</v>
      </c>
      <c r="K57" s="165">
        <f t="shared" si="11"/>
        <v>1</v>
      </c>
      <c r="L57" s="166">
        <f t="shared" si="12"/>
        <v>0</v>
      </c>
    </row>
    <row r="58" spans="1:12" s="172" customFormat="1">
      <c r="A58" s="168" t="s">
        <v>233</v>
      </c>
      <c r="B58" s="169" t="s">
        <v>6</v>
      </c>
      <c r="C58" s="164">
        <v>40309.500000000007</v>
      </c>
      <c r="D58" s="167">
        <v>38390.000000000007</v>
      </c>
      <c r="E58" s="157">
        <f t="shared" si="14"/>
        <v>40309.500000000007</v>
      </c>
      <c r="F58" s="157">
        <f t="shared" si="15"/>
        <v>38390.000000000007</v>
      </c>
      <c r="G58" s="170">
        <v>1</v>
      </c>
      <c r="H58" s="170">
        <v>104700</v>
      </c>
      <c r="I58" s="171">
        <v>1.1000000000000001</v>
      </c>
      <c r="K58" s="165">
        <f t="shared" si="11"/>
        <v>1</v>
      </c>
      <c r="L58" s="166">
        <f t="shared" si="12"/>
        <v>0</v>
      </c>
    </row>
    <row r="59" spans="1:12" s="172" customFormat="1">
      <c r="A59" s="168" t="s">
        <v>234</v>
      </c>
      <c r="B59" s="169" t="s">
        <v>183</v>
      </c>
      <c r="C59" s="164">
        <v>2310</v>
      </c>
      <c r="D59" s="167">
        <v>2200</v>
      </c>
      <c r="E59" s="157">
        <f t="shared" si="14"/>
        <v>2310</v>
      </c>
      <c r="F59" s="157">
        <f t="shared" si="15"/>
        <v>2200</v>
      </c>
      <c r="G59" s="170">
        <v>1</v>
      </c>
      <c r="H59" s="170">
        <v>2000</v>
      </c>
      <c r="I59" s="171">
        <v>1.1000000000000001</v>
      </c>
      <c r="K59" s="165">
        <f t="shared" si="11"/>
        <v>1</v>
      </c>
      <c r="L59" s="166">
        <f t="shared" si="12"/>
        <v>0</v>
      </c>
    </row>
    <row r="60" spans="1:12" s="172" customFormat="1">
      <c r="A60" s="168"/>
      <c r="B60" s="169"/>
      <c r="C60" s="167"/>
      <c r="D60" s="167"/>
      <c r="E60" s="167"/>
      <c r="F60" s="167"/>
      <c r="G60" s="170"/>
      <c r="H60" s="170"/>
      <c r="I60" s="171"/>
      <c r="K60" s="165"/>
      <c r="L60" s="166"/>
    </row>
    <row r="61" spans="1:12" s="172" customFormat="1">
      <c r="A61" s="168" t="s">
        <v>235</v>
      </c>
      <c r="B61" s="169" t="s">
        <v>236</v>
      </c>
      <c r="C61" s="164">
        <v>145638.09645000001</v>
      </c>
      <c r="D61" s="167">
        <v>138702.94899999999</v>
      </c>
      <c r="E61" s="157">
        <f t="shared" si="14"/>
        <v>145638.09645000001</v>
      </c>
      <c r="F61" s="167">
        <f>+D61</f>
        <v>138702.94899999999</v>
      </c>
      <c r="G61" s="170">
        <v>1.19</v>
      </c>
      <c r="H61" s="170">
        <v>105961</v>
      </c>
      <c r="I61" s="171">
        <v>1.1000000000000001</v>
      </c>
      <c r="K61" s="165">
        <f t="shared" ref="K61:K67" si="16">+F61/D61</f>
        <v>1</v>
      </c>
      <c r="L61" s="166">
        <f t="shared" ref="L61:L67" si="17">+IF(F61=0,0,D61-F61)</f>
        <v>0</v>
      </c>
    </row>
    <row r="62" spans="1:12">
      <c r="A62" s="155" t="s">
        <v>237</v>
      </c>
      <c r="B62" s="156" t="s">
        <v>183</v>
      </c>
      <c r="C62" s="164">
        <v>145638.09645000001</v>
      </c>
      <c r="D62" s="157">
        <v>138702.94899999999</v>
      </c>
      <c r="E62" s="157">
        <f t="shared" si="14"/>
        <v>145638.09645000001</v>
      </c>
      <c r="F62" s="157">
        <v>137900</v>
      </c>
      <c r="G62" s="158">
        <v>1.19</v>
      </c>
      <c r="H62" s="158">
        <v>105961</v>
      </c>
      <c r="I62" s="159">
        <v>1.1000000000000001</v>
      </c>
      <c r="K62" s="165">
        <f t="shared" si="16"/>
        <v>0.9942110170995716</v>
      </c>
      <c r="L62" s="166">
        <f t="shared" si="17"/>
        <v>802.94899999999325</v>
      </c>
    </row>
    <row r="63" spans="1:12" ht="36">
      <c r="A63" s="155" t="s">
        <v>238</v>
      </c>
      <c r="B63" s="156" t="s">
        <v>182</v>
      </c>
      <c r="C63" s="164">
        <v>12814.913650000002</v>
      </c>
      <c r="D63" s="157">
        <v>12204.679666666669</v>
      </c>
      <c r="E63" s="157">
        <f t="shared" si="14"/>
        <v>12814.913650000002</v>
      </c>
      <c r="F63" s="157">
        <f>+D63</f>
        <v>12204.679666666669</v>
      </c>
      <c r="G63" s="158">
        <v>1.19</v>
      </c>
      <c r="H63" s="158">
        <v>55942</v>
      </c>
      <c r="I63" s="159">
        <v>1.1000000000000001</v>
      </c>
      <c r="K63" s="165">
        <f t="shared" si="16"/>
        <v>1</v>
      </c>
      <c r="L63" s="166">
        <f t="shared" si="17"/>
        <v>0</v>
      </c>
    </row>
    <row r="64" spans="1:12" ht="36">
      <c r="A64" s="155" t="s">
        <v>239</v>
      </c>
      <c r="B64" s="156" t="s">
        <v>182</v>
      </c>
      <c r="C64" s="164">
        <v>7603.228325000001</v>
      </c>
      <c r="D64" s="157">
        <v>7241.1698333333343</v>
      </c>
      <c r="E64" s="157">
        <f t="shared" si="14"/>
        <v>7603.228325000001</v>
      </c>
      <c r="F64" s="157">
        <f t="shared" ref="F64:F65" si="18">+D64</f>
        <v>7241.1698333333343</v>
      </c>
      <c r="G64" s="158">
        <v>1.19</v>
      </c>
      <c r="H64" s="158">
        <v>33191</v>
      </c>
      <c r="I64" s="159">
        <v>1.1000000000000001</v>
      </c>
      <c r="K64" s="165">
        <f t="shared" si="16"/>
        <v>1</v>
      </c>
      <c r="L64" s="166">
        <f t="shared" si="17"/>
        <v>0</v>
      </c>
    </row>
    <row r="65" spans="1:12" ht="36">
      <c r="A65" s="155" t="s">
        <v>240</v>
      </c>
      <c r="B65" s="156" t="s">
        <v>182</v>
      </c>
      <c r="C65" s="164">
        <v>3515.6140250000003</v>
      </c>
      <c r="D65" s="157">
        <v>3348.2038333333335</v>
      </c>
      <c r="E65" s="157">
        <f t="shared" si="14"/>
        <v>3515.6140250000003</v>
      </c>
      <c r="F65" s="157">
        <f t="shared" si="18"/>
        <v>3348.2038333333335</v>
      </c>
      <c r="G65" s="158">
        <v>1.19</v>
      </c>
      <c r="H65" s="158">
        <v>15347</v>
      </c>
      <c r="I65" s="159">
        <v>1.1000000000000001</v>
      </c>
      <c r="K65" s="165">
        <f t="shared" si="16"/>
        <v>1</v>
      </c>
      <c r="L65" s="166">
        <f t="shared" si="17"/>
        <v>0</v>
      </c>
    </row>
    <row r="66" spans="1:12">
      <c r="A66" s="155" t="s">
        <v>241</v>
      </c>
      <c r="B66" s="156" t="s">
        <v>182</v>
      </c>
      <c r="C66" s="167">
        <f>+G66*H66*I66/3</f>
        <v>1497.9323333333334</v>
      </c>
      <c r="D66" s="157">
        <v>1497.9323333333334</v>
      </c>
      <c r="E66" s="157"/>
      <c r="F66" s="157">
        <v>2781</v>
      </c>
      <c r="G66" s="158">
        <v>1.19</v>
      </c>
      <c r="H66" s="158">
        <v>3433</v>
      </c>
      <c r="I66" s="159">
        <v>1.1000000000000001</v>
      </c>
      <c r="K66" s="165">
        <f t="shared" si="16"/>
        <v>1.8565591636649363</v>
      </c>
      <c r="L66" s="166">
        <f t="shared" si="17"/>
        <v>-1283.0676666666666</v>
      </c>
    </row>
    <row r="67" spans="1:12">
      <c r="A67" s="155" t="s">
        <v>242</v>
      </c>
      <c r="B67" s="156" t="s">
        <v>182</v>
      </c>
      <c r="C67" s="164">
        <v>1832.6</v>
      </c>
      <c r="D67" s="157">
        <v>1745.3333333333333</v>
      </c>
      <c r="E67" s="157">
        <f t="shared" si="14"/>
        <v>1832.6</v>
      </c>
      <c r="F67" s="157">
        <f>+D67</f>
        <v>1745.3333333333333</v>
      </c>
      <c r="G67" s="158">
        <v>1.19</v>
      </c>
      <c r="H67" s="158">
        <v>4000</v>
      </c>
      <c r="I67" s="159">
        <v>1.1000000000000001</v>
      </c>
      <c r="K67" s="165">
        <f t="shared" si="16"/>
        <v>1</v>
      </c>
      <c r="L67" s="166">
        <f t="shared" si="17"/>
        <v>0</v>
      </c>
    </row>
    <row r="68" spans="1:12">
      <c r="A68" s="155"/>
      <c r="B68" s="156"/>
      <c r="C68" s="157"/>
      <c r="D68" s="157"/>
      <c r="E68" s="157"/>
      <c r="F68" s="157"/>
      <c r="G68" s="158"/>
      <c r="H68" s="158"/>
      <c r="I68" s="159"/>
      <c r="K68" s="165"/>
      <c r="L68" s="166"/>
    </row>
    <row r="69" spans="1:12">
      <c r="A69" s="155"/>
      <c r="B69" s="156"/>
      <c r="C69" s="157"/>
      <c r="D69" s="157"/>
      <c r="E69" s="157"/>
      <c r="F69" s="157"/>
      <c r="G69" s="158"/>
      <c r="H69" s="158"/>
      <c r="I69" s="159"/>
      <c r="K69" s="165"/>
      <c r="L69" s="166"/>
    </row>
    <row r="70" spans="1:12">
      <c r="A70" s="155"/>
      <c r="B70" s="156"/>
      <c r="C70" s="157"/>
      <c r="D70" s="157"/>
      <c r="E70" s="157"/>
      <c r="F70" s="157"/>
      <c r="G70" s="158"/>
      <c r="H70" s="158"/>
      <c r="I70" s="159"/>
      <c r="K70" s="165"/>
      <c r="L70" s="166"/>
    </row>
    <row r="71" spans="1:12" ht="36">
      <c r="A71" s="155" t="s">
        <v>243</v>
      </c>
      <c r="B71" s="156" t="s">
        <v>183</v>
      </c>
      <c r="C71" s="164">
        <v>893392.50000000012</v>
      </c>
      <c r="D71" s="157">
        <v>850850.00000000012</v>
      </c>
      <c r="E71" s="157">
        <f>+D71*1.05</f>
        <v>893392.50000000012</v>
      </c>
      <c r="F71" s="157">
        <f>+D71</f>
        <v>850850.00000000012</v>
      </c>
      <c r="G71" s="158">
        <v>1.19</v>
      </c>
      <c r="H71" s="158">
        <v>650000</v>
      </c>
      <c r="I71" s="159">
        <v>1.1000000000000001</v>
      </c>
      <c r="K71" s="165">
        <f>+F71/D71</f>
        <v>1</v>
      </c>
      <c r="L71" s="166">
        <f>+IF(F71=0,0,D71-F71)</f>
        <v>0</v>
      </c>
    </row>
    <row r="72" spans="1:12" s="172" customFormat="1">
      <c r="A72" s="168" t="s">
        <v>244</v>
      </c>
      <c r="B72" s="169" t="s">
        <v>9</v>
      </c>
      <c r="C72" s="164">
        <v>93462.6</v>
      </c>
      <c r="D72" s="167">
        <v>89012</v>
      </c>
      <c r="E72" s="157">
        <f t="shared" ref="E72:E77" si="19">+D72*1.05</f>
        <v>93462.6</v>
      </c>
      <c r="F72" s="157">
        <f>+D72</f>
        <v>89012</v>
      </c>
      <c r="G72" s="170">
        <v>1.19</v>
      </c>
      <c r="H72" s="170">
        <v>68000</v>
      </c>
      <c r="I72" s="171">
        <v>1.1000000000000001</v>
      </c>
      <c r="K72" s="165">
        <f>+F72/D72</f>
        <v>1</v>
      </c>
      <c r="L72" s="166">
        <f>+IF(F72=0,0,D72-F72)</f>
        <v>0</v>
      </c>
    </row>
    <row r="73" spans="1:12">
      <c r="A73" s="155" t="s">
        <v>245</v>
      </c>
      <c r="B73" s="156" t="s">
        <v>182</v>
      </c>
      <c r="C73" s="164">
        <v>48105.750000000007</v>
      </c>
      <c r="D73" s="157">
        <v>45815.000000000007</v>
      </c>
      <c r="E73" s="157">
        <f t="shared" si="19"/>
        <v>48105.750000000007</v>
      </c>
      <c r="F73" s="157">
        <v>21000</v>
      </c>
      <c r="G73" s="158">
        <v>1.19</v>
      </c>
      <c r="H73" s="158">
        <v>35000</v>
      </c>
      <c r="I73" s="159">
        <v>1.1000000000000001</v>
      </c>
      <c r="K73" s="165">
        <f>+F73/D73</f>
        <v>0.45836516424751711</v>
      </c>
      <c r="L73" s="166">
        <f>+IF(F73=0,0,D73-F73)</f>
        <v>24815.000000000007</v>
      </c>
    </row>
    <row r="74" spans="1:12">
      <c r="A74" s="155"/>
      <c r="B74" s="156"/>
      <c r="C74" s="167"/>
      <c r="D74" s="157"/>
      <c r="E74" s="157"/>
      <c r="F74" s="157"/>
      <c r="G74" s="158"/>
      <c r="H74" s="158"/>
      <c r="I74" s="159"/>
      <c r="K74" s="165"/>
      <c r="L74" s="166"/>
    </row>
    <row r="75" spans="1:12">
      <c r="A75" s="155" t="s">
        <v>246</v>
      </c>
      <c r="B75" s="156" t="s">
        <v>183</v>
      </c>
      <c r="C75" s="164">
        <v>217506.71250000005</v>
      </c>
      <c r="D75" s="157">
        <v>207149.25000000003</v>
      </c>
      <c r="E75" s="157">
        <f t="shared" si="19"/>
        <v>217506.71250000005</v>
      </c>
      <c r="F75" s="157">
        <f>+D75</f>
        <v>207149.25000000003</v>
      </c>
      <c r="G75" s="158">
        <v>1.19</v>
      </c>
      <c r="H75" s="158">
        <v>158250</v>
      </c>
      <c r="I75" s="159">
        <v>1.1000000000000001</v>
      </c>
      <c r="K75" s="165">
        <f>+F75/D75</f>
        <v>1</v>
      </c>
      <c r="L75" s="166">
        <f>+IF(F75=0,0,D75-F75)</f>
        <v>0</v>
      </c>
    </row>
    <row r="76" spans="1:12" s="172" customFormat="1" ht="54">
      <c r="A76" s="168" t="s">
        <v>247</v>
      </c>
      <c r="B76" s="169" t="s">
        <v>183</v>
      </c>
      <c r="C76" s="164">
        <v>1786785.0000000002</v>
      </c>
      <c r="D76" s="167">
        <v>1701700.0000000002</v>
      </c>
      <c r="E76" s="157">
        <f t="shared" si="19"/>
        <v>1786785.0000000002</v>
      </c>
      <c r="F76" s="157">
        <f t="shared" ref="F76:F77" si="20">+D76</f>
        <v>1701700.0000000002</v>
      </c>
      <c r="G76" s="170">
        <v>1.19</v>
      </c>
      <c r="H76" s="170">
        <v>1300000</v>
      </c>
      <c r="I76" s="171">
        <v>1.1000000000000001</v>
      </c>
      <c r="K76" s="165">
        <f>+F76/D76</f>
        <v>1</v>
      </c>
      <c r="L76" s="166">
        <f>+IF(F76=0,0,D76-F76)</f>
        <v>0</v>
      </c>
    </row>
    <row r="77" spans="1:12">
      <c r="A77" s="155" t="s">
        <v>248</v>
      </c>
      <c r="B77" s="156" t="s">
        <v>182</v>
      </c>
      <c r="C77" s="164">
        <v>27489.000000000004</v>
      </c>
      <c r="D77" s="157">
        <v>26180.000000000004</v>
      </c>
      <c r="E77" s="157">
        <f t="shared" si="19"/>
        <v>27489.000000000004</v>
      </c>
      <c r="F77" s="157">
        <f t="shared" si="20"/>
        <v>26180.000000000004</v>
      </c>
      <c r="G77" s="158">
        <v>1.19</v>
      </c>
      <c r="H77" s="158">
        <v>20000</v>
      </c>
      <c r="I77" s="159">
        <v>1.1000000000000001</v>
      </c>
      <c r="K77" s="165">
        <f>+F77/D77</f>
        <v>1</v>
      </c>
      <c r="L77" s="166">
        <f>+IF(F77=0,0,D77-F77)</f>
        <v>0</v>
      </c>
    </row>
    <row r="78" spans="1:12">
      <c r="A78" s="155" t="s">
        <v>249</v>
      </c>
      <c r="B78" s="156" t="s">
        <v>183</v>
      </c>
      <c r="C78" s="167">
        <v>18750</v>
      </c>
      <c r="D78" s="157">
        <v>15708.000000000002</v>
      </c>
      <c r="E78" s="157"/>
      <c r="F78" s="157">
        <v>18750</v>
      </c>
      <c r="G78" s="158">
        <v>1.19</v>
      </c>
      <c r="H78" s="158">
        <v>12000</v>
      </c>
      <c r="I78" s="159">
        <v>1.1000000000000001</v>
      </c>
      <c r="K78" s="165">
        <f>+F78/D78</f>
        <v>1.1936592818945759</v>
      </c>
      <c r="L78" s="166">
        <f>+IF(F78=0,0,D78-F78)</f>
        <v>-3041.9999999999982</v>
      </c>
    </row>
    <row r="79" spans="1:12">
      <c r="A79" s="155"/>
      <c r="B79" s="156"/>
      <c r="C79" s="157"/>
      <c r="D79" s="157"/>
      <c r="E79" s="157"/>
      <c r="F79" s="157"/>
      <c r="G79" s="158"/>
      <c r="H79" s="158"/>
      <c r="I79" s="159"/>
      <c r="K79" s="165"/>
      <c r="L79" s="166"/>
    </row>
    <row r="80" spans="1:12">
      <c r="A80" s="155" t="s">
        <v>250</v>
      </c>
      <c r="B80" s="156" t="s">
        <v>183</v>
      </c>
      <c r="C80" s="164">
        <v>164934</v>
      </c>
      <c r="D80" s="157">
        <v>157080</v>
      </c>
      <c r="E80" s="157">
        <f t="shared" ref="E80:E90" si="21">+D80*1.05</f>
        <v>164934</v>
      </c>
      <c r="F80" s="157">
        <f>+D80</f>
        <v>157080</v>
      </c>
      <c r="G80" s="158">
        <v>1.19</v>
      </c>
      <c r="H80" s="158">
        <v>120000</v>
      </c>
      <c r="I80" s="159">
        <v>1.1000000000000001</v>
      </c>
      <c r="K80" s="165">
        <f t="shared" ref="K80:K86" si="22">+F80/D80</f>
        <v>1</v>
      </c>
      <c r="L80" s="166">
        <f t="shared" ref="L80:L86" si="23">+IF(F80=0,0,D80-F80)</f>
        <v>0</v>
      </c>
    </row>
    <row r="81" spans="1:12" ht="36">
      <c r="A81" s="155" t="s">
        <v>251</v>
      </c>
      <c r="B81" s="156" t="s">
        <v>183</v>
      </c>
      <c r="C81" s="164">
        <v>644617.05000000005</v>
      </c>
      <c r="D81" s="157">
        <v>613921</v>
      </c>
      <c r="E81" s="157">
        <f t="shared" si="21"/>
        <v>644617.05000000005</v>
      </c>
      <c r="F81" s="157">
        <f t="shared" ref="F81:F82" si="24">+D81</f>
        <v>613921</v>
      </c>
      <c r="G81" s="158">
        <v>1.19</v>
      </c>
      <c r="H81" s="158">
        <v>469000</v>
      </c>
      <c r="I81" s="159">
        <v>1.1000000000000001</v>
      </c>
      <c r="K81" s="165">
        <f t="shared" si="22"/>
        <v>1</v>
      </c>
      <c r="L81" s="166">
        <f t="shared" si="23"/>
        <v>0</v>
      </c>
    </row>
    <row r="82" spans="1:12" ht="36">
      <c r="A82" s="155" t="s">
        <v>252</v>
      </c>
      <c r="B82" s="156" t="s">
        <v>183</v>
      </c>
      <c r="C82" s="164">
        <v>2474010</v>
      </c>
      <c r="D82" s="157">
        <v>2356200</v>
      </c>
      <c r="E82" s="157">
        <f t="shared" si="21"/>
        <v>2474010</v>
      </c>
      <c r="F82" s="157">
        <f t="shared" si="24"/>
        <v>2356200</v>
      </c>
      <c r="G82" s="158">
        <v>1.19</v>
      </c>
      <c r="H82" s="158">
        <v>1800000</v>
      </c>
      <c r="I82" s="159">
        <v>1.1000000000000001</v>
      </c>
      <c r="K82" s="165">
        <f t="shared" si="22"/>
        <v>1</v>
      </c>
      <c r="L82" s="166">
        <f t="shared" si="23"/>
        <v>0</v>
      </c>
    </row>
    <row r="83" spans="1:12">
      <c r="A83" s="155" t="s">
        <v>253</v>
      </c>
      <c r="B83" s="156" t="s">
        <v>182</v>
      </c>
      <c r="C83" s="167"/>
      <c r="D83" s="157">
        <v>2094.4</v>
      </c>
      <c r="E83" s="157"/>
      <c r="F83" s="157">
        <v>2434</v>
      </c>
      <c r="G83" s="158">
        <v>1.19</v>
      </c>
      <c r="H83" s="158">
        <v>1600</v>
      </c>
      <c r="I83" s="159">
        <v>1.1000000000000001</v>
      </c>
      <c r="K83" s="165">
        <f t="shared" si="22"/>
        <v>1.1621466768525592</v>
      </c>
      <c r="L83" s="166">
        <f t="shared" si="23"/>
        <v>-339.59999999999991</v>
      </c>
    </row>
    <row r="84" spans="1:12" s="172" customFormat="1">
      <c r="A84" s="168" t="s">
        <v>254</v>
      </c>
      <c r="B84" s="169" t="s">
        <v>182</v>
      </c>
      <c r="C84" s="164">
        <v>18326.000000000004</v>
      </c>
      <c r="D84" s="167">
        <v>17453.333333333336</v>
      </c>
      <c r="E84" s="157">
        <f t="shared" si="21"/>
        <v>18326.000000000004</v>
      </c>
      <c r="F84" s="167">
        <v>14767</v>
      </c>
      <c r="G84" s="170">
        <v>1.19</v>
      </c>
      <c r="H84" s="170">
        <v>40000</v>
      </c>
      <c r="I84" s="171">
        <v>1.1000000000000001</v>
      </c>
      <c r="K84" s="165">
        <f t="shared" si="22"/>
        <v>0.84608479755538568</v>
      </c>
      <c r="L84" s="166">
        <f t="shared" si="23"/>
        <v>2686.3333333333358</v>
      </c>
    </row>
    <row r="85" spans="1:12" s="172" customFormat="1">
      <c r="A85" s="168" t="s">
        <v>255</v>
      </c>
      <c r="B85" s="169" t="s">
        <v>182</v>
      </c>
      <c r="C85" s="164">
        <v>42149.80000000001</v>
      </c>
      <c r="D85" s="167">
        <v>40142.666666666672</v>
      </c>
      <c r="E85" s="157">
        <f t="shared" si="21"/>
        <v>42149.80000000001</v>
      </c>
      <c r="F85" s="167">
        <f>+D85</f>
        <v>40142.666666666672</v>
      </c>
      <c r="G85" s="170">
        <v>1.19</v>
      </c>
      <c r="H85" s="170">
        <v>92000</v>
      </c>
      <c r="I85" s="171">
        <v>1.1000000000000001</v>
      </c>
      <c r="K85" s="165">
        <f t="shared" si="22"/>
        <v>1</v>
      </c>
      <c r="L85" s="166">
        <f t="shared" si="23"/>
        <v>0</v>
      </c>
    </row>
    <row r="86" spans="1:12" s="172" customFormat="1">
      <c r="A86" s="168" t="s">
        <v>256</v>
      </c>
      <c r="B86" s="169" t="s">
        <v>182</v>
      </c>
      <c r="C86" s="164">
        <v>93004.450000000012</v>
      </c>
      <c r="D86" s="167">
        <v>88575.666666666672</v>
      </c>
      <c r="E86" s="157">
        <f t="shared" si="21"/>
        <v>93004.450000000012</v>
      </c>
      <c r="F86" s="167">
        <f>+D86</f>
        <v>88575.666666666672</v>
      </c>
      <c r="G86" s="170">
        <v>1.19</v>
      </c>
      <c r="H86" s="170">
        <v>203000</v>
      </c>
      <c r="I86" s="171">
        <v>1.1000000000000001</v>
      </c>
      <c r="K86" s="165">
        <f t="shared" si="22"/>
        <v>1</v>
      </c>
      <c r="L86" s="166">
        <f t="shared" si="23"/>
        <v>0</v>
      </c>
    </row>
    <row r="87" spans="1:12">
      <c r="A87" s="155"/>
      <c r="B87" s="156"/>
      <c r="C87" s="157"/>
      <c r="D87" s="157"/>
      <c r="E87" s="157"/>
      <c r="F87" s="157"/>
      <c r="G87" s="158"/>
      <c r="H87" s="158"/>
      <c r="I87" s="159"/>
      <c r="K87" s="165"/>
      <c r="L87" s="166"/>
    </row>
    <row r="88" spans="1:12">
      <c r="A88" s="155" t="s">
        <v>257</v>
      </c>
      <c r="B88" s="156" t="s">
        <v>183</v>
      </c>
      <c r="C88" s="164">
        <v>6459.9150000000009</v>
      </c>
      <c r="D88" s="157">
        <v>6152.3</v>
      </c>
      <c r="E88" s="157">
        <f t="shared" si="21"/>
        <v>6459.9150000000009</v>
      </c>
      <c r="F88" s="157">
        <v>2150</v>
      </c>
      <c r="G88" s="158">
        <v>1.19</v>
      </c>
      <c r="H88" s="158">
        <v>4700</v>
      </c>
      <c r="I88" s="159">
        <v>1.1000000000000001</v>
      </c>
      <c r="K88" s="165">
        <f>+F88/D88</f>
        <v>0.34946280252913542</v>
      </c>
      <c r="L88" s="166">
        <f>+IF(F88=0,0,D88-F88)</f>
        <v>4002.3</v>
      </c>
    </row>
    <row r="89" spans="1:12">
      <c r="A89" s="155" t="s">
        <v>258</v>
      </c>
      <c r="B89" s="156" t="s">
        <v>183</v>
      </c>
      <c r="C89" s="164">
        <v>137445.00000000003</v>
      </c>
      <c r="D89" s="157">
        <v>130900.00000000001</v>
      </c>
      <c r="E89" s="157">
        <f t="shared" si="21"/>
        <v>137445.00000000003</v>
      </c>
      <c r="F89" s="157">
        <f>+D89</f>
        <v>130900.00000000001</v>
      </c>
      <c r="G89" s="158">
        <v>1.19</v>
      </c>
      <c r="H89" s="158">
        <v>100000</v>
      </c>
      <c r="I89" s="159">
        <v>1.1000000000000001</v>
      </c>
      <c r="K89" s="165">
        <f>+F89/D89</f>
        <v>1</v>
      </c>
      <c r="L89" s="166">
        <f>+IF(F89=0,0,D89-F89)</f>
        <v>0</v>
      </c>
    </row>
    <row r="90" spans="1:12" ht="36">
      <c r="A90" s="155" t="s">
        <v>259</v>
      </c>
      <c r="B90" s="156" t="s">
        <v>183</v>
      </c>
      <c r="C90" s="164">
        <v>164934</v>
      </c>
      <c r="D90" s="157">
        <v>157080</v>
      </c>
      <c r="E90" s="157">
        <f t="shared" si="21"/>
        <v>164934</v>
      </c>
      <c r="F90" s="157">
        <f>+D90</f>
        <v>157080</v>
      </c>
      <c r="G90" s="158">
        <v>1.19</v>
      </c>
      <c r="H90" s="158">
        <v>120000</v>
      </c>
      <c r="I90" s="159">
        <v>1.1000000000000001</v>
      </c>
      <c r="K90" s="165">
        <f>+F90/D90</f>
        <v>1</v>
      </c>
      <c r="L90" s="166">
        <f>+IF(F90=0,0,D90-F90)</f>
        <v>0</v>
      </c>
    </row>
    <row r="91" spans="1:12">
      <c r="A91" s="155"/>
      <c r="B91" s="156"/>
      <c r="C91" s="157"/>
      <c r="D91" s="157"/>
      <c r="E91" s="157"/>
      <c r="F91" s="157"/>
      <c r="G91" s="158"/>
      <c r="H91" s="158"/>
      <c r="I91" s="159"/>
      <c r="K91" s="165"/>
      <c r="L91" s="166"/>
    </row>
    <row r="92" spans="1:12">
      <c r="A92" s="155"/>
      <c r="B92" s="156"/>
      <c r="C92" s="157"/>
      <c r="D92" s="157"/>
      <c r="E92" s="157"/>
      <c r="F92" s="157"/>
      <c r="G92" s="158"/>
      <c r="H92" s="158"/>
      <c r="I92" s="159"/>
      <c r="K92" s="165"/>
      <c r="L92" s="166"/>
    </row>
    <row r="93" spans="1:12">
      <c r="A93" s="155"/>
      <c r="B93" s="156"/>
      <c r="C93" s="157"/>
      <c r="D93" s="157"/>
      <c r="E93" s="157"/>
      <c r="F93" s="157"/>
      <c r="G93" s="158"/>
      <c r="H93" s="158"/>
      <c r="I93" s="159"/>
      <c r="K93" s="165"/>
      <c r="L93" s="166"/>
    </row>
    <row r="94" spans="1:12">
      <c r="A94" s="155"/>
      <c r="B94" s="156"/>
      <c r="C94" s="157"/>
      <c r="D94" s="157"/>
      <c r="E94" s="157"/>
      <c r="F94" s="157"/>
      <c r="G94" s="158"/>
      <c r="H94" s="158"/>
      <c r="I94" s="159"/>
      <c r="K94" s="165"/>
      <c r="L94" s="166"/>
    </row>
    <row r="95" spans="1:12" s="172" customFormat="1" ht="36">
      <c r="A95" s="168" t="s">
        <v>260</v>
      </c>
      <c r="B95" s="169" t="s">
        <v>183</v>
      </c>
      <c r="C95" s="164">
        <v>3298680.0000000005</v>
      </c>
      <c r="D95" s="167">
        <v>3141600.0000000005</v>
      </c>
      <c r="E95" s="157">
        <f t="shared" ref="E95:E104" si="25">+D95*1.05</f>
        <v>3298680.0000000005</v>
      </c>
      <c r="F95" s="167">
        <f>+D95</f>
        <v>3141600.0000000005</v>
      </c>
      <c r="G95" s="170">
        <v>1.19</v>
      </c>
      <c r="H95" s="170">
        <v>2400000</v>
      </c>
      <c r="I95" s="171">
        <v>1.1000000000000001</v>
      </c>
      <c r="K95" s="165">
        <f>+F95/D95</f>
        <v>1</v>
      </c>
      <c r="L95" s="166">
        <f>+IF(F95=0,0,D95-F95)</f>
        <v>0</v>
      </c>
    </row>
    <row r="96" spans="1:12">
      <c r="A96" s="155"/>
      <c r="B96" s="156"/>
      <c r="C96" s="167"/>
      <c r="D96" s="157"/>
      <c r="E96" s="157"/>
      <c r="F96" s="157"/>
      <c r="G96" s="158"/>
      <c r="H96" s="158"/>
      <c r="I96" s="159"/>
      <c r="K96" s="165"/>
      <c r="L96" s="166"/>
    </row>
    <row r="97" spans="1:12" ht="36">
      <c r="A97" s="168" t="s">
        <v>261</v>
      </c>
      <c r="B97" s="169" t="s">
        <v>183</v>
      </c>
      <c r="C97" s="164">
        <v>13881945.000000002</v>
      </c>
      <c r="D97" s="167">
        <v>13220900.000000002</v>
      </c>
      <c r="E97" s="157">
        <f t="shared" si="25"/>
        <v>13881945.000000002</v>
      </c>
      <c r="F97" s="167">
        <f>+D97</f>
        <v>13220900.000000002</v>
      </c>
      <c r="G97" s="170">
        <v>1.19</v>
      </c>
      <c r="H97" s="173">
        <v>10100000</v>
      </c>
      <c r="I97" s="171">
        <v>1.1000000000000001</v>
      </c>
      <c r="K97" s="165">
        <f t="shared" ref="K97:K104" si="26">+F97/D97</f>
        <v>1</v>
      </c>
      <c r="L97" s="166">
        <f t="shared" ref="L97:L104" si="27">+IF(F97=0,0,D97-F97)</f>
        <v>0</v>
      </c>
    </row>
    <row r="98" spans="1:12" ht="36">
      <c r="A98" s="168" t="s">
        <v>262</v>
      </c>
      <c r="B98" s="169" t="s">
        <v>183</v>
      </c>
      <c r="C98" s="164">
        <v>334950</v>
      </c>
      <c r="D98" s="167">
        <v>319000</v>
      </c>
      <c r="E98" s="157">
        <f t="shared" si="25"/>
        <v>334950</v>
      </c>
      <c r="F98" s="167">
        <f t="shared" ref="F98:F104" si="28">+D98</f>
        <v>319000</v>
      </c>
      <c r="G98" s="170">
        <v>1</v>
      </c>
      <c r="H98" s="173">
        <v>290000</v>
      </c>
      <c r="I98" s="171">
        <v>1.1000000000000001</v>
      </c>
      <c r="K98" s="165">
        <f t="shared" si="26"/>
        <v>1</v>
      </c>
      <c r="L98" s="166">
        <f t="shared" si="27"/>
        <v>0</v>
      </c>
    </row>
    <row r="99" spans="1:12">
      <c r="A99" s="168" t="s">
        <v>263</v>
      </c>
      <c r="B99" s="169" t="s">
        <v>183</v>
      </c>
      <c r="C99" s="164">
        <v>2598750</v>
      </c>
      <c r="D99" s="167">
        <v>2475000</v>
      </c>
      <c r="E99" s="157">
        <f t="shared" si="25"/>
        <v>2598750</v>
      </c>
      <c r="F99" s="167">
        <f t="shared" si="28"/>
        <v>2475000</v>
      </c>
      <c r="G99" s="170">
        <v>1</v>
      </c>
      <c r="H99" s="173">
        <v>2250000</v>
      </c>
      <c r="I99" s="171">
        <v>1.1000000000000001</v>
      </c>
      <c r="K99" s="165">
        <f t="shared" si="26"/>
        <v>1</v>
      </c>
      <c r="L99" s="166">
        <f t="shared" si="27"/>
        <v>0</v>
      </c>
    </row>
    <row r="100" spans="1:12" s="172" customFormat="1" ht="54">
      <c r="A100" s="168" t="s">
        <v>264</v>
      </c>
      <c r="B100" s="169" t="s">
        <v>183</v>
      </c>
      <c r="C100" s="164">
        <v>32327064.000000004</v>
      </c>
      <c r="D100" s="167">
        <v>30787680.000000004</v>
      </c>
      <c r="E100" s="157">
        <f t="shared" si="25"/>
        <v>32327064.000000004</v>
      </c>
      <c r="F100" s="167">
        <f t="shared" si="28"/>
        <v>30787680.000000004</v>
      </c>
      <c r="G100" s="170">
        <v>1.19</v>
      </c>
      <c r="H100" s="173">
        <v>23520000</v>
      </c>
      <c r="I100" s="171">
        <v>1.1000000000000001</v>
      </c>
      <c r="K100" s="165">
        <f t="shared" si="26"/>
        <v>1</v>
      </c>
      <c r="L100" s="166">
        <f t="shared" si="27"/>
        <v>0</v>
      </c>
    </row>
    <row r="101" spans="1:12" s="172" customFormat="1" ht="36">
      <c r="A101" s="168" t="s">
        <v>265</v>
      </c>
      <c r="B101" s="169" t="s">
        <v>183</v>
      </c>
      <c r="C101" s="164">
        <v>6283985.4000000013</v>
      </c>
      <c r="D101" s="167">
        <v>5984748.0000000009</v>
      </c>
      <c r="E101" s="157">
        <f t="shared" si="25"/>
        <v>6283985.4000000013</v>
      </c>
      <c r="F101" s="167">
        <f t="shared" si="28"/>
        <v>5984748.0000000009</v>
      </c>
      <c r="G101" s="170">
        <v>1.19</v>
      </c>
      <c r="H101" s="173">
        <v>4572000</v>
      </c>
      <c r="I101" s="171">
        <v>1.1000000000000001</v>
      </c>
      <c r="K101" s="165">
        <f t="shared" si="26"/>
        <v>1</v>
      </c>
      <c r="L101" s="166">
        <f t="shared" si="27"/>
        <v>0</v>
      </c>
    </row>
    <row r="102" spans="1:12" s="172" customFormat="1" ht="36">
      <c r="A102" s="168" t="s">
        <v>266</v>
      </c>
      <c r="B102" s="169" t="s">
        <v>183</v>
      </c>
      <c r="C102" s="164">
        <v>6283985.4000000013</v>
      </c>
      <c r="D102" s="167">
        <v>5984748.0000000009</v>
      </c>
      <c r="E102" s="157">
        <f t="shared" si="25"/>
        <v>6283985.4000000013</v>
      </c>
      <c r="F102" s="167">
        <f t="shared" si="28"/>
        <v>5984748.0000000009</v>
      </c>
      <c r="G102" s="170">
        <v>1.19</v>
      </c>
      <c r="H102" s="173">
        <v>4572000</v>
      </c>
      <c r="I102" s="171">
        <v>1.1000000000000001</v>
      </c>
      <c r="K102" s="165">
        <f t="shared" si="26"/>
        <v>1</v>
      </c>
      <c r="L102" s="166">
        <f t="shared" si="27"/>
        <v>0</v>
      </c>
    </row>
    <row r="103" spans="1:12" s="172" customFormat="1" ht="36">
      <c r="A103" s="168" t="s">
        <v>267</v>
      </c>
      <c r="B103" s="169" t="s">
        <v>183</v>
      </c>
      <c r="C103" s="164">
        <v>4260795.0000000009</v>
      </c>
      <c r="D103" s="167">
        <v>4057900.0000000005</v>
      </c>
      <c r="E103" s="157">
        <f t="shared" si="25"/>
        <v>4260795.0000000009</v>
      </c>
      <c r="F103" s="167">
        <f t="shared" si="28"/>
        <v>4057900.0000000005</v>
      </c>
      <c r="G103" s="170">
        <v>1.19</v>
      </c>
      <c r="H103" s="173">
        <v>3100000</v>
      </c>
      <c r="I103" s="171">
        <v>1.1000000000000001</v>
      </c>
      <c r="K103" s="165">
        <f t="shared" si="26"/>
        <v>1</v>
      </c>
      <c r="L103" s="166">
        <f t="shared" si="27"/>
        <v>0</v>
      </c>
    </row>
    <row r="104" spans="1:12">
      <c r="A104" s="155" t="s">
        <v>268</v>
      </c>
      <c r="B104" s="156" t="s">
        <v>183</v>
      </c>
      <c r="C104" s="164">
        <v>164934</v>
      </c>
      <c r="D104" s="157">
        <v>157080</v>
      </c>
      <c r="E104" s="157">
        <f t="shared" si="25"/>
        <v>164934</v>
      </c>
      <c r="F104" s="167">
        <f t="shared" si="28"/>
        <v>157080</v>
      </c>
      <c r="G104" s="158">
        <v>1.19</v>
      </c>
      <c r="H104" s="158">
        <v>120000</v>
      </c>
      <c r="I104" s="159">
        <v>1.1000000000000001</v>
      </c>
      <c r="K104" s="165">
        <f t="shared" si="26"/>
        <v>1</v>
      </c>
      <c r="L104" s="166">
        <f t="shared" si="27"/>
        <v>0</v>
      </c>
    </row>
    <row r="105" spans="1:12" ht="36">
      <c r="A105" s="155" t="s">
        <v>269</v>
      </c>
      <c r="B105" s="156" t="s">
        <v>183</v>
      </c>
      <c r="C105" s="157"/>
      <c r="D105" s="157"/>
      <c r="E105" s="157"/>
      <c r="F105" s="157"/>
      <c r="G105" s="158"/>
      <c r="H105" s="158"/>
      <c r="I105" s="159"/>
      <c r="K105" s="165"/>
      <c r="L105" s="166"/>
    </row>
    <row r="106" spans="1:12" ht="72">
      <c r="A106" s="155" t="s">
        <v>270</v>
      </c>
      <c r="B106" s="156" t="s">
        <v>183</v>
      </c>
      <c r="C106" s="157" t="s">
        <v>271</v>
      </c>
      <c r="D106" s="157" t="s">
        <v>271</v>
      </c>
      <c r="E106" s="157"/>
      <c r="F106" s="157"/>
      <c r="G106" s="158"/>
      <c r="H106" s="158"/>
      <c r="I106" s="159"/>
      <c r="K106" s="165"/>
      <c r="L106" s="166"/>
    </row>
    <row r="107" spans="1:12">
      <c r="A107" s="155" t="s">
        <v>272</v>
      </c>
      <c r="B107" s="156" t="s">
        <v>182</v>
      </c>
      <c r="C107" s="164">
        <v>38565.450000000004</v>
      </c>
      <c r="D107" s="157">
        <v>36729</v>
      </c>
      <c r="E107" s="157">
        <f t="shared" ref="E107:E115" si="29">+D107*1.05</f>
        <v>38565.450000000004</v>
      </c>
      <c r="F107" s="157">
        <f>+D107</f>
        <v>36729</v>
      </c>
      <c r="G107" s="158">
        <v>1.05</v>
      </c>
      <c r="H107" s="158">
        <v>31800</v>
      </c>
      <c r="I107" s="159">
        <v>1.1000000000000001</v>
      </c>
      <c r="K107" s="165">
        <f t="shared" ref="K107:K113" si="30">+F107/D107</f>
        <v>1</v>
      </c>
      <c r="L107" s="166">
        <f t="shared" ref="L107:L113" si="31">+IF(F107=0,0,D107-F107)</f>
        <v>0</v>
      </c>
    </row>
    <row r="108" spans="1:12">
      <c r="A108" s="155" t="s">
        <v>273</v>
      </c>
      <c r="B108" s="156" t="s">
        <v>182</v>
      </c>
      <c r="C108" s="164">
        <v>24618.825000000004</v>
      </c>
      <c r="D108" s="157">
        <v>23446.500000000004</v>
      </c>
      <c r="E108" s="157">
        <f t="shared" si="29"/>
        <v>24618.825000000004</v>
      </c>
      <c r="F108" s="157">
        <f t="shared" ref="F108:F113" si="32">+D108</f>
        <v>23446.500000000004</v>
      </c>
      <c r="G108" s="158">
        <v>1.05</v>
      </c>
      <c r="H108" s="158">
        <v>20300</v>
      </c>
      <c r="I108" s="159">
        <v>1.1000000000000001</v>
      </c>
      <c r="K108" s="165">
        <f t="shared" si="30"/>
        <v>1</v>
      </c>
      <c r="L108" s="166">
        <f t="shared" si="31"/>
        <v>0</v>
      </c>
    </row>
    <row r="109" spans="1:12">
      <c r="A109" s="155" t="s">
        <v>274</v>
      </c>
      <c r="B109" s="156" t="s">
        <v>182</v>
      </c>
      <c r="C109" s="164">
        <v>19699.911000000004</v>
      </c>
      <c r="D109" s="157">
        <v>18761.820000000003</v>
      </c>
      <c r="E109" s="157">
        <f t="shared" si="29"/>
        <v>19699.911000000004</v>
      </c>
      <c r="F109" s="157">
        <f t="shared" si="32"/>
        <v>18761.820000000003</v>
      </c>
      <c r="G109" s="158">
        <v>1.05</v>
      </c>
      <c r="H109" s="158">
        <v>16244</v>
      </c>
      <c r="I109" s="159">
        <v>1.1000000000000001</v>
      </c>
      <c r="K109" s="165">
        <f t="shared" si="30"/>
        <v>1</v>
      </c>
      <c r="L109" s="166">
        <f t="shared" si="31"/>
        <v>0</v>
      </c>
    </row>
    <row r="110" spans="1:12">
      <c r="A110" s="155" t="s">
        <v>275</v>
      </c>
      <c r="B110" s="156" t="s">
        <v>182</v>
      </c>
      <c r="C110" s="164">
        <v>12055.947750000001</v>
      </c>
      <c r="D110" s="157">
        <v>11481.855000000001</v>
      </c>
      <c r="E110" s="157">
        <f t="shared" si="29"/>
        <v>12055.947750000001</v>
      </c>
      <c r="F110" s="157">
        <f t="shared" si="32"/>
        <v>11481.855000000001</v>
      </c>
      <c r="G110" s="158">
        <v>1.05</v>
      </c>
      <c r="H110" s="158">
        <v>9941</v>
      </c>
      <c r="I110" s="159">
        <v>1.1000000000000001</v>
      </c>
      <c r="K110" s="165">
        <f t="shared" si="30"/>
        <v>1</v>
      </c>
      <c r="L110" s="166">
        <f t="shared" si="31"/>
        <v>0</v>
      </c>
    </row>
    <row r="111" spans="1:12">
      <c r="A111" s="155" t="s">
        <v>276</v>
      </c>
      <c r="B111" s="156" t="s">
        <v>182</v>
      </c>
      <c r="C111" s="164">
        <v>7773.7275000000009</v>
      </c>
      <c r="D111" s="157">
        <v>7403.55</v>
      </c>
      <c r="E111" s="157">
        <f t="shared" si="29"/>
        <v>7773.7275000000009</v>
      </c>
      <c r="F111" s="157">
        <f t="shared" si="32"/>
        <v>7403.55</v>
      </c>
      <c r="G111" s="158">
        <v>1.05</v>
      </c>
      <c r="H111" s="158">
        <v>6410</v>
      </c>
      <c r="I111" s="159">
        <v>1.1000000000000001</v>
      </c>
      <c r="K111" s="165">
        <f t="shared" si="30"/>
        <v>1</v>
      </c>
      <c r="L111" s="166">
        <f t="shared" si="31"/>
        <v>0</v>
      </c>
    </row>
    <row r="112" spans="1:12">
      <c r="A112" s="155" t="s">
        <v>277</v>
      </c>
      <c r="B112" s="156" t="s">
        <v>182</v>
      </c>
      <c r="C112" s="164">
        <v>5037.7635</v>
      </c>
      <c r="D112" s="157">
        <v>4797.87</v>
      </c>
      <c r="E112" s="157">
        <f t="shared" si="29"/>
        <v>5037.7635</v>
      </c>
      <c r="F112" s="157">
        <f t="shared" si="32"/>
        <v>4797.87</v>
      </c>
      <c r="G112" s="158">
        <v>1.05</v>
      </c>
      <c r="H112" s="158">
        <v>4154</v>
      </c>
      <c r="I112" s="159">
        <v>1.1000000000000001</v>
      </c>
      <c r="K112" s="165">
        <f t="shared" si="30"/>
        <v>1</v>
      </c>
      <c r="L112" s="166">
        <f t="shared" si="31"/>
        <v>0</v>
      </c>
    </row>
    <row r="113" spans="1:12">
      <c r="A113" s="155" t="s">
        <v>278</v>
      </c>
      <c r="B113" s="156" t="s">
        <v>182</v>
      </c>
      <c r="C113" s="164">
        <v>3259.8720000000003</v>
      </c>
      <c r="D113" s="157">
        <v>3104.6400000000003</v>
      </c>
      <c r="E113" s="157">
        <f t="shared" si="29"/>
        <v>3259.8720000000003</v>
      </c>
      <c r="F113" s="157">
        <f t="shared" si="32"/>
        <v>3104.6400000000003</v>
      </c>
      <c r="G113" s="158">
        <v>1.05</v>
      </c>
      <c r="H113" s="158">
        <v>2688</v>
      </c>
      <c r="I113" s="159">
        <v>1.1000000000000001</v>
      </c>
      <c r="K113" s="165">
        <f t="shared" si="30"/>
        <v>1</v>
      </c>
      <c r="L113" s="166">
        <f t="shared" si="31"/>
        <v>0</v>
      </c>
    </row>
    <row r="114" spans="1:12">
      <c r="A114" s="155"/>
      <c r="B114" s="156"/>
      <c r="C114" s="157"/>
      <c r="D114" s="157"/>
      <c r="E114" s="157"/>
      <c r="F114" s="157"/>
      <c r="G114" s="158"/>
      <c r="H114" s="158"/>
      <c r="I114" s="159"/>
      <c r="K114" s="165"/>
      <c r="L114" s="166"/>
    </row>
    <row r="115" spans="1:12">
      <c r="A115" s="155" t="s">
        <v>279</v>
      </c>
      <c r="B115" s="156" t="s">
        <v>183</v>
      </c>
      <c r="C115" s="164">
        <v>8246.7000000000007</v>
      </c>
      <c r="D115" s="157">
        <v>7854.0000000000009</v>
      </c>
      <c r="E115" s="157">
        <f t="shared" si="29"/>
        <v>8246.7000000000007</v>
      </c>
      <c r="F115" s="157">
        <f>+D115</f>
        <v>7854.0000000000009</v>
      </c>
      <c r="G115" s="158">
        <v>1.19</v>
      </c>
      <c r="H115" s="158">
        <v>6000</v>
      </c>
      <c r="I115" s="159">
        <v>1.1000000000000001</v>
      </c>
      <c r="K115" s="165">
        <f>+F115/D115</f>
        <v>1</v>
      </c>
      <c r="L115" s="166">
        <f>+IF(F115=0,0,D115-F115)</f>
        <v>0</v>
      </c>
    </row>
    <row r="116" spans="1:12">
      <c r="A116" s="155"/>
      <c r="B116" s="156"/>
      <c r="C116" s="157"/>
      <c r="D116" s="157"/>
      <c r="E116" s="157"/>
      <c r="F116" s="157"/>
      <c r="G116" s="158"/>
      <c r="H116" s="158"/>
      <c r="I116" s="159"/>
      <c r="K116" s="165"/>
      <c r="L116" s="166"/>
    </row>
    <row r="117" spans="1:12">
      <c r="A117" s="155"/>
      <c r="B117" s="156"/>
      <c r="C117" s="157"/>
      <c r="D117" s="157"/>
      <c r="E117" s="157"/>
      <c r="F117" s="157"/>
      <c r="G117" s="158"/>
      <c r="H117" s="158"/>
      <c r="I117" s="159"/>
      <c r="K117" s="165"/>
      <c r="L117" s="166"/>
    </row>
    <row r="118" spans="1:12">
      <c r="A118" s="155"/>
      <c r="B118" s="156"/>
      <c r="C118" s="157"/>
      <c r="D118" s="157"/>
      <c r="E118" s="157"/>
      <c r="F118" s="157"/>
      <c r="G118" s="158"/>
      <c r="H118" s="158"/>
      <c r="I118" s="159"/>
      <c r="K118" s="165"/>
      <c r="L118" s="166"/>
    </row>
    <row r="119" spans="1:12">
      <c r="A119" s="155"/>
      <c r="B119" s="156"/>
      <c r="C119" s="157"/>
      <c r="D119" s="157"/>
      <c r="E119" s="157"/>
      <c r="F119" s="157"/>
      <c r="G119" s="158"/>
      <c r="H119" s="158"/>
      <c r="I119" s="159"/>
      <c r="K119" s="165"/>
      <c r="L119" s="166"/>
    </row>
    <row r="120" spans="1:12">
      <c r="A120" s="155"/>
      <c r="B120" s="156"/>
      <c r="C120" s="157"/>
      <c r="D120" s="157"/>
      <c r="E120" s="157"/>
      <c r="F120" s="157"/>
      <c r="G120" s="158"/>
      <c r="H120" s="158"/>
      <c r="I120" s="159"/>
      <c r="K120" s="165"/>
      <c r="L120" s="166"/>
    </row>
    <row r="121" spans="1:12" ht="36">
      <c r="A121" s="155" t="s">
        <v>280</v>
      </c>
      <c r="B121" s="156" t="s">
        <v>182</v>
      </c>
      <c r="C121" s="164">
        <v>11133.045000000002</v>
      </c>
      <c r="D121" s="157">
        <v>10602.900000000001</v>
      </c>
      <c r="E121" s="157">
        <f t="shared" ref="E121:E122" si="33">+D121*1.05</f>
        <v>11133.045000000002</v>
      </c>
      <c r="F121" s="157">
        <f>+D121</f>
        <v>10602.900000000001</v>
      </c>
      <c r="G121" s="158">
        <v>1.19</v>
      </c>
      <c r="H121" s="158">
        <v>8100</v>
      </c>
      <c r="I121" s="159">
        <v>1.1000000000000001</v>
      </c>
      <c r="K121" s="165">
        <f>+F121/D121</f>
        <v>1</v>
      </c>
      <c r="L121" s="166">
        <f>+IF(F121=0,0,D121-F121)</f>
        <v>0</v>
      </c>
    </row>
    <row r="122" spans="1:12" ht="36">
      <c r="A122" s="155" t="s">
        <v>281</v>
      </c>
      <c r="B122" s="156" t="s">
        <v>182</v>
      </c>
      <c r="C122" s="164">
        <v>16493.400000000001</v>
      </c>
      <c r="D122" s="157">
        <v>15708.000000000002</v>
      </c>
      <c r="E122" s="157">
        <f t="shared" si="33"/>
        <v>16493.400000000001</v>
      </c>
      <c r="F122" s="157">
        <f>+D122</f>
        <v>15708.000000000002</v>
      </c>
      <c r="G122" s="158">
        <v>1.19</v>
      </c>
      <c r="H122" s="158">
        <v>12000</v>
      </c>
      <c r="I122" s="159">
        <v>1.1000000000000001</v>
      </c>
      <c r="K122" s="165">
        <f>+F122/D122</f>
        <v>1</v>
      </c>
      <c r="L122" s="166">
        <f>+IF(F122=0,0,D122-F122)</f>
        <v>0</v>
      </c>
    </row>
    <row r="123" spans="1:12">
      <c r="A123" s="155"/>
      <c r="B123" s="156"/>
      <c r="C123" s="157"/>
      <c r="D123" s="157"/>
      <c r="E123" s="157"/>
      <c r="F123" s="157"/>
      <c r="G123" s="158"/>
      <c r="H123" s="158"/>
      <c r="I123" s="159"/>
      <c r="K123" s="165"/>
      <c r="L123" s="166"/>
    </row>
    <row r="124" spans="1:12" ht="72">
      <c r="A124" s="155" t="s">
        <v>282</v>
      </c>
      <c r="B124" s="156" t="s">
        <v>183</v>
      </c>
      <c r="C124" s="157"/>
      <c r="D124" s="157"/>
      <c r="E124" s="157"/>
      <c r="F124" s="157"/>
      <c r="G124" s="158"/>
      <c r="H124" s="158"/>
      <c r="I124" s="159"/>
      <c r="K124" s="165"/>
      <c r="L124" s="166"/>
    </row>
    <row r="125" spans="1:12" ht="216">
      <c r="A125" s="168" t="s">
        <v>283</v>
      </c>
      <c r="B125" s="156" t="s">
        <v>183</v>
      </c>
      <c r="C125" s="174">
        <v>26114550.000000004</v>
      </c>
      <c r="D125" s="175">
        <v>24871000.000000004</v>
      </c>
      <c r="E125" s="175">
        <f t="shared" ref="E125:E150" si="34">+D125*1.05</f>
        <v>26114550.000000004</v>
      </c>
      <c r="F125" s="175">
        <f>+D125</f>
        <v>24871000.000000004</v>
      </c>
      <c r="G125" s="176">
        <v>1.19</v>
      </c>
      <c r="H125" s="176">
        <v>19000000</v>
      </c>
      <c r="I125" s="177">
        <v>1.1000000000000001</v>
      </c>
      <c r="K125" s="178">
        <f>+F125/D125</f>
        <v>1</v>
      </c>
      <c r="L125" s="166">
        <f>+IF(F125=0,0,D125-F125)</f>
        <v>0</v>
      </c>
    </row>
    <row r="126" spans="1:12" ht="126">
      <c r="A126" s="168" t="s">
        <v>284</v>
      </c>
      <c r="B126" s="156" t="s">
        <v>183</v>
      </c>
      <c r="C126" s="174">
        <v>1511895</v>
      </c>
      <c r="D126" s="175">
        <v>1439900</v>
      </c>
      <c r="E126" s="175">
        <f t="shared" si="34"/>
        <v>1511895</v>
      </c>
      <c r="F126" s="175">
        <f>+D126</f>
        <v>1439900</v>
      </c>
      <c r="G126" s="176">
        <v>1.19</v>
      </c>
      <c r="H126" s="176">
        <v>1100000</v>
      </c>
      <c r="I126" s="177">
        <v>1.1000000000000001</v>
      </c>
      <c r="K126" s="165">
        <f>+F126/D126</f>
        <v>1</v>
      </c>
      <c r="L126" s="166">
        <f>+IF(F126=0,0,D126-F126)</f>
        <v>0</v>
      </c>
    </row>
    <row r="127" spans="1:12" ht="144">
      <c r="A127" s="168" t="s">
        <v>285</v>
      </c>
      <c r="B127" s="156" t="s">
        <v>183</v>
      </c>
      <c r="C127" s="174">
        <v>1718062.5000000002</v>
      </c>
      <c r="D127" s="175">
        <v>1636250.0000000002</v>
      </c>
      <c r="E127" s="175">
        <f t="shared" si="34"/>
        <v>1718062.5000000002</v>
      </c>
      <c r="F127" s="175">
        <f t="shared" ref="F127:F129" si="35">+D127</f>
        <v>1636250.0000000002</v>
      </c>
      <c r="G127" s="176">
        <v>1.19</v>
      </c>
      <c r="H127" s="176">
        <v>1250000</v>
      </c>
      <c r="I127" s="177">
        <v>1.1000000000000001</v>
      </c>
      <c r="K127" s="165">
        <f>+F127/D127</f>
        <v>1</v>
      </c>
      <c r="L127" s="166">
        <f>+IF(F127=0,0,D127-F127)</f>
        <v>0</v>
      </c>
    </row>
    <row r="128" spans="1:12" ht="144">
      <c r="A128" s="168" t="s">
        <v>286</v>
      </c>
      <c r="B128" s="156" t="s">
        <v>183</v>
      </c>
      <c r="C128" s="174">
        <v>12644940.000000002</v>
      </c>
      <c r="D128" s="175">
        <v>12042800.000000002</v>
      </c>
      <c r="E128" s="175">
        <f t="shared" si="34"/>
        <v>12644940.000000002</v>
      </c>
      <c r="F128" s="175">
        <f t="shared" si="35"/>
        <v>12042800.000000002</v>
      </c>
      <c r="G128" s="176">
        <v>1.19</v>
      </c>
      <c r="H128" s="176">
        <v>9200000</v>
      </c>
      <c r="I128" s="177">
        <v>1.1000000000000001</v>
      </c>
      <c r="K128" s="178">
        <f>+F128/D128</f>
        <v>1</v>
      </c>
      <c r="L128" s="166">
        <f>+IF(F128=0,0,D128-F128)</f>
        <v>0</v>
      </c>
    </row>
    <row r="129" spans="1:12" ht="216">
      <c r="A129" s="168" t="s">
        <v>287</v>
      </c>
      <c r="B129" s="169" t="s">
        <v>183</v>
      </c>
      <c r="C129" s="174">
        <v>71059065</v>
      </c>
      <c r="D129" s="179">
        <v>67675300</v>
      </c>
      <c r="E129" s="175">
        <f t="shared" si="34"/>
        <v>71059065</v>
      </c>
      <c r="F129" s="175">
        <f t="shared" si="35"/>
        <v>67675300</v>
      </c>
      <c r="G129" s="180">
        <v>1.19</v>
      </c>
      <c r="H129" s="180">
        <v>51700000</v>
      </c>
      <c r="I129" s="181">
        <v>1.1000000000000001</v>
      </c>
      <c r="K129" s="178">
        <f>+F129/D129</f>
        <v>1</v>
      </c>
      <c r="L129" s="166">
        <f>+IF(F129=0,0,D129-F129)</f>
        <v>0</v>
      </c>
    </row>
    <row r="130" spans="1:12">
      <c r="A130" s="155"/>
      <c r="B130" s="156"/>
      <c r="C130" s="175"/>
      <c r="D130" s="175"/>
      <c r="E130" s="175"/>
      <c r="F130" s="175"/>
      <c r="G130" s="176"/>
      <c r="H130" s="176"/>
      <c r="I130" s="177"/>
      <c r="K130" s="165"/>
      <c r="L130" s="166"/>
    </row>
    <row r="131" spans="1:12" ht="36">
      <c r="A131" s="155" t="s">
        <v>288</v>
      </c>
      <c r="B131" s="156" t="s">
        <v>183</v>
      </c>
      <c r="C131" s="174">
        <v>412648.23600000009</v>
      </c>
      <c r="D131" s="175">
        <v>392998.32000000007</v>
      </c>
      <c r="E131" s="175">
        <f t="shared" si="34"/>
        <v>412648.23600000009</v>
      </c>
      <c r="F131" s="175">
        <f>+D131</f>
        <v>392998.32000000007</v>
      </c>
      <c r="G131" s="176">
        <v>1.1000000000000001</v>
      </c>
      <c r="H131" s="176">
        <v>324792</v>
      </c>
      <c r="I131" s="177">
        <v>1.1000000000000001</v>
      </c>
      <c r="J131" s="182"/>
      <c r="K131" s="165">
        <f t="shared" ref="K131:K139" si="36">+F131/D131</f>
        <v>1</v>
      </c>
      <c r="L131" s="166">
        <f t="shared" ref="L131:L139" si="37">+IF(F131=0,0,D131-F131)</f>
        <v>0</v>
      </c>
    </row>
    <row r="132" spans="1:12" ht="36">
      <c r="A132" s="155" t="s">
        <v>289</v>
      </c>
      <c r="B132" s="156" t="s">
        <v>183</v>
      </c>
      <c r="C132" s="174">
        <v>398242.0365000001</v>
      </c>
      <c r="D132" s="175">
        <v>379278.13000000006</v>
      </c>
      <c r="E132" s="175">
        <f t="shared" si="34"/>
        <v>398242.0365000001</v>
      </c>
      <c r="F132" s="175">
        <f t="shared" ref="F132:F135" si="38">+D132</f>
        <v>379278.13000000006</v>
      </c>
      <c r="G132" s="176">
        <v>1.1000000000000001</v>
      </c>
      <c r="H132" s="176">
        <v>313453</v>
      </c>
      <c r="I132" s="177">
        <v>1.1000000000000001</v>
      </c>
      <c r="J132" s="182"/>
      <c r="K132" s="165">
        <f t="shared" si="36"/>
        <v>1</v>
      </c>
      <c r="L132" s="166">
        <f t="shared" si="37"/>
        <v>0</v>
      </c>
    </row>
    <row r="133" spans="1:12" ht="36">
      <c r="A133" s="155" t="s">
        <v>290</v>
      </c>
      <c r="B133" s="156" t="s">
        <v>183</v>
      </c>
      <c r="C133" s="174">
        <v>335843.97000000003</v>
      </c>
      <c r="D133" s="175">
        <v>319851.40000000002</v>
      </c>
      <c r="E133" s="175">
        <f t="shared" si="34"/>
        <v>335843.97000000003</v>
      </c>
      <c r="F133" s="175">
        <f t="shared" si="38"/>
        <v>319851.40000000002</v>
      </c>
      <c r="G133" s="176">
        <v>1.1000000000000001</v>
      </c>
      <c r="H133" s="176">
        <v>264340</v>
      </c>
      <c r="I133" s="177">
        <v>1.1000000000000001</v>
      </c>
      <c r="J133" s="182"/>
      <c r="K133" s="165">
        <f t="shared" si="36"/>
        <v>1</v>
      </c>
      <c r="L133" s="166">
        <f t="shared" si="37"/>
        <v>0</v>
      </c>
    </row>
    <row r="134" spans="1:12" ht="36">
      <c r="A134" s="155" t="s">
        <v>291</v>
      </c>
      <c r="B134" s="156" t="s">
        <v>183</v>
      </c>
      <c r="C134" s="174">
        <v>302850.35550000006</v>
      </c>
      <c r="D134" s="175">
        <v>288428.91000000003</v>
      </c>
      <c r="E134" s="175">
        <f t="shared" si="34"/>
        <v>302850.35550000006</v>
      </c>
      <c r="F134" s="175">
        <f t="shared" si="38"/>
        <v>288428.91000000003</v>
      </c>
      <c r="G134" s="176">
        <v>1.1000000000000001</v>
      </c>
      <c r="H134" s="176">
        <v>238371</v>
      </c>
      <c r="I134" s="177">
        <v>1.1000000000000001</v>
      </c>
      <c r="J134" s="182"/>
      <c r="K134" s="165">
        <f t="shared" si="36"/>
        <v>1</v>
      </c>
      <c r="L134" s="166">
        <f t="shared" si="37"/>
        <v>0</v>
      </c>
    </row>
    <row r="135" spans="1:12" ht="36">
      <c r="A135" s="155" t="s">
        <v>292</v>
      </c>
      <c r="B135" s="156" t="s">
        <v>183</v>
      </c>
      <c r="C135" s="174">
        <v>244724.98050000003</v>
      </c>
      <c r="D135" s="175">
        <v>233071.41000000003</v>
      </c>
      <c r="E135" s="175">
        <f t="shared" si="34"/>
        <v>244724.98050000003</v>
      </c>
      <c r="F135" s="175">
        <f t="shared" si="38"/>
        <v>233071.41000000003</v>
      </c>
      <c r="G135" s="176">
        <v>1.1000000000000001</v>
      </c>
      <c r="H135" s="176">
        <v>192621</v>
      </c>
      <c r="I135" s="177">
        <v>1.1000000000000001</v>
      </c>
      <c r="J135" s="182"/>
      <c r="K135" s="165">
        <f t="shared" si="36"/>
        <v>1</v>
      </c>
      <c r="L135" s="166">
        <f t="shared" si="37"/>
        <v>0</v>
      </c>
    </row>
    <row r="136" spans="1:12" ht="36">
      <c r="A136" s="168" t="s">
        <v>293</v>
      </c>
      <c r="B136" s="156" t="s">
        <v>183</v>
      </c>
      <c r="C136" s="174">
        <v>196927.50000000003</v>
      </c>
      <c r="D136" s="175">
        <v>187550.00000000003</v>
      </c>
      <c r="E136" s="175">
        <f t="shared" si="34"/>
        <v>196927.50000000003</v>
      </c>
      <c r="F136" s="175">
        <v>150703</v>
      </c>
      <c r="G136" s="176">
        <v>1.1000000000000001</v>
      </c>
      <c r="H136" s="176">
        <v>155000</v>
      </c>
      <c r="I136" s="177">
        <v>1.1000000000000001</v>
      </c>
      <c r="K136" s="165">
        <f t="shared" si="36"/>
        <v>0.80353505731804842</v>
      </c>
      <c r="L136" s="166">
        <f t="shared" si="37"/>
        <v>36847.000000000029</v>
      </c>
    </row>
    <row r="137" spans="1:12">
      <c r="A137" s="155" t="s">
        <v>294</v>
      </c>
      <c r="B137" s="156" t="s">
        <v>183</v>
      </c>
      <c r="C137" s="174">
        <v>13607.055</v>
      </c>
      <c r="D137" s="175">
        <v>12959.1</v>
      </c>
      <c r="E137" s="175">
        <f t="shared" si="34"/>
        <v>13607.055</v>
      </c>
      <c r="F137" s="175">
        <v>11500</v>
      </c>
      <c r="G137" s="176">
        <v>1.19</v>
      </c>
      <c r="H137" s="176">
        <v>9900</v>
      </c>
      <c r="I137" s="177">
        <v>1.1000000000000001</v>
      </c>
      <c r="K137" s="165">
        <f t="shared" si="36"/>
        <v>0.88740730451960392</v>
      </c>
      <c r="L137" s="166">
        <f t="shared" si="37"/>
        <v>1459.1000000000004</v>
      </c>
    </row>
    <row r="138" spans="1:12">
      <c r="A138" s="155" t="s">
        <v>295</v>
      </c>
      <c r="B138" s="156" t="s">
        <v>182</v>
      </c>
      <c r="C138" s="174">
        <v>3848.4600000000005</v>
      </c>
      <c r="D138" s="175">
        <v>3665.2000000000003</v>
      </c>
      <c r="E138" s="175">
        <f t="shared" si="34"/>
        <v>3848.4600000000005</v>
      </c>
      <c r="F138" s="175"/>
      <c r="G138" s="176">
        <v>1.19</v>
      </c>
      <c r="H138" s="176">
        <v>2800</v>
      </c>
      <c r="I138" s="177">
        <v>1.1000000000000001</v>
      </c>
      <c r="K138" s="165">
        <f t="shared" si="36"/>
        <v>0</v>
      </c>
      <c r="L138" s="166">
        <f t="shared" si="37"/>
        <v>0</v>
      </c>
    </row>
    <row r="139" spans="1:12">
      <c r="A139" s="155" t="s">
        <v>296</v>
      </c>
      <c r="B139" s="156" t="s">
        <v>183</v>
      </c>
      <c r="C139" s="174">
        <v>1374.45</v>
      </c>
      <c r="D139" s="175">
        <v>1309</v>
      </c>
      <c r="E139" s="175">
        <f t="shared" si="34"/>
        <v>1374.45</v>
      </c>
      <c r="F139" s="175">
        <v>750</v>
      </c>
      <c r="G139" s="176">
        <v>1.19</v>
      </c>
      <c r="H139" s="176">
        <v>1000</v>
      </c>
      <c r="I139" s="177">
        <v>1.1000000000000001</v>
      </c>
      <c r="K139" s="165">
        <f t="shared" si="36"/>
        <v>0.57295645530939654</v>
      </c>
      <c r="L139" s="166">
        <f t="shared" si="37"/>
        <v>559</v>
      </c>
    </row>
    <row r="140" spans="1:12">
      <c r="A140" s="155"/>
      <c r="B140" s="156"/>
      <c r="C140" s="157"/>
      <c r="D140" s="157"/>
      <c r="E140" s="157"/>
      <c r="F140" s="157"/>
      <c r="G140" s="158"/>
      <c r="H140" s="158"/>
      <c r="I140" s="159"/>
      <c r="K140" s="165"/>
      <c r="L140" s="166"/>
    </row>
    <row r="141" spans="1:12">
      <c r="A141" s="155" t="s">
        <v>297</v>
      </c>
      <c r="B141" s="156" t="s">
        <v>183</v>
      </c>
      <c r="C141" s="164">
        <v>49480.200000000012</v>
      </c>
      <c r="D141" s="157">
        <v>47124.000000000007</v>
      </c>
      <c r="E141" s="175">
        <f t="shared" si="34"/>
        <v>49480.200000000012</v>
      </c>
      <c r="F141" s="157">
        <f>+D141</f>
        <v>47124.000000000007</v>
      </c>
      <c r="G141" s="158">
        <v>1.19</v>
      </c>
      <c r="H141" s="158">
        <v>36000</v>
      </c>
      <c r="I141" s="159">
        <v>1.1000000000000001</v>
      </c>
      <c r="K141" s="165">
        <f t="shared" ref="K141:K148" si="39">+F141/D141</f>
        <v>1</v>
      </c>
      <c r="L141" s="166">
        <f t="shared" ref="L141:L148" si="40">+IF(F141=0,0,D141-F141)</f>
        <v>0</v>
      </c>
    </row>
    <row r="142" spans="1:12">
      <c r="A142" s="155" t="s">
        <v>298</v>
      </c>
      <c r="B142" s="156" t="s">
        <v>183</v>
      </c>
      <c r="C142" s="164">
        <v>30237.900000000005</v>
      </c>
      <c r="D142" s="157">
        <v>28798.000000000004</v>
      </c>
      <c r="E142" s="175">
        <f t="shared" si="34"/>
        <v>30237.900000000005</v>
      </c>
      <c r="F142" s="157">
        <f t="shared" ref="F142:F148" si="41">+D142</f>
        <v>28798.000000000004</v>
      </c>
      <c r="G142" s="158">
        <v>1.19</v>
      </c>
      <c r="H142" s="158">
        <v>22000</v>
      </c>
      <c r="I142" s="159">
        <v>1.1000000000000001</v>
      </c>
      <c r="K142" s="165">
        <f t="shared" si="39"/>
        <v>1</v>
      </c>
      <c r="L142" s="166">
        <f t="shared" si="40"/>
        <v>0</v>
      </c>
    </row>
    <row r="143" spans="1:12">
      <c r="A143" s="155" t="s">
        <v>299</v>
      </c>
      <c r="B143" s="156" t="s">
        <v>183</v>
      </c>
      <c r="C143" s="164">
        <v>2748.9</v>
      </c>
      <c r="D143" s="157">
        <v>2618</v>
      </c>
      <c r="E143" s="175">
        <f t="shared" si="34"/>
        <v>2748.9</v>
      </c>
      <c r="F143" s="157">
        <f t="shared" si="41"/>
        <v>2618</v>
      </c>
      <c r="G143" s="158">
        <v>1.19</v>
      </c>
      <c r="H143" s="158">
        <v>2000</v>
      </c>
      <c r="I143" s="159">
        <v>1.1000000000000001</v>
      </c>
      <c r="K143" s="165">
        <f t="shared" si="39"/>
        <v>1</v>
      </c>
      <c r="L143" s="166">
        <f t="shared" si="40"/>
        <v>0</v>
      </c>
    </row>
    <row r="144" spans="1:12">
      <c r="A144" s="155" t="s">
        <v>300</v>
      </c>
      <c r="B144" s="156" t="s">
        <v>183</v>
      </c>
      <c r="C144" s="164">
        <v>1649.3400000000004</v>
      </c>
      <c r="D144" s="157">
        <v>1570.8000000000002</v>
      </c>
      <c r="E144" s="175">
        <f t="shared" si="34"/>
        <v>1649.3400000000004</v>
      </c>
      <c r="F144" s="157">
        <f t="shared" si="41"/>
        <v>1570.8000000000002</v>
      </c>
      <c r="G144" s="158">
        <v>1.19</v>
      </c>
      <c r="H144" s="158">
        <v>1200</v>
      </c>
      <c r="I144" s="159">
        <v>1.1000000000000001</v>
      </c>
      <c r="K144" s="165">
        <f t="shared" si="39"/>
        <v>1</v>
      </c>
      <c r="L144" s="166">
        <f t="shared" si="40"/>
        <v>0</v>
      </c>
    </row>
    <row r="145" spans="1:12">
      <c r="A145" s="155" t="s">
        <v>301</v>
      </c>
      <c r="B145" s="156" t="s">
        <v>183</v>
      </c>
      <c r="C145" s="164">
        <v>8246.7000000000007</v>
      </c>
      <c r="D145" s="157">
        <v>7854.0000000000009</v>
      </c>
      <c r="E145" s="175">
        <f t="shared" si="34"/>
        <v>8246.7000000000007</v>
      </c>
      <c r="F145" s="157">
        <f t="shared" si="41"/>
        <v>7854.0000000000009</v>
      </c>
      <c r="G145" s="158">
        <v>1.19</v>
      </c>
      <c r="H145" s="158">
        <v>6000</v>
      </c>
      <c r="I145" s="159">
        <v>1.1000000000000001</v>
      </c>
      <c r="K145" s="165">
        <f t="shared" si="39"/>
        <v>1</v>
      </c>
      <c r="L145" s="166">
        <f t="shared" si="40"/>
        <v>0</v>
      </c>
    </row>
    <row r="146" spans="1:12">
      <c r="A146" s="155" t="s">
        <v>302</v>
      </c>
      <c r="B146" s="156" t="s">
        <v>182</v>
      </c>
      <c r="C146" s="164">
        <v>3436.1250000000005</v>
      </c>
      <c r="D146" s="157">
        <v>3272.5000000000005</v>
      </c>
      <c r="E146" s="175">
        <f t="shared" si="34"/>
        <v>3436.1250000000005</v>
      </c>
      <c r="F146" s="157">
        <f t="shared" si="41"/>
        <v>3272.5000000000005</v>
      </c>
      <c r="G146" s="158">
        <v>1.19</v>
      </c>
      <c r="H146" s="158">
        <v>2500</v>
      </c>
      <c r="I146" s="159">
        <v>1.1000000000000001</v>
      </c>
      <c r="K146" s="165">
        <f t="shared" si="39"/>
        <v>1</v>
      </c>
      <c r="L146" s="166">
        <f t="shared" si="40"/>
        <v>0</v>
      </c>
    </row>
    <row r="147" spans="1:12">
      <c r="A147" s="155" t="s">
        <v>303</v>
      </c>
      <c r="B147" s="156" t="s">
        <v>183</v>
      </c>
      <c r="C147" s="164">
        <v>19242.3</v>
      </c>
      <c r="D147" s="157">
        <v>18326</v>
      </c>
      <c r="E147" s="175">
        <f t="shared" si="34"/>
        <v>19242.3</v>
      </c>
      <c r="F147" s="157">
        <f t="shared" si="41"/>
        <v>18326</v>
      </c>
      <c r="G147" s="158">
        <v>1.19</v>
      </c>
      <c r="H147" s="158">
        <v>14000</v>
      </c>
      <c r="I147" s="159">
        <v>1.1000000000000001</v>
      </c>
      <c r="K147" s="165">
        <f t="shared" si="39"/>
        <v>1</v>
      </c>
      <c r="L147" s="166">
        <f t="shared" si="40"/>
        <v>0</v>
      </c>
    </row>
    <row r="148" spans="1:12">
      <c r="A148" s="155" t="s">
        <v>304</v>
      </c>
      <c r="B148" s="156" t="s">
        <v>183</v>
      </c>
      <c r="C148" s="164">
        <v>3848.4600000000005</v>
      </c>
      <c r="D148" s="157">
        <v>3665.2000000000003</v>
      </c>
      <c r="E148" s="175">
        <f t="shared" si="34"/>
        <v>3848.4600000000005</v>
      </c>
      <c r="F148" s="157">
        <f t="shared" si="41"/>
        <v>3665.2000000000003</v>
      </c>
      <c r="G148" s="158">
        <v>1.19</v>
      </c>
      <c r="H148" s="158">
        <v>2800</v>
      </c>
      <c r="I148" s="159">
        <v>1.1000000000000001</v>
      </c>
      <c r="K148" s="165">
        <f t="shared" si="39"/>
        <v>1</v>
      </c>
      <c r="L148" s="166">
        <f t="shared" si="40"/>
        <v>0</v>
      </c>
    </row>
    <row r="149" spans="1:12">
      <c r="A149" s="155"/>
      <c r="B149" s="156"/>
      <c r="C149" s="157"/>
      <c r="D149" s="157"/>
      <c r="E149" s="157"/>
      <c r="F149" s="157"/>
      <c r="G149" s="158"/>
      <c r="H149" s="158"/>
      <c r="I149" s="159"/>
      <c r="K149" s="165"/>
      <c r="L149" s="166"/>
    </row>
    <row r="150" spans="1:12">
      <c r="A150" s="155" t="s">
        <v>305</v>
      </c>
      <c r="B150" s="156" t="s">
        <v>183</v>
      </c>
      <c r="C150" s="164">
        <v>534661.05000000005</v>
      </c>
      <c r="D150" s="157">
        <v>509201.00000000006</v>
      </c>
      <c r="E150" s="175">
        <f t="shared" si="34"/>
        <v>534661.05000000005</v>
      </c>
      <c r="F150" s="157">
        <f>+D150</f>
        <v>509201.00000000006</v>
      </c>
      <c r="G150" s="158">
        <v>1.19</v>
      </c>
      <c r="H150" s="158">
        <v>389000</v>
      </c>
      <c r="I150" s="159">
        <v>1.1000000000000001</v>
      </c>
      <c r="K150" s="165">
        <f>+F150/D150</f>
        <v>1</v>
      </c>
      <c r="L150" s="166">
        <f>+IF(F150=0,0,D150-F150)</f>
        <v>0</v>
      </c>
    </row>
    <row r="151" spans="1:12">
      <c r="A151" s="155"/>
      <c r="B151" s="156"/>
      <c r="C151" s="157"/>
      <c r="D151" s="157"/>
      <c r="E151" s="157"/>
      <c r="F151" s="157"/>
      <c r="G151" s="158"/>
      <c r="H151" s="158"/>
      <c r="I151" s="159"/>
      <c r="K151" s="165"/>
      <c r="L151" s="166"/>
    </row>
    <row r="152" spans="1:12">
      <c r="A152" s="155"/>
      <c r="B152" s="156"/>
      <c r="C152" s="157"/>
      <c r="D152" s="157"/>
      <c r="E152" s="157"/>
      <c r="F152" s="157"/>
      <c r="G152" s="158"/>
      <c r="H152" s="158"/>
      <c r="I152" s="159"/>
      <c r="K152" s="165"/>
      <c r="L152" s="166"/>
    </row>
    <row r="153" spans="1:12">
      <c r="A153" s="155" t="s">
        <v>306</v>
      </c>
      <c r="B153" s="156" t="s">
        <v>183</v>
      </c>
      <c r="C153" s="164">
        <v>109956.00000000001</v>
      </c>
      <c r="D153" s="157">
        <v>104720.00000000001</v>
      </c>
      <c r="E153" s="175">
        <f t="shared" ref="E153:E200" si="42">+D153*1.05</f>
        <v>109956.00000000001</v>
      </c>
      <c r="F153" s="157">
        <f>+D153</f>
        <v>104720.00000000001</v>
      </c>
      <c r="G153" s="158">
        <v>1.19</v>
      </c>
      <c r="H153" s="158">
        <v>80000</v>
      </c>
      <c r="I153" s="159">
        <v>1.1000000000000001</v>
      </c>
      <c r="K153" s="165">
        <f t="shared" ref="K153:K163" si="43">+F153/D153</f>
        <v>1</v>
      </c>
      <c r="L153" s="166">
        <f t="shared" ref="L153:L163" si="44">+IF(F153=0,0,D153-F153)</f>
        <v>0</v>
      </c>
    </row>
    <row r="154" spans="1:12" ht="36">
      <c r="A154" s="155" t="s">
        <v>307</v>
      </c>
      <c r="B154" s="156" t="s">
        <v>183</v>
      </c>
      <c r="C154" s="164">
        <v>116828.25000000001</v>
      </c>
      <c r="D154" s="157">
        <v>111265.00000000001</v>
      </c>
      <c r="E154" s="175">
        <f t="shared" si="42"/>
        <v>116828.25000000001</v>
      </c>
      <c r="F154" s="157">
        <f t="shared" ref="F154:F163" si="45">+D154</f>
        <v>111265.00000000001</v>
      </c>
      <c r="G154" s="158">
        <v>1.19</v>
      </c>
      <c r="H154" s="158">
        <v>85000</v>
      </c>
      <c r="I154" s="159">
        <v>1.1000000000000001</v>
      </c>
      <c r="K154" s="165">
        <f t="shared" si="43"/>
        <v>1</v>
      </c>
      <c r="L154" s="166">
        <f t="shared" si="44"/>
        <v>0</v>
      </c>
    </row>
    <row r="155" spans="1:12" ht="24.75" customHeight="1">
      <c r="A155" s="155" t="s">
        <v>308</v>
      </c>
      <c r="B155" s="156" t="s">
        <v>183</v>
      </c>
      <c r="C155" s="164">
        <v>401339.40000000008</v>
      </c>
      <c r="D155" s="157">
        <v>382228.00000000006</v>
      </c>
      <c r="E155" s="175">
        <f t="shared" si="42"/>
        <v>401339.40000000008</v>
      </c>
      <c r="F155" s="157">
        <f t="shared" si="45"/>
        <v>382228.00000000006</v>
      </c>
      <c r="G155" s="158">
        <v>1.19</v>
      </c>
      <c r="H155" s="158">
        <v>292000</v>
      </c>
      <c r="I155" s="159">
        <v>1.1000000000000001</v>
      </c>
      <c r="K155" s="165">
        <f t="shared" si="43"/>
        <v>1</v>
      </c>
      <c r="L155" s="166">
        <f t="shared" si="44"/>
        <v>0</v>
      </c>
    </row>
    <row r="156" spans="1:12" ht="24.75" customHeight="1">
      <c r="A156" s="155" t="s">
        <v>309</v>
      </c>
      <c r="B156" s="156" t="s">
        <v>183</v>
      </c>
      <c r="C156" s="164">
        <v>131947.20000000001</v>
      </c>
      <c r="D156" s="157">
        <v>125664.00000000001</v>
      </c>
      <c r="E156" s="175">
        <f t="shared" si="42"/>
        <v>131947.20000000001</v>
      </c>
      <c r="F156" s="157">
        <f t="shared" si="45"/>
        <v>125664.00000000001</v>
      </c>
      <c r="G156" s="158">
        <v>1.19</v>
      </c>
      <c r="H156" s="158">
        <v>96000</v>
      </c>
      <c r="I156" s="159">
        <v>1.1000000000000001</v>
      </c>
      <c r="K156" s="165">
        <f t="shared" si="43"/>
        <v>1</v>
      </c>
      <c r="L156" s="166">
        <f t="shared" si="44"/>
        <v>0</v>
      </c>
    </row>
    <row r="157" spans="1:12" ht="24.75" customHeight="1">
      <c r="A157" s="155" t="s">
        <v>310</v>
      </c>
      <c r="B157" s="156" t="s">
        <v>183</v>
      </c>
      <c r="C157" s="164">
        <v>142942.80000000002</v>
      </c>
      <c r="D157" s="157">
        <v>136136</v>
      </c>
      <c r="E157" s="175">
        <f t="shared" si="42"/>
        <v>142942.80000000002</v>
      </c>
      <c r="F157" s="157">
        <f t="shared" si="45"/>
        <v>136136</v>
      </c>
      <c r="G157" s="158">
        <v>1.19</v>
      </c>
      <c r="H157" s="158">
        <v>104000</v>
      </c>
      <c r="I157" s="159">
        <v>1.1000000000000001</v>
      </c>
      <c r="K157" s="165">
        <f t="shared" si="43"/>
        <v>1</v>
      </c>
      <c r="L157" s="166">
        <f t="shared" si="44"/>
        <v>0</v>
      </c>
    </row>
    <row r="158" spans="1:12" ht="24.75" customHeight="1">
      <c r="A158" s="155" t="s">
        <v>311</v>
      </c>
      <c r="B158" s="156" t="s">
        <v>183</v>
      </c>
      <c r="C158" s="164">
        <v>2474010</v>
      </c>
      <c r="D158" s="157">
        <v>2356200</v>
      </c>
      <c r="E158" s="175">
        <f t="shared" si="42"/>
        <v>2474010</v>
      </c>
      <c r="F158" s="157">
        <f t="shared" si="45"/>
        <v>2356200</v>
      </c>
      <c r="G158" s="158">
        <v>1.19</v>
      </c>
      <c r="H158" s="158">
        <v>1800000</v>
      </c>
      <c r="I158" s="159">
        <v>1.1000000000000001</v>
      </c>
      <c r="K158" s="165">
        <f t="shared" si="43"/>
        <v>1</v>
      </c>
      <c r="L158" s="166">
        <f t="shared" si="44"/>
        <v>0</v>
      </c>
    </row>
    <row r="159" spans="1:12" ht="24.75" customHeight="1">
      <c r="A159" s="155" t="s">
        <v>312</v>
      </c>
      <c r="B159" s="156" t="s">
        <v>183</v>
      </c>
      <c r="C159" s="164">
        <v>134696.10000000003</v>
      </c>
      <c r="D159" s="157">
        <v>128282.00000000001</v>
      </c>
      <c r="E159" s="175">
        <f t="shared" si="42"/>
        <v>134696.10000000003</v>
      </c>
      <c r="F159" s="157">
        <f t="shared" si="45"/>
        <v>128282.00000000001</v>
      </c>
      <c r="G159" s="158">
        <v>1.19</v>
      </c>
      <c r="H159" s="158">
        <v>98000</v>
      </c>
      <c r="I159" s="159">
        <v>1.1000000000000001</v>
      </c>
      <c r="K159" s="165">
        <f t="shared" si="43"/>
        <v>1</v>
      </c>
      <c r="L159" s="166">
        <f t="shared" si="44"/>
        <v>0</v>
      </c>
    </row>
    <row r="160" spans="1:12" ht="24.75" customHeight="1">
      <c r="A160" s="155" t="s">
        <v>313</v>
      </c>
      <c r="B160" s="156" t="s">
        <v>183</v>
      </c>
      <c r="C160" s="164">
        <v>206167.50000000003</v>
      </c>
      <c r="D160" s="157">
        <v>196350.00000000003</v>
      </c>
      <c r="E160" s="175">
        <f t="shared" si="42"/>
        <v>206167.50000000003</v>
      </c>
      <c r="F160" s="157">
        <f t="shared" si="45"/>
        <v>196350.00000000003</v>
      </c>
      <c r="G160" s="158">
        <v>1.19</v>
      </c>
      <c r="H160" s="158">
        <v>150000</v>
      </c>
      <c r="I160" s="159">
        <v>1.1000000000000001</v>
      </c>
      <c r="K160" s="165">
        <f t="shared" si="43"/>
        <v>1</v>
      </c>
      <c r="L160" s="166">
        <f t="shared" si="44"/>
        <v>0</v>
      </c>
    </row>
    <row r="161" spans="1:12" ht="24.75" customHeight="1">
      <c r="A161" s="155" t="s">
        <v>314</v>
      </c>
      <c r="B161" s="156" t="s">
        <v>183</v>
      </c>
      <c r="C161" s="164">
        <v>261145.50000000003</v>
      </c>
      <c r="D161" s="157">
        <v>248710.00000000003</v>
      </c>
      <c r="E161" s="175">
        <f t="shared" si="42"/>
        <v>261145.50000000003</v>
      </c>
      <c r="F161" s="157">
        <f t="shared" si="45"/>
        <v>248710.00000000003</v>
      </c>
      <c r="G161" s="158">
        <v>1.19</v>
      </c>
      <c r="H161" s="158">
        <v>190000</v>
      </c>
      <c r="I161" s="159">
        <v>1.1000000000000001</v>
      </c>
      <c r="K161" s="165">
        <f t="shared" si="43"/>
        <v>1</v>
      </c>
      <c r="L161" s="166">
        <f t="shared" si="44"/>
        <v>0</v>
      </c>
    </row>
    <row r="162" spans="1:12" ht="38.25" customHeight="1">
      <c r="A162" s="155" t="s">
        <v>315</v>
      </c>
      <c r="B162" s="156" t="s">
        <v>183</v>
      </c>
      <c r="C162" s="164">
        <v>409586.10000000009</v>
      </c>
      <c r="D162" s="157">
        <v>390082.00000000006</v>
      </c>
      <c r="E162" s="175">
        <f t="shared" si="42"/>
        <v>409586.10000000009</v>
      </c>
      <c r="F162" s="157">
        <f t="shared" si="45"/>
        <v>390082.00000000006</v>
      </c>
      <c r="G162" s="158">
        <v>1.19</v>
      </c>
      <c r="H162" s="158">
        <v>298000</v>
      </c>
      <c r="I162" s="159">
        <v>1.1000000000000001</v>
      </c>
      <c r="K162" s="165">
        <f t="shared" si="43"/>
        <v>1</v>
      </c>
      <c r="L162" s="166">
        <f t="shared" si="44"/>
        <v>0</v>
      </c>
    </row>
    <row r="163" spans="1:12">
      <c r="A163" s="168" t="s">
        <v>316</v>
      </c>
      <c r="B163" s="156" t="s">
        <v>182</v>
      </c>
      <c r="C163" s="164">
        <v>1649.3400000000004</v>
      </c>
      <c r="D163" s="157">
        <v>1570.8000000000002</v>
      </c>
      <c r="E163" s="175">
        <f t="shared" si="42"/>
        <v>1649.3400000000004</v>
      </c>
      <c r="F163" s="157">
        <f t="shared" si="45"/>
        <v>1570.8000000000002</v>
      </c>
      <c r="G163" s="158">
        <v>1.19</v>
      </c>
      <c r="H163" s="158">
        <v>1200</v>
      </c>
      <c r="I163" s="159">
        <v>1.1000000000000001</v>
      </c>
      <c r="K163" s="165">
        <f t="shared" si="43"/>
        <v>1</v>
      </c>
      <c r="L163" s="166">
        <f t="shared" si="44"/>
        <v>0</v>
      </c>
    </row>
    <row r="164" spans="1:12">
      <c r="A164" s="155"/>
      <c r="B164" s="156"/>
      <c r="C164" s="157"/>
      <c r="D164" s="157"/>
      <c r="E164" s="157"/>
      <c r="F164" s="157"/>
      <c r="G164" s="158"/>
      <c r="H164" s="158"/>
      <c r="I164" s="159"/>
      <c r="K164" s="165"/>
      <c r="L164" s="166"/>
    </row>
    <row r="165" spans="1:12">
      <c r="A165" s="155" t="s">
        <v>317</v>
      </c>
      <c r="B165" s="156" t="s">
        <v>183</v>
      </c>
      <c r="C165" s="164">
        <v>10720.710000000001</v>
      </c>
      <c r="D165" s="157">
        <v>10210.200000000001</v>
      </c>
      <c r="E165" s="175">
        <f t="shared" si="42"/>
        <v>10720.710000000001</v>
      </c>
      <c r="F165" s="157">
        <f>+D165</f>
        <v>10210.200000000001</v>
      </c>
      <c r="G165" s="158">
        <v>1.19</v>
      </c>
      <c r="H165" s="158">
        <v>7800</v>
      </c>
      <c r="I165" s="159">
        <v>1.1000000000000001</v>
      </c>
      <c r="K165" s="165">
        <f>+F165/D165</f>
        <v>1</v>
      </c>
      <c r="L165" s="166">
        <f>+IF(F165=0,0,D165-F165)</f>
        <v>0</v>
      </c>
    </row>
    <row r="166" spans="1:12">
      <c r="A166" s="155" t="s">
        <v>318</v>
      </c>
      <c r="B166" s="156" t="s">
        <v>182</v>
      </c>
      <c r="C166" s="164">
        <v>1374.45</v>
      </c>
      <c r="D166" s="157">
        <v>1309</v>
      </c>
      <c r="E166" s="175">
        <f t="shared" si="42"/>
        <v>1374.45</v>
      </c>
      <c r="F166" s="157">
        <f t="shared" ref="F166:F167" si="46">+D166</f>
        <v>1309</v>
      </c>
      <c r="G166" s="158">
        <v>1.19</v>
      </c>
      <c r="H166" s="158">
        <v>1000</v>
      </c>
      <c r="I166" s="159">
        <v>1.1000000000000001</v>
      </c>
      <c r="K166" s="165">
        <f>+F166/D166</f>
        <v>1</v>
      </c>
      <c r="L166" s="166">
        <f>+IF(F166=0,0,D166-F166)</f>
        <v>0</v>
      </c>
    </row>
    <row r="167" spans="1:12">
      <c r="A167" s="155" t="s">
        <v>319</v>
      </c>
      <c r="B167" s="156" t="s">
        <v>183</v>
      </c>
      <c r="C167" s="164">
        <v>9621.15</v>
      </c>
      <c r="D167" s="157">
        <v>9163</v>
      </c>
      <c r="E167" s="175">
        <f t="shared" si="42"/>
        <v>9621.15</v>
      </c>
      <c r="F167" s="157">
        <f t="shared" si="46"/>
        <v>9163</v>
      </c>
      <c r="G167" s="158">
        <v>1.19</v>
      </c>
      <c r="H167" s="158">
        <v>7000</v>
      </c>
      <c r="I167" s="159">
        <v>1.1000000000000001</v>
      </c>
      <c r="K167" s="165">
        <f>+F167/D167</f>
        <v>1</v>
      </c>
      <c r="L167" s="166">
        <f>+IF(F167=0,0,D167-F167)</f>
        <v>0</v>
      </c>
    </row>
    <row r="168" spans="1:12">
      <c r="A168" s="155"/>
      <c r="B168" s="156"/>
      <c r="C168" s="157"/>
      <c r="D168" s="157"/>
      <c r="E168" s="157"/>
      <c r="F168" s="157"/>
      <c r="G168" s="158"/>
      <c r="H168" s="158"/>
      <c r="I168" s="159"/>
      <c r="K168" s="165"/>
      <c r="L168" s="166"/>
    </row>
    <row r="169" spans="1:12">
      <c r="A169" s="155" t="s">
        <v>320</v>
      </c>
      <c r="B169" s="156" t="s">
        <v>182</v>
      </c>
      <c r="C169" s="164">
        <v>1649.3400000000004</v>
      </c>
      <c r="D169" s="157">
        <v>1570.8000000000002</v>
      </c>
      <c r="E169" s="175">
        <f t="shared" si="42"/>
        <v>1649.3400000000004</v>
      </c>
      <c r="F169" s="157">
        <f>+D169</f>
        <v>1570.8000000000002</v>
      </c>
      <c r="G169" s="158">
        <v>1.19</v>
      </c>
      <c r="H169" s="158">
        <v>1200</v>
      </c>
      <c r="I169" s="159">
        <v>1.1000000000000001</v>
      </c>
      <c r="K169" s="165">
        <f>+F169/D169</f>
        <v>1</v>
      </c>
      <c r="L169" s="166">
        <f>+IF(F169=0,0,D169-F169)</f>
        <v>0</v>
      </c>
    </row>
    <row r="170" spans="1:12">
      <c r="A170" s="155" t="s">
        <v>321</v>
      </c>
      <c r="B170" s="156" t="s">
        <v>183</v>
      </c>
      <c r="C170" s="164">
        <v>9621.15</v>
      </c>
      <c r="D170" s="157">
        <v>9163</v>
      </c>
      <c r="E170" s="175">
        <f t="shared" si="42"/>
        <v>9621.15</v>
      </c>
      <c r="F170" s="157">
        <f>+D170</f>
        <v>9163</v>
      </c>
      <c r="G170" s="158">
        <v>1.19</v>
      </c>
      <c r="H170" s="158">
        <v>7000</v>
      </c>
      <c r="I170" s="159">
        <v>1.1000000000000001</v>
      </c>
      <c r="K170" s="165">
        <f>+F170/D170</f>
        <v>1</v>
      </c>
      <c r="L170" s="166">
        <f>+IF(F170=0,0,D170-F170)</f>
        <v>0</v>
      </c>
    </row>
    <row r="171" spans="1:12">
      <c r="A171" s="155"/>
      <c r="B171" s="156"/>
      <c r="C171" s="157"/>
      <c r="D171" s="157"/>
      <c r="E171" s="157"/>
      <c r="F171" s="157"/>
      <c r="G171" s="158"/>
      <c r="H171" s="158"/>
      <c r="I171" s="159"/>
      <c r="K171" s="165"/>
      <c r="L171" s="166"/>
    </row>
    <row r="172" spans="1:12">
      <c r="A172" s="155" t="s">
        <v>322</v>
      </c>
      <c r="B172" s="156" t="s">
        <v>183</v>
      </c>
      <c r="C172" s="174">
        <v>93462.6</v>
      </c>
      <c r="D172" s="157">
        <v>89012</v>
      </c>
      <c r="E172" s="175">
        <f t="shared" si="42"/>
        <v>93462.6</v>
      </c>
      <c r="F172" s="157">
        <f>+D172</f>
        <v>89012</v>
      </c>
      <c r="G172" s="158">
        <v>1.19</v>
      </c>
      <c r="H172" s="158">
        <v>68000</v>
      </c>
      <c r="I172" s="159">
        <v>1.1000000000000001</v>
      </c>
      <c r="K172" s="165">
        <f>+F172/D172</f>
        <v>1</v>
      </c>
      <c r="L172" s="166">
        <f>+IF(F172=0,0,D172-F172)</f>
        <v>0</v>
      </c>
    </row>
    <row r="173" spans="1:12">
      <c r="A173" s="155"/>
      <c r="B173" s="156"/>
      <c r="C173" s="157"/>
      <c r="D173" s="157"/>
      <c r="E173" s="157"/>
      <c r="F173" s="157"/>
      <c r="G173" s="158"/>
      <c r="H173" s="158"/>
      <c r="I173" s="159"/>
      <c r="K173" s="165"/>
      <c r="L173" s="166"/>
    </row>
    <row r="174" spans="1:12">
      <c r="A174" s="155" t="s">
        <v>323</v>
      </c>
      <c r="B174" s="156" t="s">
        <v>183</v>
      </c>
      <c r="C174" s="164">
        <v>1346961</v>
      </c>
      <c r="D174" s="157">
        <v>1282820</v>
      </c>
      <c r="E174" s="175">
        <f t="shared" si="42"/>
        <v>1346961</v>
      </c>
      <c r="F174" s="157">
        <f>+D174</f>
        <v>1282820</v>
      </c>
      <c r="G174" s="158">
        <v>1.19</v>
      </c>
      <c r="H174" s="158">
        <v>980000</v>
      </c>
      <c r="I174" s="159">
        <v>1.1000000000000001</v>
      </c>
      <c r="K174" s="165">
        <f t="shared" ref="K174:K180" si="47">+F174/D174</f>
        <v>1</v>
      </c>
      <c r="L174" s="166">
        <f t="shared" ref="L174:L180" si="48">+IF(F174=0,0,D174-F174)</f>
        <v>0</v>
      </c>
    </row>
    <row r="175" spans="1:12">
      <c r="A175" s="155" t="s">
        <v>324</v>
      </c>
      <c r="B175" s="156" t="s">
        <v>183</v>
      </c>
      <c r="C175" s="164">
        <v>934626.00000000012</v>
      </c>
      <c r="D175" s="157">
        <v>890120.00000000012</v>
      </c>
      <c r="E175" s="175">
        <f t="shared" si="42"/>
        <v>934626.00000000012</v>
      </c>
      <c r="F175" s="157">
        <f t="shared" ref="F175:F180" si="49">+D175</f>
        <v>890120.00000000012</v>
      </c>
      <c r="G175" s="158">
        <v>1.19</v>
      </c>
      <c r="H175" s="158">
        <v>680000</v>
      </c>
      <c r="I175" s="159">
        <v>1.1000000000000001</v>
      </c>
      <c r="K175" s="165">
        <f t="shared" si="47"/>
        <v>1</v>
      </c>
      <c r="L175" s="166">
        <f t="shared" si="48"/>
        <v>0</v>
      </c>
    </row>
    <row r="176" spans="1:12">
      <c r="A176" s="155" t="s">
        <v>325</v>
      </c>
      <c r="B176" s="156" t="s">
        <v>183</v>
      </c>
      <c r="C176" s="164">
        <v>1360705.5</v>
      </c>
      <c r="D176" s="157">
        <v>1295910</v>
      </c>
      <c r="E176" s="175">
        <f t="shared" si="42"/>
        <v>1360705.5</v>
      </c>
      <c r="F176" s="157">
        <f t="shared" si="49"/>
        <v>1295910</v>
      </c>
      <c r="G176" s="158">
        <v>1.19</v>
      </c>
      <c r="H176" s="158">
        <v>990000</v>
      </c>
      <c r="I176" s="159">
        <v>1.1000000000000001</v>
      </c>
      <c r="K176" s="165">
        <f t="shared" si="47"/>
        <v>1</v>
      </c>
      <c r="L176" s="166">
        <f t="shared" si="48"/>
        <v>0</v>
      </c>
    </row>
    <row r="177" spans="1:12">
      <c r="A177" s="155" t="s">
        <v>326</v>
      </c>
      <c r="B177" s="156" t="s">
        <v>183</v>
      </c>
      <c r="C177" s="164">
        <v>164934</v>
      </c>
      <c r="D177" s="157">
        <v>157080</v>
      </c>
      <c r="E177" s="175">
        <f t="shared" si="42"/>
        <v>164934</v>
      </c>
      <c r="F177" s="157">
        <f t="shared" si="49"/>
        <v>157080</v>
      </c>
      <c r="G177" s="158">
        <v>1.19</v>
      </c>
      <c r="H177" s="158">
        <v>120000</v>
      </c>
      <c r="I177" s="159">
        <v>1.1000000000000001</v>
      </c>
      <c r="K177" s="165">
        <f t="shared" si="47"/>
        <v>1</v>
      </c>
      <c r="L177" s="166">
        <f t="shared" si="48"/>
        <v>0</v>
      </c>
    </row>
    <row r="178" spans="1:12">
      <c r="A178" s="155" t="s">
        <v>327</v>
      </c>
      <c r="B178" s="156" t="s">
        <v>183</v>
      </c>
      <c r="C178" s="164">
        <v>164934</v>
      </c>
      <c r="D178" s="157">
        <v>157080</v>
      </c>
      <c r="E178" s="175">
        <f t="shared" si="42"/>
        <v>164934</v>
      </c>
      <c r="F178" s="157">
        <f t="shared" si="49"/>
        <v>157080</v>
      </c>
      <c r="G178" s="158">
        <v>1.19</v>
      </c>
      <c r="H178" s="158">
        <v>120000</v>
      </c>
      <c r="I178" s="159">
        <v>1.1000000000000001</v>
      </c>
      <c r="K178" s="165">
        <f t="shared" si="47"/>
        <v>1</v>
      </c>
      <c r="L178" s="166">
        <f t="shared" si="48"/>
        <v>0</v>
      </c>
    </row>
    <row r="179" spans="1:12">
      <c r="A179" s="155" t="s">
        <v>328</v>
      </c>
      <c r="B179" s="156" t="s">
        <v>183</v>
      </c>
      <c r="C179" s="164">
        <v>17455.515000000003</v>
      </c>
      <c r="D179" s="157">
        <v>16624.300000000003</v>
      </c>
      <c r="E179" s="175">
        <f t="shared" si="42"/>
        <v>17455.515000000003</v>
      </c>
      <c r="F179" s="157">
        <f t="shared" si="49"/>
        <v>16624.300000000003</v>
      </c>
      <c r="G179" s="158">
        <v>1.19</v>
      </c>
      <c r="H179" s="158">
        <v>12700</v>
      </c>
      <c r="I179" s="159">
        <v>1.1000000000000001</v>
      </c>
      <c r="K179" s="165">
        <f t="shared" si="47"/>
        <v>1</v>
      </c>
      <c r="L179" s="166">
        <f t="shared" si="48"/>
        <v>0</v>
      </c>
    </row>
    <row r="180" spans="1:12">
      <c r="A180" s="155" t="s">
        <v>329</v>
      </c>
      <c r="B180" s="156" t="s">
        <v>183</v>
      </c>
      <c r="C180" s="164">
        <v>26114.550000000007</v>
      </c>
      <c r="D180" s="157">
        <v>24871.000000000004</v>
      </c>
      <c r="E180" s="175">
        <f t="shared" si="42"/>
        <v>26114.550000000007</v>
      </c>
      <c r="F180" s="157">
        <f t="shared" si="49"/>
        <v>24871.000000000004</v>
      </c>
      <c r="G180" s="158">
        <v>1.19</v>
      </c>
      <c r="H180" s="158">
        <v>19000</v>
      </c>
      <c r="I180" s="159">
        <v>1.1000000000000001</v>
      </c>
      <c r="K180" s="165">
        <f t="shared" si="47"/>
        <v>1</v>
      </c>
      <c r="L180" s="166">
        <f t="shared" si="48"/>
        <v>0</v>
      </c>
    </row>
    <row r="181" spans="1:12">
      <c r="A181" s="155"/>
      <c r="B181" s="156"/>
      <c r="C181" s="157"/>
      <c r="D181" s="157"/>
      <c r="E181" s="157"/>
      <c r="F181" s="157"/>
      <c r="G181" s="158"/>
      <c r="H181" s="158"/>
      <c r="I181" s="159"/>
      <c r="K181" s="165"/>
      <c r="L181" s="166"/>
    </row>
    <row r="182" spans="1:12" ht="36">
      <c r="A182" s="155" t="s">
        <v>330</v>
      </c>
      <c r="B182" s="156" t="s">
        <v>183</v>
      </c>
      <c r="C182" s="164">
        <v>68887434.000000015</v>
      </c>
      <c r="D182" s="157">
        <v>65607080.000000007</v>
      </c>
      <c r="E182" s="175">
        <f t="shared" si="42"/>
        <v>68887434.000000015</v>
      </c>
      <c r="F182" s="157">
        <f>+D182</f>
        <v>65607080.000000007</v>
      </c>
      <c r="G182" s="158">
        <v>1.19</v>
      </c>
      <c r="H182" s="158">
        <v>50120000</v>
      </c>
      <c r="I182" s="159">
        <v>1.1000000000000001</v>
      </c>
      <c r="K182" s="165">
        <f>+F182/D182</f>
        <v>1</v>
      </c>
      <c r="L182" s="166">
        <f>+IF(F182=0,0,D182-F182)</f>
        <v>0</v>
      </c>
    </row>
    <row r="183" spans="1:12">
      <c r="A183" s="155" t="s">
        <v>331</v>
      </c>
      <c r="B183" s="156" t="s">
        <v>183</v>
      </c>
      <c r="C183" s="164">
        <v>15256395.000000002</v>
      </c>
      <c r="D183" s="157">
        <v>14529900.000000002</v>
      </c>
      <c r="E183" s="175">
        <f t="shared" si="42"/>
        <v>15256395.000000002</v>
      </c>
      <c r="F183" s="157">
        <f t="shared" ref="F183:F184" si="50">+D183</f>
        <v>14529900.000000002</v>
      </c>
      <c r="G183" s="158">
        <v>1.19</v>
      </c>
      <c r="H183" s="158">
        <v>11100000</v>
      </c>
      <c r="I183" s="159">
        <v>1.1000000000000001</v>
      </c>
      <c r="K183" s="165">
        <f>+F183/D183</f>
        <v>1</v>
      </c>
      <c r="L183" s="166">
        <f>+IF(F183=0,0,D183-F183)</f>
        <v>0</v>
      </c>
    </row>
    <row r="184" spans="1:12">
      <c r="A184" s="155" t="s">
        <v>332</v>
      </c>
      <c r="B184" s="156" t="s">
        <v>182</v>
      </c>
      <c r="C184" s="164">
        <v>150474.78600000002</v>
      </c>
      <c r="D184" s="157">
        <v>143309.32</v>
      </c>
      <c r="E184" s="175">
        <f t="shared" si="42"/>
        <v>150474.78600000002</v>
      </c>
      <c r="F184" s="157">
        <f t="shared" si="50"/>
        <v>143309.32</v>
      </c>
      <c r="G184" s="158">
        <v>1.19</v>
      </c>
      <c r="H184" s="158">
        <v>109480</v>
      </c>
      <c r="I184" s="159">
        <v>1.1000000000000001</v>
      </c>
      <c r="K184" s="165">
        <f>+F184/D184</f>
        <v>1</v>
      </c>
      <c r="L184" s="166">
        <f>+IF(F184=0,0,D184-F184)</f>
        <v>0</v>
      </c>
    </row>
    <row r="185" spans="1:12">
      <c r="A185" s="155"/>
      <c r="B185" s="156"/>
      <c r="C185" s="157"/>
      <c r="D185" s="157"/>
      <c r="E185" s="157"/>
      <c r="F185" s="157"/>
      <c r="G185" s="158"/>
      <c r="H185" s="158"/>
      <c r="I185" s="159"/>
      <c r="K185" s="165"/>
      <c r="L185" s="166"/>
    </row>
    <row r="186" spans="1:12" ht="36">
      <c r="A186" s="155" t="s">
        <v>333</v>
      </c>
      <c r="B186" s="156" t="s">
        <v>183</v>
      </c>
      <c r="C186" s="164">
        <v>677353.95000000007</v>
      </c>
      <c r="D186" s="157">
        <v>645099</v>
      </c>
      <c r="E186" s="175">
        <f t="shared" si="42"/>
        <v>677353.95000000007</v>
      </c>
      <c r="F186" s="157">
        <f>+D186</f>
        <v>645099</v>
      </c>
      <c r="G186" s="158">
        <v>1.19</v>
      </c>
      <c r="H186" s="158">
        <v>903500</v>
      </c>
      <c r="I186" s="159">
        <v>0.6</v>
      </c>
      <c r="K186" s="165">
        <f t="shared" ref="K186:K192" si="51">+F186/D186</f>
        <v>1</v>
      </c>
      <c r="L186" s="166">
        <f t="shared" ref="L186:L192" si="52">+IF(F186=0,0,D186-F186)</f>
        <v>0</v>
      </c>
    </row>
    <row r="187" spans="1:12" ht="36">
      <c r="A187" s="155" t="s">
        <v>334</v>
      </c>
      <c r="B187" s="156" t="s">
        <v>183</v>
      </c>
      <c r="C187" s="164">
        <v>66423.42</v>
      </c>
      <c r="D187" s="157">
        <v>63260.399999999994</v>
      </c>
      <c r="E187" s="175">
        <f t="shared" si="42"/>
        <v>66423.42</v>
      </c>
      <c r="F187" s="157">
        <f t="shared" ref="F187:F191" si="53">+D187</f>
        <v>63260.399999999994</v>
      </c>
      <c r="G187" s="158">
        <v>1.19</v>
      </c>
      <c r="H187" s="158">
        <v>88600</v>
      </c>
      <c r="I187" s="159">
        <v>0.6</v>
      </c>
      <c r="K187" s="165">
        <f t="shared" si="51"/>
        <v>1</v>
      </c>
      <c r="L187" s="166">
        <f t="shared" si="52"/>
        <v>0</v>
      </c>
    </row>
    <row r="188" spans="1:12">
      <c r="A188" s="155" t="s">
        <v>335</v>
      </c>
      <c r="B188" s="156" t="s">
        <v>183</v>
      </c>
      <c r="C188" s="164">
        <v>49518</v>
      </c>
      <c r="D188" s="157">
        <v>47160</v>
      </c>
      <c r="E188" s="175">
        <f t="shared" si="42"/>
        <v>49518</v>
      </c>
      <c r="F188" s="157">
        <f t="shared" si="53"/>
        <v>47160</v>
      </c>
      <c r="G188" s="158">
        <v>1</v>
      </c>
      <c r="H188" s="158">
        <v>78600</v>
      </c>
      <c r="I188" s="159">
        <v>0.6</v>
      </c>
      <c r="K188" s="165">
        <f t="shared" si="51"/>
        <v>1</v>
      </c>
      <c r="L188" s="166">
        <f t="shared" si="52"/>
        <v>0</v>
      </c>
    </row>
    <row r="189" spans="1:12">
      <c r="A189" s="183" t="s">
        <v>336</v>
      </c>
      <c r="B189" s="169" t="s">
        <v>183</v>
      </c>
      <c r="C189" s="164">
        <v>474810</v>
      </c>
      <c r="D189" s="167">
        <v>452200</v>
      </c>
      <c r="E189" s="175">
        <f t="shared" si="42"/>
        <v>474810</v>
      </c>
      <c r="F189" s="157">
        <f t="shared" si="53"/>
        <v>452200</v>
      </c>
      <c r="G189" s="170">
        <v>1.19</v>
      </c>
      <c r="H189" s="170">
        <v>380000</v>
      </c>
      <c r="I189" s="171">
        <v>1</v>
      </c>
      <c r="K189" s="165">
        <f t="shared" si="51"/>
        <v>1</v>
      </c>
      <c r="L189" s="166">
        <f t="shared" si="52"/>
        <v>0</v>
      </c>
    </row>
    <row r="190" spans="1:12">
      <c r="A190" s="183" t="s">
        <v>337</v>
      </c>
      <c r="B190" s="169" t="s">
        <v>183</v>
      </c>
      <c r="C190" s="164">
        <v>637245</v>
      </c>
      <c r="D190" s="167">
        <v>606900</v>
      </c>
      <c r="E190" s="175">
        <f t="shared" si="42"/>
        <v>637245</v>
      </c>
      <c r="F190" s="157">
        <f t="shared" si="53"/>
        <v>606900</v>
      </c>
      <c r="G190" s="170">
        <v>1.19</v>
      </c>
      <c r="H190" s="170">
        <v>850000</v>
      </c>
      <c r="I190" s="171">
        <v>0.6</v>
      </c>
      <c r="K190" s="165">
        <f t="shared" si="51"/>
        <v>1</v>
      </c>
      <c r="L190" s="166">
        <f t="shared" si="52"/>
        <v>0</v>
      </c>
    </row>
    <row r="191" spans="1:12">
      <c r="A191" s="168" t="s">
        <v>338</v>
      </c>
      <c r="B191" s="156" t="s">
        <v>183</v>
      </c>
      <c r="C191" s="164">
        <v>34486.200000000004</v>
      </c>
      <c r="D191" s="157">
        <v>32844</v>
      </c>
      <c r="E191" s="175">
        <f t="shared" si="42"/>
        <v>34486.200000000004</v>
      </c>
      <c r="F191" s="157">
        <f t="shared" si="53"/>
        <v>32844</v>
      </c>
      <c r="G191" s="158">
        <v>1.19</v>
      </c>
      <c r="H191" s="158">
        <v>46000</v>
      </c>
      <c r="I191" s="159">
        <v>0.6</v>
      </c>
      <c r="K191" s="165">
        <f t="shared" si="51"/>
        <v>1</v>
      </c>
      <c r="L191" s="166">
        <f t="shared" si="52"/>
        <v>0</v>
      </c>
    </row>
    <row r="192" spans="1:12" ht="36">
      <c r="A192" s="155" t="s">
        <v>339</v>
      </c>
      <c r="B192" s="156" t="s">
        <v>183</v>
      </c>
      <c r="C192" s="164">
        <v>162459.99</v>
      </c>
      <c r="D192" s="157">
        <v>154723.79999999999</v>
      </c>
      <c r="E192" s="175">
        <f t="shared" si="42"/>
        <v>162459.99</v>
      </c>
      <c r="F192" s="157">
        <f>+D192</f>
        <v>154723.79999999999</v>
      </c>
      <c r="G192" s="158">
        <v>1.19</v>
      </c>
      <c r="H192" s="158">
        <v>216700</v>
      </c>
      <c r="I192" s="159">
        <v>0.6</v>
      </c>
      <c r="K192" s="165">
        <f t="shared" si="51"/>
        <v>1</v>
      </c>
      <c r="L192" s="166">
        <f t="shared" si="52"/>
        <v>0</v>
      </c>
    </row>
    <row r="193" spans="1:15">
      <c r="A193" s="155"/>
      <c r="B193" s="156"/>
      <c r="C193" s="157"/>
      <c r="D193" s="157"/>
      <c r="E193" s="157"/>
      <c r="F193" s="157"/>
      <c r="G193" s="158"/>
      <c r="H193" s="158"/>
      <c r="I193" s="159"/>
      <c r="K193" s="165"/>
      <c r="L193" s="166"/>
    </row>
    <row r="194" spans="1:15" ht="36">
      <c r="A194" s="155" t="s">
        <v>340</v>
      </c>
      <c r="B194" s="156" t="s">
        <v>183</v>
      </c>
      <c r="C194" s="164">
        <v>148140.72</v>
      </c>
      <c r="D194" s="157">
        <v>141086.39999999999</v>
      </c>
      <c r="E194" s="175">
        <f t="shared" si="42"/>
        <v>148140.72</v>
      </c>
      <c r="F194" s="157">
        <f>+D194</f>
        <v>141086.39999999999</v>
      </c>
      <c r="G194" s="158">
        <v>1.19</v>
      </c>
      <c r="H194" s="158">
        <v>197600</v>
      </c>
      <c r="I194" s="159">
        <v>0.6</v>
      </c>
      <c r="K194" s="165">
        <f>+F194/D194</f>
        <v>1</v>
      </c>
      <c r="L194" s="166">
        <f>+IF(F194=0,0,D194-F194)</f>
        <v>0</v>
      </c>
    </row>
    <row r="195" spans="1:15">
      <c r="A195" s="155"/>
      <c r="B195" s="156"/>
      <c r="C195" s="167"/>
      <c r="D195" s="157"/>
      <c r="E195" s="157"/>
      <c r="F195" s="157"/>
      <c r="G195" s="158"/>
      <c r="H195" s="158"/>
      <c r="I195" s="159"/>
      <c r="K195" s="165"/>
      <c r="L195" s="166"/>
    </row>
    <row r="196" spans="1:15" s="172" customFormat="1">
      <c r="A196" s="168" t="s">
        <v>341</v>
      </c>
      <c r="B196" s="169" t="s">
        <v>182</v>
      </c>
      <c r="C196" s="164">
        <v>6872.2500000000009</v>
      </c>
      <c r="D196" s="167">
        <v>6545.0000000000009</v>
      </c>
      <c r="E196" s="175">
        <f t="shared" si="42"/>
        <v>6872.2500000000009</v>
      </c>
      <c r="F196" s="167">
        <f>+D196</f>
        <v>6545.0000000000009</v>
      </c>
      <c r="G196" s="170">
        <v>1.19</v>
      </c>
      <c r="H196" s="170">
        <v>5000</v>
      </c>
      <c r="I196" s="171">
        <v>1.1000000000000001</v>
      </c>
      <c r="K196" s="165">
        <f>+F196/D196</f>
        <v>1</v>
      </c>
      <c r="L196" s="166">
        <f>+IF(F196=0,0,D196-F196)</f>
        <v>0</v>
      </c>
    </row>
    <row r="197" spans="1:15">
      <c r="A197" s="155"/>
      <c r="B197" s="156"/>
      <c r="C197" s="167"/>
      <c r="D197" s="157"/>
      <c r="E197" s="157"/>
      <c r="F197" s="157"/>
      <c r="G197" s="158"/>
      <c r="H197" s="158"/>
      <c r="I197" s="159"/>
      <c r="K197" s="165"/>
      <c r="L197" s="166"/>
    </row>
    <row r="198" spans="1:15">
      <c r="A198" s="155" t="s">
        <v>342</v>
      </c>
      <c r="B198" s="156" t="s">
        <v>182</v>
      </c>
      <c r="C198" s="164">
        <v>16493.400000000001</v>
      </c>
      <c r="D198" s="167">
        <v>15708.000000000002</v>
      </c>
      <c r="E198" s="175">
        <f t="shared" si="42"/>
        <v>16493.400000000001</v>
      </c>
      <c r="F198" s="167">
        <f>+D198</f>
        <v>15708.000000000002</v>
      </c>
      <c r="G198" s="170">
        <v>1.19</v>
      </c>
      <c r="H198" s="170">
        <v>12000</v>
      </c>
      <c r="I198" s="171">
        <v>1.1000000000000001</v>
      </c>
      <c r="K198" s="165">
        <f>+F198/D198</f>
        <v>1</v>
      </c>
      <c r="L198" s="166">
        <f>+IF(F198=0,0,D198-F198)</f>
        <v>0</v>
      </c>
    </row>
    <row r="199" spans="1:15" ht="36">
      <c r="A199" s="155" t="s">
        <v>343</v>
      </c>
      <c r="B199" s="156" t="s">
        <v>183</v>
      </c>
      <c r="C199" s="164">
        <v>10720.710000000001</v>
      </c>
      <c r="D199" s="167">
        <v>10210.200000000001</v>
      </c>
      <c r="E199" s="175">
        <f t="shared" si="42"/>
        <v>10720.710000000001</v>
      </c>
      <c r="F199" s="167">
        <f t="shared" ref="F199:F200" si="54">+D199</f>
        <v>10210.200000000001</v>
      </c>
      <c r="G199" s="170">
        <v>1.19</v>
      </c>
      <c r="H199" s="170">
        <v>7800</v>
      </c>
      <c r="I199" s="171">
        <v>1.1000000000000001</v>
      </c>
      <c r="K199" s="165">
        <f>+F199/D199</f>
        <v>1</v>
      </c>
      <c r="L199" s="166">
        <f>+IF(F199=0,0,D199-F199)</f>
        <v>0</v>
      </c>
    </row>
    <row r="200" spans="1:15">
      <c r="A200" s="155" t="s">
        <v>344</v>
      </c>
      <c r="B200" s="156" t="s">
        <v>183</v>
      </c>
      <c r="C200" s="164">
        <v>60063.465000000004</v>
      </c>
      <c r="D200" s="167">
        <v>57203.3</v>
      </c>
      <c r="E200" s="175">
        <f t="shared" si="42"/>
        <v>60063.465000000004</v>
      </c>
      <c r="F200" s="167">
        <f t="shared" si="54"/>
        <v>57203.3</v>
      </c>
      <c r="G200" s="170">
        <v>1.19</v>
      </c>
      <c r="H200" s="170">
        <f>131100/3</f>
        <v>43700</v>
      </c>
      <c r="I200" s="171">
        <v>1.1000000000000001</v>
      </c>
      <c r="K200" s="165">
        <f>+F200/D200</f>
        <v>1</v>
      </c>
      <c r="L200" s="166">
        <f>+IF(F200=0,0,D200-F200)</f>
        <v>0</v>
      </c>
    </row>
    <row r="201" spans="1:15">
      <c r="A201" s="184"/>
      <c r="B201" s="185"/>
      <c r="C201" s="186"/>
      <c r="D201" s="186"/>
      <c r="E201" s="186"/>
      <c r="F201" s="186"/>
      <c r="G201" s="187"/>
      <c r="H201" s="187"/>
      <c r="I201" s="188"/>
      <c r="K201" s="165"/>
      <c r="L201" s="166"/>
    </row>
    <row r="202" spans="1:15">
      <c r="A202" s="155" t="s">
        <v>345</v>
      </c>
      <c r="B202" s="156" t="s">
        <v>183</v>
      </c>
      <c r="C202" s="164">
        <v>1043042.6159999999</v>
      </c>
      <c r="D202" s="167">
        <v>993373.91999999993</v>
      </c>
      <c r="E202" s="175">
        <f t="shared" ref="E202:E214" si="55">+D202*1.05</f>
        <v>1043042.6159999999</v>
      </c>
      <c r="F202" s="167">
        <f>+D202</f>
        <v>993373.91999999993</v>
      </c>
      <c r="G202" s="170">
        <v>1.19</v>
      </c>
      <c r="H202" s="170">
        <v>695640</v>
      </c>
      <c r="I202" s="171">
        <v>1.2</v>
      </c>
      <c r="K202" s="165">
        <f>+F202/D202</f>
        <v>1</v>
      </c>
      <c r="L202" s="166">
        <f>+IF(F202=0,0,D202-F202)</f>
        <v>0</v>
      </c>
      <c r="O202" s="189"/>
    </row>
    <row r="203" spans="1:15" ht="36">
      <c r="A203" s="155" t="s">
        <v>346</v>
      </c>
      <c r="B203" s="156" t="s">
        <v>183</v>
      </c>
      <c r="C203" s="164">
        <v>142952.796</v>
      </c>
      <c r="D203" s="167">
        <v>136145.51999999999</v>
      </c>
      <c r="E203" s="175">
        <f t="shared" si="55"/>
        <v>142952.796</v>
      </c>
      <c r="F203" s="167">
        <f t="shared" ref="F203:F205" si="56">+D203</f>
        <v>136145.51999999999</v>
      </c>
      <c r="G203" s="170">
        <v>1.19</v>
      </c>
      <c r="H203" s="170">
        <v>95340</v>
      </c>
      <c r="I203" s="171">
        <v>1.2</v>
      </c>
      <c r="K203" s="165">
        <f>+F203/D203</f>
        <v>1</v>
      </c>
      <c r="L203" s="166">
        <f>+IF(F203=0,0,D203-F203)</f>
        <v>0</v>
      </c>
      <c r="O203" s="189"/>
    </row>
    <row r="204" spans="1:15" ht="36">
      <c r="A204" s="155" t="s">
        <v>347</v>
      </c>
      <c r="B204" s="156" t="s">
        <v>183</v>
      </c>
      <c r="C204" s="164">
        <v>142952.796</v>
      </c>
      <c r="D204" s="167">
        <v>136145.51999999999</v>
      </c>
      <c r="E204" s="175">
        <f t="shared" si="55"/>
        <v>142952.796</v>
      </c>
      <c r="F204" s="167">
        <f t="shared" si="56"/>
        <v>136145.51999999999</v>
      </c>
      <c r="G204" s="170">
        <v>1.19</v>
      </c>
      <c r="H204" s="170">
        <v>95340</v>
      </c>
      <c r="I204" s="171">
        <v>1.2</v>
      </c>
      <c r="K204" s="165">
        <f>+F204/D204</f>
        <v>1</v>
      </c>
      <c r="L204" s="166">
        <f>+IF(F204=0,0,D204-F204)</f>
        <v>0</v>
      </c>
    </row>
    <row r="205" spans="1:15">
      <c r="A205" s="155" t="s">
        <v>348</v>
      </c>
      <c r="B205" s="156" t="s">
        <v>183</v>
      </c>
      <c r="C205" s="164">
        <v>277161.09119999997</v>
      </c>
      <c r="D205" s="167">
        <v>263962.94399999996</v>
      </c>
      <c r="E205" s="175">
        <f t="shared" si="55"/>
        <v>277161.09119999997</v>
      </c>
      <c r="F205" s="167">
        <f t="shared" si="56"/>
        <v>263962.94399999996</v>
      </c>
      <c r="G205" s="170">
        <v>1.19</v>
      </c>
      <c r="H205" s="170">
        <v>184848</v>
      </c>
      <c r="I205" s="171">
        <v>1.2</v>
      </c>
      <c r="K205" s="165">
        <f>+F205/D205</f>
        <v>1</v>
      </c>
      <c r="L205" s="166">
        <f>+IF(F205=0,0,D205-F205)</f>
        <v>0</v>
      </c>
    </row>
    <row r="206" spans="1:15">
      <c r="A206" s="184"/>
      <c r="B206" s="185"/>
      <c r="C206" s="190"/>
      <c r="D206" s="186"/>
      <c r="E206" s="186"/>
      <c r="F206" s="186"/>
      <c r="G206" s="187"/>
      <c r="H206" s="187"/>
      <c r="I206" s="188"/>
      <c r="K206" s="165"/>
      <c r="L206" s="166"/>
    </row>
    <row r="207" spans="1:15">
      <c r="A207" s="155" t="s">
        <v>349</v>
      </c>
      <c r="B207" s="156" t="s">
        <v>183</v>
      </c>
      <c r="C207" s="164">
        <v>24174604.288800001</v>
      </c>
      <c r="D207" s="167">
        <v>23023432.655999999</v>
      </c>
      <c r="E207" s="175">
        <f t="shared" si="55"/>
        <v>24174604.288800001</v>
      </c>
      <c r="F207" s="167">
        <f>+D207</f>
        <v>23023432.655999999</v>
      </c>
      <c r="G207" s="170">
        <v>1.19</v>
      </c>
      <c r="H207" s="170">
        <v>5200.92</v>
      </c>
      <c r="I207" s="171">
        <v>1.2</v>
      </c>
      <c r="J207" s="154">
        <v>3100</v>
      </c>
      <c r="K207" s="165">
        <f t="shared" ref="K207:K214" si="57">+F207/D207</f>
        <v>1</v>
      </c>
      <c r="L207" s="166">
        <f t="shared" ref="L207:L214" si="58">+IF(F207=0,0,D207-F207)</f>
        <v>0</v>
      </c>
    </row>
    <row r="208" spans="1:15">
      <c r="A208" s="155" t="s">
        <v>350</v>
      </c>
      <c r="B208" s="156" t="s">
        <v>183</v>
      </c>
      <c r="C208" s="164">
        <v>3581020.0187999993</v>
      </c>
      <c r="D208" s="167">
        <v>3410495.2559999991</v>
      </c>
      <c r="E208" s="175">
        <f t="shared" si="55"/>
        <v>3581020.0187999993</v>
      </c>
      <c r="F208" s="167">
        <f t="shared" ref="F208:F214" si="59">+D208</f>
        <v>3410495.2559999991</v>
      </c>
      <c r="G208" s="170">
        <v>1.19</v>
      </c>
      <c r="H208" s="170">
        <v>770.42</v>
      </c>
      <c r="I208" s="171">
        <v>1.2</v>
      </c>
      <c r="J208" s="154">
        <v>3100</v>
      </c>
      <c r="K208" s="165">
        <f t="shared" si="57"/>
        <v>1</v>
      </c>
      <c r="L208" s="166">
        <f t="shared" si="58"/>
        <v>0</v>
      </c>
    </row>
    <row r="209" spans="1:12">
      <c r="A209" s="155" t="s">
        <v>351</v>
      </c>
      <c r="B209" s="156" t="s">
        <v>183</v>
      </c>
      <c r="C209" s="164">
        <v>232406.99999999997</v>
      </c>
      <c r="D209" s="167">
        <v>221339.99999999997</v>
      </c>
      <c r="E209" s="175">
        <f t="shared" si="55"/>
        <v>232406.99999999997</v>
      </c>
      <c r="F209" s="167">
        <f t="shared" si="59"/>
        <v>221339.99999999997</v>
      </c>
      <c r="G209" s="170">
        <v>1.19</v>
      </c>
      <c r="H209" s="170">
        <v>50</v>
      </c>
      <c r="I209" s="171">
        <v>1.2</v>
      </c>
      <c r="J209" s="154">
        <v>3100</v>
      </c>
      <c r="K209" s="165">
        <f t="shared" si="57"/>
        <v>1</v>
      </c>
      <c r="L209" s="166">
        <f t="shared" si="58"/>
        <v>0</v>
      </c>
    </row>
    <row r="210" spans="1:12">
      <c r="A210" s="155" t="s">
        <v>352</v>
      </c>
      <c r="B210" s="156" t="s">
        <v>183</v>
      </c>
      <c r="C210" s="164">
        <v>3886123.9283999992</v>
      </c>
      <c r="D210" s="167">
        <v>3701070.4079999989</v>
      </c>
      <c r="E210" s="175">
        <f t="shared" si="55"/>
        <v>3886123.9283999992</v>
      </c>
      <c r="F210" s="167">
        <f t="shared" si="59"/>
        <v>3701070.4079999989</v>
      </c>
      <c r="G210" s="170">
        <v>1.19</v>
      </c>
      <c r="H210" s="170">
        <v>836.06</v>
      </c>
      <c r="I210" s="171">
        <v>1.2</v>
      </c>
      <c r="J210" s="154">
        <v>3100</v>
      </c>
      <c r="K210" s="165">
        <f t="shared" si="57"/>
        <v>1</v>
      </c>
      <c r="L210" s="166">
        <f t="shared" si="58"/>
        <v>0</v>
      </c>
    </row>
    <row r="211" spans="1:12" ht="23.25" customHeight="1">
      <c r="A211" s="155" t="s">
        <v>353</v>
      </c>
      <c r="B211" s="156" t="s">
        <v>183</v>
      </c>
      <c r="C211" s="164">
        <v>4801389.1758000003</v>
      </c>
      <c r="D211" s="167">
        <v>4572751.5959999999</v>
      </c>
      <c r="E211" s="175">
        <f t="shared" si="55"/>
        <v>4801389.1758000003</v>
      </c>
      <c r="F211" s="167">
        <f t="shared" si="59"/>
        <v>4572751.5959999999</v>
      </c>
      <c r="G211" s="170">
        <v>1.19</v>
      </c>
      <c r="H211" s="170">
        <v>1032.97</v>
      </c>
      <c r="I211" s="171">
        <v>1.2</v>
      </c>
      <c r="J211" s="154">
        <v>3100</v>
      </c>
      <c r="K211" s="165">
        <f t="shared" si="57"/>
        <v>1</v>
      </c>
      <c r="L211" s="166">
        <f t="shared" si="58"/>
        <v>0</v>
      </c>
    </row>
    <row r="212" spans="1:12">
      <c r="A212" s="155" t="s">
        <v>354</v>
      </c>
      <c r="B212" s="156" t="s">
        <v>183</v>
      </c>
      <c r="C212" s="164">
        <v>720787.06979999994</v>
      </c>
      <c r="D212" s="167">
        <v>686463.87599999993</v>
      </c>
      <c r="E212" s="175">
        <f t="shared" si="55"/>
        <v>720787.06979999994</v>
      </c>
      <c r="F212" s="167">
        <f t="shared" si="59"/>
        <v>686463.87599999993</v>
      </c>
      <c r="G212" s="170">
        <v>1.19</v>
      </c>
      <c r="H212" s="170">
        <v>155.07</v>
      </c>
      <c r="I212" s="171">
        <v>1.2</v>
      </c>
      <c r="J212" s="154">
        <v>3100</v>
      </c>
      <c r="K212" s="165">
        <f t="shared" si="57"/>
        <v>1</v>
      </c>
      <c r="L212" s="166">
        <f t="shared" si="58"/>
        <v>0</v>
      </c>
    </row>
    <row r="213" spans="1:12" ht="54">
      <c r="A213" s="155" t="s">
        <v>355</v>
      </c>
      <c r="B213" s="156" t="s">
        <v>183</v>
      </c>
      <c r="C213" s="164">
        <v>214372.21679999999</v>
      </c>
      <c r="D213" s="167">
        <v>204164.01599999997</v>
      </c>
      <c r="E213" s="175">
        <f t="shared" si="55"/>
        <v>214372.21679999999</v>
      </c>
      <c r="F213" s="167">
        <f t="shared" si="59"/>
        <v>204164.01599999997</v>
      </c>
      <c r="G213" s="170">
        <v>1.19</v>
      </c>
      <c r="H213" s="170">
        <v>46.12</v>
      </c>
      <c r="I213" s="171">
        <v>1.2</v>
      </c>
      <c r="J213" s="154">
        <v>3100</v>
      </c>
      <c r="K213" s="165">
        <f t="shared" si="57"/>
        <v>1</v>
      </c>
      <c r="L213" s="166">
        <f t="shared" si="58"/>
        <v>0</v>
      </c>
    </row>
    <row r="214" spans="1:12" ht="36">
      <c r="A214" s="155" t="s">
        <v>356</v>
      </c>
      <c r="B214" s="156" t="s">
        <v>183</v>
      </c>
      <c r="C214" s="164">
        <v>65538.774000000005</v>
      </c>
      <c r="D214" s="167">
        <v>62417.88</v>
      </c>
      <c r="E214" s="175">
        <f t="shared" si="55"/>
        <v>65538.774000000005</v>
      </c>
      <c r="F214" s="167">
        <f t="shared" si="59"/>
        <v>62417.88</v>
      </c>
      <c r="G214" s="170">
        <v>1.19</v>
      </c>
      <c r="H214" s="170">
        <v>14.1</v>
      </c>
      <c r="I214" s="171">
        <v>1.2</v>
      </c>
      <c r="J214" s="154">
        <v>3100</v>
      </c>
      <c r="K214" s="165">
        <f t="shared" si="57"/>
        <v>1</v>
      </c>
      <c r="L214" s="166">
        <f t="shared" si="58"/>
        <v>0</v>
      </c>
    </row>
    <row r="215" spans="1:12" ht="18.600000000000001" thickBot="1">
      <c r="A215" s="191"/>
      <c r="B215" s="192"/>
      <c r="C215" s="193"/>
      <c r="D215" s="193"/>
      <c r="E215" s="193"/>
      <c r="F215" s="193"/>
      <c r="G215" s="194"/>
      <c r="H215" s="194"/>
      <c r="I215" s="195"/>
      <c r="K215" s="165"/>
    </row>
  </sheetData>
  <autoFilter ref="C5:K12" xr:uid="{00000000-0009-0000-0000-00001F000000}"/>
  <mergeCells count="2">
    <mergeCell ref="A1:I1"/>
    <mergeCell ref="A2:I2"/>
  </mergeCells>
  <conditionalFormatting sqref="K6:K215">
    <cfRule type="colorScale" priority="2">
      <colorScale>
        <cfvo type="min"/>
        <cfvo type="percentile" val="50"/>
        <cfvo type="max"/>
        <color rgb="FFF8696B"/>
        <color rgb="FFFCFCFF"/>
        <color rgb="FF63BE7B"/>
      </colorScale>
    </cfRule>
    <cfRule type="colorScale" priority="4">
      <colorScale>
        <cfvo type="num" val="0"/>
        <cfvo type="max"/>
        <color rgb="FFFF7128"/>
        <color rgb="FFFFEF9C"/>
      </colorScale>
    </cfRule>
  </conditionalFormatting>
  <conditionalFormatting sqref="K6:K215">
    <cfRule type="colorScale" priority="3">
      <colorScale>
        <cfvo type="num" val="1"/>
        <cfvo type="max"/>
        <color rgb="FFFF7128"/>
        <color rgb="FFFFEF9C"/>
      </colorScale>
    </cfRule>
  </conditionalFormatting>
  <conditionalFormatting sqref="K6:K215">
    <cfRule type="colorScale" priority="1">
      <colorScale>
        <cfvo type="num" val="1"/>
        <cfvo type="max"/>
        <color rgb="FF00B050"/>
        <color rgb="FFFF0000"/>
      </colorScale>
    </cfRule>
  </conditionalFormatting>
  <pageMargins left="0.70866141732283472" right="0.70866141732283472" top="0.74803149606299213" bottom="0.74803149606299213" header="0.31496062992125984" footer="0.31496062992125984"/>
  <pageSetup paperSize="9" scale="56" fitToHeight="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M.O</vt:lpstr>
      <vt:lpstr>M.O 2019</vt:lpstr>
      <vt:lpstr>Areas</vt:lpstr>
      <vt:lpstr>formato 8</vt:lpstr>
      <vt:lpstr>formato 9</vt:lpstr>
      <vt:lpstr>Cant. Ref_C</vt:lpstr>
      <vt:lpstr>MAT_ELECT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julian</cp:lastModifiedBy>
  <cp:lastPrinted>2020-06-18T22:40:39Z</cp:lastPrinted>
  <dcterms:created xsi:type="dcterms:W3CDTF">2016-11-23T19:39:29Z</dcterms:created>
  <dcterms:modified xsi:type="dcterms:W3CDTF">2020-12-29T14:38:30Z</dcterms:modified>
</cp:coreProperties>
</file>